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u4210682\Downloads\"/>
    </mc:Choice>
  </mc:AlternateContent>
  <bookViews>
    <workbookView xWindow="0" yWindow="0" windowWidth="19860" windowHeight="9435" tabRatio="861"/>
  </bookViews>
  <sheets>
    <sheet name="Notes" sheetId="32" r:id="rId1"/>
    <sheet name="Changes" sheetId="37" r:id="rId2"/>
    <sheet name="Popn, Inflation, GDP, Trade" sheetId="21" r:id="rId3"/>
    <sheet name="GDP (Tb1)" sheetId="6" r:id="rId4"/>
    <sheet name="Rev (Tb12)" sheetId="13" r:id="rId5"/>
    <sheet name="Rev compare" sheetId="25" r:id="rId6"/>
    <sheet name="Exp (Tb13A)" sheetId="22" r:id="rId7"/>
    <sheet name="Exp (Tb13B)" sheetId="16" r:id="rId8"/>
    <sheet name="Exp compare" sheetId="28" r:id="rId9"/>
    <sheet name="Fin (Tb14)" sheetId="17" r:id="rId10"/>
    <sheet name="Fin compare" sheetId="29" r:id="rId11"/>
    <sheet name="Debt (Tb15)" sheetId="18" r:id="rId12"/>
    <sheet name="Debt compare" sheetId="30" r:id="rId13"/>
    <sheet name="Prices (Tb9)" sheetId="19" r:id="rId14"/>
    <sheet name="Check" sheetId="36" r:id="rId15"/>
    <sheet name="Analysis" sheetId="35" r:id="rId1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E46" i="25" l="1"/>
  <c r="AC46" i="25"/>
  <c r="AD46" i="25"/>
  <c r="AB46" i="25"/>
  <c r="AH44" i="25"/>
  <c r="AI44" i="25"/>
  <c r="AJ44" i="25"/>
  <c r="AK44" i="25"/>
  <c r="AG44" i="25"/>
  <c r="AF44" i="25"/>
  <c r="AE44" i="25"/>
  <c r="AC44" i="25"/>
  <c r="AD44" i="25"/>
  <c r="AB44" i="25"/>
  <c r="AH33" i="25"/>
  <c r="AI33" i="25"/>
  <c r="AJ33" i="25"/>
  <c r="AK33" i="25"/>
  <c r="AG33" i="25"/>
  <c r="AC33" i="25"/>
  <c r="AD33" i="25"/>
  <c r="AE33" i="25"/>
  <c r="AF33" i="25"/>
  <c r="H21" i="18"/>
  <c r="H20" i="18"/>
  <c r="H15" i="18"/>
  <c r="H13" i="18"/>
  <c r="H26" i="17"/>
  <c r="H43" i="17"/>
  <c r="H15" i="17"/>
  <c r="I30" i="22"/>
  <c r="I26" i="22"/>
  <c r="I23" i="22"/>
  <c r="I19" i="22"/>
  <c r="I5" i="22" s="1"/>
  <c r="I15" i="22"/>
  <c r="I7" i="22"/>
  <c r="AE72" i="25"/>
  <c r="AE71" i="25"/>
  <c r="H99" i="13"/>
  <c r="H13" i="17" l="1"/>
  <c r="AF59" i="25"/>
  <c r="AH58" i="25"/>
  <c r="AI58" i="25"/>
  <c r="AJ58" i="25"/>
  <c r="AK58" i="25"/>
  <c r="AG58" i="25"/>
  <c r="AH57" i="25"/>
  <c r="AI57" i="25"/>
  <c r="AJ57" i="25"/>
  <c r="AK57" i="25"/>
  <c r="AG57" i="25"/>
  <c r="AH56" i="25"/>
  <c r="AI56" i="25"/>
  <c r="AJ56" i="25"/>
  <c r="AK56" i="25"/>
  <c r="AG56" i="25"/>
  <c r="AE56" i="25"/>
  <c r="AE57" i="25"/>
  <c r="AE58" i="25"/>
  <c r="AE59" i="25"/>
  <c r="AE60" i="25"/>
  <c r="AF5" i="29" l="1"/>
  <c r="AF6" i="29"/>
  <c r="AF7" i="29"/>
  <c r="AF8" i="29"/>
  <c r="AF12" i="29"/>
  <c r="AF13" i="29"/>
  <c r="AF15" i="29"/>
  <c r="AF19" i="29"/>
  <c r="AF20" i="29"/>
  <c r="AF21" i="29"/>
  <c r="AF22" i="29"/>
  <c r="AF23" i="29"/>
  <c r="AF24" i="29"/>
  <c r="AF25" i="29"/>
  <c r="AF31" i="29"/>
  <c r="AF33" i="29"/>
  <c r="AF34" i="29"/>
  <c r="AF35" i="29"/>
  <c r="AF36" i="29"/>
  <c r="AF37" i="29"/>
  <c r="AF38" i="29"/>
  <c r="AF39" i="29"/>
  <c r="AF41" i="29"/>
  <c r="AF43" i="29"/>
  <c r="AF45" i="29"/>
  <c r="AF47" i="29"/>
  <c r="AF49" i="29"/>
  <c r="AF51" i="29"/>
  <c r="AF53" i="29"/>
  <c r="AF55" i="29"/>
  <c r="AF76" i="29"/>
  <c r="AG5" i="28"/>
  <c r="AG8" i="28"/>
  <c r="AG11" i="28"/>
  <c r="AG13" i="28"/>
  <c r="AG20" i="28"/>
  <c r="AG23" i="28"/>
  <c r="AG24" i="28"/>
  <c r="AG32" i="28"/>
  <c r="AG34" i="28"/>
  <c r="AG42" i="28"/>
  <c r="AG44" i="28"/>
  <c r="AG45" i="28"/>
  <c r="AG60" i="28"/>
  <c r="AG63" i="28"/>
  <c r="AG65" i="28"/>
  <c r="AG67" i="28"/>
  <c r="AG74" i="28"/>
  <c r="AG80" i="28"/>
  <c r="AG83" i="28"/>
  <c r="AG84" i="28"/>
  <c r="AG86" i="28"/>
  <c r="AG89" i="28"/>
  <c r="AG91" i="28"/>
  <c r="AG93" i="28"/>
  <c r="AG95" i="28"/>
  <c r="AG96" i="28"/>
  <c r="AG97" i="28"/>
  <c r="AG102" i="28"/>
  <c r="AG109" i="28"/>
  <c r="AG111" i="28"/>
  <c r="J74" i="16"/>
  <c r="J76" i="16"/>
  <c r="J86" i="16"/>
  <c r="J80" i="16"/>
  <c r="J56" i="16"/>
  <c r="J43" i="16"/>
  <c r="J28" i="16"/>
  <c r="J30" i="22"/>
  <c r="J26" i="22"/>
  <c r="J23" i="22"/>
  <c r="J15" i="22"/>
  <c r="J8" i="22"/>
  <c r="J7" i="22" s="1"/>
  <c r="AG74" i="25"/>
  <c r="AH74" i="25"/>
  <c r="AI74" i="25"/>
  <c r="AJ74" i="25"/>
  <c r="AK74" i="25"/>
  <c r="AC74" i="25"/>
  <c r="AD74" i="25"/>
  <c r="AH75" i="25"/>
  <c r="AI75" i="25"/>
  <c r="AJ75" i="25"/>
  <c r="AK75" i="25"/>
  <c r="AG75" i="25"/>
  <c r="AG72" i="25"/>
  <c r="AH72" i="25"/>
  <c r="AI72" i="25"/>
  <c r="AJ72" i="25"/>
  <c r="AK72" i="25"/>
  <c r="Y72" i="25"/>
  <c r="Z72" i="25"/>
  <c r="AA72" i="25"/>
  <c r="AB72" i="25"/>
  <c r="AC72" i="25"/>
  <c r="AD72" i="25"/>
  <c r="AG76" i="25"/>
  <c r="AH76" i="25"/>
  <c r="AI76" i="25"/>
  <c r="AJ76" i="25"/>
  <c r="AK76" i="25"/>
  <c r="AF1" i="25"/>
  <c r="AF2" i="25"/>
  <c r="AF3" i="25"/>
  <c r="AF5" i="25"/>
  <c r="AF10" i="25"/>
  <c r="AF12" i="25"/>
  <c r="AF14" i="25"/>
  <c r="AF16" i="25"/>
  <c r="AF18" i="25"/>
  <c r="AF19" i="25"/>
  <c r="AF20" i="25"/>
  <c r="AF22" i="25"/>
  <c r="AF26" i="25"/>
  <c r="AF28" i="25"/>
  <c r="AF30" i="25"/>
  <c r="AF32" i="25"/>
  <c r="AF35" i="25"/>
  <c r="AF37" i="25"/>
  <c r="AF38" i="25"/>
  <c r="AF39" i="25"/>
  <c r="AF40" i="25"/>
  <c r="AF41" i="25"/>
  <c r="AF42" i="25"/>
  <c r="AF46" i="25"/>
  <c r="AF48" i="25"/>
  <c r="AF54" i="25"/>
  <c r="AF60" i="25"/>
  <c r="AF67" i="25"/>
  <c r="AF69" i="25"/>
  <c r="AF70" i="25"/>
  <c r="AF71" i="25"/>
  <c r="AF88" i="25"/>
  <c r="AF89" i="25"/>
  <c r="AF90" i="25"/>
  <c r="AF91" i="25"/>
  <c r="AF92" i="25"/>
  <c r="AF93" i="25"/>
  <c r="AF94" i="25"/>
  <c r="AF95" i="25"/>
  <c r="AF96" i="25"/>
  <c r="AF97" i="25"/>
  <c r="AF98" i="25"/>
  <c r="AF99" i="25"/>
  <c r="AF100" i="25"/>
  <c r="AF101" i="25"/>
  <c r="AF72" i="25"/>
  <c r="I78" i="13"/>
  <c r="AF68" i="25" s="1"/>
  <c r="I68" i="13"/>
  <c r="AF55" i="25" s="1"/>
  <c r="I49" i="13"/>
  <c r="AF84" i="25" s="1"/>
  <c r="I46" i="13"/>
  <c r="I43" i="13"/>
  <c r="I32" i="13"/>
  <c r="I29" i="13"/>
  <c r="I26" i="13"/>
  <c r="I17" i="13"/>
  <c r="I12" i="13"/>
  <c r="I10" i="13"/>
  <c r="I43" i="17"/>
  <c r="V3" i="30"/>
  <c r="V5" i="30"/>
  <c r="V7" i="30"/>
  <c r="V9" i="30"/>
  <c r="V15" i="30"/>
  <c r="V17" i="30"/>
  <c r="V18" i="30"/>
  <c r="V19" i="30"/>
  <c r="V20" i="30"/>
  <c r="V22" i="30"/>
  <c r="V24" i="30"/>
  <c r="V28" i="30"/>
  <c r="V30" i="30"/>
  <c r="V32" i="30"/>
  <c r="I25" i="13" l="1"/>
  <c r="I42" i="13"/>
  <c r="J5" i="22"/>
  <c r="I65" i="13"/>
  <c r="AF52" i="25" s="1"/>
  <c r="I9" i="13"/>
  <c r="AK1" i="29"/>
  <c r="AK2" i="29"/>
  <c r="AK3" i="29"/>
  <c r="AK5" i="29"/>
  <c r="AK6" i="29"/>
  <c r="AK7" i="29"/>
  <c r="AK8" i="29"/>
  <c r="AK12" i="29"/>
  <c r="AK13" i="29"/>
  <c r="AK15" i="29"/>
  <c r="AK19" i="29"/>
  <c r="AK20" i="29"/>
  <c r="AK21" i="29"/>
  <c r="AK22" i="29"/>
  <c r="AK23" i="29"/>
  <c r="AK24" i="29"/>
  <c r="AK31" i="29"/>
  <c r="AK33" i="29"/>
  <c r="AK34" i="29"/>
  <c r="AK35" i="29"/>
  <c r="AK36" i="29"/>
  <c r="AK37" i="29"/>
  <c r="AK38" i="29"/>
  <c r="AK39" i="29"/>
  <c r="AK41" i="29"/>
  <c r="AK43" i="29"/>
  <c r="AK45" i="29"/>
  <c r="AK47" i="29"/>
  <c r="AK49" i="29"/>
  <c r="AK51" i="29"/>
  <c r="AK53" i="29"/>
  <c r="AK55" i="29"/>
  <c r="AF34" i="36"/>
  <c r="AG34" i="36"/>
  <c r="AH34" i="36"/>
  <c r="AI34" i="36"/>
  <c r="AJ34" i="36"/>
  <c r="AK34" i="36"/>
  <c r="AF35" i="36"/>
  <c r="AF36" i="36" s="1"/>
  <c r="AG35" i="36"/>
  <c r="AG36" i="36" s="1"/>
  <c r="AH35" i="36"/>
  <c r="AI35" i="36"/>
  <c r="AJ35" i="36"/>
  <c r="AJ36" i="36" s="1"/>
  <c r="AK35" i="36"/>
  <c r="AK36" i="36" s="1"/>
  <c r="AK32" i="36"/>
  <c r="AF31" i="36"/>
  <c r="AG31" i="36"/>
  <c r="AH31" i="36"/>
  <c r="AI31" i="36"/>
  <c r="AJ31" i="36"/>
  <c r="AK31" i="36"/>
  <c r="AF30" i="36"/>
  <c r="AG30" i="36"/>
  <c r="AH30" i="36"/>
  <c r="AI30" i="36"/>
  <c r="AJ30" i="36"/>
  <c r="AK30" i="36"/>
  <c r="AF27" i="36"/>
  <c r="AG27" i="36"/>
  <c r="AH27" i="36"/>
  <c r="AI27" i="36"/>
  <c r="AJ27" i="36"/>
  <c r="AK27" i="36"/>
  <c r="I7" i="13" l="1"/>
  <c r="AF8" i="25" s="1"/>
  <c r="AI36" i="36"/>
  <c r="AH36" i="36"/>
  <c r="AL1" i="28"/>
  <c r="AL2" i="28"/>
  <c r="AL8" i="28"/>
  <c r="AL11" i="28"/>
  <c r="AL13" i="28"/>
  <c r="AL20" i="28"/>
  <c r="AL23" i="28"/>
  <c r="AL24" i="28"/>
  <c r="AL32" i="28"/>
  <c r="AL34" i="28"/>
  <c r="AL42" i="28"/>
  <c r="AL44" i="28"/>
  <c r="AL45" i="28"/>
  <c r="AL60" i="28"/>
  <c r="AL63" i="28"/>
  <c r="AL65" i="28"/>
  <c r="AL67" i="28"/>
  <c r="AL74" i="28"/>
  <c r="AL80" i="28"/>
  <c r="AL83" i="28"/>
  <c r="AL84" i="28"/>
  <c r="AL86" i="28"/>
  <c r="AL89" i="28"/>
  <c r="AL91" i="28"/>
  <c r="AL93" i="28"/>
  <c r="AL95" i="28"/>
  <c r="AL96" i="28"/>
  <c r="AL97" i="28"/>
  <c r="AL102" i="28"/>
  <c r="AL109" i="28"/>
  <c r="AL111" i="28"/>
  <c r="AK2" i="25"/>
  <c r="AK3" i="25"/>
  <c r="AK1" i="25"/>
  <c r="AK5" i="25"/>
  <c r="AK8" i="25"/>
  <c r="AK10" i="25"/>
  <c r="AK12" i="25"/>
  <c r="AK14" i="25"/>
  <c r="AK16" i="25"/>
  <c r="AK18" i="25"/>
  <c r="AK19" i="25"/>
  <c r="AK20" i="25"/>
  <c r="AK22" i="25"/>
  <c r="AK26" i="25"/>
  <c r="AK28" i="25"/>
  <c r="AK30" i="25"/>
  <c r="AK32" i="25"/>
  <c r="AK35" i="25"/>
  <c r="AK37" i="25"/>
  <c r="AK38" i="25"/>
  <c r="AK39" i="25"/>
  <c r="AK40" i="25"/>
  <c r="AK41" i="25"/>
  <c r="AK42" i="25"/>
  <c r="AK46" i="25"/>
  <c r="AK48" i="25"/>
  <c r="AK52" i="25"/>
  <c r="AK54" i="25"/>
  <c r="AK55" i="25"/>
  <c r="AK59" i="25"/>
  <c r="AK60" i="25"/>
  <c r="AK67" i="25"/>
  <c r="AK68" i="25"/>
  <c r="AK69" i="25"/>
  <c r="AK70" i="25"/>
  <c r="AK71" i="25"/>
  <c r="AK84" i="25"/>
  <c r="AK88" i="25"/>
  <c r="AK89" i="25"/>
  <c r="AK90" i="25"/>
  <c r="AK91" i="25"/>
  <c r="AK92" i="25"/>
  <c r="AK93" i="25"/>
  <c r="AK94" i="25"/>
  <c r="AK95" i="25"/>
  <c r="AK96" i="25"/>
  <c r="AK97" i="25"/>
  <c r="AK98" i="25"/>
  <c r="AK99" i="25"/>
  <c r="AK100" i="25"/>
  <c r="AK101" i="25"/>
  <c r="AK19" i="36" l="1"/>
  <c r="AK18" i="36"/>
  <c r="J50" i="18"/>
  <c r="F50" i="18"/>
  <c r="E50" i="18"/>
  <c r="J49" i="18"/>
  <c r="I49" i="18"/>
  <c r="I50" i="18" s="1"/>
  <c r="H49" i="18"/>
  <c r="H50" i="18" s="1"/>
  <c r="G49" i="18"/>
  <c r="G50" i="18" s="1"/>
  <c r="F49" i="18"/>
  <c r="E49" i="18"/>
  <c r="I44" i="18"/>
  <c r="H44" i="18"/>
  <c r="G44" i="18"/>
  <c r="F44" i="18"/>
  <c r="E44" i="18"/>
  <c r="J42" i="18"/>
  <c r="I42" i="18"/>
  <c r="H42" i="18"/>
  <c r="G42" i="18"/>
  <c r="F42" i="18"/>
  <c r="E42" i="18"/>
  <c r="N20" i="18"/>
  <c r="N21" i="18" s="1"/>
  <c r="N13" i="18"/>
  <c r="N43" i="17"/>
  <c r="AK76" i="29" s="1"/>
  <c r="AK43" i="36" s="1"/>
  <c r="AK20" i="36" l="1"/>
  <c r="L73" i="17"/>
  <c r="K73" i="17"/>
  <c r="J73" i="17"/>
  <c r="I73" i="17"/>
  <c r="H73" i="17"/>
  <c r="H90" i="17" s="1"/>
  <c r="L63" i="17"/>
  <c r="K63" i="17"/>
  <c r="K90" i="17" s="1"/>
  <c r="J63" i="17"/>
  <c r="J61" i="17" s="1"/>
  <c r="I63" i="17"/>
  <c r="I90" i="17" s="1"/>
  <c r="H63" i="17"/>
  <c r="I61" i="17" l="1"/>
  <c r="H61" i="17"/>
  <c r="L90" i="17"/>
  <c r="J90" i="17"/>
  <c r="K61" i="17"/>
  <c r="L61" i="17"/>
  <c r="I91" i="16"/>
  <c r="K91" i="16"/>
  <c r="L91" i="16"/>
  <c r="M91" i="16"/>
  <c r="N91" i="16"/>
  <c r="O91" i="16"/>
  <c r="AL5" i="28" s="1"/>
  <c r="H91" i="16"/>
  <c r="AK26" i="36" l="1"/>
  <c r="AK28" i="36" s="1"/>
  <c r="AK44" i="36"/>
  <c r="AK45" i="36" s="1"/>
  <c r="H187" i="16"/>
  <c r="K182" i="16"/>
  <c r="J182" i="16"/>
  <c r="I182" i="16"/>
  <c r="G182" i="16"/>
  <c r="F182" i="16"/>
  <c r="M176" i="16"/>
  <c r="L176" i="16"/>
  <c r="K176" i="16"/>
  <c r="J176" i="16"/>
  <c r="I176" i="16"/>
  <c r="G176" i="16"/>
  <c r="F176" i="16"/>
  <c r="M170" i="16"/>
  <c r="K170" i="16"/>
  <c r="J170" i="16"/>
  <c r="G170" i="16"/>
  <c r="F170" i="16"/>
  <c r="M152" i="16"/>
  <c r="L152" i="16"/>
  <c r="K152" i="16"/>
  <c r="J152" i="16"/>
  <c r="I152" i="16"/>
  <c r="G152" i="16"/>
  <c r="F152" i="16"/>
  <c r="M139" i="16"/>
  <c r="L139" i="16"/>
  <c r="K139" i="16"/>
  <c r="I139" i="16"/>
  <c r="G139" i="16"/>
  <c r="F139" i="16"/>
  <c r="E136" i="16"/>
  <c r="D136" i="16"/>
  <c r="C136" i="16"/>
  <c r="M124" i="16"/>
  <c r="G124" i="16"/>
  <c r="F124" i="16"/>
  <c r="K101" i="16"/>
  <c r="G101" i="16"/>
  <c r="F101" i="16"/>
  <c r="F187" i="16" s="1"/>
  <c r="E101" i="16"/>
  <c r="D101" i="16"/>
  <c r="C101" i="16"/>
  <c r="M81" i="22"/>
  <c r="I81" i="22"/>
  <c r="M77" i="22"/>
  <c r="L77" i="22"/>
  <c r="K77" i="22"/>
  <c r="J77" i="22"/>
  <c r="I77" i="22"/>
  <c r="M74" i="22"/>
  <c r="L74" i="22"/>
  <c r="K74" i="22"/>
  <c r="J74" i="22"/>
  <c r="I74" i="22"/>
  <c r="M70" i="22"/>
  <c r="L70" i="22"/>
  <c r="K70" i="22"/>
  <c r="K56" i="22" s="1"/>
  <c r="J70" i="22"/>
  <c r="I70" i="22"/>
  <c r="I56" i="22" s="1"/>
  <c r="M66" i="22"/>
  <c r="L66" i="22"/>
  <c r="K66" i="22"/>
  <c r="J66" i="22"/>
  <c r="I66" i="22"/>
  <c r="M58" i="22"/>
  <c r="L58" i="22"/>
  <c r="L56" i="22" s="1"/>
  <c r="K58" i="22"/>
  <c r="J58" i="22"/>
  <c r="I58" i="22"/>
  <c r="J56" i="22"/>
  <c r="G118" i="13"/>
  <c r="G187" i="16" l="1"/>
  <c r="M187" i="16"/>
  <c r="AE3" i="35" l="1"/>
  <c r="AD4" i="35"/>
  <c r="AC10" i="35"/>
  <c r="AB10" i="35" s="1"/>
  <c r="AA10" i="35" s="1"/>
  <c r="Z10" i="35" s="1"/>
  <c r="Y10" i="35" s="1"/>
  <c r="X10" i="35" s="1"/>
  <c r="W10" i="35" s="1"/>
  <c r="V10" i="35" s="1"/>
  <c r="U10" i="35" s="1"/>
  <c r="T10" i="35" s="1"/>
  <c r="S10" i="35" s="1"/>
  <c r="R10" i="35" s="1"/>
  <c r="Q10" i="35" s="1"/>
  <c r="P10" i="35" s="1"/>
  <c r="O10" i="35" s="1"/>
  <c r="N10" i="35" s="1"/>
  <c r="M10" i="35" s="1"/>
  <c r="L10" i="35" s="1"/>
  <c r="K10" i="35" s="1"/>
  <c r="J10" i="35" s="1"/>
  <c r="I10" i="35" s="1"/>
  <c r="H10" i="35" s="1"/>
  <c r="G10" i="35" s="1"/>
  <c r="F10" i="35" s="1"/>
  <c r="E10" i="35" s="1"/>
  <c r="D10" i="35" s="1"/>
  <c r="C10" i="35" s="1"/>
  <c r="AD10" i="35"/>
  <c r="AB9" i="35"/>
  <c r="G25" i="13" l="1"/>
  <c r="H5" i="22"/>
  <c r="G5" i="22"/>
  <c r="H7" i="22"/>
  <c r="H15" i="22"/>
  <c r="AE2" i="28"/>
  <c r="T2" i="30"/>
  <c r="AD2" i="29"/>
  <c r="AD3" i="29"/>
  <c r="AD21" i="21" l="1"/>
  <c r="AE20" i="21"/>
  <c r="AF20" i="21"/>
  <c r="AG20" i="21"/>
  <c r="AH20" i="21"/>
  <c r="AI20" i="21"/>
  <c r="AJ20" i="21"/>
  <c r="AK20" i="21"/>
  <c r="AL20" i="21"/>
  <c r="AM20" i="21"/>
  <c r="AN20" i="21"/>
  <c r="AO20" i="21"/>
  <c r="AP20" i="21"/>
  <c r="AQ20" i="21"/>
  <c r="AR20" i="21"/>
  <c r="AS20" i="21"/>
  <c r="AD20" i="21"/>
  <c r="AC20" i="21" s="1"/>
  <c r="AE17" i="21"/>
  <c r="AF17" i="21"/>
  <c r="AG17" i="21"/>
  <c r="AH17" i="21"/>
  <c r="AI17" i="21"/>
  <c r="AJ17" i="21"/>
  <c r="AK17" i="21"/>
  <c r="AL17" i="21"/>
  <c r="AM17" i="21"/>
  <c r="AN17" i="21"/>
  <c r="AO17" i="21"/>
  <c r="AP17" i="21"/>
  <c r="AQ17" i="21"/>
  <c r="AR17" i="21"/>
  <c r="AS17" i="21"/>
  <c r="AD17" i="21"/>
  <c r="AC17" i="21" s="1"/>
  <c r="AN10" i="21"/>
  <c r="AO10" i="21"/>
  <c r="AP10" i="21"/>
  <c r="AQ10" i="21"/>
  <c r="AR10" i="21"/>
  <c r="AM10" i="21"/>
  <c r="V142" i="6"/>
  <c r="W142" i="6"/>
  <c r="X142" i="6"/>
  <c r="Y142" i="6"/>
  <c r="Z142" i="6"/>
  <c r="AA142" i="6"/>
  <c r="AB142" i="6"/>
  <c r="AC142" i="6"/>
  <c r="AD142" i="6"/>
  <c r="AE142" i="6"/>
  <c r="AF142" i="6"/>
  <c r="AG142" i="6"/>
  <c r="AH142" i="6"/>
  <c r="AI142" i="6"/>
  <c r="U142" i="6"/>
  <c r="T140" i="6"/>
  <c r="U140" i="6"/>
  <c r="V140" i="6"/>
  <c r="W140" i="6"/>
  <c r="X140" i="6"/>
  <c r="Y140" i="6"/>
  <c r="AB140" i="6"/>
  <c r="AC140" i="6"/>
  <c r="AD140" i="6"/>
  <c r="AF140" i="6"/>
  <c r="AG140" i="6"/>
  <c r="AI140" i="6"/>
  <c r="AA140" i="6"/>
  <c r="V135" i="6"/>
  <c r="AF21" i="21" s="1"/>
  <c r="W135" i="6"/>
  <c r="AG21" i="21" s="1"/>
  <c r="X135" i="6"/>
  <c r="AH21" i="21" s="1"/>
  <c r="Y135" i="6"/>
  <c r="AI21" i="21" s="1"/>
  <c r="Z135" i="6"/>
  <c r="AJ21" i="21" s="1"/>
  <c r="AA135" i="6"/>
  <c r="AK21" i="21" s="1"/>
  <c r="AB135" i="6"/>
  <c r="AL21" i="21" s="1"/>
  <c r="AC135" i="6"/>
  <c r="AM21" i="21" s="1"/>
  <c r="AD135" i="6"/>
  <c r="AN21" i="21" s="1"/>
  <c r="AE135" i="6"/>
  <c r="AO21" i="21" s="1"/>
  <c r="AF135" i="6"/>
  <c r="AP21" i="21" s="1"/>
  <c r="AG135" i="6"/>
  <c r="AQ21" i="21" s="1"/>
  <c r="AH135" i="6"/>
  <c r="AR21" i="21" s="1"/>
  <c r="AI135" i="6"/>
  <c r="AS21" i="21" s="1"/>
  <c r="U135" i="6"/>
  <c r="AE21" i="21" s="1"/>
  <c r="V132" i="6"/>
  <c r="W132" i="6"/>
  <c r="X132" i="6"/>
  <c r="Y132" i="6"/>
  <c r="Z132" i="6"/>
  <c r="AA132" i="6"/>
  <c r="AB132" i="6"/>
  <c r="AC132" i="6"/>
  <c r="AD132" i="6"/>
  <c r="AE132" i="6"/>
  <c r="AF132" i="6"/>
  <c r="AG132" i="6"/>
  <c r="AH132" i="6"/>
  <c r="AI132" i="6"/>
  <c r="U132" i="6"/>
  <c r="V139" i="6"/>
  <c r="W139" i="6"/>
  <c r="X139" i="6"/>
  <c r="Y139" i="6"/>
  <c r="Z139" i="6"/>
  <c r="AA139" i="6"/>
  <c r="AB139" i="6"/>
  <c r="AC139" i="6"/>
  <c r="AD139" i="6"/>
  <c r="AG139" i="6"/>
  <c r="U139" i="6"/>
  <c r="AH138" i="6"/>
  <c r="AH139" i="6" s="1"/>
  <c r="AE138" i="6"/>
  <c r="AF139" i="6" s="1"/>
  <c r="Z7" i="30"/>
  <c r="Z9" i="30"/>
  <c r="Z17" i="30"/>
  <c r="Z18" i="30"/>
  <c r="Z20" i="30"/>
  <c r="Z22" i="30"/>
  <c r="Z24" i="30"/>
  <c r="Z32" i="30"/>
  <c r="Z1" i="30"/>
  <c r="Z2" i="30"/>
  <c r="Z3" i="30"/>
  <c r="Z5" i="30"/>
  <c r="T3" i="30"/>
  <c r="U3" i="30"/>
  <c r="W3" i="30"/>
  <c r="X3" i="30"/>
  <c r="Y2" i="30"/>
  <c r="Y3" i="30"/>
  <c r="Y1" i="30"/>
  <c r="E21" i="18"/>
  <c r="F20" i="18"/>
  <c r="F21" i="18" s="1"/>
  <c r="F15" i="18"/>
  <c r="J15" i="18"/>
  <c r="K15" i="18"/>
  <c r="L15" i="18"/>
  <c r="M15" i="18"/>
  <c r="Z19" i="30" s="1"/>
  <c r="J13" i="18"/>
  <c r="K13" i="18"/>
  <c r="L13" i="18"/>
  <c r="M13" i="18"/>
  <c r="J20" i="18"/>
  <c r="J21" i="18" s="1"/>
  <c r="Y5" i="30"/>
  <c r="AA31" i="36"/>
  <c r="AB31" i="36"/>
  <c r="Z31" i="36"/>
  <c r="AJ1" i="29"/>
  <c r="AJ2" i="29"/>
  <c r="AJ3" i="29"/>
  <c r="AJ5" i="29"/>
  <c r="AJ6" i="29"/>
  <c r="AJ7" i="29"/>
  <c r="AJ8" i="29"/>
  <c r="AJ15" i="29"/>
  <c r="AJ19" i="29"/>
  <c r="AJ20" i="29"/>
  <c r="AJ21" i="29"/>
  <c r="AJ22" i="29"/>
  <c r="AJ23" i="29"/>
  <c r="AJ24" i="29"/>
  <c r="AJ33" i="29"/>
  <c r="AJ34" i="29"/>
  <c r="AJ35" i="29"/>
  <c r="AJ36" i="29"/>
  <c r="AJ37" i="29"/>
  <c r="AJ38" i="29"/>
  <c r="AJ39" i="29"/>
  <c r="AJ41" i="29"/>
  <c r="AJ43" i="29"/>
  <c r="AJ45" i="29"/>
  <c r="AJ47" i="29"/>
  <c r="AJ49" i="29"/>
  <c r="AJ51" i="29"/>
  <c r="AJ53" i="29"/>
  <c r="AJ55" i="29"/>
  <c r="AE33" i="29"/>
  <c r="AG33" i="29"/>
  <c r="AH33" i="29"/>
  <c r="AI33" i="29"/>
  <c r="AI2" i="29"/>
  <c r="AI3" i="29"/>
  <c r="AI1" i="29"/>
  <c r="F26" i="17"/>
  <c r="E26" i="17"/>
  <c r="F15" i="17"/>
  <c r="AJ13" i="29"/>
  <c r="E15" i="17"/>
  <c r="D13" i="17"/>
  <c r="AJ111" i="28"/>
  <c r="AK111" i="28"/>
  <c r="AK1" i="28"/>
  <c r="AK2" i="28"/>
  <c r="AK8" i="28"/>
  <c r="AK11" i="28"/>
  <c r="AK13" i="28"/>
  <c r="AK20" i="28"/>
  <c r="AK23" i="28"/>
  <c r="AK24" i="28"/>
  <c r="AK34" i="28"/>
  <c r="AK42" i="28"/>
  <c r="AK44" i="28"/>
  <c r="AK45" i="28"/>
  <c r="AK60" i="28"/>
  <c r="AK63" i="28"/>
  <c r="AK67" i="28"/>
  <c r="AK74" i="28"/>
  <c r="AK80" i="28"/>
  <c r="AK83" i="28"/>
  <c r="AK84" i="28"/>
  <c r="AK89" i="28"/>
  <c r="AK91" i="28"/>
  <c r="AK93" i="28"/>
  <c r="AK95" i="28"/>
  <c r="AK96" i="28"/>
  <c r="AK97" i="28"/>
  <c r="AJ2" i="28"/>
  <c r="AJ1" i="28"/>
  <c r="G86" i="16"/>
  <c r="AD111" i="28" s="1"/>
  <c r="AE111" i="28"/>
  <c r="AF111" i="28"/>
  <c r="AH111" i="28"/>
  <c r="AI111" i="28"/>
  <c r="G80" i="16"/>
  <c r="AD109" i="28" s="1"/>
  <c r="AE109" i="28"/>
  <c r="AF109" i="28"/>
  <c r="AH109" i="28"/>
  <c r="AI109" i="28"/>
  <c r="AJ109" i="28"/>
  <c r="AK109" i="28"/>
  <c r="G74" i="16"/>
  <c r="AK102" i="28"/>
  <c r="G56" i="16"/>
  <c r="AK86" i="28"/>
  <c r="G43" i="16"/>
  <c r="AK65" i="28"/>
  <c r="G28" i="16"/>
  <c r="F86" i="16"/>
  <c r="AC111" i="28" s="1"/>
  <c r="F80" i="16"/>
  <c r="AC109" i="28" s="1"/>
  <c r="F74" i="16"/>
  <c r="F56" i="16"/>
  <c r="F43" i="16"/>
  <c r="F28" i="16"/>
  <c r="F5" i="16"/>
  <c r="G5" i="16"/>
  <c r="H30" i="22"/>
  <c r="G30" i="22"/>
  <c r="F30" i="22"/>
  <c r="G26" i="22"/>
  <c r="H26" i="22"/>
  <c r="F26" i="22"/>
  <c r="H23" i="22"/>
  <c r="G19" i="22"/>
  <c r="F19" i="22"/>
  <c r="G7" i="22"/>
  <c r="F15" i="22"/>
  <c r="G15" i="22"/>
  <c r="E43" i="17" l="1"/>
  <c r="AC31" i="36"/>
  <c r="F43" i="17"/>
  <c r="AK32" i="28"/>
  <c r="K20" i="18"/>
  <c r="K21" i="18" s="1"/>
  <c r="AH140" i="6"/>
  <c r="L20" i="18"/>
  <c r="L21" i="18" s="1"/>
  <c r="AE139" i="6"/>
  <c r="AE140" i="6"/>
  <c r="G20" i="18"/>
  <c r="AE31" i="36"/>
  <c r="AD31" i="36"/>
  <c r="AI139" i="6"/>
  <c r="AJ32" i="36"/>
  <c r="J43" i="17"/>
  <c r="L43" i="17"/>
  <c r="G43" i="17"/>
  <c r="F13" i="17"/>
  <c r="K43" i="17"/>
  <c r="M43" i="17"/>
  <c r="AJ76" i="29" s="1"/>
  <c r="AJ43" i="36" s="1"/>
  <c r="AJ31" i="29"/>
  <c r="AJ12" i="29"/>
  <c r="E13" i="17"/>
  <c r="AK5" i="28"/>
  <c r="AJ26" i="36" s="1"/>
  <c r="G91" i="16"/>
  <c r="F91" i="16"/>
  <c r="AD5" i="25"/>
  <c r="AE5" i="25"/>
  <c r="AG5" i="25"/>
  <c r="AH5" i="25"/>
  <c r="AI5" i="25"/>
  <c r="AJ5" i="25"/>
  <c r="AJ44" i="36" s="1"/>
  <c r="AD8" i="25"/>
  <c r="AE8" i="25"/>
  <c r="AG8" i="25"/>
  <c r="AH8" i="25"/>
  <c r="AI8" i="25"/>
  <c r="AJ8" i="25"/>
  <c r="AD10" i="25"/>
  <c r="AE10" i="25"/>
  <c r="AG10" i="25"/>
  <c r="AH10" i="25"/>
  <c r="AI10" i="25"/>
  <c r="AJ10" i="25"/>
  <c r="AD12" i="25"/>
  <c r="AE12" i="25"/>
  <c r="AG12" i="25"/>
  <c r="AH12" i="25"/>
  <c r="AI12" i="25"/>
  <c r="AJ12" i="25"/>
  <c r="AD14" i="25"/>
  <c r="AE14" i="25"/>
  <c r="AG14" i="25"/>
  <c r="AH14" i="25"/>
  <c r="AI14" i="25"/>
  <c r="AJ14" i="25"/>
  <c r="AD16" i="25"/>
  <c r="AE16" i="25"/>
  <c r="AG16" i="25"/>
  <c r="AH16" i="25"/>
  <c r="AI16" i="25"/>
  <c r="AJ16" i="25"/>
  <c r="AD18" i="25"/>
  <c r="AE18" i="25"/>
  <c r="AG18" i="25"/>
  <c r="AH18" i="25"/>
  <c r="AI18" i="25"/>
  <c r="AJ18" i="25"/>
  <c r="AD19" i="25"/>
  <c r="AE19" i="25"/>
  <c r="AG19" i="25"/>
  <c r="AH19" i="25"/>
  <c r="AI19" i="25"/>
  <c r="AJ19" i="25"/>
  <c r="AD20" i="25"/>
  <c r="AE20" i="25"/>
  <c r="AG20" i="25"/>
  <c r="AH20" i="25"/>
  <c r="AI20" i="25"/>
  <c r="AJ20" i="25"/>
  <c r="AD22" i="25"/>
  <c r="AE22" i="25"/>
  <c r="AG22" i="25"/>
  <c r="AH22" i="25"/>
  <c r="AI22" i="25"/>
  <c r="AJ22" i="25"/>
  <c r="AD26" i="25"/>
  <c r="AE26" i="25"/>
  <c r="AG26" i="25"/>
  <c r="AH26" i="25"/>
  <c r="AI26" i="25"/>
  <c r="AJ26" i="25"/>
  <c r="AD28" i="25"/>
  <c r="AE28" i="25"/>
  <c r="AG28" i="25"/>
  <c r="AH28" i="25"/>
  <c r="AI28" i="25"/>
  <c r="AJ28" i="25"/>
  <c r="AD30" i="25"/>
  <c r="AE30" i="25"/>
  <c r="AG30" i="25"/>
  <c r="AH30" i="25"/>
  <c r="AI30" i="25"/>
  <c r="AJ30" i="25"/>
  <c r="AD32" i="25"/>
  <c r="AE32" i="25"/>
  <c r="AG32" i="25"/>
  <c r="AH32" i="25"/>
  <c r="AI32" i="25"/>
  <c r="AJ32" i="25"/>
  <c r="AD35" i="25"/>
  <c r="AE35" i="25"/>
  <c r="AG35" i="25"/>
  <c r="AH35" i="25"/>
  <c r="AI35" i="25"/>
  <c r="AJ35" i="25"/>
  <c r="AD37" i="25"/>
  <c r="AE37" i="25"/>
  <c r="AG37" i="25"/>
  <c r="AH37" i="25"/>
  <c r="AI37" i="25"/>
  <c r="AJ37" i="25"/>
  <c r="AD38" i="25"/>
  <c r="AE38" i="25"/>
  <c r="AG38" i="25"/>
  <c r="AH38" i="25"/>
  <c r="AI38" i="25"/>
  <c r="AJ38" i="25"/>
  <c r="AD39" i="25"/>
  <c r="AE39" i="25"/>
  <c r="AG39" i="25"/>
  <c r="AH39" i="25"/>
  <c r="AI39" i="25"/>
  <c r="AJ39" i="25"/>
  <c r="AD40" i="25"/>
  <c r="AE40" i="25"/>
  <c r="AG40" i="25"/>
  <c r="AH40" i="25"/>
  <c r="AI40" i="25"/>
  <c r="AJ40" i="25"/>
  <c r="AD41" i="25"/>
  <c r="AE41" i="25"/>
  <c r="AG41" i="25"/>
  <c r="AH41" i="25"/>
  <c r="AI41" i="25"/>
  <c r="AJ41" i="25"/>
  <c r="AD42" i="25"/>
  <c r="AE42" i="25"/>
  <c r="AG42" i="25"/>
  <c r="AH42" i="25"/>
  <c r="AI42" i="25"/>
  <c r="AJ42" i="25"/>
  <c r="AG46" i="25"/>
  <c r="AH46" i="25"/>
  <c r="AI46" i="25"/>
  <c r="AJ46" i="25"/>
  <c r="AD48" i="25"/>
  <c r="AE48" i="25"/>
  <c r="AG48" i="25"/>
  <c r="AH48" i="25"/>
  <c r="AI48" i="25"/>
  <c r="AJ48" i="25"/>
  <c r="AD52" i="25"/>
  <c r="AE52" i="25"/>
  <c r="AG52" i="25"/>
  <c r="AH52" i="25"/>
  <c r="AI52" i="25"/>
  <c r="AJ52" i="25"/>
  <c r="AD54" i="25"/>
  <c r="AE54" i="25"/>
  <c r="AG54" i="25"/>
  <c r="AH54" i="25"/>
  <c r="AI54" i="25"/>
  <c r="AJ54" i="25"/>
  <c r="AD55" i="25"/>
  <c r="AE55" i="25"/>
  <c r="AG55" i="25"/>
  <c r="AH55" i="25"/>
  <c r="AI55" i="25"/>
  <c r="AJ55" i="25"/>
  <c r="AD56" i="25"/>
  <c r="AD57" i="25"/>
  <c r="AD58" i="25"/>
  <c r="AD59" i="25"/>
  <c r="AG59" i="25"/>
  <c r="AH59" i="25"/>
  <c r="AI59" i="25"/>
  <c r="AJ59" i="25"/>
  <c r="AD60" i="25"/>
  <c r="AG60" i="25"/>
  <c r="AH60" i="25"/>
  <c r="AI60" i="25"/>
  <c r="AJ60" i="25"/>
  <c r="AD67" i="25"/>
  <c r="AE67" i="25"/>
  <c r="AG67" i="25"/>
  <c r="AH67" i="25"/>
  <c r="AI67" i="25"/>
  <c r="AJ67" i="25"/>
  <c r="AD68" i="25"/>
  <c r="AE68" i="25"/>
  <c r="AG68" i="25"/>
  <c r="AH68" i="25"/>
  <c r="AI68" i="25"/>
  <c r="AJ68" i="25"/>
  <c r="AD69" i="25"/>
  <c r="AE69" i="25"/>
  <c r="AG69" i="25"/>
  <c r="AH69" i="25"/>
  <c r="AI69" i="25"/>
  <c r="AJ69" i="25"/>
  <c r="AD70" i="25"/>
  <c r="AE70" i="25"/>
  <c r="AG70" i="25"/>
  <c r="AH70" i="25"/>
  <c r="AI70" i="25"/>
  <c r="AJ70" i="25"/>
  <c r="AD71" i="25"/>
  <c r="AG71" i="25"/>
  <c r="AH71" i="25"/>
  <c r="AI71" i="25"/>
  <c r="AJ71" i="25"/>
  <c r="AJ84" i="25"/>
  <c r="AJ88" i="25"/>
  <c r="AJ89" i="25"/>
  <c r="AJ90" i="25"/>
  <c r="AJ91" i="25"/>
  <c r="AJ92" i="25"/>
  <c r="AJ93" i="25"/>
  <c r="AJ94" i="25"/>
  <c r="AJ95" i="25"/>
  <c r="AJ96" i="25"/>
  <c r="AJ97" i="25"/>
  <c r="AJ98" i="25"/>
  <c r="AJ99" i="25"/>
  <c r="AJ100" i="25"/>
  <c r="AJ101" i="25"/>
  <c r="AD84" i="25"/>
  <c r="AE46" i="35" s="1"/>
  <c r="AE84" i="25"/>
  <c r="AG84" i="25"/>
  <c r="AH84" i="25"/>
  <c r="AI84" i="25"/>
  <c r="AD88" i="25"/>
  <c r="AE88" i="25"/>
  <c r="AG88" i="25"/>
  <c r="AH88" i="25"/>
  <c r="AI88" i="25"/>
  <c r="AD89" i="25"/>
  <c r="AE89" i="25"/>
  <c r="AG89" i="25"/>
  <c r="AH89" i="25"/>
  <c r="AI89" i="25"/>
  <c r="AD90" i="25"/>
  <c r="AE90" i="25"/>
  <c r="AG90" i="25"/>
  <c r="AH90" i="25"/>
  <c r="AI90" i="25"/>
  <c r="AD91" i="25"/>
  <c r="AE91" i="25"/>
  <c r="AG91" i="25"/>
  <c r="AH91" i="25"/>
  <c r="AI91" i="25"/>
  <c r="AD92" i="25"/>
  <c r="AE92" i="25"/>
  <c r="AG92" i="25"/>
  <c r="AH92" i="25"/>
  <c r="AI92" i="25"/>
  <c r="AD93" i="25"/>
  <c r="AE93" i="25"/>
  <c r="AG93" i="25"/>
  <c r="AH93" i="25"/>
  <c r="AI93" i="25"/>
  <c r="AD94" i="25"/>
  <c r="AE94" i="25"/>
  <c r="AG94" i="25"/>
  <c r="AH94" i="25"/>
  <c r="AI94" i="25"/>
  <c r="AD95" i="25"/>
  <c r="AE95" i="25"/>
  <c r="AG95" i="25"/>
  <c r="AH95" i="25"/>
  <c r="AI95" i="25"/>
  <c r="AD96" i="25"/>
  <c r="AE96" i="25"/>
  <c r="AG96" i="25"/>
  <c r="AH96" i="25"/>
  <c r="AI96" i="25"/>
  <c r="AD97" i="25"/>
  <c r="AE97" i="25"/>
  <c r="AG97" i="25"/>
  <c r="AH97" i="25"/>
  <c r="AI97" i="25"/>
  <c r="AD98" i="25"/>
  <c r="AE98" i="25"/>
  <c r="AG98" i="25"/>
  <c r="AH98" i="25"/>
  <c r="AI98" i="25"/>
  <c r="AD99" i="25"/>
  <c r="AE99" i="25"/>
  <c r="AG99" i="25"/>
  <c r="AH99" i="25"/>
  <c r="AI99" i="25"/>
  <c r="AD100" i="25"/>
  <c r="AE100" i="25"/>
  <c r="AG100" i="25"/>
  <c r="AH100" i="25"/>
  <c r="AI100" i="25"/>
  <c r="AD101" i="25"/>
  <c r="AE101" i="25"/>
  <c r="AG101" i="25"/>
  <c r="AH101" i="25"/>
  <c r="AI101" i="25"/>
  <c r="AC88" i="25"/>
  <c r="AC89" i="25"/>
  <c r="AC90" i="25"/>
  <c r="AC91" i="25"/>
  <c r="AC92" i="25"/>
  <c r="AC93" i="25"/>
  <c r="AC94" i="25"/>
  <c r="AC95" i="25"/>
  <c r="AC96" i="25"/>
  <c r="AC97" i="25"/>
  <c r="AC98" i="25"/>
  <c r="AC99" i="25"/>
  <c r="AC100" i="25"/>
  <c r="AC101" i="25"/>
  <c r="AC84" i="25"/>
  <c r="AC67" i="25"/>
  <c r="AC68" i="25"/>
  <c r="AC69" i="25"/>
  <c r="AC70" i="25"/>
  <c r="AC71" i="25"/>
  <c r="AC54" i="25"/>
  <c r="AC55" i="25"/>
  <c r="AC56" i="25"/>
  <c r="AC57" i="25"/>
  <c r="AC58" i="25"/>
  <c r="AC59" i="25"/>
  <c r="AC60" i="25"/>
  <c r="AC52" i="25"/>
  <c r="AB60" i="25"/>
  <c r="AE1" i="25"/>
  <c r="AG1" i="25"/>
  <c r="AH1" i="25"/>
  <c r="AI1" i="25"/>
  <c r="AJ1" i="25"/>
  <c r="AE2" i="25"/>
  <c r="AG2" i="25"/>
  <c r="AH2" i="25"/>
  <c r="AI2" i="25"/>
  <c r="AJ2" i="25"/>
  <c r="AE3" i="25"/>
  <c r="AG3" i="25"/>
  <c r="AH3" i="25"/>
  <c r="AI3" i="25"/>
  <c r="AJ3" i="25"/>
  <c r="AD3" i="25"/>
  <c r="AD1" i="25"/>
  <c r="AC5" i="25"/>
  <c r="AC8" i="25"/>
  <c r="AC10" i="25"/>
  <c r="AC12" i="25"/>
  <c r="AC14" i="25"/>
  <c r="AC16" i="25"/>
  <c r="AC18" i="25"/>
  <c r="AC19" i="25"/>
  <c r="AC20" i="25"/>
  <c r="AC22" i="25"/>
  <c r="AC26" i="25"/>
  <c r="AC28" i="25"/>
  <c r="AC30" i="25"/>
  <c r="AC32" i="25"/>
  <c r="AC35" i="25"/>
  <c r="AC37" i="25"/>
  <c r="AC38" i="25"/>
  <c r="AC39" i="25"/>
  <c r="AC40" i="25"/>
  <c r="AC41" i="25"/>
  <c r="AC42" i="25"/>
  <c r="AC48" i="25"/>
  <c r="AB35" i="25"/>
  <c r="AJ45" i="36" l="1"/>
  <c r="AE37" i="35"/>
  <c r="AE40" i="35" s="1"/>
  <c r="AE45" i="35" s="1"/>
  <c r="AE16" i="35"/>
  <c r="AE19" i="35" s="1"/>
  <c r="AJ28" i="36"/>
  <c r="M20" i="18"/>
  <c r="Z15" i="30"/>
  <c r="AJ19" i="36"/>
  <c r="AJ18" i="36"/>
  <c r="AE25" i="35" l="1"/>
  <c r="AE49" i="35" s="1"/>
  <c r="AE41" i="35"/>
  <c r="AJ20" i="36"/>
  <c r="M21" i="18"/>
  <c r="Z30" i="30" s="1"/>
  <c r="Z28" i="30"/>
  <c r="AC35" i="36" l="1"/>
  <c r="E69" i="18"/>
  <c r="E95" i="17"/>
  <c r="Z37" i="35"/>
  <c r="Z40" i="35" s="1"/>
  <c r="AC7" i="35"/>
  <c r="AB7" i="35"/>
  <c r="AA7" i="35"/>
  <c r="AA37" i="35"/>
  <c r="AA40" i="35" s="1"/>
  <c r="AB37" i="35"/>
  <c r="AB40" i="35" s="1"/>
  <c r="AC37" i="35"/>
  <c r="AC40" i="35" s="1"/>
  <c r="Y5" i="25"/>
  <c r="Z16" i="35" s="1"/>
  <c r="Z19" i="35" s="1"/>
  <c r="Z5" i="25"/>
  <c r="AA16" i="35" s="1"/>
  <c r="AA19" i="35" s="1"/>
  <c r="AA5" i="25"/>
  <c r="AB16" i="35" s="1"/>
  <c r="AB19" i="35" s="1"/>
  <c r="Z3" i="35"/>
  <c r="AA3" i="35"/>
  <c r="AB3" i="35"/>
  <c r="AC3" i="35"/>
  <c r="Y84" i="25"/>
  <c r="Z46" i="35" s="1"/>
  <c r="Z84" i="25"/>
  <c r="AA46" i="35" s="1"/>
  <c r="AA84" i="25"/>
  <c r="AB46" i="35" s="1"/>
  <c r="AB84" i="25"/>
  <c r="AC46" i="35" s="1"/>
  <c r="AC44" i="35" s="1"/>
  <c r="Z102" i="28"/>
  <c r="Z37" i="36" s="1"/>
  <c r="AA102" i="28"/>
  <c r="AB102" i="28"/>
  <c r="AB37" i="36" s="1"/>
  <c r="AC102" i="28"/>
  <c r="AC31" i="35" s="1"/>
  <c r="Z5" i="28"/>
  <c r="Z30" i="35" s="1"/>
  <c r="AA5" i="28"/>
  <c r="AB5" i="28"/>
  <c r="AB30" i="35" s="1"/>
  <c r="AC5" i="28"/>
  <c r="AC30" i="35" s="1"/>
  <c r="AC35" i="35" s="1"/>
  <c r="AC50" i="35" s="1"/>
  <c r="K75" i="18"/>
  <c r="J75" i="18"/>
  <c r="I75" i="18"/>
  <c r="H75" i="18"/>
  <c r="G75" i="18"/>
  <c r="Z41" i="29"/>
  <c r="AA41" i="29"/>
  <c r="AB41" i="29"/>
  <c r="AC41" i="29"/>
  <c r="AD41" i="29"/>
  <c r="AE41" i="29"/>
  <c r="AG41" i="29"/>
  <c r="AH41" i="29"/>
  <c r="AI41" i="29"/>
  <c r="Y41" i="29"/>
  <c r="K131" i="17"/>
  <c r="AD16" i="35"/>
  <c r="AD19" i="35" s="1"/>
  <c r="AD25" i="35" s="1"/>
  <c r="AD76" i="29"/>
  <c r="AE43" i="36" s="1"/>
  <c r="AB76" i="29"/>
  <c r="AC43" i="36" s="1"/>
  <c r="AC76" i="29"/>
  <c r="AD43" i="36" s="1"/>
  <c r="AE76" i="29"/>
  <c r="AF43" i="36" s="1"/>
  <c r="AG76" i="29"/>
  <c r="AG43" i="36" s="1"/>
  <c r="AH76" i="29"/>
  <c r="AH43" i="36" s="1"/>
  <c r="AI76" i="29"/>
  <c r="AI43" i="36" s="1"/>
  <c r="AA9" i="36"/>
  <c r="AB9" i="36"/>
  <c r="AC9" i="36"/>
  <c r="Z9" i="36"/>
  <c r="AA4" i="36"/>
  <c r="AB4" i="36"/>
  <c r="AC4" i="36"/>
  <c r="Z4" i="36"/>
  <c r="AD35" i="36"/>
  <c r="AE35" i="36"/>
  <c r="AD34" i="36"/>
  <c r="AE34" i="36"/>
  <c r="AC34" i="36"/>
  <c r="AB35" i="36"/>
  <c r="D5" i="16"/>
  <c r="AA34" i="36" s="1"/>
  <c r="AA35" i="36"/>
  <c r="Z35" i="36"/>
  <c r="Z22" i="36"/>
  <c r="Z23" i="36"/>
  <c r="Z14" i="36"/>
  <c r="AA23" i="36"/>
  <c r="AB23" i="36"/>
  <c r="D22" i="36"/>
  <c r="E22" i="36"/>
  <c r="F22" i="36"/>
  <c r="G22" i="36"/>
  <c r="H22" i="36"/>
  <c r="I22" i="36"/>
  <c r="J22" i="36"/>
  <c r="K22" i="36"/>
  <c r="K23" i="36"/>
  <c r="L22" i="36"/>
  <c r="M22" i="36"/>
  <c r="N22" i="36"/>
  <c r="O22" i="36"/>
  <c r="P22" i="36"/>
  <c r="Q22" i="36"/>
  <c r="R22" i="36"/>
  <c r="S22" i="36"/>
  <c r="S23" i="36"/>
  <c r="T22" i="36"/>
  <c r="U22" i="36"/>
  <c r="U23" i="36"/>
  <c r="V22" i="36"/>
  <c r="W22" i="36"/>
  <c r="X22" i="36"/>
  <c r="Y22" i="36"/>
  <c r="AA22" i="36"/>
  <c r="AB22" i="36"/>
  <c r="AC22" i="36"/>
  <c r="D23" i="36"/>
  <c r="D24" i="36" s="1"/>
  <c r="E23" i="36"/>
  <c r="E24" i="36" s="1"/>
  <c r="F23" i="36"/>
  <c r="G23" i="36"/>
  <c r="G24" i="36" s="1"/>
  <c r="H23" i="36"/>
  <c r="H24" i="36" s="1"/>
  <c r="I23" i="36"/>
  <c r="I24" i="36" s="1"/>
  <c r="J23" i="36"/>
  <c r="L23" i="36"/>
  <c r="M23" i="36"/>
  <c r="N23" i="36"/>
  <c r="O23" i="36"/>
  <c r="P23" i="36"/>
  <c r="Q23" i="36"/>
  <c r="R23" i="36"/>
  <c r="T23" i="36"/>
  <c r="V23" i="36"/>
  <c r="W23" i="36"/>
  <c r="X23" i="36"/>
  <c r="Y23" i="36"/>
  <c r="AF5" i="28"/>
  <c r="AF44" i="36" s="1"/>
  <c r="AI5" i="28"/>
  <c r="AJ5" i="28"/>
  <c r="AA30" i="36"/>
  <c r="AB30" i="36"/>
  <c r="AC30" i="36"/>
  <c r="AD30" i="36"/>
  <c r="AE30" i="36"/>
  <c r="E39" i="36"/>
  <c r="E40" i="36"/>
  <c r="F39" i="36"/>
  <c r="G39" i="36"/>
  <c r="H39" i="36"/>
  <c r="I39" i="36"/>
  <c r="J39" i="36"/>
  <c r="J40" i="36"/>
  <c r="K39" i="36"/>
  <c r="K40" i="36"/>
  <c r="L39" i="36"/>
  <c r="M39" i="36"/>
  <c r="M40" i="36"/>
  <c r="N39" i="36"/>
  <c r="O39" i="36"/>
  <c r="P39" i="36"/>
  <c r="Q39" i="36"/>
  <c r="Q40" i="36"/>
  <c r="R39" i="36"/>
  <c r="R40" i="36"/>
  <c r="S39" i="36"/>
  <c r="S40" i="36"/>
  <c r="T39" i="36"/>
  <c r="U39" i="36"/>
  <c r="U40" i="36"/>
  <c r="V39" i="36"/>
  <c r="W39" i="36"/>
  <c r="X39" i="36"/>
  <c r="Y39" i="36"/>
  <c r="Y40" i="36"/>
  <c r="Z39" i="36"/>
  <c r="Z40" i="36"/>
  <c r="AA39" i="36"/>
  <c r="AA40" i="36"/>
  <c r="F40" i="36"/>
  <c r="F41" i="36" s="1"/>
  <c r="G40" i="36"/>
  <c r="G41" i="36" s="1"/>
  <c r="H40" i="36"/>
  <c r="I40" i="36"/>
  <c r="L40" i="36"/>
  <c r="N40" i="36"/>
  <c r="O40" i="36"/>
  <c r="P40" i="36"/>
  <c r="T40" i="36"/>
  <c r="T41" i="36" s="1"/>
  <c r="V40" i="36"/>
  <c r="W40" i="36"/>
  <c r="X40" i="36"/>
  <c r="AB40" i="36"/>
  <c r="AC40" i="36"/>
  <c r="Z30" i="36"/>
  <c r="D39" i="36"/>
  <c r="D40" i="36"/>
  <c r="Z10" i="36"/>
  <c r="D14" i="36"/>
  <c r="E14" i="36"/>
  <c r="F14" i="36"/>
  <c r="F15" i="36"/>
  <c r="G14" i="36"/>
  <c r="H14" i="36"/>
  <c r="H15" i="36"/>
  <c r="I14" i="36"/>
  <c r="J14" i="36"/>
  <c r="J15" i="36"/>
  <c r="K14" i="36"/>
  <c r="L14" i="36"/>
  <c r="M14" i="36"/>
  <c r="N14" i="36"/>
  <c r="N15" i="36"/>
  <c r="O14" i="36"/>
  <c r="P14" i="36"/>
  <c r="Q14" i="36"/>
  <c r="R14" i="36"/>
  <c r="R15" i="36"/>
  <c r="S14" i="36"/>
  <c r="T14" i="36"/>
  <c r="U14" i="36"/>
  <c r="V14" i="36"/>
  <c r="W14" i="36"/>
  <c r="X14" i="36"/>
  <c r="X15" i="36"/>
  <c r="Y14" i="36"/>
  <c r="AA14" i="36"/>
  <c r="AB14" i="36"/>
  <c r="AC14" i="36"/>
  <c r="D15" i="36"/>
  <c r="E15" i="36"/>
  <c r="G15" i="36"/>
  <c r="I15" i="36"/>
  <c r="K15" i="36"/>
  <c r="L15" i="36"/>
  <c r="M15" i="36"/>
  <c r="O15" i="36"/>
  <c r="Q15" i="36"/>
  <c r="S15" i="36"/>
  <c r="T15" i="36"/>
  <c r="U15" i="36"/>
  <c r="V15" i="36"/>
  <c r="W15" i="36"/>
  <c r="Y15" i="36"/>
  <c r="Z15" i="36"/>
  <c r="AA15" i="36"/>
  <c r="AB15" i="36"/>
  <c r="AC15" i="36"/>
  <c r="C23" i="36"/>
  <c r="C22" i="36"/>
  <c r="C15" i="36"/>
  <c r="C14" i="36"/>
  <c r="D2" i="36"/>
  <c r="E2" i="36" s="1"/>
  <c r="F2" i="36" s="1"/>
  <c r="G2" i="36" s="1"/>
  <c r="H2" i="36" s="1"/>
  <c r="I2" i="36" s="1"/>
  <c r="J2" i="36" s="1"/>
  <c r="K2" i="36" s="1"/>
  <c r="L2" i="36" s="1"/>
  <c r="M2" i="36" s="1"/>
  <c r="N2" i="36" s="1"/>
  <c r="O2" i="36" s="1"/>
  <c r="P2" i="36" s="1"/>
  <c r="Q2" i="36" s="1"/>
  <c r="R2" i="36" s="1"/>
  <c r="S2" i="36" s="1"/>
  <c r="T2" i="36" s="1"/>
  <c r="U2" i="36" s="1"/>
  <c r="V2" i="36" s="1"/>
  <c r="W2" i="36" s="1"/>
  <c r="X2" i="36" s="1"/>
  <c r="Y2" i="36" s="1"/>
  <c r="Z2" i="36" s="1"/>
  <c r="AA2" i="36" s="1"/>
  <c r="AB2" i="36" s="1"/>
  <c r="AC2" i="36" s="1"/>
  <c r="AD2" i="36" s="1"/>
  <c r="AE2" i="36" s="1"/>
  <c r="AF2" i="36" s="1"/>
  <c r="AG2" i="36" s="1"/>
  <c r="AH2" i="36" s="1"/>
  <c r="AI2" i="36" s="1"/>
  <c r="E5" i="16"/>
  <c r="AB8" i="28" s="1"/>
  <c r="AB32" i="28"/>
  <c r="AB86" i="28"/>
  <c r="C3" i="35"/>
  <c r="AC9" i="28"/>
  <c r="AC23" i="36" s="1"/>
  <c r="C5" i="16"/>
  <c r="Z8" i="28" s="1"/>
  <c r="Z32" i="28"/>
  <c r="Z86" i="28"/>
  <c r="AD5" i="28"/>
  <c r="AE5" i="28"/>
  <c r="AF18" i="36"/>
  <c r="AH5" i="28"/>
  <c r="D37" i="35"/>
  <c r="D40" i="35" s="1"/>
  <c r="D30" i="35"/>
  <c r="E37" i="35"/>
  <c r="E40" i="35" s="1"/>
  <c r="E30" i="35"/>
  <c r="F37" i="35"/>
  <c r="F40" i="35" s="1"/>
  <c r="F30" i="35"/>
  <c r="G37" i="35"/>
  <c r="G40" i="35" s="1"/>
  <c r="G30" i="35"/>
  <c r="G31" i="35"/>
  <c r="H37" i="35"/>
  <c r="H40" i="35" s="1"/>
  <c r="H30" i="35"/>
  <c r="I37" i="35"/>
  <c r="I40" i="35" s="1"/>
  <c r="I30" i="35"/>
  <c r="J37" i="35"/>
  <c r="J40" i="35" s="1"/>
  <c r="J30" i="35"/>
  <c r="K37" i="35"/>
  <c r="K40" i="35" s="1"/>
  <c r="K30" i="35"/>
  <c r="K32" i="35" s="1"/>
  <c r="K31" i="35"/>
  <c r="L37" i="35"/>
  <c r="L40" i="35" s="1"/>
  <c r="L30" i="35"/>
  <c r="M37" i="35"/>
  <c r="M40" i="35" s="1"/>
  <c r="M30" i="35"/>
  <c r="N37" i="35"/>
  <c r="N40" i="35" s="1"/>
  <c r="N30" i="35"/>
  <c r="O37" i="35"/>
  <c r="O40" i="35" s="1"/>
  <c r="O30" i="35"/>
  <c r="O31" i="35"/>
  <c r="P30" i="35"/>
  <c r="Q37" i="35"/>
  <c r="Q40" i="35" s="1"/>
  <c r="Q30" i="35"/>
  <c r="R37" i="35"/>
  <c r="R40" i="35" s="1"/>
  <c r="R30" i="35"/>
  <c r="S37" i="35"/>
  <c r="S40" i="35" s="1"/>
  <c r="S30" i="35"/>
  <c r="T37" i="35"/>
  <c r="T40" i="35" s="1"/>
  <c r="T30" i="35"/>
  <c r="U37" i="35"/>
  <c r="U40" i="35" s="1"/>
  <c r="U30" i="35"/>
  <c r="V37" i="35"/>
  <c r="V40" i="35" s="1"/>
  <c r="V30" i="35"/>
  <c r="W37" i="35"/>
  <c r="W40" i="35" s="1"/>
  <c r="W30" i="35"/>
  <c r="X37" i="35"/>
  <c r="X40" i="35" s="1"/>
  <c r="X30" i="35"/>
  <c r="X31" i="35"/>
  <c r="Y37" i="35"/>
  <c r="Y40" i="35" s="1"/>
  <c r="Y30" i="35"/>
  <c r="C37" i="35"/>
  <c r="C40" i="35" s="1"/>
  <c r="C30" i="35"/>
  <c r="AC13" i="28"/>
  <c r="AC20" i="28"/>
  <c r="AC23" i="28"/>
  <c r="AC24" i="28"/>
  <c r="AC11" i="28"/>
  <c r="AC22" i="28"/>
  <c r="AC30" i="28"/>
  <c r="Z13" i="28"/>
  <c r="Z20" i="28"/>
  <c r="Z23" i="28"/>
  <c r="Z24" i="28"/>
  <c r="Z29" i="28"/>
  <c r="AA30" i="28"/>
  <c r="O85" i="25"/>
  <c r="P15" i="36" s="1"/>
  <c r="Y82" i="25"/>
  <c r="Z82" i="25"/>
  <c r="AA82" i="25"/>
  <c r="AB82" i="25"/>
  <c r="W82" i="25"/>
  <c r="X82" i="25"/>
  <c r="R82" i="25"/>
  <c r="S82" i="25"/>
  <c r="T82" i="25"/>
  <c r="U82" i="25"/>
  <c r="V82" i="25"/>
  <c r="Q82" i="25"/>
  <c r="O82" i="25"/>
  <c r="P82" i="25"/>
  <c r="N82" i="25"/>
  <c r="M82" i="25"/>
  <c r="L82" i="25"/>
  <c r="K82" i="25"/>
  <c r="J82" i="25"/>
  <c r="AC5" i="29"/>
  <c r="AD5" i="29"/>
  <c r="AE5" i="29"/>
  <c r="AG5" i="29"/>
  <c r="AH5" i="29"/>
  <c r="AI5" i="29"/>
  <c r="AB12" i="29"/>
  <c r="AD13" i="29"/>
  <c r="AE13" i="29"/>
  <c r="AG13" i="29"/>
  <c r="AH13" i="29"/>
  <c r="AI13" i="29"/>
  <c r="AC13" i="29"/>
  <c r="AD12" i="29"/>
  <c r="AE12" i="29"/>
  <c r="AG12" i="29"/>
  <c r="AH12" i="29"/>
  <c r="AI12" i="29"/>
  <c r="AC12" i="29"/>
  <c r="AF8" i="28"/>
  <c r="AF32" i="28"/>
  <c r="AF65" i="28"/>
  <c r="AF86" i="28"/>
  <c r="AF102" i="28"/>
  <c r="AF31" i="35" s="1"/>
  <c r="AH8" i="28"/>
  <c r="AH32" i="28"/>
  <c r="AH65" i="28"/>
  <c r="AH86" i="28"/>
  <c r="AH102" i="28"/>
  <c r="AG31" i="35" s="1"/>
  <c r="AI8" i="28"/>
  <c r="AI32" i="28"/>
  <c r="AI65" i="28"/>
  <c r="AI86" i="28"/>
  <c r="AI102" i="28"/>
  <c r="AH31" i="35" s="1"/>
  <c r="AJ8" i="28"/>
  <c r="AJ32" i="28"/>
  <c r="AJ65" i="28"/>
  <c r="AJ86" i="28"/>
  <c r="AJ102" i="28"/>
  <c r="AI31" i="35" s="1"/>
  <c r="AA32" i="28"/>
  <c r="AA86" i="28"/>
  <c r="AC8" i="28"/>
  <c r="AC32" i="28"/>
  <c r="AC65" i="28"/>
  <c r="AC86" i="28"/>
  <c r="AD8" i="28"/>
  <c r="AD32" i="28"/>
  <c r="AD65" i="28"/>
  <c r="AD86" i="28"/>
  <c r="AD102" i="28"/>
  <c r="AD31" i="35" s="1"/>
  <c r="AD7" i="35"/>
  <c r="AD9" i="35" s="1"/>
  <c r="AE8" i="28"/>
  <c r="AE32" i="28"/>
  <c r="AE65" i="28"/>
  <c r="AE86" i="28"/>
  <c r="AE102" i="28"/>
  <c r="AE31" i="35" s="1"/>
  <c r="D46" i="35"/>
  <c r="Z7" i="35"/>
  <c r="Y7" i="35"/>
  <c r="X7" i="35"/>
  <c r="W7" i="35"/>
  <c r="V7" i="35"/>
  <c r="U7" i="35"/>
  <c r="T7" i="35"/>
  <c r="S7" i="35"/>
  <c r="R7" i="35"/>
  <c r="Q7" i="35"/>
  <c r="P7" i="35"/>
  <c r="O7" i="35"/>
  <c r="N7" i="35"/>
  <c r="M7" i="35"/>
  <c r="M8" i="35" s="1"/>
  <c r="L7" i="35"/>
  <c r="K8" i="35" s="1"/>
  <c r="K7" i="35"/>
  <c r="J7" i="35"/>
  <c r="I7" i="35"/>
  <c r="H7" i="35"/>
  <c r="G7" i="35"/>
  <c r="F7" i="35"/>
  <c r="E7" i="35"/>
  <c r="D7" i="35"/>
  <c r="D3" i="35"/>
  <c r="D4" i="35" s="1"/>
  <c r="E46" i="35"/>
  <c r="E3" i="35"/>
  <c r="F46" i="35"/>
  <c r="F3" i="35"/>
  <c r="G46" i="35"/>
  <c r="G3" i="35"/>
  <c r="H46" i="35"/>
  <c r="H3" i="35"/>
  <c r="I3" i="35"/>
  <c r="I46" i="35"/>
  <c r="J46" i="35"/>
  <c r="J3" i="35"/>
  <c r="K46" i="35"/>
  <c r="K3" i="35"/>
  <c r="L46" i="35"/>
  <c r="L3" i="35"/>
  <c r="M46" i="35"/>
  <c r="M3" i="35"/>
  <c r="N46" i="35"/>
  <c r="N3" i="35"/>
  <c r="O46" i="35"/>
  <c r="O3" i="35"/>
  <c r="P3" i="35"/>
  <c r="Q3" i="35"/>
  <c r="Q46" i="35"/>
  <c r="R46" i="35"/>
  <c r="R3" i="35"/>
  <c r="S46" i="35"/>
  <c r="S3" i="35"/>
  <c r="T46" i="35"/>
  <c r="T3" i="35"/>
  <c r="U46" i="35"/>
  <c r="U3" i="35"/>
  <c r="V46" i="35"/>
  <c r="V3" i="35"/>
  <c r="W46" i="35"/>
  <c r="W3" i="35"/>
  <c r="X46" i="35"/>
  <c r="X3" i="35"/>
  <c r="Y3" i="35"/>
  <c r="Y46" i="35"/>
  <c r="AD46" i="35"/>
  <c r="AD44" i="35" s="1"/>
  <c r="C46" i="35"/>
  <c r="AC13" i="35"/>
  <c r="AB13" i="35"/>
  <c r="AA13" i="35"/>
  <c r="AA22" i="35" s="1"/>
  <c r="Z13" i="35"/>
  <c r="Y13" i="35"/>
  <c r="X13" i="35"/>
  <c r="W13" i="35"/>
  <c r="V13" i="35"/>
  <c r="V22" i="35" s="1"/>
  <c r="U13" i="35"/>
  <c r="T13" i="35"/>
  <c r="S13" i="35"/>
  <c r="R13" i="35"/>
  <c r="Q13" i="35"/>
  <c r="P13" i="35"/>
  <c r="O13" i="35"/>
  <c r="O22" i="35" s="1"/>
  <c r="N13" i="35"/>
  <c r="M13" i="35"/>
  <c r="L13" i="35"/>
  <c r="K13" i="35"/>
  <c r="J13" i="35"/>
  <c r="I13" i="35"/>
  <c r="H13" i="35"/>
  <c r="G13" i="35"/>
  <c r="G22" i="35" s="1"/>
  <c r="F13" i="35"/>
  <c r="E13" i="35"/>
  <c r="D13" i="35"/>
  <c r="C13" i="35"/>
  <c r="C22" i="35" s="1"/>
  <c r="D48" i="35"/>
  <c r="E48" i="35" s="1"/>
  <c r="F48" i="35" s="1"/>
  <c r="G48" i="35" s="1"/>
  <c r="H48" i="35" s="1"/>
  <c r="I48" i="35" s="1"/>
  <c r="J48" i="35" s="1"/>
  <c r="K48" i="35" s="1"/>
  <c r="L48" i="35" s="1"/>
  <c r="M48" i="35" s="1"/>
  <c r="N48" i="35" s="1"/>
  <c r="O48" i="35" s="1"/>
  <c r="P48" i="35" s="1"/>
  <c r="Q48" i="35" s="1"/>
  <c r="R48" i="35" s="1"/>
  <c r="S48" i="35" s="1"/>
  <c r="T48" i="35" s="1"/>
  <c r="U48" i="35" s="1"/>
  <c r="V48" i="35" s="1"/>
  <c r="W48" i="35" s="1"/>
  <c r="X48" i="35" s="1"/>
  <c r="Y48" i="35" s="1"/>
  <c r="Z48" i="35" s="1"/>
  <c r="AA48" i="35" s="1"/>
  <c r="AB48" i="35" s="1"/>
  <c r="AC48" i="35" s="1"/>
  <c r="AD48" i="35" s="1"/>
  <c r="AE48" i="35" s="1"/>
  <c r="AF48" i="35" s="1"/>
  <c r="AG48" i="35" s="1"/>
  <c r="AH48" i="35" s="1"/>
  <c r="AI48" i="35" s="1"/>
  <c r="D16" i="35"/>
  <c r="D19" i="35" s="1"/>
  <c r="E16" i="35"/>
  <c r="E19" i="35" s="1"/>
  <c r="F16" i="35"/>
  <c r="F19" i="35" s="1"/>
  <c r="G16" i="35"/>
  <c r="G19" i="35" s="1"/>
  <c r="H16" i="35"/>
  <c r="H19" i="35" s="1"/>
  <c r="H25" i="35" s="1"/>
  <c r="I16" i="35"/>
  <c r="I19" i="35" s="1"/>
  <c r="J16" i="35"/>
  <c r="J19" i="35" s="1"/>
  <c r="K16" i="35"/>
  <c r="K19" i="35" s="1"/>
  <c r="L16" i="35"/>
  <c r="L19" i="35" s="1"/>
  <c r="M16" i="35"/>
  <c r="M19" i="35" s="1"/>
  <c r="N16" i="35"/>
  <c r="N19" i="35" s="1"/>
  <c r="O16" i="35"/>
  <c r="O19" i="35" s="1"/>
  <c r="P16" i="35"/>
  <c r="P19" i="35" s="1"/>
  <c r="Q16" i="35"/>
  <c r="Q19" i="35" s="1"/>
  <c r="R16" i="35"/>
  <c r="R19" i="35" s="1"/>
  <c r="S16" i="35"/>
  <c r="S19" i="35" s="1"/>
  <c r="T16" i="35"/>
  <c r="T19" i="35" s="1"/>
  <c r="U16" i="35"/>
  <c r="U19" i="35" s="1"/>
  <c r="V16" i="35"/>
  <c r="V19" i="35" s="1"/>
  <c r="W16" i="35"/>
  <c r="W19" i="35" s="1"/>
  <c r="X16" i="35"/>
  <c r="X19" i="35" s="1"/>
  <c r="Y16" i="35"/>
  <c r="Y19" i="35" s="1"/>
  <c r="C16" i="35"/>
  <c r="C19" i="35" s="1"/>
  <c r="C41" i="35" s="1"/>
  <c r="D39" i="35"/>
  <c r="E39" i="35" s="1"/>
  <c r="F39" i="35" s="1"/>
  <c r="G39" i="35" s="1"/>
  <c r="H39" i="35" s="1"/>
  <c r="I39" i="35" s="1"/>
  <c r="J39" i="35" s="1"/>
  <c r="K39" i="35" s="1"/>
  <c r="L39" i="35" s="1"/>
  <c r="M39" i="35" s="1"/>
  <c r="N39" i="35" s="1"/>
  <c r="O39" i="35" s="1"/>
  <c r="P39" i="35" s="1"/>
  <c r="Q39" i="35" s="1"/>
  <c r="R39" i="35" s="1"/>
  <c r="S39" i="35" s="1"/>
  <c r="T39" i="35" s="1"/>
  <c r="U39" i="35" s="1"/>
  <c r="V39" i="35" s="1"/>
  <c r="W39" i="35" s="1"/>
  <c r="X39" i="35" s="1"/>
  <c r="Y39" i="35" s="1"/>
  <c r="Z39" i="35" s="1"/>
  <c r="AA39" i="35" s="1"/>
  <c r="AB39" i="35" s="1"/>
  <c r="AC39" i="35" s="1"/>
  <c r="AD39" i="35" s="1"/>
  <c r="AE39" i="35" s="1"/>
  <c r="AF39" i="35" s="1"/>
  <c r="AG39" i="35" s="1"/>
  <c r="AH39" i="35" s="1"/>
  <c r="AI39" i="35" s="1"/>
  <c r="D43" i="35"/>
  <c r="E43" i="35" s="1"/>
  <c r="F43" i="35" s="1"/>
  <c r="G43" i="35" s="1"/>
  <c r="H43" i="35" s="1"/>
  <c r="I43" i="35" s="1"/>
  <c r="J43" i="35" s="1"/>
  <c r="K43" i="35" s="1"/>
  <c r="L43" i="35" s="1"/>
  <c r="M43" i="35" s="1"/>
  <c r="N43" i="35" s="1"/>
  <c r="O43" i="35" s="1"/>
  <c r="P43" i="35" s="1"/>
  <c r="Q43" i="35" s="1"/>
  <c r="R43" i="35" s="1"/>
  <c r="S43" i="35" s="1"/>
  <c r="T43" i="35" s="1"/>
  <c r="U43" i="35" s="1"/>
  <c r="V43" i="35" s="1"/>
  <c r="W43" i="35" s="1"/>
  <c r="X43" i="35" s="1"/>
  <c r="Y43" i="35" s="1"/>
  <c r="Z43" i="35" s="1"/>
  <c r="AA43" i="35" s="1"/>
  <c r="AB43" i="35" s="1"/>
  <c r="AC43" i="35" s="1"/>
  <c r="AD43" i="35" s="1"/>
  <c r="AE43" i="35" s="1"/>
  <c r="AF43" i="35" s="1"/>
  <c r="AG43" i="35" s="1"/>
  <c r="AH43" i="35" s="1"/>
  <c r="AI43" i="35" s="1"/>
  <c r="D31" i="35"/>
  <c r="E31" i="35"/>
  <c r="F31" i="35"/>
  <c r="F32" i="35" s="1"/>
  <c r="H31" i="35"/>
  <c r="I31" i="35"/>
  <c r="I32" i="35"/>
  <c r="J31" i="35"/>
  <c r="L31" i="35"/>
  <c r="M31" i="35"/>
  <c r="N31" i="35"/>
  <c r="P31" i="35"/>
  <c r="Q31" i="35"/>
  <c r="Q32" i="35" s="1"/>
  <c r="R31" i="35"/>
  <c r="S31" i="35"/>
  <c r="S32" i="35" s="1"/>
  <c r="T31" i="35"/>
  <c r="T32" i="35" s="1"/>
  <c r="U31" i="35"/>
  <c r="V31" i="35"/>
  <c r="W31" i="35"/>
  <c r="Y31" i="35"/>
  <c r="C31" i="35"/>
  <c r="AG7" i="35"/>
  <c r="AH7" i="35"/>
  <c r="AI7" i="35"/>
  <c r="D34" i="35"/>
  <c r="E34" i="35" s="1"/>
  <c r="F34" i="35" s="1"/>
  <c r="G34" i="35" s="1"/>
  <c r="H34" i="35" s="1"/>
  <c r="I34" i="35" s="1"/>
  <c r="J34" i="35" s="1"/>
  <c r="K34" i="35" s="1"/>
  <c r="L34" i="35" s="1"/>
  <c r="M34" i="35" s="1"/>
  <c r="N34" i="35" s="1"/>
  <c r="O34" i="35" s="1"/>
  <c r="P34" i="35" s="1"/>
  <c r="Q34" i="35" s="1"/>
  <c r="R34" i="35" s="1"/>
  <c r="S34" i="35" s="1"/>
  <c r="T34" i="35" s="1"/>
  <c r="U34" i="35" s="1"/>
  <c r="V34" i="35" s="1"/>
  <c r="W34" i="35" s="1"/>
  <c r="X34" i="35" s="1"/>
  <c r="Y34" i="35" s="1"/>
  <c r="Z34" i="35" s="1"/>
  <c r="AA34" i="35" s="1"/>
  <c r="AB34" i="35" s="1"/>
  <c r="AC34" i="35" s="1"/>
  <c r="AD34" i="35" s="1"/>
  <c r="AE34" i="35" s="1"/>
  <c r="AF34" i="35" s="1"/>
  <c r="AG34" i="35" s="1"/>
  <c r="AH34" i="35" s="1"/>
  <c r="AI34" i="35" s="1"/>
  <c r="H142" i="28"/>
  <c r="H143" i="28" s="1"/>
  <c r="G142" i="28"/>
  <c r="G143" i="28" s="1"/>
  <c r="F142" i="28"/>
  <c r="F143" i="28" s="1"/>
  <c r="E142" i="28"/>
  <c r="E143" i="28"/>
  <c r="D142" i="28"/>
  <c r="D143" i="28" s="1"/>
  <c r="C143" i="28"/>
  <c r="I122" i="28"/>
  <c r="K122" i="28"/>
  <c r="L122" i="28"/>
  <c r="C11" i="35"/>
  <c r="D11" i="35"/>
  <c r="E11" i="35"/>
  <c r="F11" i="35"/>
  <c r="G11" i="35"/>
  <c r="H11" i="35"/>
  <c r="I11" i="35"/>
  <c r="J11" i="35"/>
  <c r="K11" i="35"/>
  <c r="L11" i="35"/>
  <c r="M11" i="35"/>
  <c r="N11" i="35"/>
  <c r="O11" i="35"/>
  <c r="P11" i="35"/>
  <c r="Q11" i="35"/>
  <c r="R11" i="35"/>
  <c r="S11" i="35"/>
  <c r="T11" i="35"/>
  <c r="U11" i="35"/>
  <c r="V11" i="35"/>
  <c r="W11" i="35"/>
  <c r="X11" i="35"/>
  <c r="Y11" i="35"/>
  <c r="Z11" i="35"/>
  <c r="AA11" i="35"/>
  <c r="AB11" i="35"/>
  <c r="AC11" i="35"/>
  <c r="AC12" i="35" s="1"/>
  <c r="D27" i="35"/>
  <c r="E27" i="35" s="1"/>
  <c r="F27" i="35" s="1"/>
  <c r="G27" i="35" s="1"/>
  <c r="H27" i="35" s="1"/>
  <c r="I27" i="35" s="1"/>
  <c r="J27" i="35" s="1"/>
  <c r="K27" i="35" s="1"/>
  <c r="L27" i="35" s="1"/>
  <c r="M27" i="35" s="1"/>
  <c r="N27" i="35" s="1"/>
  <c r="O27" i="35" s="1"/>
  <c r="P27" i="35" s="1"/>
  <c r="Q27" i="35" s="1"/>
  <c r="R27" i="35" s="1"/>
  <c r="S27" i="35" s="1"/>
  <c r="T27" i="35" s="1"/>
  <c r="U27" i="35" s="1"/>
  <c r="V27" i="35" s="1"/>
  <c r="W27" i="35" s="1"/>
  <c r="X27" i="35" s="1"/>
  <c r="Y27" i="35" s="1"/>
  <c r="Z27" i="35" s="1"/>
  <c r="AA27" i="35" s="1"/>
  <c r="AB27" i="35" s="1"/>
  <c r="AC27" i="35" s="1"/>
  <c r="AD27" i="35" s="1"/>
  <c r="AE27" i="35" s="1"/>
  <c r="AF27" i="35" s="1"/>
  <c r="AG27" i="35" s="1"/>
  <c r="AH27" i="35" s="1"/>
  <c r="AI27" i="35" s="1"/>
  <c r="AD11" i="35"/>
  <c r="D18" i="35"/>
  <c r="E18" i="35" s="1"/>
  <c r="F18" i="35" s="1"/>
  <c r="G18" i="35" s="1"/>
  <c r="H18" i="35" s="1"/>
  <c r="I18" i="35" s="1"/>
  <c r="J18" i="35" s="1"/>
  <c r="K18" i="35" s="1"/>
  <c r="L18" i="35" s="1"/>
  <c r="M18" i="35" s="1"/>
  <c r="N18" i="35" s="1"/>
  <c r="O18" i="35" s="1"/>
  <c r="P18" i="35" s="1"/>
  <c r="Q18" i="35" s="1"/>
  <c r="R18" i="35" s="1"/>
  <c r="S18" i="35" s="1"/>
  <c r="T18" i="35" s="1"/>
  <c r="U18" i="35" s="1"/>
  <c r="V18" i="35" s="1"/>
  <c r="W18" i="35" s="1"/>
  <c r="X18" i="35" s="1"/>
  <c r="Y18" i="35" s="1"/>
  <c r="Z18" i="35" s="1"/>
  <c r="AA18" i="35" s="1"/>
  <c r="AB18" i="35" s="1"/>
  <c r="AC18" i="35" s="1"/>
  <c r="AD18" i="35" s="1"/>
  <c r="AE18" i="35" s="1"/>
  <c r="AF18" i="35" s="1"/>
  <c r="AG18" i="35" s="1"/>
  <c r="AH18" i="35" s="1"/>
  <c r="AI18" i="35" s="1"/>
  <c r="D15" i="35"/>
  <c r="E15" i="35" s="1"/>
  <c r="F15" i="35" s="1"/>
  <c r="G15" i="35" s="1"/>
  <c r="H15" i="35" s="1"/>
  <c r="I15" i="35" s="1"/>
  <c r="J15" i="35" s="1"/>
  <c r="K15" i="35" s="1"/>
  <c r="L15" i="35" s="1"/>
  <c r="M15" i="35" s="1"/>
  <c r="N15" i="35" s="1"/>
  <c r="O15" i="35" s="1"/>
  <c r="P15" i="35" s="1"/>
  <c r="Q15" i="35" s="1"/>
  <c r="R15" i="35" s="1"/>
  <c r="S15" i="35" s="1"/>
  <c r="T15" i="35" s="1"/>
  <c r="U15" i="35" s="1"/>
  <c r="V15" i="35" s="1"/>
  <c r="W15" i="35" s="1"/>
  <c r="X15" i="35" s="1"/>
  <c r="Y15" i="35" s="1"/>
  <c r="Z15" i="35" s="1"/>
  <c r="AA15" i="35" s="1"/>
  <c r="AB15" i="35" s="1"/>
  <c r="AC15" i="35" s="1"/>
  <c r="AD15" i="35" s="1"/>
  <c r="AE15" i="35" s="1"/>
  <c r="AF15" i="35" s="1"/>
  <c r="AG15" i="35" s="1"/>
  <c r="AH15" i="35" s="1"/>
  <c r="AI15" i="35" s="1"/>
  <c r="D24" i="35"/>
  <c r="E24" i="35" s="1"/>
  <c r="F24" i="35" s="1"/>
  <c r="G24" i="35" s="1"/>
  <c r="H24" i="35" s="1"/>
  <c r="I24" i="35" s="1"/>
  <c r="J24" i="35" s="1"/>
  <c r="K24" i="35" s="1"/>
  <c r="L24" i="35" s="1"/>
  <c r="M24" i="35" s="1"/>
  <c r="N24" i="35" s="1"/>
  <c r="O24" i="35" s="1"/>
  <c r="P24" i="35" s="1"/>
  <c r="Q24" i="35" s="1"/>
  <c r="R24" i="35" s="1"/>
  <c r="S24" i="35" s="1"/>
  <c r="T24" i="35" s="1"/>
  <c r="U24" i="35" s="1"/>
  <c r="V24" i="35" s="1"/>
  <c r="W24" i="35" s="1"/>
  <c r="X24" i="35" s="1"/>
  <c r="Y24" i="35" s="1"/>
  <c r="Z24" i="35" s="1"/>
  <c r="AA24" i="35" s="1"/>
  <c r="AB24" i="35" s="1"/>
  <c r="AC24" i="35" s="1"/>
  <c r="AD24" i="35" s="1"/>
  <c r="AE24" i="35" s="1"/>
  <c r="AF24" i="35" s="1"/>
  <c r="AG24" i="35" s="1"/>
  <c r="AH24" i="35" s="1"/>
  <c r="AI24" i="35" s="1"/>
  <c r="D21" i="35"/>
  <c r="E21" i="35" s="1"/>
  <c r="F21" i="35" s="1"/>
  <c r="G21" i="35" s="1"/>
  <c r="H21" i="35" s="1"/>
  <c r="I21" i="35" s="1"/>
  <c r="J21" i="35" s="1"/>
  <c r="K21" i="35" s="1"/>
  <c r="L21" i="35" s="1"/>
  <c r="M21" i="35" s="1"/>
  <c r="N21" i="35" s="1"/>
  <c r="O21" i="35" s="1"/>
  <c r="P21" i="35" s="1"/>
  <c r="Q21" i="35" s="1"/>
  <c r="R21" i="35" s="1"/>
  <c r="S21" i="35" s="1"/>
  <c r="T21" i="35" s="1"/>
  <c r="U21" i="35" s="1"/>
  <c r="V21" i="35" s="1"/>
  <c r="W21" i="35" s="1"/>
  <c r="X21" i="35" s="1"/>
  <c r="Y21" i="35" s="1"/>
  <c r="Z21" i="35" s="1"/>
  <c r="AA21" i="35" s="1"/>
  <c r="AB21" i="35" s="1"/>
  <c r="AC21" i="35" s="1"/>
  <c r="AD21" i="35" s="1"/>
  <c r="AE21" i="35" s="1"/>
  <c r="AF21" i="35" s="1"/>
  <c r="AG21" i="35" s="1"/>
  <c r="AH21" i="35" s="1"/>
  <c r="AI21" i="35" s="1"/>
  <c r="D6" i="35"/>
  <c r="E6" i="35" s="1"/>
  <c r="F6" i="35" s="1"/>
  <c r="G6" i="35" s="1"/>
  <c r="H6" i="35"/>
  <c r="I6" i="35" s="1"/>
  <c r="J6" i="35" s="1"/>
  <c r="K6" i="35" s="1"/>
  <c r="L6" i="35" s="1"/>
  <c r="M6" i="35" s="1"/>
  <c r="N6" i="35" s="1"/>
  <c r="O6" i="35" s="1"/>
  <c r="P6" i="35" s="1"/>
  <c r="Q6" i="35" s="1"/>
  <c r="R6" i="35" s="1"/>
  <c r="S6" i="35" s="1"/>
  <c r="T6" i="35" s="1"/>
  <c r="U6" i="35" s="1"/>
  <c r="V6" i="35" s="1"/>
  <c r="W6" i="35" s="1"/>
  <c r="X6" i="35" s="1"/>
  <c r="Y6" i="35" s="1"/>
  <c r="Z6" i="35" s="1"/>
  <c r="AA6" i="35" s="1"/>
  <c r="AB6" i="35" s="1"/>
  <c r="AC6" i="35" s="1"/>
  <c r="AD6" i="35" s="1"/>
  <c r="AE6" i="35" s="1"/>
  <c r="AF6" i="35" s="1"/>
  <c r="AG6" i="35" s="1"/>
  <c r="AH6" i="35" s="1"/>
  <c r="AI6" i="35" s="1"/>
  <c r="AD13" i="35"/>
  <c r="AE13" i="35"/>
  <c r="AF13" i="35"/>
  <c r="AG13" i="35"/>
  <c r="AH13" i="35"/>
  <c r="AI13" i="35"/>
  <c r="C7" i="35"/>
  <c r="D2" i="35"/>
  <c r="E2" i="35" s="1"/>
  <c r="F2" i="35" s="1"/>
  <c r="G2" i="35" s="1"/>
  <c r="H2" i="35" s="1"/>
  <c r="I2" i="35" s="1"/>
  <c r="J2" i="35" s="1"/>
  <c r="K2" i="35" s="1"/>
  <c r="L2" i="35" s="1"/>
  <c r="M2" i="35" s="1"/>
  <c r="N2" i="35" s="1"/>
  <c r="O2" i="35" s="1"/>
  <c r="P2" i="35" s="1"/>
  <c r="Q2" i="35" s="1"/>
  <c r="R2" i="35" s="1"/>
  <c r="S2" i="35" s="1"/>
  <c r="T2" i="35" s="1"/>
  <c r="U2" i="35" s="1"/>
  <c r="V2" i="35" s="1"/>
  <c r="W2" i="35" s="1"/>
  <c r="X2" i="35" s="1"/>
  <c r="Y2" i="35" s="1"/>
  <c r="Z2" i="35" s="1"/>
  <c r="AA2" i="35" s="1"/>
  <c r="AB2" i="35" s="1"/>
  <c r="AC2" i="35" s="1"/>
  <c r="AD2" i="35" s="1"/>
  <c r="AE2" i="35" s="1"/>
  <c r="AF2" i="35" s="1"/>
  <c r="AG2" i="35" s="1"/>
  <c r="AH2" i="35" s="1"/>
  <c r="AI2" i="35" s="1"/>
  <c r="B29" i="30"/>
  <c r="B33" i="30" s="1"/>
  <c r="C29" i="30"/>
  <c r="C33" i="30" s="1"/>
  <c r="D29" i="30"/>
  <c r="D33" i="30" s="1"/>
  <c r="E33" i="30"/>
  <c r="F33" i="30"/>
  <c r="G33" i="30"/>
  <c r="H33" i="30"/>
  <c r="I33" i="30"/>
  <c r="J33" i="30"/>
  <c r="K33" i="30"/>
  <c r="L33" i="30"/>
  <c r="M33" i="30"/>
  <c r="N33" i="30"/>
  <c r="G325" i="16"/>
  <c r="E325" i="16"/>
  <c r="D325" i="16"/>
  <c r="C325" i="16"/>
  <c r="G318" i="16"/>
  <c r="E312" i="16"/>
  <c r="D312" i="16"/>
  <c r="C312" i="16"/>
  <c r="R30" i="30"/>
  <c r="O30" i="30"/>
  <c r="P30" i="30"/>
  <c r="Q30" i="30"/>
  <c r="O32" i="30"/>
  <c r="P32" i="30"/>
  <c r="Q32" i="30"/>
  <c r="O28" i="30"/>
  <c r="P28" i="30"/>
  <c r="Q28" i="30"/>
  <c r="O24" i="30"/>
  <c r="P24" i="30"/>
  <c r="Q24" i="30"/>
  <c r="O22" i="30"/>
  <c r="P22" i="30"/>
  <c r="Q22" i="30"/>
  <c r="O19" i="30"/>
  <c r="P19" i="30"/>
  <c r="Q19" i="30"/>
  <c r="O20" i="30"/>
  <c r="P20" i="30"/>
  <c r="Q20" i="30"/>
  <c r="O15" i="30"/>
  <c r="P15" i="30"/>
  <c r="Q15" i="30"/>
  <c r="R17" i="30"/>
  <c r="R18" i="30"/>
  <c r="R19" i="30"/>
  <c r="R20" i="30"/>
  <c r="R22" i="30"/>
  <c r="R24" i="30"/>
  <c r="O9" i="30"/>
  <c r="P9" i="30"/>
  <c r="Q9" i="30"/>
  <c r="O7" i="30"/>
  <c r="P7" i="30"/>
  <c r="Q7" i="30"/>
  <c r="O5" i="30"/>
  <c r="P5" i="30"/>
  <c r="Q5" i="30"/>
  <c r="AC43" i="29"/>
  <c r="AD43" i="29"/>
  <c r="AE43" i="29"/>
  <c r="AG43" i="29"/>
  <c r="AH43" i="29"/>
  <c r="AI43" i="29"/>
  <c r="AC45" i="29"/>
  <c r="AD45" i="29"/>
  <c r="AE45" i="29"/>
  <c r="AG45" i="29"/>
  <c r="AH45" i="29"/>
  <c r="AI45" i="29"/>
  <c r="AC47" i="29"/>
  <c r="AD47" i="29"/>
  <c r="AE47" i="29"/>
  <c r="AG47" i="29"/>
  <c r="AH47" i="29"/>
  <c r="AI47" i="29"/>
  <c r="AC49" i="29"/>
  <c r="AD49" i="29"/>
  <c r="AE49" i="29"/>
  <c r="AG49" i="29"/>
  <c r="AH49" i="29"/>
  <c r="AI49" i="29"/>
  <c r="AC51" i="29"/>
  <c r="AD51" i="29"/>
  <c r="AE51" i="29"/>
  <c r="AG51" i="29"/>
  <c r="AH51" i="29"/>
  <c r="AI51" i="29"/>
  <c r="AC53" i="29"/>
  <c r="AD53" i="29"/>
  <c r="AE53" i="29"/>
  <c r="AG53" i="29"/>
  <c r="AH53" i="29"/>
  <c r="AI53" i="29"/>
  <c r="AC55" i="29"/>
  <c r="AD55" i="29"/>
  <c r="AE55" i="29"/>
  <c r="AG55" i="29"/>
  <c r="AH55" i="29"/>
  <c r="AI55" i="29"/>
  <c r="Y55" i="29"/>
  <c r="Z55" i="29"/>
  <c r="AA55" i="29"/>
  <c r="AB55" i="29"/>
  <c r="AB53" i="29"/>
  <c r="Y51" i="29"/>
  <c r="Z51" i="29"/>
  <c r="AA51" i="29"/>
  <c r="AB51" i="29"/>
  <c r="Y49" i="29"/>
  <c r="Z49" i="29"/>
  <c r="AA49" i="29"/>
  <c r="AB49" i="29"/>
  <c r="Y47" i="29"/>
  <c r="Z47" i="29"/>
  <c r="AA47" i="29"/>
  <c r="AB47" i="29"/>
  <c r="Y45" i="29"/>
  <c r="Z45" i="29"/>
  <c r="AA45" i="29"/>
  <c r="Y43" i="29"/>
  <c r="Z43" i="29"/>
  <c r="AA43" i="29"/>
  <c r="AB43" i="29"/>
  <c r="Y34" i="29"/>
  <c r="Z34" i="29"/>
  <c r="AA34" i="29"/>
  <c r="Y35" i="29"/>
  <c r="Z35" i="29"/>
  <c r="AA35" i="29"/>
  <c r="Y36" i="29"/>
  <c r="Z36" i="29"/>
  <c r="AA36" i="29"/>
  <c r="Y37" i="29"/>
  <c r="Z37" i="29"/>
  <c r="AA37" i="29"/>
  <c r="Y38" i="29"/>
  <c r="Z38" i="29"/>
  <c r="AA38" i="29"/>
  <c r="Y39" i="29"/>
  <c r="Z39" i="29"/>
  <c r="AA39" i="29"/>
  <c r="Y31" i="29"/>
  <c r="Z31" i="29"/>
  <c r="AA31" i="29"/>
  <c r="Y19" i="29"/>
  <c r="Z19" i="29"/>
  <c r="AA19" i="29"/>
  <c r="Y20" i="29"/>
  <c r="Z20" i="29"/>
  <c r="AA20" i="29"/>
  <c r="Y21" i="29"/>
  <c r="Z21" i="29"/>
  <c r="AA21" i="29"/>
  <c r="Y22" i="29"/>
  <c r="Z22" i="29"/>
  <c r="AA22" i="29"/>
  <c r="Y23" i="29"/>
  <c r="Z23" i="29"/>
  <c r="AA23" i="29"/>
  <c r="Y24" i="29"/>
  <c r="Z24" i="29"/>
  <c r="AA24" i="29"/>
  <c r="Y25" i="29"/>
  <c r="Z25" i="29"/>
  <c r="AA25" i="29"/>
  <c r="Y15" i="29"/>
  <c r="Z15" i="29"/>
  <c r="AA15" i="29"/>
  <c r="Y13" i="29"/>
  <c r="Z13" i="29"/>
  <c r="AA13" i="29"/>
  <c r="AB13" i="29"/>
  <c r="B13" i="17"/>
  <c r="Y12" i="29" s="1"/>
  <c r="C13" i="17"/>
  <c r="Z12" i="29" s="1"/>
  <c r="AA12" i="29"/>
  <c r="Y6" i="29"/>
  <c r="Z6" i="29"/>
  <c r="AA6" i="29"/>
  <c r="AD63" i="28"/>
  <c r="AE63" i="28"/>
  <c r="AF63" i="28"/>
  <c r="AH63" i="28"/>
  <c r="AI63" i="28"/>
  <c r="AJ63" i="28"/>
  <c r="Z97" i="28"/>
  <c r="AA97" i="28"/>
  <c r="AB97" i="28"/>
  <c r="Z96" i="28"/>
  <c r="AA96" i="28"/>
  <c r="AB96" i="28"/>
  <c r="Z93" i="28"/>
  <c r="AA93" i="28"/>
  <c r="AB93" i="28"/>
  <c r="Z91" i="28"/>
  <c r="AA91" i="28"/>
  <c r="AB91" i="28"/>
  <c r="Z89" i="28"/>
  <c r="AA89" i="28"/>
  <c r="AB89" i="28"/>
  <c r="Z80" i="28"/>
  <c r="AA80" i="28"/>
  <c r="AB80" i="28"/>
  <c r="Z74" i="28"/>
  <c r="AA74" i="28"/>
  <c r="AB74" i="28"/>
  <c r="Z67" i="28"/>
  <c r="AA67" i="28"/>
  <c r="AB67" i="28"/>
  <c r="Z63" i="28"/>
  <c r="AA63" i="28"/>
  <c r="AB63" i="28"/>
  <c r="AC63" i="28"/>
  <c r="AB45" i="28"/>
  <c r="Z60" i="28"/>
  <c r="AA60" i="28"/>
  <c r="AB60" i="28"/>
  <c r="Z45" i="28"/>
  <c r="AA45" i="28"/>
  <c r="Z42" i="28"/>
  <c r="AA42" i="28"/>
  <c r="AB42" i="28"/>
  <c r="AA24" i="28"/>
  <c r="AB24" i="28"/>
  <c r="AA23" i="28"/>
  <c r="AB23" i="28"/>
  <c r="AA20" i="28"/>
  <c r="AB20" i="28"/>
  <c r="AA13" i="28"/>
  <c r="AB13" i="28"/>
  <c r="Z11" i="28"/>
  <c r="AA11" i="28"/>
  <c r="AB11" i="28"/>
  <c r="Y10" i="25"/>
  <c r="Z10" i="25"/>
  <c r="AA10" i="25"/>
  <c r="Z8" i="25"/>
  <c r="Z52" i="25"/>
  <c r="AA8" i="25"/>
  <c r="AB8" i="25"/>
  <c r="F1" i="6"/>
  <c r="E1" i="6" s="1"/>
  <c r="D1" i="6" s="1"/>
  <c r="C1" i="6" s="1"/>
  <c r="B1" i="6" s="1"/>
  <c r="J37" i="29"/>
  <c r="B32" i="29"/>
  <c r="C32" i="29"/>
  <c r="D32" i="29"/>
  <c r="E32" i="29"/>
  <c r="F32" i="29"/>
  <c r="G32" i="29"/>
  <c r="H32" i="29"/>
  <c r="I32" i="29"/>
  <c r="J32" i="29"/>
  <c r="K32" i="29"/>
  <c r="K1" i="29"/>
  <c r="J1" i="29" s="1"/>
  <c r="I1" i="29" s="1"/>
  <c r="H1" i="29" s="1"/>
  <c r="G1" i="29" s="1"/>
  <c r="F1" i="29" s="1"/>
  <c r="E1" i="29" s="1"/>
  <c r="D1" i="29" s="1"/>
  <c r="C1" i="29" s="1"/>
  <c r="B1" i="29" s="1"/>
  <c r="J35" i="28"/>
  <c r="K35" i="28"/>
  <c r="L35" i="28"/>
  <c r="I35" i="28"/>
  <c r="L1" i="28"/>
  <c r="K1" i="28" s="1"/>
  <c r="J1" i="28" s="1"/>
  <c r="I1" i="28" s="1"/>
  <c r="H1" i="28" s="1"/>
  <c r="G1" i="28" s="1"/>
  <c r="F1" i="28" s="1"/>
  <c r="E1" i="28" s="1"/>
  <c r="D1" i="28" s="1"/>
  <c r="C1" i="28" s="1"/>
  <c r="K1" i="25"/>
  <c r="J1" i="25" s="1"/>
  <c r="I1" i="25" s="1"/>
  <c r="H1" i="25" s="1"/>
  <c r="G1" i="25" s="1"/>
  <c r="F1" i="25" s="1"/>
  <c r="E1" i="25" s="1"/>
  <c r="D1" i="25" s="1"/>
  <c r="C1" i="25" s="1"/>
  <c r="B1" i="25" s="1"/>
  <c r="S15" i="21"/>
  <c r="R15" i="21"/>
  <c r="T15" i="21"/>
  <c r="U15" i="21"/>
  <c r="V15" i="21"/>
  <c r="W15" i="21"/>
  <c r="X15" i="21"/>
  <c r="Y15" i="21"/>
  <c r="Z15" i="21"/>
  <c r="AA15" i="21"/>
  <c r="AB15" i="21"/>
  <c r="AC15" i="21"/>
  <c r="Q15" i="21"/>
  <c r="C43" i="17"/>
  <c r="Z76" i="29" s="1"/>
  <c r="AA43" i="36" s="1"/>
  <c r="D43" i="17"/>
  <c r="AA76" i="29" s="1"/>
  <c r="AB43" i="36" s="1"/>
  <c r="B43" i="17"/>
  <c r="Y76" i="29" s="1"/>
  <c r="Z43" i="36" s="1"/>
  <c r="AO1" i="21"/>
  <c r="AP1" i="21" s="1"/>
  <c r="AQ1" i="21" s="1"/>
  <c r="AR1" i="21" s="1"/>
  <c r="AA14" i="29"/>
  <c r="AA58" i="29" s="1"/>
  <c r="AB39" i="36" s="1"/>
  <c r="M54" i="28"/>
  <c r="N54" i="28"/>
  <c r="O54" i="28"/>
  <c r="P54" i="28"/>
  <c r="Q54" i="28"/>
  <c r="R54" i="28"/>
  <c r="S54" i="28"/>
  <c r="T54" i="28"/>
  <c r="S32" i="30"/>
  <c r="T32" i="30"/>
  <c r="U32" i="30"/>
  <c r="W32" i="30"/>
  <c r="X32" i="30"/>
  <c r="Y32" i="30"/>
  <c r="S30" i="30"/>
  <c r="G21" i="18"/>
  <c r="T30" i="30" s="1"/>
  <c r="U30" i="30"/>
  <c r="W30" i="30"/>
  <c r="X30" i="30"/>
  <c r="Y30" i="30"/>
  <c r="S18" i="30"/>
  <c r="T18" i="30"/>
  <c r="U18" i="30"/>
  <c r="W18" i="30"/>
  <c r="X18" i="30"/>
  <c r="Y18" i="30"/>
  <c r="S28" i="30"/>
  <c r="T28" i="30"/>
  <c r="U28" i="30"/>
  <c r="W28" i="30"/>
  <c r="X28" i="30"/>
  <c r="Y28" i="30"/>
  <c r="S24" i="30"/>
  <c r="T24" i="30"/>
  <c r="U24" i="30"/>
  <c r="W24" i="30"/>
  <c r="X24" i="30"/>
  <c r="Y24" i="30"/>
  <c r="S22" i="30"/>
  <c r="T22" i="30"/>
  <c r="U22" i="30"/>
  <c r="W22" i="30"/>
  <c r="X22" i="30"/>
  <c r="Y22" i="30"/>
  <c r="S19" i="30"/>
  <c r="T19" i="30"/>
  <c r="U19" i="30"/>
  <c r="W19" i="30"/>
  <c r="X19" i="30"/>
  <c r="Y19" i="30"/>
  <c r="S17" i="30"/>
  <c r="T17" i="30"/>
  <c r="U17" i="30"/>
  <c r="W17" i="30"/>
  <c r="X17" i="30"/>
  <c r="Y17" i="30"/>
  <c r="S20" i="30"/>
  <c r="T20" i="30"/>
  <c r="U20" i="30"/>
  <c r="W20" i="30"/>
  <c r="X20" i="30"/>
  <c r="Y20" i="30"/>
  <c r="S15" i="30"/>
  <c r="T15" i="30"/>
  <c r="U15" i="30"/>
  <c r="W15" i="30"/>
  <c r="X15" i="30"/>
  <c r="Y15" i="30"/>
  <c r="S9" i="30"/>
  <c r="T9" i="30"/>
  <c r="U9" i="30"/>
  <c r="W9" i="30"/>
  <c r="X9" i="30"/>
  <c r="Y9" i="30"/>
  <c r="S7" i="30"/>
  <c r="T7" i="30"/>
  <c r="U7" i="30"/>
  <c r="W7" i="30"/>
  <c r="X7" i="30"/>
  <c r="Y7" i="30"/>
  <c r="S5" i="30"/>
  <c r="T5" i="30"/>
  <c r="U5" i="30"/>
  <c r="W5" i="30"/>
  <c r="X5" i="30"/>
  <c r="R32" i="30"/>
  <c r="R28" i="30"/>
  <c r="R15" i="30"/>
  <c r="R9" i="30"/>
  <c r="R7" i="30"/>
  <c r="R5" i="30"/>
  <c r="AB40" i="29"/>
  <c r="AB32" i="29" s="1"/>
  <c r="AB58" i="29" s="1"/>
  <c r="AC39" i="36" s="1"/>
  <c r="AB45" i="29"/>
  <c r="AI6" i="29"/>
  <c r="AI7" i="29"/>
  <c r="AI8" i="29"/>
  <c r="AI15" i="29"/>
  <c r="AI19" i="29"/>
  <c r="AI20" i="29"/>
  <c r="AI21" i="29"/>
  <c r="AI22" i="29"/>
  <c r="AI23" i="29"/>
  <c r="AI24" i="29"/>
  <c r="AI31" i="29"/>
  <c r="AI34" i="29"/>
  <c r="AI35" i="29"/>
  <c r="AI36" i="29"/>
  <c r="AI37" i="29"/>
  <c r="AI38" i="29"/>
  <c r="AI39" i="29"/>
  <c r="AC34" i="29"/>
  <c r="AD34" i="29"/>
  <c r="AE34" i="29"/>
  <c r="AG34" i="29"/>
  <c r="AH34" i="29"/>
  <c r="AC35" i="29"/>
  <c r="AD35" i="29"/>
  <c r="AE35" i="29"/>
  <c r="AG35" i="29"/>
  <c r="AH35" i="29"/>
  <c r="AC36" i="29"/>
  <c r="AD36" i="29"/>
  <c r="AE36" i="29"/>
  <c r="AG36" i="29"/>
  <c r="AH36" i="29"/>
  <c r="AC37" i="29"/>
  <c r="AD37" i="29"/>
  <c r="AE37" i="29"/>
  <c r="AG37" i="29"/>
  <c r="AH37" i="29"/>
  <c r="AC38" i="29"/>
  <c r="AD38" i="29"/>
  <c r="AE38" i="29"/>
  <c r="AG38" i="29"/>
  <c r="AH38" i="29"/>
  <c r="AC39" i="29"/>
  <c r="AD39" i="29"/>
  <c r="AE39" i="29"/>
  <c r="AG39" i="29"/>
  <c r="AH39" i="29"/>
  <c r="AB35" i="29"/>
  <c r="AB36" i="29"/>
  <c r="AB37" i="29"/>
  <c r="AB38" i="29"/>
  <c r="AB39" i="29"/>
  <c r="AB34" i="29"/>
  <c r="AC31" i="29"/>
  <c r="AD31" i="29"/>
  <c r="AE31" i="29"/>
  <c r="AG31" i="29"/>
  <c r="AH31" i="29"/>
  <c r="AB31" i="29"/>
  <c r="AH19" i="29"/>
  <c r="AH20" i="29"/>
  <c r="AH21" i="29"/>
  <c r="AH22" i="29"/>
  <c r="AH23" i="29"/>
  <c r="AH24" i="29"/>
  <c r="AH25" i="29"/>
  <c r="AC19" i="29"/>
  <c r="AD19" i="29"/>
  <c r="AE19" i="29"/>
  <c r="AG19" i="29"/>
  <c r="AC20" i="29"/>
  <c r="AD20" i="29"/>
  <c r="AE20" i="29"/>
  <c r="AG20" i="29"/>
  <c r="AC21" i="29"/>
  <c r="AD21" i="29"/>
  <c r="AE21" i="29"/>
  <c r="AG21" i="29"/>
  <c r="AC22" i="29"/>
  <c r="AD22" i="29"/>
  <c r="AE22" i="29"/>
  <c r="AG22" i="29"/>
  <c r="AC23" i="29"/>
  <c r="AD23" i="29"/>
  <c r="AE23" i="29"/>
  <c r="AG23" i="29"/>
  <c r="AC24" i="29"/>
  <c r="AD24" i="29"/>
  <c r="AE24" i="29"/>
  <c r="AG24" i="29"/>
  <c r="AC25" i="29"/>
  <c r="AD25" i="29"/>
  <c r="AE25" i="29"/>
  <c r="AG25" i="29"/>
  <c r="AB20" i="29"/>
  <c r="AB21" i="29"/>
  <c r="AB22" i="29"/>
  <c r="AB23" i="29"/>
  <c r="AB24" i="29"/>
  <c r="AB25" i="29"/>
  <c r="AB19" i="29"/>
  <c r="AC15" i="29"/>
  <c r="AD15" i="29"/>
  <c r="AE15" i="29"/>
  <c r="AG15" i="29"/>
  <c r="AH15" i="29"/>
  <c r="AB15" i="29"/>
  <c r="AC6" i="29"/>
  <c r="AD6" i="29"/>
  <c r="AE6" i="29"/>
  <c r="AG6" i="29"/>
  <c r="AH6" i="29"/>
  <c r="AC7" i="29"/>
  <c r="AD7" i="29"/>
  <c r="AE7" i="29"/>
  <c r="AG7" i="29"/>
  <c r="AH7" i="29"/>
  <c r="AC8" i="29"/>
  <c r="AD8" i="29"/>
  <c r="AE8" i="29"/>
  <c r="AG8" i="29"/>
  <c r="AH8" i="29"/>
  <c r="AB7" i="29"/>
  <c r="AB8" i="29"/>
  <c r="AB6" i="29"/>
  <c r="D5" i="17"/>
  <c r="AA5" i="29" s="1"/>
  <c r="C5" i="17"/>
  <c r="Z5" i="29" s="1"/>
  <c r="B5" i="17"/>
  <c r="Y5" i="29" s="1"/>
  <c r="AB48" i="25"/>
  <c r="AB41" i="25"/>
  <c r="AB42" i="25"/>
  <c r="AB40" i="25"/>
  <c r="AB38" i="25"/>
  <c r="AB39" i="25"/>
  <c r="AB37" i="25"/>
  <c r="AB33" i="25"/>
  <c r="AB32" i="25"/>
  <c r="AB30" i="25"/>
  <c r="AB28" i="25"/>
  <c r="AB26" i="25"/>
  <c r="AB22" i="25"/>
  <c r="AB20" i="25"/>
  <c r="AB19" i="25"/>
  <c r="AB18" i="25"/>
  <c r="AB16" i="25"/>
  <c r="AB14" i="25"/>
  <c r="AB12" i="25"/>
  <c r="AB10" i="25"/>
  <c r="AD95" i="28"/>
  <c r="AE95" i="28"/>
  <c r="AF95" i="28"/>
  <c r="AH95" i="28"/>
  <c r="AI95" i="28"/>
  <c r="AJ95" i="28"/>
  <c r="AD96" i="28"/>
  <c r="AE96" i="28"/>
  <c r="AF96" i="28"/>
  <c r="AH96" i="28"/>
  <c r="AI96" i="28"/>
  <c r="AJ96" i="28"/>
  <c r="AD97" i="28"/>
  <c r="AE97" i="28"/>
  <c r="AF97" i="28"/>
  <c r="AH97" i="28"/>
  <c r="AI97" i="28"/>
  <c r="AJ97" i="28"/>
  <c r="AC97" i="28"/>
  <c r="AC96" i="28"/>
  <c r="AC95" i="28"/>
  <c r="AD93" i="28"/>
  <c r="AE93" i="28"/>
  <c r="AF93" i="28"/>
  <c r="AH93" i="28"/>
  <c r="AI93" i="28"/>
  <c r="AJ93" i="28"/>
  <c r="AD91" i="28"/>
  <c r="AE91" i="28"/>
  <c r="AF91" i="28"/>
  <c r="AH91" i="28"/>
  <c r="AI91" i="28"/>
  <c r="AJ91" i="28"/>
  <c r="AD89" i="28"/>
  <c r="AE89" i="28"/>
  <c r="AF89" i="28"/>
  <c r="AH89" i="28"/>
  <c r="AI89" i="28"/>
  <c r="AJ89" i="28"/>
  <c r="AC93" i="28"/>
  <c r="AC91" i="28"/>
  <c r="AC89" i="28"/>
  <c r="AD84" i="28"/>
  <c r="AE84" i="28"/>
  <c r="AF84" i="28"/>
  <c r="AH84" i="28"/>
  <c r="AI84" i="28"/>
  <c r="AJ84" i="28"/>
  <c r="AD83" i="28"/>
  <c r="AE83" i="28"/>
  <c r="AF83" i="28"/>
  <c r="AH83" i="28"/>
  <c r="AI83" i="28"/>
  <c r="AJ83" i="28"/>
  <c r="AC83" i="28"/>
  <c r="AD80" i="28"/>
  <c r="AE80" i="28"/>
  <c r="AF80" i="28"/>
  <c r="AH80" i="28"/>
  <c r="AI80" i="28"/>
  <c r="AJ80" i="28"/>
  <c r="AC80" i="28"/>
  <c r="AD74" i="28"/>
  <c r="AE74" i="28"/>
  <c r="AF74" i="28"/>
  <c r="AH74" i="28"/>
  <c r="AI74" i="28"/>
  <c r="AJ74" i="28"/>
  <c r="AC74" i="28"/>
  <c r="AD67" i="28"/>
  <c r="AE67" i="28"/>
  <c r="AF67" i="28"/>
  <c r="AH67" i="28"/>
  <c r="AI67" i="28"/>
  <c r="AJ67" i="28"/>
  <c r="AC67" i="28"/>
  <c r="AD60" i="28"/>
  <c r="AE60" i="28"/>
  <c r="AF60" i="28"/>
  <c r="AH60" i="28"/>
  <c r="AI60" i="28"/>
  <c r="AJ60" i="28"/>
  <c r="AC60" i="28"/>
  <c r="AD45" i="28"/>
  <c r="AE45" i="28"/>
  <c r="AF45" i="28"/>
  <c r="AH45" i="28"/>
  <c r="AI45" i="28"/>
  <c r="AJ45" i="28"/>
  <c r="AC45" i="28"/>
  <c r="AD42" i="28"/>
  <c r="AE42" i="28"/>
  <c r="AF42" i="28"/>
  <c r="AH42" i="28"/>
  <c r="AI42" i="28"/>
  <c r="AJ42" i="28"/>
  <c r="AD44" i="28"/>
  <c r="AE44" i="28"/>
  <c r="AF44" i="28"/>
  <c r="AH44" i="28"/>
  <c r="AI44" i="28"/>
  <c r="AJ44" i="28"/>
  <c r="AC44" i="28"/>
  <c r="AC42" i="28"/>
  <c r="AD34" i="28"/>
  <c r="AE34" i="28"/>
  <c r="AF34" i="28"/>
  <c r="AH34" i="28"/>
  <c r="AI34" i="28"/>
  <c r="AJ34" i="28"/>
  <c r="AC34" i="28"/>
  <c r="AD24" i="28"/>
  <c r="AE24" i="28"/>
  <c r="AF24" i="28"/>
  <c r="AH24" i="28"/>
  <c r="AI24" i="28"/>
  <c r="AJ24" i="28"/>
  <c r="AD23" i="28"/>
  <c r="AE23" i="28"/>
  <c r="AF23" i="28"/>
  <c r="AH23" i="28"/>
  <c r="AI23" i="28"/>
  <c r="AJ23" i="28"/>
  <c r="AD20" i="28"/>
  <c r="AE20" i="28"/>
  <c r="AF20" i="28"/>
  <c r="AH20" i="28"/>
  <c r="AI20" i="28"/>
  <c r="AJ20" i="28"/>
  <c r="AD13" i="28"/>
  <c r="AE13" i="28"/>
  <c r="AF13" i="28"/>
  <c r="AH13" i="28"/>
  <c r="AI13" i="28"/>
  <c r="AJ13" i="28"/>
  <c r="AD11" i="28"/>
  <c r="AE11" i="28"/>
  <c r="AF11" i="28"/>
  <c r="AH11" i="28"/>
  <c r="AI11" i="28"/>
  <c r="AJ11" i="28"/>
  <c r="AG18" i="36"/>
  <c r="AB67" i="25"/>
  <c r="AB68" i="25"/>
  <c r="AB69" i="25"/>
  <c r="AB70" i="25"/>
  <c r="AB71" i="25"/>
  <c r="AB58" i="25"/>
  <c r="AB59" i="25"/>
  <c r="AB57" i="25"/>
  <c r="AB56" i="25"/>
  <c r="AB55" i="25"/>
  <c r="AB54" i="25"/>
  <c r="AB52" i="25"/>
  <c r="AB89" i="25"/>
  <c r="AB90" i="25"/>
  <c r="AB91" i="25"/>
  <c r="AB92" i="25"/>
  <c r="AB93" i="25"/>
  <c r="AB94" i="25"/>
  <c r="AB95" i="25"/>
  <c r="AB96" i="25"/>
  <c r="AB97" i="25"/>
  <c r="AB98" i="25"/>
  <c r="AB99" i="25"/>
  <c r="AB100" i="25"/>
  <c r="AB101" i="25"/>
  <c r="AB88" i="25"/>
  <c r="Q132" i="6"/>
  <c r="P132" i="6"/>
  <c r="N132" i="6"/>
  <c r="M132" i="6"/>
  <c r="L132" i="6"/>
  <c r="K132" i="6"/>
  <c r="Q135" i="6"/>
  <c r="P135" i="6"/>
  <c r="O135" i="6"/>
  <c r="N135" i="6"/>
  <c r="M135" i="6"/>
  <c r="L135" i="6"/>
  <c r="K135" i="6"/>
  <c r="S133" i="6"/>
  <c r="R133" i="6"/>
  <c r="Q133" i="6"/>
  <c r="P133" i="6"/>
  <c r="O133" i="6"/>
  <c r="N133" i="6"/>
  <c r="M133" i="6"/>
  <c r="L133" i="6"/>
  <c r="K133" i="6"/>
  <c r="O33" i="30"/>
  <c r="R33" i="30"/>
  <c r="Q33" i="30"/>
  <c r="P33" i="30"/>
  <c r="U54" i="28"/>
  <c r="V54" i="28"/>
  <c r="V52" i="28" s="1"/>
  <c r="W54" i="28"/>
  <c r="W52" i="28" s="1"/>
  <c r="X54" i="28"/>
  <c r="Z52" i="28"/>
  <c r="X52" i="28"/>
  <c r="Y52" i="28"/>
  <c r="Y8" i="25"/>
  <c r="AB77" i="29"/>
  <c r="Y14" i="25"/>
  <c r="Z14" i="25"/>
  <c r="AA14" i="25"/>
  <c r="E40" i="16"/>
  <c r="D40" i="16"/>
  <c r="C40" i="16"/>
  <c r="Y70" i="28"/>
  <c r="Y37" i="28"/>
  <c r="Y12" i="25"/>
  <c r="Z12" i="25"/>
  <c r="AA12" i="25"/>
  <c r="Y16" i="25"/>
  <c r="Z16" i="25"/>
  <c r="AA16" i="25"/>
  <c r="Y18" i="25"/>
  <c r="Z18" i="25"/>
  <c r="AA18" i="25"/>
  <c r="Y19" i="25"/>
  <c r="Z19" i="25"/>
  <c r="AA19" i="25"/>
  <c r="Y20" i="25"/>
  <c r="Z20" i="25"/>
  <c r="AA20" i="25"/>
  <c r="Y22" i="25"/>
  <c r="Z22" i="25"/>
  <c r="AA22" i="25"/>
  <c r="Y26" i="25"/>
  <c r="Z26" i="25"/>
  <c r="AA26" i="25"/>
  <c r="Y28" i="25"/>
  <c r="Z28" i="25"/>
  <c r="AA28" i="25"/>
  <c r="Y30" i="25"/>
  <c r="Z30" i="25"/>
  <c r="AA30" i="25"/>
  <c r="Y32" i="25"/>
  <c r="Z32" i="25"/>
  <c r="AA32" i="25"/>
  <c r="Y33" i="25"/>
  <c r="Z33" i="25"/>
  <c r="AA33" i="25"/>
  <c r="Y35" i="25"/>
  <c r="Z35" i="25"/>
  <c r="AA35" i="25"/>
  <c r="Y37" i="25"/>
  <c r="Z37" i="25"/>
  <c r="AA37" i="25"/>
  <c r="Y38" i="25"/>
  <c r="Z38" i="25"/>
  <c r="AA38" i="25"/>
  <c r="Y39" i="25"/>
  <c r="Z39" i="25"/>
  <c r="AA39" i="25"/>
  <c r="Y40" i="25"/>
  <c r="Z40" i="25"/>
  <c r="AA40" i="25"/>
  <c r="Y41" i="25"/>
  <c r="Z41" i="25"/>
  <c r="AA41" i="25"/>
  <c r="Y42" i="25"/>
  <c r="Z42" i="25"/>
  <c r="AA42" i="25"/>
  <c r="Y44" i="25"/>
  <c r="Z44" i="25"/>
  <c r="AA44" i="25"/>
  <c r="Y46" i="25"/>
  <c r="Z46" i="25"/>
  <c r="AA46" i="25"/>
  <c r="Y48" i="25"/>
  <c r="Z48" i="25"/>
  <c r="AA48" i="25"/>
  <c r="Y88" i="25"/>
  <c r="Z88" i="25"/>
  <c r="AA88" i="25"/>
  <c r="Y89" i="25"/>
  <c r="Z89" i="25"/>
  <c r="AA89" i="25"/>
  <c r="Y90" i="25"/>
  <c r="Z90" i="25"/>
  <c r="AA90" i="25"/>
  <c r="Y91" i="25"/>
  <c r="Z91" i="25"/>
  <c r="AA91" i="25"/>
  <c r="Y92" i="25"/>
  <c r="Z92" i="25"/>
  <c r="AA92" i="25"/>
  <c r="Y93" i="25"/>
  <c r="Z93" i="25"/>
  <c r="AA93" i="25"/>
  <c r="Y94" i="25"/>
  <c r="Z94" i="25"/>
  <c r="AA94" i="25"/>
  <c r="Y95" i="25"/>
  <c r="Z95" i="25"/>
  <c r="AA95" i="25"/>
  <c r="Y96" i="25"/>
  <c r="Z96" i="25"/>
  <c r="AA96" i="25"/>
  <c r="Y97" i="25"/>
  <c r="Z97" i="25"/>
  <c r="AA97" i="25"/>
  <c r="Y98" i="25"/>
  <c r="Z98" i="25"/>
  <c r="AA98" i="25"/>
  <c r="Y99" i="25"/>
  <c r="Z99" i="25"/>
  <c r="AA99" i="25"/>
  <c r="Y100" i="25"/>
  <c r="Z100" i="25"/>
  <c r="AA100" i="25"/>
  <c r="Y101" i="25"/>
  <c r="Z101" i="25"/>
  <c r="AA101" i="25"/>
  <c r="Y52" i="25"/>
  <c r="AA52" i="25"/>
  <c r="Y54" i="25"/>
  <c r="Z54" i="25"/>
  <c r="AA54" i="25"/>
  <c r="Y55" i="25"/>
  <c r="Z55" i="25"/>
  <c r="AA55" i="25"/>
  <c r="Y56" i="25"/>
  <c r="Z56" i="25"/>
  <c r="AA56" i="25"/>
  <c r="Y57" i="25"/>
  <c r="Z57" i="25"/>
  <c r="AA57" i="25"/>
  <c r="Y58" i="25"/>
  <c r="Z58" i="25"/>
  <c r="AA58" i="25"/>
  <c r="Y59" i="25"/>
  <c r="Z59" i="25"/>
  <c r="AA59" i="25"/>
  <c r="Y67" i="25"/>
  <c r="Z67" i="25"/>
  <c r="AA67" i="25"/>
  <c r="Y68" i="25"/>
  <c r="Z68" i="25"/>
  <c r="AA68" i="25"/>
  <c r="Y69" i="25"/>
  <c r="Z69" i="25"/>
  <c r="AA69" i="25"/>
  <c r="Y70" i="25"/>
  <c r="Z70" i="25"/>
  <c r="AA70" i="25"/>
  <c r="Y71" i="25"/>
  <c r="Z71" i="25"/>
  <c r="AA71" i="25"/>
  <c r="S1" i="25"/>
  <c r="T1" i="25" s="1"/>
  <c r="U1" i="25" s="1"/>
  <c r="J132" i="6"/>
  <c r="I132" i="6"/>
  <c r="H132" i="6"/>
  <c r="J135" i="6"/>
  <c r="I135" i="6"/>
  <c r="H135" i="6"/>
  <c r="J133" i="6"/>
  <c r="I133" i="6"/>
  <c r="H133" i="6"/>
  <c r="G133" i="6"/>
  <c r="V1" i="6"/>
  <c r="W1" i="6" s="1"/>
  <c r="X1" i="6" s="1"/>
  <c r="S1" i="6"/>
  <c r="T1" i="6" s="1"/>
  <c r="AB5" i="29"/>
  <c r="K22" i="35"/>
  <c r="AB5" i="36"/>
  <c r="AB5" i="25"/>
  <c r="AC18" i="36" s="1"/>
  <c r="P41" i="36" l="1"/>
  <c r="Y32" i="35"/>
  <c r="AF45" i="36"/>
  <c r="AH26" i="36"/>
  <c r="AH44" i="36"/>
  <c r="AH45" i="36" s="1"/>
  <c r="AE30" i="35"/>
  <c r="AE44" i="36"/>
  <c r="AE45" i="36" s="1"/>
  <c r="AG26" i="36"/>
  <c r="AG28" i="36" s="1"/>
  <c r="AG44" i="36"/>
  <c r="AG45" i="36" s="1"/>
  <c r="AI30" i="35"/>
  <c r="AI32" i="35" s="1"/>
  <c r="AI44" i="36"/>
  <c r="AI45" i="36" s="1"/>
  <c r="AA5" i="36"/>
  <c r="AA6" i="36" s="1"/>
  <c r="AA7" i="36" s="1"/>
  <c r="O32" i="35"/>
  <c r="F22" i="35"/>
  <c r="C32" i="35"/>
  <c r="J22" i="35"/>
  <c r="V32" i="35"/>
  <c r="N32" i="35"/>
  <c r="R32" i="35"/>
  <c r="X32" i="35"/>
  <c r="I22" i="35"/>
  <c r="E32" i="35"/>
  <c r="P32" i="35"/>
  <c r="L32" i="35"/>
  <c r="D32" i="35"/>
  <c r="T4" i="35"/>
  <c r="M32" i="35"/>
  <c r="J32" i="35"/>
  <c r="H32" i="35"/>
  <c r="AC4" i="35"/>
  <c r="AD3" i="35" s="1"/>
  <c r="AA9" i="35"/>
  <c r="S22" i="35"/>
  <c r="W22" i="35"/>
  <c r="M4" i="35"/>
  <c r="H4" i="35"/>
  <c r="N8" i="35"/>
  <c r="O8" i="35" s="1"/>
  <c r="P8" i="35" s="1"/>
  <c r="Q8" i="35" s="1"/>
  <c r="R8" i="35" s="1"/>
  <c r="S8" i="35" s="1"/>
  <c r="T8" i="35" s="1"/>
  <c r="U8" i="35" s="1"/>
  <c r="V8" i="35" s="1"/>
  <c r="W8" i="35" s="1"/>
  <c r="X8" i="35" s="1"/>
  <c r="Y8" i="35" s="1"/>
  <c r="Z8" i="35" s="1"/>
  <c r="AA8" i="35" s="1"/>
  <c r="AB8" i="35" s="1"/>
  <c r="AC8" i="35" s="1"/>
  <c r="AB4" i="35"/>
  <c r="P22" i="35"/>
  <c r="M22" i="35"/>
  <c r="L4" i="35"/>
  <c r="AB24" i="36"/>
  <c r="AA18" i="36"/>
  <c r="AA44" i="36"/>
  <c r="AA45" i="36" s="1"/>
  <c r="AB41" i="35"/>
  <c r="AC28" i="35"/>
  <c r="U22" i="35"/>
  <c r="AC22" i="35"/>
  <c r="AE9" i="35"/>
  <c r="AB44" i="35"/>
  <c r="AB12" i="35"/>
  <c r="AB28" i="35" s="1"/>
  <c r="E22" i="35"/>
  <c r="L22" i="35"/>
  <c r="R22" i="35"/>
  <c r="Z22" i="35"/>
  <c r="X22" i="35"/>
  <c r="V4" i="35"/>
  <c r="O4" i="35"/>
  <c r="J4" i="35"/>
  <c r="AA4" i="35"/>
  <c r="U4" i="35"/>
  <c r="P4" i="35"/>
  <c r="K4" i="35"/>
  <c r="G4" i="35"/>
  <c r="J8" i="35"/>
  <c r="I8" i="35" s="1"/>
  <c r="H8" i="35" s="1"/>
  <c r="G8" i="35" s="1"/>
  <c r="F8" i="35" s="1"/>
  <c r="E8" i="35" s="1"/>
  <c r="D8" i="35" s="1"/>
  <c r="C8" i="35" s="1"/>
  <c r="W4" i="35"/>
  <c r="N4" i="35"/>
  <c r="X4" i="35"/>
  <c r="E4" i="35"/>
  <c r="F4" i="35"/>
  <c r="T22" i="35"/>
  <c r="AB22" i="35"/>
  <c r="I4" i="35"/>
  <c r="H22" i="35"/>
  <c r="N22" i="35"/>
  <c r="S4" i="35"/>
  <c r="AD41" i="35"/>
  <c r="AC45" i="35"/>
  <c r="AA12" i="35"/>
  <c r="AA28" i="35" s="1"/>
  <c r="V16" i="36"/>
  <c r="X24" i="36"/>
  <c r="N24" i="36"/>
  <c r="S24" i="36"/>
  <c r="AC24" i="36"/>
  <c r="I41" i="36"/>
  <c r="M24" i="36"/>
  <c r="AC41" i="36"/>
  <c r="G16" i="36"/>
  <c r="O41" i="36"/>
  <c r="V24" i="36"/>
  <c r="AB41" i="36"/>
  <c r="Q24" i="36"/>
  <c r="Z11" i="36"/>
  <c r="Z12" i="36" s="1"/>
  <c r="Z41" i="36"/>
  <c r="R41" i="36"/>
  <c r="J41" i="36"/>
  <c r="Y24" i="36"/>
  <c r="F24" i="36"/>
  <c r="AA24" i="36"/>
  <c r="R24" i="36"/>
  <c r="K24" i="36"/>
  <c r="Z24" i="36"/>
  <c r="AA36" i="36"/>
  <c r="AB6" i="36"/>
  <c r="AB7" i="36" s="1"/>
  <c r="T24" i="36"/>
  <c r="O24" i="36"/>
  <c r="W16" i="36"/>
  <c r="C24" i="36"/>
  <c r="S16" i="36"/>
  <c r="Y41" i="36"/>
  <c r="Q41" i="36"/>
  <c r="E41" i="36"/>
  <c r="W24" i="36"/>
  <c r="X41" i="36"/>
  <c r="AC36" i="36"/>
  <c r="Z34" i="36"/>
  <c r="Z36" i="36" s="1"/>
  <c r="AB34" i="36"/>
  <c r="AB36" i="36" s="1"/>
  <c r="AE26" i="36"/>
  <c r="AB31" i="35"/>
  <c r="AB32" i="35" s="1"/>
  <c r="AB36" i="35" s="1"/>
  <c r="Z26" i="36"/>
  <c r="AA8" i="28"/>
  <c r="AA27" i="36" s="1"/>
  <c r="Z27" i="36"/>
  <c r="Z31" i="35"/>
  <c r="Z32" i="35" s="1"/>
  <c r="AC27" i="36"/>
  <c r="AC10" i="36"/>
  <c r="AC11" i="36" s="1"/>
  <c r="AC12" i="36" s="1"/>
  <c r="AD36" i="36"/>
  <c r="AE36" i="36"/>
  <c r="AB35" i="35"/>
  <c r="AB50" i="35" s="1"/>
  <c r="AB10" i="36"/>
  <c r="AB11" i="36" s="1"/>
  <c r="AB12" i="36" s="1"/>
  <c r="AH28" i="36"/>
  <c r="AB27" i="36"/>
  <c r="AB26" i="36"/>
  <c r="Z32" i="36"/>
  <c r="AD27" i="36"/>
  <c r="AG30" i="35"/>
  <c r="AG32" i="35" s="1"/>
  <c r="AI26" i="36"/>
  <c r="AC32" i="35"/>
  <c r="AC36" i="35" s="1"/>
  <c r="AH30" i="35"/>
  <c r="AH32" i="35" s="1"/>
  <c r="AE32" i="35"/>
  <c r="AE27" i="36"/>
  <c r="AC32" i="36"/>
  <c r="AA32" i="36"/>
  <c r="AB32" i="36"/>
  <c r="AF32" i="36"/>
  <c r="AD32" i="36"/>
  <c r="AH32" i="36"/>
  <c r="AG32" i="36"/>
  <c r="AE32" i="36"/>
  <c r="P16" i="36"/>
  <c r="D16" i="36"/>
  <c r="L16" i="36"/>
  <c r="N16" i="36"/>
  <c r="C16" i="36"/>
  <c r="AB16" i="36"/>
  <c r="AH18" i="36"/>
  <c r="M16" i="36"/>
  <c r="AC16" i="36"/>
  <c r="U16" i="36"/>
  <c r="P37" i="35"/>
  <c r="P40" i="35" s="1"/>
  <c r="P46" i="35"/>
  <c r="Z16" i="36"/>
  <c r="O16" i="36"/>
  <c r="R16" i="36"/>
  <c r="S41" i="36"/>
  <c r="T16" i="36"/>
  <c r="K16" i="36"/>
  <c r="AE18" i="36"/>
  <c r="I16" i="36"/>
  <c r="AA19" i="36"/>
  <c r="X16" i="36"/>
  <c r="AD18" i="36"/>
  <c r="AC19" i="36"/>
  <c r="AC20" i="36" s="1"/>
  <c r="AA16" i="36"/>
  <c r="H16" i="36"/>
  <c r="W41" i="36"/>
  <c r="M41" i="36"/>
  <c r="H41" i="36"/>
  <c r="N41" i="36"/>
  <c r="F16" i="36"/>
  <c r="U41" i="36"/>
  <c r="K41" i="36"/>
  <c r="Y16" i="36"/>
  <c r="J16" i="36"/>
  <c r="AA41" i="36"/>
  <c r="V41" i="36"/>
  <c r="AB45" i="35"/>
  <c r="AD44" i="36"/>
  <c r="AD45" i="36" s="1"/>
  <c r="AD37" i="35"/>
  <c r="Z5" i="36"/>
  <c r="Z6" i="36" s="1"/>
  <c r="Z7" i="36" s="1"/>
  <c r="AF19" i="36"/>
  <c r="AF20" i="36" s="1"/>
  <c r="AB19" i="36"/>
  <c r="Z19" i="36"/>
  <c r="AG19" i="36"/>
  <c r="AG20" i="36" s="1"/>
  <c r="AH19" i="36"/>
  <c r="AB18" i="36"/>
  <c r="AI18" i="36"/>
  <c r="Z44" i="36"/>
  <c r="Z45" i="36" s="1"/>
  <c r="AB44" i="36"/>
  <c r="AB45" i="36" s="1"/>
  <c r="Z18" i="36"/>
  <c r="AI19" i="36"/>
  <c r="AE19" i="36"/>
  <c r="AD19" i="36"/>
  <c r="AC44" i="36"/>
  <c r="AC45" i="36" s="1"/>
  <c r="AC16" i="35"/>
  <c r="AC5" i="36"/>
  <c r="AC6" i="36" s="1"/>
  <c r="AC7" i="36" s="1"/>
  <c r="AF26" i="36"/>
  <c r="AF30" i="35"/>
  <c r="AC26" i="36"/>
  <c r="P24" i="36"/>
  <c r="Y4" i="35"/>
  <c r="Z4" i="35"/>
  <c r="D41" i="36"/>
  <c r="L24" i="36"/>
  <c r="Z9" i="35"/>
  <c r="Z45" i="35" s="1"/>
  <c r="Y22" i="35"/>
  <c r="Q4" i="35"/>
  <c r="Q22" i="35"/>
  <c r="R4" i="35"/>
  <c r="W32" i="35"/>
  <c r="U32" i="35"/>
  <c r="AA30" i="35"/>
  <c r="AA26" i="36"/>
  <c r="AA10" i="36"/>
  <c r="AA11" i="36" s="1"/>
  <c r="AA12" i="36" s="1"/>
  <c r="AA44" i="35"/>
  <c r="D22" i="35"/>
  <c r="G32" i="35"/>
  <c r="Q16" i="36"/>
  <c r="L41" i="36"/>
  <c r="AI32" i="36"/>
  <c r="J24" i="36"/>
  <c r="U24" i="36"/>
  <c r="AA31" i="35"/>
  <c r="AA37" i="36"/>
  <c r="AD26" i="36"/>
  <c r="AD30" i="35"/>
  <c r="E16" i="36"/>
  <c r="AA45" i="35"/>
  <c r="AH20" i="36" l="1"/>
  <c r="AC19" i="35"/>
  <c r="AC41" i="35" s="1"/>
  <c r="AD40" i="35"/>
  <c r="AD45" i="35" s="1"/>
  <c r="AF9" i="35"/>
  <c r="AG9" i="35" s="1"/>
  <c r="AH9" i="35" s="1"/>
  <c r="AI9" i="35" s="1"/>
  <c r="AI35" i="35" s="1"/>
  <c r="AE44" i="35"/>
  <c r="AA20" i="36"/>
  <c r="AB25" i="35"/>
  <c r="AB49" i="35" s="1"/>
  <c r="AE36" i="35"/>
  <c r="AE35" i="35"/>
  <c r="AE50" i="35" s="1"/>
  <c r="AD49" i="35"/>
  <c r="AE28" i="36"/>
  <c r="Z28" i="36"/>
  <c r="AC28" i="36"/>
  <c r="AF28" i="36"/>
  <c r="AA28" i="36"/>
  <c r="AG35" i="35"/>
  <c r="AI28" i="36"/>
  <c r="AB28" i="36"/>
  <c r="AD28" i="36"/>
  <c r="AE20" i="36"/>
  <c r="AD20" i="36"/>
  <c r="AI20" i="36"/>
  <c r="Z20" i="36"/>
  <c r="AB20" i="36"/>
  <c r="AD32" i="35"/>
  <c r="AD36" i="35" s="1"/>
  <c r="AD35" i="35"/>
  <c r="AD50" i="35" s="1"/>
  <c r="AA41" i="35"/>
  <c r="AA25" i="35"/>
  <c r="AA49" i="35" s="1"/>
  <c r="AF32" i="35"/>
  <c r="AF36" i="35" s="1"/>
  <c r="Z35" i="35"/>
  <c r="Z50" i="35" s="1"/>
  <c r="Y9" i="35"/>
  <c r="Z12" i="35"/>
  <c r="Z28" i="35" s="1"/>
  <c r="Z36" i="35"/>
  <c r="Z44" i="35"/>
  <c r="AA32" i="35"/>
  <c r="AA36" i="35" s="1"/>
  <c r="AA35" i="35"/>
  <c r="AA50" i="35" s="1"/>
  <c r="AC25" i="35" l="1"/>
  <c r="AC49" i="35" s="1"/>
  <c r="AH35" i="35"/>
  <c r="AF35" i="35"/>
  <c r="AG36" i="35"/>
  <c r="AH36" i="35"/>
  <c r="AI36" i="35"/>
  <c r="Z41" i="35"/>
  <c r="Z25" i="35"/>
  <c r="Z49" i="35" s="1"/>
  <c r="Y44" i="35"/>
  <c r="Y45" i="35"/>
  <c r="Y35" i="35"/>
  <c r="Y50" i="35" s="1"/>
  <c r="Y12" i="35"/>
  <c r="Y28" i="35" s="1"/>
  <c r="Y36" i="35"/>
  <c r="X9" i="35"/>
  <c r="W9" i="35" l="1"/>
  <c r="X12" i="35"/>
  <c r="X28" i="35" s="1"/>
  <c r="X45" i="35"/>
  <c r="X44" i="35"/>
  <c r="X35" i="35"/>
  <c r="X50" i="35" s="1"/>
  <c r="X36" i="35"/>
  <c r="Y25" i="35"/>
  <c r="Y49" i="35" s="1"/>
  <c r="Y41" i="35"/>
  <c r="X41" i="35" l="1"/>
  <c r="X25" i="35"/>
  <c r="X49" i="35" s="1"/>
  <c r="W35" i="35"/>
  <c r="W50" i="35" s="1"/>
  <c r="W44" i="35"/>
  <c r="V9" i="35"/>
  <c r="W12" i="35"/>
  <c r="W28" i="35" s="1"/>
  <c r="W45" i="35"/>
  <c r="W36" i="35"/>
  <c r="W25" i="35" l="1"/>
  <c r="W49" i="35" s="1"/>
  <c r="W41" i="35"/>
  <c r="V35" i="35"/>
  <c r="V50" i="35" s="1"/>
  <c r="V45" i="35"/>
  <c r="V36" i="35"/>
  <c r="V12" i="35"/>
  <c r="V28" i="35" s="1"/>
  <c r="U9" i="35"/>
  <c r="V44" i="35"/>
  <c r="T9" i="35" l="1"/>
  <c r="U12" i="35"/>
  <c r="U28" i="35" s="1"/>
  <c r="U35" i="35"/>
  <c r="U50" i="35" s="1"/>
  <c r="U44" i="35"/>
  <c r="U45" i="35"/>
  <c r="U36" i="35"/>
  <c r="V41" i="35"/>
  <c r="V25" i="35"/>
  <c r="V49" i="35" s="1"/>
  <c r="U41" i="35" l="1"/>
  <c r="U25" i="35"/>
  <c r="U49" i="35" s="1"/>
  <c r="T35" i="35"/>
  <c r="T50" i="35" s="1"/>
  <c r="T44" i="35"/>
  <c r="S9" i="35"/>
  <c r="T45" i="35"/>
  <c r="T36" i="35"/>
  <c r="T12" i="35"/>
  <c r="T28" i="35" s="1"/>
  <c r="T41" i="35" l="1"/>
  <c r="T25" i="35"/>
  <c r="T49" i="35" s="1"/>
  <c r="S12" i="35"/>
  <c r="S28" i="35" s="1"/>
  <c r="R9" i="35"/>
  <c r="S36" i="35"/>
  <c r="S44" i="35"/>
  <c r="S35" i="35"/>
  <c r="S50" i="35" s="1"/>
  <c r="S45" i="35"/>
  <c r="S25" i="35" l="1"/>
  <c r="S49" i="35" s="1"/>
  <c r="S41" i="35"/>
  <c r="Q9" i="35"/>
  <c r="R12" i="35"/>
  <c r="R28" i="35" s="1"/>
  <c r="R44" i="35"/>
  <c r="R45" i="35"/>
  <c r="R35" i="35"/>
  <c r="R50" i="35" s="1"/>
  <c r="R36" i="35"/>
  <c r="Q44" i="35" l="1"/>
  <c r="Q36" i="35"/>
  <c r="Q12" i="35"/>
  <c r="Q28" i="35" s="1"/>
  <c r="Q35" i="35"/>
  <c r="Q50" i="35" s="1"/>
  <c r="P9" i="35"/>
  <c r="Q45" i="35"/>
  <c r="R25" i="35"/>
  <c r="R49" i="35" s="1"/>
  <c r="R41" i="35"/>
  <c r="Q25" i="35" l="1"/>
  <c r="Q49" i="35" s="1"/>
  <c r="Q41" i="35"/>
  <c r="P35" i="35"/>
  <c r="P50" i="35" s="1"/>
  <c r="O9" i="35"/>
  <c r="P36" i="35"/>
  <c r="P45" i="35"/>
  <c r="P44" i="35"/>
  <c r="P12" i="35"/>
  <c r="P28" i="35" s="1"/>
  <c r="P25" i="35" l="1"/>
  <c r="P49" i="35" s="1"/>
  <c r="P41" i="35"/>
  <c r="O36" i="35"/>
  <c r="O45" i="35"/>
  <c r="O12" i="35"/>
  <c r="O28" i="35" s="1"/>
  <c r="O35" i="35"/>
  <c r="O50" i="35" s="1"/>
  <c r="N9" i="35"/>
  <c r="O44" i="35"/>
  <c r="N12" i="35" l="1"/>
  <c r="N28" i="35" s="1"/>
  <c r="M9" i="35"/>
  <c r="N35" i="35"/>
  <c r="N50" i="35" s="1"/>
  <c r="N36" i="35"/>
  <c r="N45" i="35"/>
  <c r="N44" i="35"/>
  <c r="O25" i="35"/>
  <c r="O49" i="35" s="1"/>
  <c r="O41" i="35"/>
  <c r="N25" i="35" l="1"/>
  <c r="N49" i="35" s="1"/>
  <c r="N41" i="35"/>
  <c r="M35" i="35"/>
  <c r="M50" i="35" s="1"/>
  <c r="M12" i="35"/>
  <c r="M28" i="35" s="1"/>
  <c r="M45" i="35"/>
  <c r="L9" i="35"/>
  <c r="M44" i="35"/>
  <c r="M36" i="35"/>
  <c r="L35" i="35" l="1"/>
  <c r="L50" i="35" s="1"/>
  <c r="K9" i="35"/>
  <c r="L45" i="35"/>
  <c r="L44" i="35"/>
  <c r="L12" i="35"/>
  <c r="L28" i="35" s="1"/>
  <c r="L36" i="35"/>
  <c r="M41" i="35"/>
  <c r="M25" i="35"/>
  <c r="M49" i="35" s="1"/>
  <c r="J9" i="35" l="1"/>
  <c r="K45" i="35"/>
  <c r="K35" i="35"/>
  <c r="K50" i="35" s="1"/>
  <c r="K36" i="35"/>
  <c r="K44" i="35"/>
  <c r="K12" i="35"/>
  <c r="K28" i="35" s="1"/>
  <c r="L41" i="35"/>
  <c r="L25" i="35"/>
  <c r="L49" i="35" s="1"/>
  <c r="K41" i="35" l="1"/>
  <c r="K25" i="35"/>
  <c r="K49" i="35" s="1"/>
  <c r="J44" i="35"/>
  <c r="I9" i="35"/>
  <c r="J36" i="35"/>
  <c r="J12" i="35"/>
  <c r="J28" i="35" s="1"/>
  <c r="J45" i="35"/>
  <c r="J35" i="35"/>
  <c r="J50" i="35" s="1"/>
  <c r="J41" i="35" l="1"/>
  <c r="J25" i="35"/>
  <c r="J49" i="35" s="1"/>
  <c r="I44" i="35"/>
  <c r="I45" i="35"/>
  <c r="H9" i="35"/>
  <c r="I12" i="35"/>
  <c r="I28" i="35" s="1"/>
  <c r="I36" i="35"/>
  <c r="I35" i="35"/>
  <c r="I50" i="35" s="1"/>
  <c r="I25" i="35" l="1"/>
  <c r="I49" i="35" s="1"/>
  <c r="I41" i="35"/>
  <c r="H45" i="35"/>
  <c r="H44" i="35"/>
  <c r="G9" i="35"/>
  <c r="H36" i="35"/>
  <c r="H35" i="35"/>
  <c r="H50" i="35" s="1"/>
  <c r="H12" i="35"/>
  <c r="H28" i="35" s="1"/>
  <c r="H49" i="35" l="1"/>
  <c r="H41" i="35"/>
  <c r="G45" i="35"/>
  <c r="F9" i="35"/>
  <c r="G44" i="35"/>
  <c r="G12" i="35"/>
  <c r="G28" i="35" s="1"/>
  <c r="G35" i="35"/>
  <c r="G50" i="35" s="1"/>
  <c r="G36" i="35"/>
  <c r="F45" i="35" l="1"/>
  <c r="F35" i="35"/>
  <c r="F50" i="35" s="1"/>
  <c r="F36" i="35"/>
  <c r="F12" i="35"/>
  <c r="F28" i="35" s="1"/>
  <c r="F44" i="35"/>
  <c r="E9" i="35"/>
  <c r="G25" i="35"/>
  <c r="G49" i="35" s="1"/>
  <c r="G41" i="35"/>
  <c r="E35" i="35" l="1"/>
  <c r="E50" i="35" s="1"/>
  <c r="E44" i="35"/>
  <c r="E12" i="35"/>
  <c r="E28" i="35" s="1"/>
  <c r="E36" i="35"/>
  <c r="E45" i="35"/>
  <c r="D9" i="35"/>
  <c r="F25" i="35"/>
  <c r="F49" i="35" s="1"/>
  <c r="F41" i="35"/>
  <c r="D35" i="35" l="1"/>
  <c r="D50" i="35" s="1"/>
  <c r="D44" i="35"/>
  <c r="C9" i="35"/>
  <c r="D12" i="35"/>
  <c r="D28" i="35" s="1"/>
  <c r="D36" i="35"/>
  <c r="D45" i="35"/>
  <c r="E41" i="35"/>
  <c r="E25" i="35"/>
  <c r="E49" i="35" s="1"/>
  <c r="C12" i="35" l="1"/>
  <c r="C28" i="35" s="1"/>
  <c r="C45" i="35"/>
  <c r="C44" i="35"/>
  <c r="C35" i="35"/>
  <c r="C50" i="35" s="1"/>
  <c r="C36" i="35"/>
  <c r="D41" i="35"/>
  <c r="D25" i="35"/>
  <c r="D49" i="35" s="1"/>
  <c r="C25" i="35" l="1"/>
  <c r="C49" i="35" s="1"/>
</calcChain>
</file>

<file path=xl/comments1.xml><?xml version="1.0" encoding="utf-8"?>
<comments xmlns="http://schemas.openxmlformats.org/spreadsheetml/2006/main">
  <authors>
    <author>Microsoft Office User</author>
  </authors>
  <commentList>
    <comment ref="B86" authorId="0" shapeId="0">
      <text>
        <r>
          <rPr>
            <b/>
            <sz val="10"/>
            <color indexed="81"/>
            <rFont val="Calibri"/>
            <family val="2"/>
          </rPr>
          <t>Microsoft Office User:</t>
        </r>
        <r>
          <rPr>
            <sz val="10"/>
            <color indexed="81"/>
            <rFont val="Calibri"/>
            <family val="2"/>
          </rPr>
          <t xml:space="preserve">
Further comments</t>
        </r>
      </text>
    </comment>
  </commentList>
</comments>
</file>

<file path=xl/comments10.xml><?xml version="1.0" encoding="utf-8"?>
<comments xmlns="http://schemas.openxmlformats.org/spreadsheetml/2006/main">
  <authors>
    <author>Jonathan</author>
  </authors>
  <commentList>
    <comment ref="A1"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List>
</comments>
</file>

<file path=xl/comments2.xml><?xml version="1.0" encoding="utf-8"?>
<comments xmlns="http://schemas.openxmlformats.org/spreadsheetml/2006/main">
  <authors>
    <author>Rohan Fox</author>
  </authors>
  <commentList>
    <comment ref="A23" authorId="0" shapeId="0">
      <text>
        <r>
          <rPr>
            <b/>
            <sz val="9"/>
            <color indexed="81"/>
            <rFont val="Calibri"/>
            <family val="2"/>
          </rPr>
          <t>Rohan Fox:</t>
        </r>
        <r>
          <rPr>
            <sz val="9"/>
            <color indexed="81"/>
            <rFont val="Calibri"/>
            <family val="2"/>
          </rPr>
          <t xml:space="preserve">
Notes:
</t>
        </r>
        <r>
          <rPr>
            <b/>
            <sz val="9"/>
            <color indexed="81"/>
            <rFont val="Calibri"/>
            <family val="2"/>
          </rPr>
          <t>Base year: 1998</t>
        </r>
        <r>
          <rPr>
            <sz val="9"/>
            <color indexed="81"/>
            <rFont val="Calibri"/>
            <family val="2"/>
          </rPr>
          <t xml:space="preserve">
Source: National Statistical Office and MOF
Latest actual data: 2013
National accounts manual used: System of National Accounts (SNA) 1993
GDP valuation: Market prices
Start/end months of reporting year: January/December
Chain-weighted: No
Data last updated: 03/2016</t>
        </r>
      </text>
    </comment>
  </commentList>
</comments>
</file>

<file path=xl/comments3.xml><?xml version="1.0" encoding="utf-8"?>
<comments xmlns="http://schemas.openxmlformats.org/spreadsheetml/2006/main">
  <authors>
    <author>Rohan Fox</author>
    <author>Paul</author>
  </authors>
  <commentList>
    <comment ref="B3" authorId="0" shapeId="0">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6" authorId="1" shapeId="0">
      <text>
        <r>
          <rPr>
            <b/>
            <sz val="9"/>
            <color indexed="81"/>
            <rFont val="Tahoma"/>
            <family val="2"/>
          </rPr>
          <t>Paul:</t>
        </r>
        <r>
          <rPr>
            <sz val="9"/>
            <color indexed="81"/>
            <rFont val="Tahoma"/>
            <family val="2"/>
          </rPr>
          <t xml:space="preserve">
Data fror 98 from 2000 budget vol 1</t>
        </r>
      </text>
    </comment>
    <comment ref="L6" authorId="1" shapeId="0">
      <text>
        <r>
          <rPr>
            <b/>
            <sz val="9"/>
            <color indexed="81"/>
            <rFont val="Tahoma"/>
            <family val="2"/>
          </rPr>
          <t>Paul:</t>
        </r>
        <r>
          <rPr>
            <sz val="9"/>
            <color indexed="81"/>
            <rFont val="Tahoma"/>
            <family val="2"/>
          </rPr>
          <t xml:space="preserve">
From 2001 budget</t>
        </r>
      </text>
    </comment>
    <comment ref="M6" authorId="1" shapeId="0">
      <text>
        <r>
          <rPr>
            <b/>
            <sz val="9"/>
            <color indexed="81"/>
            <rFont val="Tahoma"/>
            <family val="2"/>
          </rPr>
          <t>Paul:</t>
        </r>
        <r>
          <rPr>
            <sz val="9"/>
            <color indexed="81"/>
            <rFont val="Tahoma"/>
            <family val="2"/>
          </rPr>
          <t xml:space="preserve">
Data from 2002 budget but agriculture figures in 2002 much lower than series suggests</t>
        </r>
      </text>
    </comment>
    <comment ref="E18" authorId="1" shapeId="0">
      <text>
        <r>
          <rPr>
            <b/>
            <sz val="9"/>
            <color indexed="81"/>
            <rFont val="Tahoma"/>
            <family val="2"/>
          </rPr>
          <t>Paul:</t>
        </r>
        <r>
          <rPr>
            <sz val="9"/>
            <color indexed="81"/>
            <rFont val="Tahoma"/>
            <family val="2"/>
          </rPr>
          <t xml:space="preserve">
Includes oil and gas from 92</t>
        </r>
      </text>
    </comment>
  </commentList>
</comments>
</file>

<file path=xl/comments4.xml><?xml version="1.0" encoding="utf-8"?>
<comments xmlns="http://schemas.openxmlformats.org/spreadsheetml/2006/main">
  <authors>
    <author>Jonathan</author>
  </authors>
  <commentList>
    <comment ref="A5" authorId="0" shapeId="0">
      <text>
        <r>
          <rPr>
            <sz val="9"/>
            <color indexed="81"/>
            <rFont val="Tahoma"/>
            <family val="2"/>
          </rPr>
          <t>Under the GFS 2014 methodology, non-paybale infrastructure tax credits, revenue on asset sales and GST transfers to WPA and Trust Accounts will be excluded.</t>
        </r>
      </text>
    </comment>
    <comment ref="A27" authorId="0" shapeId="0">
      <text>
        <r>
          <rPr>
            <sz val="9"/>
            <color indexed="81"/>
            <rFont val="Tahoma"/>
            <family val="2"/>
          </rPr>
          <t>GST represents the total of collections by Provinces, PNG Ports and Refunds.</t>
        </r>
      </text>
    </comment>
    <comment ref="A98" authorId="0" shapeId="0">
      <text>
        <r>
          <rPr>
            <sz val="9"/>
            <color indexed="81"/>
            <rFont val="Tahoma"/>
            <family val="2"/>
          </rPr>
          <t>Under the GFS 2014 methodology, non-paybale infrastructure tax credits, revenue on asset sales and GST transfers to WPA and Trust Accounts will be excluded.</t>
        </r>
      </text>
    </comment>
    <comment ref="A120" authorId="0" shapeId="0">
      <text>
        <r>
          <rPr>
            <sz val="9"/>
            <color indexed="81"/>
            <rFont val="Tahoma"/>
            <family val="2"/>
          </rPr>
          <t>GST represents the total of collections by Provinces, PNG Ports and Refunds.</t>
        </r>
      </text>
    </comment>
    <comment ref="A181" authorId="0" shapeId="0">
      <text>
        <r>
          <rPr>
            <sz val="9"/>
            <color indexed="81"/>
            <rFont val="Tahoma"/>
            <family val="2"/>
          </rPr>
          <t>Under the GFS 2014 methodology, non-paybale infrastructure tax credits, revenue on asset sales and GST transfers to WPA and Trust Accounts will be excluded.</t>
        </r>
      </text>
    </comment>
    <comment ref="A203" authorId="0" shapeId="0">
      <text>
        <r>
          <rPr>
            <sz val="9"/>
            <color indexed="81"/>
            <rFont val="Tahoma"/>
            <family val="2"/>
          </rPr>
          <t>GST represents the total of collections by Provinces, PNG Ports and Refunds.</t>
        </r>
      </text>
    </comment>
    <comment ref="A272" authorId="0" shapeId="0">
      <text>
        <r>
          <rPr>
            <sz val="9"/>
            <color indexed="81"/>
            <rFont val="Tahoma"/>
            <family val="2"/>
          </rPr>
          <t>Under the GFS 2014 methodology, non-paybale infrastructure tax credits, revenue on asset sales and GST transfers to WPA and Trust Accounts will be excluded.</t>
        </r>
      </text>
    </comment>
    <comment ref="A296" authorId="0" shapeId="0">
      <text>
        <r>
          <rPr>
            <sz val="9"/>
            <color indexed="81"/>
            <rFont val="Tahoma"/>
            <family val="2"/>
          </rPr>
          <t>GST represents the total of collections by Provinces, PNG Ports and Refunds.</t>
        </r>
      </text>
    </comment>
  </commentList>
</comments>
</file>

<file path=xl/comments5.xml><?xml version="1.0" encoding="utf-8"?>
<comments xmlns="http://schemas.openxmlformats.org/spreadsheetml/2006/main">
  <authors>
    <author>Microsoft Office User</author>
  </authors>
  <commentList>
    <comment ref="C53" authorId="0" shapeId="0">
      <text>
        <r>
          <rPr>
            <b/>
            <sz val="10"/>
            <color indexed="81"/>
            <rFont val="Calibri"/>
            <family val="2"/>
          </rPr>
          <t>Rohan:</t>
        </r>
        <r>
          <rPr>
            <sz val="10"/>
            <color indexed="81"/>
            <rFont val="Calibri"/>
            <family val="2"/>
          </rPr>
          <t xml:space="preserve">
Does not quite add up</t>
        </r>
      </text>
    </comment>
    <comment ref="J82" authorId="0" shapeId="0">
      <text>
        <r>
          <rPr>
            <b/>
            <sz val="10"/>
            <color indexed="81"/>
            <rFont val="Calibri"/>
            <family val="2"/>
          </rPr>
          <t xml:space="preserve">Rohan: </t>
        </r>
        <r>
          <rPr>
            <sz val="10"/>
            <color indexed="81"/>
            <rFont val="Calibri"/>
            <family val="2"/>
          </rPr>
          <t xml:space="preserve">does not quite add up
</t>
        </r>
      </text>
    </comment>
  </commentList>
</comments>
</file>

<file path=xl/comments6.xml><?xml version="1.0" encoding="utf-8"?>
<comments xmlns="http://schemas.openxmlformats.org/spreadsheetml/2006/main">
  <authors>
    <author>Microsoft Office User</author>
  </authors>
  <commentList>
    <comment ref="Y6" authorId="0" shapeId="0">
      <text>
        <r>
          <rPr>
            <b/>
            <sz val="10"/>
            <color indexed="81"/>
            <rFont val="Calibri"/>
            <family val="2"/>
          </rPr>
          <t>Rohan:</t>
        </r>
        <r>
          <rPr>
            <sz val="10"/>
            <color indexed="81"/>
            <rFont val="Calibri"/>
            <family val="2"/>
          </rPr>
          <t xml:space="preserve">
Suggest using the figure 9370.6 for expenditure, see "Check" tab</t>
        </r>
      </text>
    </comment>
    <comment ref="AB6" authorId="0" shapeId="0">
      <text>
        <r>
          <rPr>
            <sz val="10"/>
            <color indexed="81"/>
            <rFont val="Calibri"/>
            <family val="2"/>
          </rPr>
          <t xml:space="preserve">Rohan: Total expenditure in 2014 &amp; 2015 are comparable to previous years, so have been kept blue
</t>
        </r>
      </text>
    </comment>
    <comment ref="B11" authorId="0" shapeId="0">
      <text>
        <r>
          <rPr>
            <b/>
            <sz val="10"/>
            <color indexed="81"/>
            <rFont val="Calibri"/>
            <family val="2"/>
          </rPr>
          <t xml:space="preserve">Rohan: </t>
        </r>
        <r>
          <rPr>
            <sz val="10"/>
            <color indexed="81"/>
            <rFont val="Calibri"/>
            <family val="2"/>
          </rPr>
          <t>Further detail about wage compensation can be found in the Exp (Tb9B) tab, e.g. Wages in cash versus in kind, and social contributions</t>
        </r>
      </text>
    </comment>
    <comment ref="B46" authorId="0" shapeId="0">
      <text>
        <r>
          <rPr>
            <sz val="10"/>
            <color indexed="81"/>
            <rFont val="Calibri"/>
            <family val="2"/>
          </rPr>
          <t xml:space="preserve">In 2014 &amp; 2015 all grants are aggregated in to this line item total "grants subsidies and transfers"
</t>
        </r>
      </text>
    </comment>
    <comment ref="AC113" authorId="0" shapeId="0">
      <text>
        <r>
          <rPr>
            <b/>
            <sz val="10"/>
            <color indexed="81"/>
            <rFont val="Calibri"/>
            <family val="2"/>
          </rPr>
          <t>Rohan:</t>
        </r>
        <r>
          <rPr>
            <sz val="10"/>
            <color indexed="81"/>
            <rFont val="Calibri"/>
            <family val="2"/>
          </rPr>
          <t xml:space="preserve">
From Table 10 2016 MYEFO</t>
        </r>
      </text>
    </comment>
    <comment ref="AD113" authorId="0" shapeId="0">
      <text>
        <r>
          <rPr>
            <b/>
            <sz val="10"/>
            <color indexed="81"/>
            <rFont val="Calibri"/>
            <family val="2"/>
          </rPr>
          <t>Microsoft Office User:</t>
        </r>
        <r>
          <rPr>
            <sz val="10"/>
            <color indexed="81"/>
            <rFont val="Calibri"/>
            <family val="2"/>
          </rPr>
          <t xml:space="preserve">
From 2016 MYEFO Table 10</t>
        </r>
      </text>
    </comment>
    <comment ref="AE113" authorId="0" shapeId="0">
      <text>
        <r>
          <rPr>
            <b/>
            <sz val="10"/>
            <color indexed="81"/>
            <rFont val="Calibri"/>
            <family val="2"/>
          </rPr>
          <t>Rohan:</t>
        </r>
        <r>
          <rPr>
            <sz val="10"/>
            <color indexed="81"/>
            <rFont val="Calibri"/>
            <family val="2"/>
          </rPr>
          <t xml:space="preserve">
From 2017 Budget Vol 3 Table 1
</t>
        </r>
      </text>
    </comment>
  </commentList>
</comments>
</file>

<file path=xl/comments7.xml><?xml version="1.0" encoding="utf-8"?>
<comments xmlns="http://schemas.openxmlformats.org/spreadsheetml/2006/main">
  <authors>
    <author>Jonathan</author>
    <author>Microsoft Office User</author>
  </authors>
  <commentList>
    <comment ref="A2" authorId="0" shapeId="0">
      <text>
        <r>
          <rPr>
            <b/>
            <sz val="9"/>
            <color indexed="81"/>
            <rFont val="Tahoma"/>
            <family val="2"/>
          </rPr>
          <t>Central government representing National, Provincial and Local Level Governments, Autonomous Bouganville Government and Commercial and Statutory Authorities</t>
        </r>
      </text>
    </comment>
    <comment ref="A43" authorId="1" shapeId="0">
      <text>
        <r>
          <rPr>
            <b/>
            <sz val="10"/>
            <color indexed="81"/>
            <rFont val="Calibri"/>
            <family val="2"/>
          </rPr>
          <t xml:space="preserve">Rohan:
</t>
        </r>
        <r>
          <rPr>
            <sz val="10"/>
            <color indexed="81"/>
            <rFont val="Calibri"/>
            <family val="2"/>
          </rPr>
          <t xml:space="preserve">From Table 10 (II)
</t>
        </r>
      </text>
    </comment>
    <comment ref="A50" authorId="0" shapeId="0">
      <text>
        <r>
          <rPr>
            <b/>
            <sz val="9"/>
            <color indexed="81"/>
            <rFont val="Tahoma"/>
            <family val="2"/>
          </rPr>
          <t>Central government representing National, Provincial and Local Level Governments, Autonomous Bouganville Government and Commercial and Statutory Authorities</t>
        </r>
      </text>
    </comment>
    <comment ref="A90" authorId="1" shapeId="0">
      <text>
        <r>
          <rPr>
            <b/>
            <sz val="10"/>
            <color indexed="81"/>
            <rFont val="Calibri"/>
            <family val="2"/>
          </rPr>
          <t xml:space="preserve">Rohan:
</t>
        </r>
        <r>
          <rPr>
            <sz val="10"/>
            <color indexed="81"/>
            <rFont val="Calibri"/>
            <family val="2"/>
          </rPr>
          <t xml:space="preserve">From Table 10 (II)
</t>
        </r>
      </text>
    </comment>
    <comment ref="A93" authorId="0" shapeId="0">
      <text>
        <r>
          <rPr>
            <b/>
            <sz val="9"/>
            <color indexed="81"/>
            <rFont val="Tahoma"/>
            <family val="2"/>
          </rPr>
          <t>Central government representing National, Provincial and Local Level Governments, Autonomous Bouganville Government and Commercial and Statutory Authorities</t>
        </r>
      </text>
    </comment>
    <comment ref="A132" authorId="1" shapeId="0">
      <text>
        <r>
          <rPr>
            <b/>
            <sz val="10"/>
            <color indexed="81"/>
            <rFont val="Calibri"/>
            <family val="2"/>
          </rPr>
          <t xml:space="preserve">Rohan:
</t>
        </r>
        <r>
          <rPr>
            <sz val="10"/>
            <color indexed="81"/>
            <rFont val="Calibri"/>
            <family val="2"/>
          </rPr>
          <t xml:space="preserve">From Table 10 (II)
</t>
        </r>
      </text>
    </comment>
    <comment ref="A137" authorId="0" shapeId="0">
      <text>
        <r>
          <rPr>
            <b/>
            <sz val="9"/>
            <color indexed="81"/>
            <rFont val="Tahoma"/>
            <family val="2"/>
          </rPr>
          <t>Central government representing National, Provincial and Local Level Governments, Autonomous Bouganville Government and Commercial and Statutory Authorities</t>
        </r>
      </text>
    </comment>
  </commentList>
</comments>
</file>

<file path=xl/comments8.xml><?xml version="1.0" encoding="utf-8"?>
<comments xmlns="http://schemas.openxmlformats.org/spreadsheetml/2006/main">
  <authors>
    <author>Rohan Fox</author>
    <author>Jonathan</author>
    <author>Jonathan Pryke</author>
  </authors>
  <commentList>
    <comment ref="A1" authorId="0" shapeId="0">
      <text>
        <r>
          <rPr>
            <b/>
            <sz val="9"/>
            <color indexed="81"/>
            <rFont val="Calibri"/>
            <family val="2"/>
          </rPr>
          <t>Rohan Fox:</t>
        </r>
        <r>
          <rPr>
            <sz val="9"/>
            <color indexed="81"/>
            <rFont val="Calibri"/>
            <family val="2"/>
          </rPr>
          <t xml:space="preserve">
In the GFS1986 format, finance data was reported as "net" data, whereas GFS2014 involves disaggregating data. This may make comparisons more difficult.</t>
        </r>
      </text>
    </comment>
    <comment ref="A2" authorId="1" shapeId="0">
      <text>
        <r>
          <rPr>
            <sz val="9"/>
            <color indexed="81"/>
            <rFont val="Calibri"/>
            <family val="2"/>
          </rPr>
          <t>Central government representing National, Provincial and Local Level Governments, Autonomous Bouganville Government and Commercial and Statutory Authorities</t>
        </r>
      </text>
    </comment>
    <comment ref="A19" authorId="0" shapeId="0">
      <text>
        <r>
          <rPr>
            <b/>
            <sz val="9"/>
            <color indexed="81"/>
            <rFont val="Calibri"/>
            <family val="2"/>
          </rPr>
          <t>Rohan Fox:</t>
        </r>
        <r>
          <rPr>
            <sz val="9"/>
            <color indexed="81"/>
            <rFont val="Calibri"/>
            <family val="2"/>
          </rPr>
          <t xml:space="preserve">
</t>
        </r>
      </text>
    </comment>
    <comment ref="A22" authorId="0" shapeId="0">
      <text>
        <r>
          <rPr>
            <b/>
            <sz val="9"/>
            <color indexed="81"/>
            <rFont val="Calibri"/>
            <family val="2"/>
          </rPr>
          <t>Rohan Fox:</t>
        </r>
        <r>
          <rPr>
            <sz val="9"/>
            <color indexed="81"/>
            <rFont val="Calibri"/>
            <family val="2"/>
          </rPr>
          <t xml:space="preserve">
Treasury bonds equal "New instruments" minus "Amortisation"</t>
        </r>
      </text>
    </comment>
    <comment ref="AA80" authorId="2" shapeId="0">
      <text>
        <r>
          <rPr>
            <b/>
            <sz val="9"/>
            <color indexed="81"/>
            <rFont val="Tahoma"/>
            <family val="2"/>
          </rPr>
          <t>Jonathan Pryke:</t>
        </r>
        <r>
          <rPr>
            <sz val="9"/>
            <color indexed="81"/>
            <rFont val="Tahoma"/>
            <family val="2"/>
          </rPr>
          <t xml:space="preserve">
This is the number from the pdf. Domestic and international financing don't add to this though. (e.g. see cell Q82)</t>
        </r>
      </text>
    </comment>
  </commentList>
</comments>
</file>

<file path=xl/comments9.xml><?xml version="1.0" encoding="utf-8"?>
<comments xmlns="http://schemas.openxmlformats.org/spreadsheetml/2006/main">
  <authors>
    <author>Jonathan</author>
    <author>Rohan Fox</author>
    <author>Microsoft Office User</author>
  </authors>
  <commentList>
    <comment ref="A1"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21" authorId="1" shapeId="0">
      <text>
        <r>
          <rPr>
            <b/>
            <sz val="9"/>
            <color indexed="81"/>
            <rFont val="Tahoma"/>
            <family val="2"/>
          </rPr>
          <t>Rohan Fox:</t>
        </r>
        <r>
          <rPr>
            <sz val="9"/>
            <color indexed="81"/>
            <rFont val="Tahoma"/>
            <family val="2"/>
          </rPr>
          <t xml:space="preserve">
see ** note below</t>
        </r>
      </text>
    </comment>
    <comment ref="A22" authorId="2" shapeId="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22" authorId="1" shapeId="0">
      <text>
        <r>
          <rPr>
            <b/>
            <sz val="9"/>
            <color indexed="81"/>
            <rFont val="Tahoma"/>
            <family val="2"/>
          </rPr>
          <t>Rohan Fox:</t>
        </r>
        <r>
          <rPr>
            <sz val="9"/>
            <color indexed="81"/>
            <rFont val="Tahoma"/>
            <family val="2"/>
          </rPr>
          <t xml:space="preserve">
see ** note below</t>
        </r>
      </text>
    </comment>
    <comment ref="A30"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51" authorId="2" shapeId="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A55"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76" authorId="2" shapeId="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A81"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103" authorId="0" shapeId="0">
      <text>
        <r>
          <rPr>
            <b/>
            <sz val="9"/>
            <color indexed="81"/>
            <rFont val="Tahoma"/>
            <family val="2"/>
          </rPr>
          <t>Total nominal GDP by economic activity, Actual: National Statistics Office and Projections: Treasury Department.</t>
        </r>
      </text>
    </comment>
  </commentList>
</comments>
</file>

<file path=xl/sharedStrings.xml><?xml version="1.0" encoding="utf-8"?>
<sst xmlns="http://schemas.openxmlformats.org/spreadsheetml/2006/main" count="3881" uniqueCount="795">
  <si>
    <t>LEGEND, SOURCES AND NOTES</t>
  </si>
  <si>
    <t>This budget database was last updated on:</t>
  </si>
  <si>
    <t>by (database coordinator):</t>
  </si>
  <si>
    <t>email:</t>
  </si>
  <si>
    <t>rohan.fox@anu.edu.au</t>
  </si>
  <si>
    <t>Welcome to the PNG budget information database</t>
  </si>
  <si>
    <t>This database is designed for use by any member of the public, researcher or government official.</t>
  </si>
  <si>
    <t>Notes and how to read this database:</t>
  </si>
  <si>
    <t>Change in accounting systems</t>
  </si>
  <si>
    <t>In 2016 the government of PNG updated its use of accounting standards from the old Government Finance Statistics (GFS) GFS1986 to GFS2014</t>
  </si>
  <si>
    <t>Notes on simplification</t>
  </si>
  <si>
    <t>Acronyms:</t>
  </si>
  <si>
    <t>FBO</t>
  </si>
  <si>
    <t>Final Budget Outcome</t>
  </si>
  <si>
    <t>Colour coding system</t>
  </si>
  <si>
    <t>Background colour:</t>
  </si>
  <si>
    <t>The background colour indicates whether the column data is projected or final data.</t>
  </si>
  <si>
    <t>White</t>
  </si>
  <si>
    <t>Final or "Actual" outcome</t>
  </si>
  <si>
    <t>Dark grey</t>
  </si>
  <si>
    <t>Text formatting</t>
  </si>
  <si>
    <t>Bold</t>
  </si>
  <si>
    <t>Figures in bold indicate a summary item that is a sum of the non-bolded items below it </t>
  </si>
  <si>
    <t>Italic</t>
  </si>
  <si>
    <t>Indicates that the figure is a subset of the non-bolded item above it</t>
  </si>
  <si>
    <t>Blue</t>
  </si>
  <si>
    <t>Used in the "compare" tabs to indicate data compiled using the old GFS1986 accounting standard</t>
  </si>
  <si>
    <t>Table of Contents</t>
  </si>
  <si>
    <t>Tab 1</t>
  </si>
  <si>
    <t>Legend &amp; sources</t>
  </si>
  <si>
    <t>Tab 2</t>
  </si>
  <si>
    <t>Popn, Inflation, GDP, Trade</t>
  </si>
  <si>
    <t>Tab 3</t>
  </si>
  <si>
    <t>GDP (Tb1)</t>
  </si>
  <si>
    <t>Tab 4</t>
  </si>
  <si>
    <t>Tab 5</t>
  </si>
  <si>
    <t>Rev compare</t>
  </si>
  <si>
    <t>Comparison of revenue pre-2016 budget (GFS1986) and post-2016 Budget (GFS2014)</t>
  </si>
  <si>
    <t>Tab 6</t>
  </si>
  <si>
    <t>Tab 7</t>
  </si>
  <si>
    <t>Tab 8</t>
  </si>
  <si>
    <t>Exp compare</t>
  </si>
  <si>
    <t>Comparison of expenditure pre-2016 budget (GFS1986) and post-2016 Budget (GFS2014)</t>
  </si>
  <si>
    <t>Tab 9</t>
  </si>
  <si>
    <t>Tab 10</t>
  </si>
  <si>
    <t>Fin compare</t>
  </si>
  <si>
    <t>Comparison of financial position pre-2016 budget (GFS1986) and post-2016 Budget (GFS2014)</t>
  </si>
  <si>
    <t>Tab 11</t>
  </si>
  <si>
    <t>Tab 12</t>
  </si>
  <si>
    <t>Debt compare</t>
  </si>
  <si>
    <t>Comparison of government debt pre-2016 budget (GFS1986) and post-2016 Budget (GFS2014)</t>
  </si>
  <si>
    <t>Tab 13</t>
  </si>
  <si>
    <t>Price assumptions (Tb13)</t>
  </si>
  <si>
    <t>Special thanks to the following contributors -----------</t>
  </si>
  <si>
    <t>Jonathan Wilson</t>
  </si>
  <si>
    <t>Jonathan Pryke</t>
  </si>
  <si>
    <t>Paul Flanagan</t>
  </si>
  <si>
    <t>Stephen Howes</t>
  </si>
  <si>
    <t>Subject description</t>
  </si>
  <si>
    <t>Subject notes</t>
  </si>
  <si>
    <t>Population</t>
  </si>
  <si>
    <t xml:space="preserve">Source:  World Bank Development Indicator </t>
  </si>
  <si>
    <t>`</t>
  </si>
  <si>
    <t>Inflation</t>
  </si>
  <si>
    <t>Inflation, average consumer prices</t>
  </si>
  <si>
    <t>Annual % change</t>
  </si>
  <si>
    <t>GDP</t>
  </si>
  <si>
    <t>Kina millions</t>
  </si>
  <si>
    <t>Source: Table 1, Vol 1 of PNG government budgets 1994-2017</t>
  </si>
  <si>
    <t>GDP, constant prices ("Real" GDP)</t>
  </si>
  <si>
    <t>(Real) GDP growth</t>
  </si>
  <si>
    <t>Trade</t>
  </si>
  <si>
    <t>Current account balance</t>
  </si>
  <si>
    <t>U.S. dollars, billions</t>
  </si>
  <si>
    <t>% of GDP</t>
  </si>
  <si>
    <t>Volume of imports of goods and services</t>
  </si>
  <si>
    <t>Volume of Imports of goods</t>
  </si>
  <si>
    <t>Volume of exports of goods and services</t>
  </si>
  <si>
    <t>Volume of exports of goods</t>
  </si>
  <si>
    <t>*Grey background indicates projected data</t>
  </si>
  <si>
    <t>TABLE 1: GROSS DOMESTIC PRODUCT BY</t>
  </si>
  <si>
    <t>ECONOMIC ACTIVITY AT CURRENT PRICES</t>
  </si>
  <si>
    <t>ACTUAL</t>
  </si>
  <si>
    <t>PROJECTION</t>
  </si>
  <si>
    <t>BPNG</t>
  </si>
  <si>
    <t>2016 Budget</t>
  </si>
  <si>
    <t>2017 Budget</t>
  </si>
  <si>
    <t>BY SECTOR</t>
  </si>
  <si>
    <t>Agriculture, Forestry and Fishing</t>
  </si>
  <si>
    <t>deflator</t>
  </si>
  <si>
    <t>rate of real growth</t>
  </si>
  <si>
    <t>Oil and Gas Extraction</t>
  </si>
  <si>
    <t>Mining and Quarrying</t>
  </si>
  <si>
    <t>Manufacturing</t>
  </si>
  <si>
    <t>Electricity, gas and water</t>
  </si>
  <si>
    <t>Construction</t>
  </si>
  <si>
    <t>Wholesale and retail trade</t>
  </si>
  <si>
    <t>Transport, storage and communication</t>
  </si>
  <si>
    <t>Finance, real estate and business services</t>
  </si>
  <si>
    <t>Community, social and personal services</t>
  </si>
  <si>
    <t xml:space="preserve">TOTAL GDP </t>
  </si>
  <si>
    <t>rate of real growth (%)</t>
  </si>
  <si>
    <t>rate of nominal growth (%)</t>
  </si>
  <si>
    <t>Total non-mining GDP</t>
  </si>
  <si>
    <t>real</t>
  </si>
  <si>
    <t>Table 8: CENTRAL GOVERNMENT REVENUE</t>
  </si>
  <si>
    <t>ECONOMIC CLASSIFICATION</t>
  </si>
  <si>
    <t>(Kina Million)</t>
  </si>
  <si>
    <t>TOTAL REVENUE (Incl. grants)</t>
  </si>
  <si>
    <t>TAXES</t>
  </si>
  <si>
    <t>Taxes on Income, Profits and Capital Gains</t>
  </si>
  <si>
    <t>Payable by individuals</t>
  </si>
  <si>
    <t xml:space="preserve">        Personal Income Tax</t>
  </si>
  <si>
    <t>Payable by corporations and other enterprises</t>
  </si>
  <si>
    <t xml:space="preserve">        Company Tax</t>
  </si>
  <si>
    <t xml:space="preserve">        Mining and Petroleum Taxes</t>
  </si>
  <si>
    <t xml:space="preserve">        Royalties Tax</t>
  </si>
  <si>
    <t xml:space="preserve">        Management Tax</t>
  </si>
  <si>
    <t>Other taxes on income, profits and capital gains</t>
  </si>
  <si>
    <t xml:space="preserve">        Dividend Withholding Tax Mining</t>
  </si>
  <si>
    <t>-</t>
  </si>
  <si>
    <t xml:space="preserve">        Dividend Withholding Tax Non Mining</t>
  </si>
  <si>
    <t xml:space="preserve">        Interest Withholding Tax</t>
  </si>
  <si>
    <t xml:space="preserve">        Sundry IRC Taxes &amp; Income</t>
  </si>
  <si>
    <t>Taxes on Payroll and Workforce</t>
  </si>
  <si>
    <t>Taxes on Goods and Services</t>
  </si>
  <si>
    <t>General taxes on goods and services</t>
  </si>
  <si>
    <t xml:space="preserve">        GST</t>
  </si>
  <si>
    <t>Taxes on financial and capital transactions</t>
  </si>
  <si>
    <t xml:space="preserve">        Stamp Duties</t>
  </si>
  <si>
    <t>Excise</t>
  </si>
  <si>
    <t xml:space="preserve">        Excise Duty</t>
  </si>
  <si>
    <t xml:space="preserve">        Import Excise</t>
  </si>
  <si>
    <t>Taxes on specific services</t>
  </si>
  <si>
    <t xml:space="preserve">        Bookmakers' Turnover Tax</t>
  </si>
  <si>
    <t xml:space="preserve">        Gaming Machine Turnover Tax</t>
  </si>
  <si>
    <t xml:space="preserve">        Departure Tax</t>
  </si>
  <si>
    <t>Taxes on use of goods and on permission to use goods or perform activities</t>
  </si>
  <si>
    <t xml:space="preserve">        Motor vehicles taxes</t>
  </si>
  <si>
    <t xml:space="preserve">        Other taxes on use of goods and on permission to use goods or perform activities</t>
  </si>
  <si>
    <t>Other taxes on goods and services</t>
  </si>
  <si>
    <t xml:space="preserve">        Sundry Taxes (Customs)</t>
  </si>
  <si>
    <t>Taxes on International Trade and Transactions</t>
  </si>
  <si>
    <t>Customs and other import duties</t>
  </si>
  <si>
    <t xml:space="preserve">        Import Duty</t>
  </si>
  <si>
    <t xml:space="preserve">        Other Import Taxes</t>
  </si>
  <si>
    <t>Taxes on exports</t>
  </si>
  <si>
    <t xml:space="preserve">        Export Tax</t>
  </si>
  <si>
    <t>Other taxes</t>
  </si>
  <si>
    <t xml:space="preserve">        Payable solely by business</t>
  </si>
  <si>
    <t xml:space="preserve">        Payable by other than business or unidentifiable</t>
  </si>
  <si>
    <t xml:space="preserve">    </t>
  </si>
  <si>
    <t>GRANTS</t>
  </si>
  <si>
    <t>From Foreign Governments</t>
  </si>
  <si>
    <t>From International Organizations</t>
  </si>
  <si>
    <t>From Other General Government Units</t>
  </si>
  <si>
    <t>OTHER REVENUE</t>
  </si>
  <si>
    <t>Property Income</t>
  </si>
  <si>
    <t>Interest</t>
  </si>
  <si>
    <t>Dividends</t>
  </si>
  <si>
    <t xml:space="preserve">        Mining Petroleum and Gas Dividends</t>
  </si>
  <si>
    <t xml:space="preserve">        Dividends from Statutory Authorites</t>
  </si>
  <si>
    <t xml:space="preserve">        Shares in Private Enterprise</t>
  </si>
  <si>
    <t xml:space="preserve">        Dividends from State Owned Enterprises</t>
  </si>
  <si>
    <t xml:space="preserve">        Other Dividends</t>
  </si>
  <si>
    <t>Rent</t>
  </si>
  <si>
    <t>Sales of goods and services</t>
  </si>
  <si>
    <t xml:space="preserve">        Administrative fees</t>
  </si>
  <si>
    <t xml:space="preserve">        Incidental sales by nonmarket establishments</t>
  </si>
  <si>
    <t>Fines, penalties, and forfeits</t>
  </si>
  <si>
    <t>Transfers not elsewhere classified</t>
  </si>
  <si>
    <t>REVENUE COMPARISONS</t>
  </si>
  <si>
    <t>BY ECONOMIC CLASSIFICATION</t>
  </si>
  <si>
    <t xml:space="preserve">ACTUAL </t>
  </si>
  <si>
    <t>(Kina million)</t>
  </si>
  <si>
    <t>TOTAL REVENUE AND GRANTS (GFS1986)</t>
  </si>
  <si>
    <t>Personal Income Tax</t>
  </si>
  <si>
    <t>Mining and Petroleum Taxes</t>
  </si>
  <si>
    <t>Royalties Tax</t>
  </si>
  <si>
    <t>Mining Levy</t>
  </si>
  <si>
    <t>Management Tax</t>
  </si>
  <si>
    <t>Dividend Withholding Tax Mining</t>
  </si>
  <si>
    <t>Dividend Withholding Tax Non Mining</t>
  </si>
  <si>
    <t>Dividend Withholding Tax</t>
  </si>
  <si>
    <t>Interest Withholding Tax</t>
  </si>
  <si>
    <t>Gaming Tax</t>
  </si>
  <si>
    <t>Other: Direct</t>
  </si>
  <si>
    <t>Sundry IRC Taxes &amp; Income</t>
  </si>
  <si>
    <t xml:space="preserve"> </t>
  </si>
  <si>
    <t>GST</t>
  </si>
  <si>
    <t>Stamp Duties</t>
  </si>
  <si>
    <t>Excise Duty</t>
  </si>
  <si>
    <t>Import Excise</t>
  </si>
  <si>
    <t>Excise Duty on Imports</t>
  </si>
  <si>
    <t>Gaming Machine Turnover Tax</t>
  </si>
  <si>
    <t>Departure Tax</t>
  </si>
  <si>
    <t>Motor vehicles taxes</t>
  </si>
  <si>
    <t>Other taxes on use of goods and on permission to use goods or perform activities</t>
  </si>
  <si>
    <t>Import Duty</t>
  </si>
  <si>
    <t>Other Import Taxes</t>
  </si>
  <si>
    <t>Other Indirect</t>
  </si>
  <si>
    <t>Export Tax</t>
  </si>
  <si>
    <t>Export Duty</t>
  </si>
  <si>
    <t xml:space="preserve">     </t>
  </si>
  <si>
    <t>Budgetary Support</t>
  </si>
  <si>
    <t>Project Support Grants</t>
  </si>
  <si>
    <t>Property income</t>
  </si>
  <si>
    <t>Interest and fees from lending</t>
  </si>
  <si>
    <t>Other non-tax revenue</t>
  </si>
  <si>
    <t>Asset sales</t>
  </si>
  <si>
    <t>Injections from trust accounts</t>
  </si>
  <si>
    <t>TOTAL REVENUE</t>
  </si>
  <si>
    <t>Gross borrowing</t>
  </si>
  <si>
    <t xml:space="preserve">TABLE 9A: BUDGETARY GOVERNMENT EXPENDITURE </t>
  </si>
  <si>
    <t>TOTAL EXPENDITURE</t>
  </si>
  <si>
    <t>Compensation of Employees</t>
  </si>
  <si>
    <t>Wages and Salaries</t>
  </si>
  <si>
    <t>Wages and salaries in cash</t>
  </si>
  <si>
    <t>Wages and salaries in kind</t>
  </si>
  <si>
    <t>Employers' social contributions</t>
  </si>
  <si>
    <t>Use of goods and services</t>
  </si>
  <si>
    <t>Interest [GFS]</t>
  </si>
  <si>
    <t>Interest to Non residents</t>
  </si>
  <si>
    <t>Interest to residents other than general governments</t>
  </si>
  <si>
    <t>Grants</t>
  </si>
  <si>
    <t>Grants to other general governments current*</t>
  </si>
  <si>
    <t>Grants to other general governments capital</t>
  </si>
  <si>
    <t>Social Benefits</t>
  </si>
  <si>
    <t>Social assistance benefits in cash</t>
  </si>
  <si>
    <t>Other expenses</t>
  </si>
  <si>
    <t>Other expense - Current transfers not elsewhere classified</t>
  </si>
  <si>
    <t>Other expense - Capital transfers not elsewhere classified</t>
  </si>
  <si>
    <t>Premiums, fees, and claims related to no life insurance and standardized guarantee schemes</t>
  </si>
  <si>
    <t>Net Aquisition Nonfinancial assets</t>
  </si>
  <si>
    <t>NFA:Fixed assets</t>
  </si>
  <si>
    <t>NFA:Buildings and structures</t>
  </si>
  <si>
    <t>NFA:Dwellings</t>
  </si>
  <si>
    <t>NFA:Buildings other than dwellings</t>
  </si>
  <si>
    <t>NFA:Other structures</t>
  </si>
  <si>
    <t>NFA:Transport equipment</t>
  </si>
  <si>
    <t>NFA:Machinery &amp; equipment other than transport equipment</t>
  </si>
  <si>
    <t>NFA:Information, computer, &amp; telecommunications equipment</t>
  </si>
  <si>
    <t>NFA:Land</t>
  </si>
  <si>
    <t>NFA:Intangible nonproduced assets</t>
  </si>
  <si>
    <t>Out of scope for GFS coding purposes</t>
  </si>
  <si>
    <t>TABLE 9B: BUDGETARY GOVERNMENT EXPENDITURE</t>
  </si>
  <si>
    <t xml:space="preserve">National Departments </t>
  </si>
  <si>
    <t xml:space="preserve">Compensation of Employees </t>
  </si>
  <si>
    <t xml:space="preserve">        Wages and salaries [GFS] </t>
  </si>
  <si>
    <t xml:space="preserve">        Wages and salaries in cash</t>
  </si>
  <si>
    <t xml:space="preserve">        Wages and salaries in kind</t>
  </si>
  <si>
    <t xml:space="preserve">        Employers' social contributions </t>
  </si>
  <si>
    <t xml:space="preserve">Use of goods and services </t>
  </si>
  <si>
    <t xml:space="preserve">Grants </t>
  </si>
  <si>
    <t>Social benefits</t>
  </si>
  <si>
    <t xml:space="preserve">Other expenses </t>
  </si>
  <si>
    <t xml:space="preserve">Net Aquisition Nonfinancial assets </t>
  </si>
  <si>
    <t xml:space="preserve">        Aquisition of Fixed assets (Buildings and Structures) </t>
  </si>
  <si>
    <t xml:space="preserve">        NFA: Buildings other than dwellings</t>
  </si>
  <si>
    <t xml:space="preserve">        NFA: Dwellings</t>
  </si>
  <si>
    <t xml:space="preserve">        NFA: Fixed assets</t>
  </si>
  <si>
    <t xml:space="preserve">        NFA: Information, computer &amp; telecommunications equipment</t>
  </si>
  <si>
    <t xml:space="preserve">        NFA: Intangible nonproduced assets</t>
  </si>
  <si>
    <t xml:space="preserve">        NFA: Land</t>
  </si>
  <si>
    <t xml:space="preserve">        NFA: Machinery &amp; equipment other than transport equipment</t>
  </si>
  <si>
    <t xml:space="preserve">        NFA: Other structures</t>
  </si>
  <si>
    <t xml:space="preserve">        NFA: Transport equipment</t>
  </si>
  <si>
    <t>OEFCIVOA: Other accounts receivable</t>
  </si>
  <si>
    <t>Out of scope for GFS recording purposes</t>
  </si>
  <si>
    <t xml:space="preserve">Provincial Governments </t>
  </si>
  <si>
    <t xml:space="preserve">        Grants to other general governments capital</t>
  </si>
  <si>
    <t xml:space="preserve">        Grants to other general governments current</t>
  </si>
  <si>
    <t xml:space="preserve">Autonomous Bougainville Government </t>
  </si>
  <si>
    <t xml:space="preserve">        Grants to other general government capital </t>
  </si>
  <si>
    <t xml:space="preserve">Commercial &amp; Statutory Authorities </t>
  </si>
  <si>
    <t xml:space="preserve">Debt Servicing Costs </t>
  </si>
  <si>
    <t xml:space="preserve">Interest [GFS] </t>
  </si>
  <si>
    <t xml:space="preserve">        To residents other than general government [GFS]       </t>
  </si>
  <si>
    <t xml:space="preserve">Concessional Loans </t>
  </si>
  <si>
    <t xml:space="preserve">From Foreign Governments </t>
  </si>
  <si>
    <t xml:space="preserve">From International Organizations </t>
  </si>
  <si>
    <t xml:space="preserve">From Other General Government Units </t>
  </si>
  <si>
    <t>EXPENDITURE COMPARISONS</t>
  </si>
  <si>
    <t>NATIONAL DEPARTMENTS</t>
  </si>
  <si>
    <t>Personal Emoluments</t>
  </si>
  <si>
    <t>Goods and Services</t>
  </si>
  <si>
    <t xml:space="preserve">        General Goods and Services</t>
  </si>
  <si>
    <t xml:space="preserve">        Education Subsidies</t>
  </si>
  <si>
    <t xml:space="preserve">        Pre-March 2003 Arrears Payments</t>
  </si>
  <si>
    <t xml:space="preserve">        Structural Adjustment Payments</t>
  </si>
  <si>
    <t xml:space="preserve">        Court Orders</t>
  </si>
  <si>
    <t>Grants Subsidies and Transfers</t>
  </si>
  <si>
    <t>Acquisition of Existing Assets</t>
  </si>
  <si>
    <t>Capital Formation</t>
  </si>
  <si>
    <t>Write Offs and Depreciation/Other</t>
  </si>
  <si>
    <t>Aquisition of Fixed assets (Buildings and Structures)</t>
  </si>
  <si>
    <t>Utilities, Rentals and Property Costs</t>
  </si>
  <si>
    <t>PROVINCIAL GOVERNMENTS</t>
  </si>
  <si>
    <t xml:space="preserve">        Teachers Salaries</t>
  </si>
  <si>
    <t xml:space="preserve">        Staffing Grants</t>
  </si>
  <si>
    <t xml:space="preserve">                Teachers Leave Fares</t>
  </si>
  <si>
    <t xml:space="preserve">                Public Servant Salaries</t>
  </si>
  <si>
    <t xml:space="preserve">                Public Servant Leave Fares</t>
  </si>
  <si>
    <t xml:space="preserve">                Village Courts Allowances</t>
  </si>
  <si>
    <t>Goods and Other Services</t>
  </si>
  <si>
    <t>Education Subsidies / Function Grant</t>
  </si>
  <si>
    <t>Derivation/Agriculture Function Grant</t>
  </si>
  <si>
    <t>Administration / Block Grants</t>
  </si>
  <si>
    <t>Other Service Delivery Function Grant</t>
  </si>
  <si>
    <t>Health Function Grant</t>
  </si>
  <si>
    <t>Conditional Grants</t>
  </si>
  <si>
    <t xml:space="preserve">        Provincial Infr / Transp Maint Grant</t>
  </si>
  <si>
    <t xml:space="preserve">        LLG Grant</t>
  </si>
  <si>
    <t xml:space="preserve">                Local &amp; Village Services / Rural LLG</t>
  </si>
  <si>
    <t xml:space="preserve">                Town and Urban Services/Urban LLG Grant</t>
  </si>
  <si>
    <t xml:space="preserve">                Village Court Function Grant</t>
  </si>
  <si>
    <t>Utilities, rentals and property costs</t>
  </si>
  <si>
    <t>AUTONOMOUS BOUGAINVILLE GOVERNMENT</t>
  </si>
  <si>
    <t>Recurrent Grant</t>
  </si>
  <si>
    <t>Goods &amp; Services</t>
  </si>
  <si>
    <t>Others</t>
  </si>
  <si>
    <t>COMMERCIAL &amp; STATUTORY AUTHORITIES</t>
  </si>
  <si>
    <t>Acquisition of existing assets</t>
  </si>
  <si>
    <t>INTEREST/DEBT SERVICING COSTS</t>
  </si>
  <si>
    <t>INTEREST PAYMENTS</t>
  </si>
  <si>
    <t>Domestic</t>
  </si>
  <si>
    <t>External</t>
  </si>
  <si>
    <t>TABLE 10: TRANSACTIONS IN ASSETS AND</t>
  </si>
  <si>
    <t>LIABILITIES FOR CENTRAL GOVERNMENT</t>
  </si>
  <si>
    <t>(Kina million, unless otherwise stated)</t>
  </si>
  <si>
    <t>NET ACQUISITION OF FINANCIAL ASSETS</t>
  </si>
  <si>
    <t>Currency and deposits</t>
  </si>
  <si>
    <t>Other accounts receivable</t>
  </si>
  <si>
    <t>NET INCURRENCE OF LIABILITIES</t>
  </si>
  <si>
    <t>Debt securities</t>
  </si>
  <si>
    <t xml:space="preserve">        New instruments</t>
  </si>
  <si>
    <t xml:space="preserve">        Amortisation</t>
  </si>
  <si>
    <t xml:space="preserve">        Treasury Bills</t>
  </si>
  <si>
    <t xml:space="preserve">        Treasury Bonds</t>
  </si>
  <si>
    <t>Other accounts payable</t>
  </si>
  <si>
    <t>Loans</t>
  </si>
  <si>
    <t xml:space="preserve">        New borrowing</t>
  </si>
  <si>
    <t>Net Domestic Financing</t>
  </si>
  <si>
    <t>Net domestic market borrowing</t>
  </si>
  <si>
    <t>New Borrowing</t>
  </si>
  <si>
    <t>Less Amortisation</t>
  </si>
  <si>
    <t>-4622 0</t>
  </si>
  <si>
    <t>Treasury Bills</t>
  </si>
  <si>
    <t>Treasury Bonds</t>
  </si>
  <si>
    <t>Investment financing</t>
  </si>
  <si>
    <t>Other domestic financing</t>
  </si>
  <si>
    <t>Net External Financing</t>
  </si>
  <si>
    <t>Net Financing</t>
  </si>
  <si>
    <t xml:space="preserve">  Domestic</t>
  </si>
  <si>
    <t xml:space="preserve">  External</t>
  </si>
  <si>
    <t xml:space="preserve">    Concessional</t>
  </si>
  <si>
    <t xml:space="preserve">    Commercial</t>
  </si>
  <si>
    <t xml:space="preserve">    Extraordinary</t>
  </si>
  <si>
    <t xml:space="preserve">Gross amortisation </t>
  </si>
  <si>
    <t xml:space="preserve">Total revenue and grants </t>
  </si>
  <si>
    <t>Total expenditure and net lending</t>
  </si>
  <si>
    <t xml:space="preserve">  % of GDP</t>
  </si>
  <si>
    <t>Total Financing Requirement</t>
  </si>
  <si>
    <t>Note: 2005 includes the issuance of K457 million in Inscribed stocks to replace Treasury bills.</t>
  </si>
  <si>
    <t>(a) In 2004 the Government provided a Bond issue of KG3 million to the POSF in consideration of the obligation owed by the Government for accumulated superannuation contribution to the POSF scheme.</t>
  </si>
  <si>
    <t>TABLE 12: STOCKS IN CENTRAL GOVERNMENT DEBT</t>
  </si>
  <si>
    <t>(Kina, Million, unless otherwise stated)</t>
  </si>
  <si>
    <t>Treasury Bonds/Inscribed Stock</t>
  </si>
  <si>
    <t xml:space="preserve">        Concessional financing</t>
  </si>
  <si>
    <t xml:space="preserve">        Commercial financing</t>
  </si>
  <si>
    <t xml:space="preserve">        Extraordinary financing/Securities</t>
  </si>
  <si>
    <t xml:space="preserve">        Concessional financing/International Agencies</t>
  </si>
  <si>
    <t xml:space="preserve">        Commercial financing/Commercial loans</t>
  </si>
  <si>
    <t xml:space="preserve">        Extraordinary financing</t>
  </si>
  <si>
    <t>Total Central Government Debt</t>
  </si>
  <si>
    <t>Total debt as percentage of GDP</t>
  </si>
  <si>
    <t>Gross Domestic Product</t>
  </si>
  <si>
    <t>Inscribed Stock</t>
  </si>
  <si>
    <t>Other Domestic debt</t>
  </si>
  <si>
    <t>Domestic debt as % GDP</t>
  </si>
  <si>
    <t>International Agencies</t>
  </si>
  <si>
    <t>Commercial Loans</t>
  </si>
  <si>
    <t>Extraordinary financing</t>
  </si>
  <si>
    <t>Other Loans</t>
  </si>
  <si>
    <t>External debt as % GDP</t>
  </si>
  <si>
    <t>Total Public Debt Outstanding</t>
  </si>
  <si>
    <t>UNDERLYING THE BUDGET</t>
  </si>
  <si>
    <t>Total Real GDP (%)</t>
  </si>
  <si>
    <t>Non-mining Real GDP (%)</t>
  </si>
  <si>
    <t>Average on Average (%)</t>
  </si>
  <si>
    <t>Dec on Dec (%)</t>
  </si>
  <si>
    <t>Exchange rate</t>
  </si>
  <si>
    <t>Real Exchance Rate Index (2007 =100)</t>
  </si>
  <si>
    <t>Interest rate</t>
  </si>
  <si>
    <t>Kina Rate Facility (KFR)</t>
  </si>
  <si>
    <t>Inscribed Stock (3 year yield)</t>
  </si>
  <si>
    <t>Mineral Prices</t>
  </si>
  <si>
    <t>Gold (US$/ton)</t>
  </si>
  <si>
    <t>Copper (US$/ton)</t>
  </si>
  <si>
    <t>Oil (Kutubu crude: US$/barrel)</t>
  </si>
  <si>
    <t>LNG (US$ per thousand Cubic feet)</t>
  </si>
  <si>
    <t>Condensate (US$/barrel)</t>
  </si>
  <si>
    <t>Nickel (US$/tonne)</t>
  </si>
  <si>
    <t>Cobalt (US$/tonne)</t>
  </si>
  <si>
    <t>Black</t>
  </si>
  <si>
    <t>Version (most recent data source)</t>
  </si>
  <si>
    <t>It compiles data from PNG Treasury, BPNG, IMF and the World Bank to create a single, comparative spreadsheet where line items in budgets can be compared across time.</t>
  </si>
  <si>
    <t>1995 Budget</t>
  </si>
  <si>
    <t>1996 Budget</t>
  </si>
  <si>
    <t>1999 Budget</t>
  </si>
  <si>
    <t xml:space="preserve">       District Support Grants</t>
  </si>
  <si>
    <t xml:space="preserve">       Other</t>
  </si>
  <si>
    <t>MRSF net drawdown</t>
  </si>
  <si>
    <t>Temporary advance</t>
  </si>
  <si>
    <t xml:space="preserve">                New instruments</t>
  </si>
  <si>
    <t xml:space="preserve">                Amortisation</t>
  </si>
  <si>
    <t xml:space="preserve">        Extraordinary financiing</t>
  </si>
  <si>
    <t xml:space="preserve">                New borrowing</t>
  </si>
  <si>
    <t xml:space="preserve">                New Borrowing</t>
  </si>
  <si>
    <t xml:space="preserve">                Less Amortisation</t>
  </si>
  <si>
    <t xml:space="preserve">        Commercial fundraising</t>
  </si>
  <si>
    <t xml:space="preserve">        External extraordinary financing</t>
  </si>
  <si>
    <t xml:space="preserve">               New instruments</t>
  </si>
  <si>
    <t xml:space="preserve">               Amortisation</t>
  </si>
  <si>
    <t>1998 Budget</t>
  </si>
  <si>
    <t>We have found that the changes were not major, making most comparisons over time reasonable</t>
  </si>
  <si>
    <t>If there are any errors/typos in found in the database, do please notify the database coordinator</t>
  </si>
  <si>
    <t>The 2016 budget was the first to implement these changes, and the statistics from the final budget outcomes since 2012 were updated to the new GFS2014 format</t>
  </si>
  <si>
    <t>Indicates data compiled using GFS 2014 accounting standard</t>
  </si>
  <si>
    <t>This database takes information from seven budget tables, which are presented in the same format as in the budget, and are separated in the tabs below</t>
  </si>
  <si>
    <t>Table 1 Nominal &amp; real GDP and contribution by sector</t>
  </si>
  <si>
    <t>Table 8 Revenue classified by taxes, grants and other income</t>
  </si>
  <si>
    <t>Table 9A Expenditure</t>
  </si>
  <si>
    <t>Table 9B Expenditure disaggregated at national and sub-national level</t>
  </si>
  <si>
    <t>Table 10 Financial position</t>
  </si>
  <si>
    <t>Table 12 Government debt</t>
  </si>
  <si>
    <t>Table 13 Other major assumptions underlying the budget</t>
  </si>
  <si>
    <t>The format is the same as found in the PNG national government budgets</t>
  </si>
  <si>
    <t>Similarly, some line items have not been included if they duplicate exactly the summary line item above them</t>
  </si>
  <si>
    <t xml:space="preserve">        Current</t>
  </si>
  <si>
    <t xml:space="preserve">                Cash</t>
  </si>
  <si>
    <t xml:space="preserve">                In-Kind</t>
  </si>
  <si>
    <t xml:space="preserve">        Capital</t>
  </si>
  <si>
    <t xml:space="preserve">        Current </t>
  </si>
  <si>
    <t xml:space="preserve">                In-Kind </t>
  </si>
  <si>
    <t xml:space="preserve">                Cash </t>
  </si>
  <si>
    <t xml:space="preserve">        Capital </t>
  </si>
  <si>
    <t xml:space="preserve">    Taxes on International Trade and Transactions</t>
  </si>
  <si>
    <t xml:space="preserve">        Salaries/Wages (Group Tax)</t>
  </si>
  <si>
    <t xml:space="preserve">        Individual Income Tax (Assessed)</t>
  </si>
  <si>
    <t>Wages and salaries [GFS]</t>
  </si>
  <si>
    <t>Actual social contributions</t>
  </si>
  <si>
    <t>Grants to other general government units</t>
  </si>
  <si>
    <t>Other expense - Premiums</t>
  </si>
  <si>
    <t xml:space="preserve">Wages and salaries [GFS] </t>
  </si>
  <si>
    <t xml:space="preserve">Employers' social contributions </t>
  </si>
  <si>
    <t xml:space="preserve">Aquisition of Fixed assets (Buildings and Structures) </t>
  </si>
  <si>
    <t xml:space="preserve"> Compensation of Employees </t>
  </si>
  <si>
    <t xml:space="preserve"> Wages and salaries [GFS] </t>
  </si>
  <si>
    <t xml:space="preserve"> Employers' social contributions </t>
  </si>
  <si>
    <t xml:space="preserve"> Use of goods and services </t>
  </si>
  <si>
    <t xml:space="preserve"> Grants </t>
  </si>
  <si>
    <t xml:space="preserve"> Grants to other general governments current* </t>
  </si>
  <si>
    <t xml:space="preserve"> Grants to other general governments capital </t>
  </si>
  <si>
    <t xml:space="preserve"> Net Aquisition Nonfinancial assets </t>
  </si>
  <si>
    <t xml:space="preserve"> Aquisition of Fixed assets (Buildings and Structures) </t>
  </si>
  <si>
    <t xml:space="preserve"> Grants to other general governments current </t>
  </si>
  <si>
    <t xml:space="preserve"> Other expenses </t>
  </si>
  <si>
    <t>Wages and salaries</t>
  </si>
  <si>
    <t>Grants to other general government current</t>
  </si>
  <si>
    <r>
      <t xml:space="preserve">        </t>
    </r>
    <r>
      <rPr>
        <i/>
        <sz val="10"/>
        <rFont val="Helvetica Neue"/>
      </rPr>
      <t xml:space="preserve">To nonresidents [GFS] </t>
    </r>
  </si>
  <si>
    <t>2016 Budget Projections</t>
  </si>
  <si>
    <t>2016 Budget projections</t>
  </si>
  <si>
    <t>Net acquisition of financial assets</t>
  </si>
  <si>
    <t xml:space="preserve">    Currency and deposits</t>
  </si>
  <si>
    <t xml:space="preserve">    Other accounts receivable</t>
  </si>
  <si>
    <t xml:space="preserve">    Monetary gold and special drawing rights (SDR's)</t>
  </si>
  <si>
    <t xml:space="preserve">    Loans</t>
  </si>
  <si>
    <t xml:space="preserve">    Insurance, pension, and standardized guarantee schemes</t>
  </si>
  <si>
    <t xml:space="preserve">    Financial derivatives and employee stock options</t>
  </si>
  <si>
    <t>Net incurrence of liabilities</t>
  </si>
  <si>
    <t xml:space="preserve">    Debt securities</t>
  </si>
  <si>
    <t xml:space="preserve">    Other accounts payable</t>
  </si>
  <si>
    <t xml:space="preserve">      Concessional financing</t>
  </si>
  <si>
    <t xml:space="preserve">      Commercial fundraising</t>
  </si>
  <si>
    <t xml:space="preserve">      Extraordinary financiing</t>
  </si>
  <si>
    <t>1997 Budget</t>
  </si>
  <si>
    <t>Notes:</t>
  </si>
  <si>
    <t>GDP calculations</t>
  </si>
  <si>
    <t>According to 2016 IMF Article IV, the difference in "new" and "old" GDP figures is a result of new data sources, including using the Household Income and Expenditure (HIES) survey to extrapolate the value of the informal sector</t>
  </si>
  <si>
    <t>nominal</t>
  </si>
  <si>
    <t>Previous budget projection comparisons</t>
  </si>
  <si>
    <t>Total GDP*</t>
  </si>
  <si>
    <t>nominal (a)</t>
  </si>
  <si>
    <t>Deflator</t>
  </si>
  <si>
    <t>real (b)</t>
  </si>
  <si>
    <t>rate of nominal growth</t>
  </si>
  <si>
    <t>2015 Budget projections</t>
  </si>
  <si>
    <t>2014 Budget projections</t>
  </si>
  <si>
    <t>(2013-2018)</t>
  </si>
  <si>
    <r>
      <t xml:space="preserve">    </t>
    </r>
    <r>
      <rPr>
        <sz val="10"/>
        <color theme="6" tint="-0.499984740745262"/>
        <rFont val="Helvetica Neue"/>
      </rPr>
      <t>Loans</t>
    </r>
  </si>
  <si>
    <t>Used for previous budget projection comparisons</t>
  </si>
  <si>
    <t>Source 2000-2015: NSO and BPNG (accessed 30 Jan 2017)</t>
  </si>
  <si>
    <t>Data from the IMF has been included for inflation and trade, as their dataset went back the furthest to 1980</t>
  </si>
  <si>
    <t>Fiscal data using the new format goes back to 2012. This can be found in the "Rev (Tb8)", "Exp (Tb9A)" "Exp(Tb9b)", "Fin (Tb10)" and "Debt (Tb12)" tabs.</t>
  </si>
  <si>
    <t>In these "compare"  tabs data using GFS1986 is indicated in blue, while GFS2014 is indicated by black</t>
  </si>
  <si>
    <t>Longer time series can be found in those table which have the suffix "compare" in the tab title.</t>
  </si>
  <si>
    <t>Sources</t>
  </si>
  <si>
    <t>Updates</t>
  </si>
  <si>
    <t>The budget database will be updated twice a year to reflect new data when the FBO and new budget are released. It will also be updated as required if any errors are spotted or more historical data becomes available.</t>
  </si>
  <si>
    <t>All the data is from PNG budgets, except for the "Popn, Inflation, GDP, Trade" tab which draws broader economic data from a range of sources, as indicated.</t>
  </si>
  <si>
    <t>Budgeted/projected outcome based on the most recent budget (including revised estimates), or on whatever data sorce is used.</t>
  </si>
  <si>
    <t>(2016-2020)</t>
  </si>
  <si>
    <t>(2015-2019)</t>
  </si>
  <si>
    <t>Due to the change in accounting systems, only data from the 2016 budget is comparable and cand be used in this way, except for Tb1 where GDP projections are shown back to the 2014 budget.</t>
  </si>
  <si>
    <t>As the database is updated, the number of previous budget comparisons possible will grow.</t>
  </si>
  <si>
    <t>Nominal GDP (new)</t>
  </si>
  <si>
    <t xml:space="preserve">Nominal GDP (old) </t>
  </si>
  <si>
    <t>The old and new GDP series is shown in the Popn, Inflation, GDP and GDP (Tb1) tab</t>
  </si>
  <si>
    <t>In recent years, PNG GDP has been calculated by Treasury. This is referred to as the old GDP series.</t>
  </si>
  <si>
    <t>A new GDP series (2006-2013) has been calculated by NSO, and new GDP projections (2016-2021) based on this new series (which shows much higher GDP) have been calculated by PNG Treasury</t>
  </si>
  <si>
    <t>1998 Kina millions</t>
  </si>
  <si>
    <t>Comments</t>
  </si>
  <si>
    <t>(Note: if you are looking at a note in one of the far left columns and cannot see the note, try scrolling the data as far as possible to the left. You should be able to see it)</t>
  </si>
  <si>
    <t>Comments and notes on particular data are available by hovering the mouse over cells that have a little red tab in the top right corner</t>
  </si>
  <si>
    <t>Real government revenue per capita</t>
  </si>
  <si>
    <t>GDP (old)</t>
  </si>
  <si>
    <t>Deflator base year 1998</t>
  </si>
  <si>
    <t>Deflator base year 2015</t>
  </si>
  <si>
    <t>GoPNG Funded Projects</t>
  </si>
  <si>
    <t>Donor funded project grants</t>
  </si>
  <si>
    <t>TOTAL EXPENDITURE AND NET LENDING</t>
  </si>
  <si>
    <t>Teaching</t>
  </si>
  <si>
    <t>Misc - Non-Dept</t>
  </si>
  <si>
    <t>Development Budget</t>
  </si>
  <si>
    <t>Construction and Maintenance</t>
  </si>
  <si>
    <t xml:space="preserve">        Design and Construction</t>
  </si>
  <si>
    <t xml:space="preserve">        Maintenance Works</t>
  </si>
  <si>
    <t xml:space="preserve">        Minor Power Houses</t>
  </si>
  <si>
    <t>Fixed commitments</t>
  </si>
  <si>
    <t xml:space="preserve">        National Departments</t>
  </si>
  <si>
    <t xml:space="preserve">        Provinces</t>
  </si>
  <si>
    <t xml:space="preserve">        Statutory Institutions</t>
  </si>
  <si>
    <t xml:space="preserve">        Domestic Funds</t>
  </si>
  <si>
    <t xml:space="preserve">        Infrastructure Tax Credits</t>
  </si>
  <si>
    <t xml:space="preserve">        Concessional Loans</t>
  </si>
  <si>
    <t xml:space="preserve">        Commerical Loans</t>
  </si>
  <si>
    <t>Total expenditure &amp; net lending</t>
  </si>
  <si>
    <t>Revenue</t>
  </si>
  <si>
    <t>Andrew Anton Mako</t>
  </si>
  <si>
    <t>Expenditure minus interest</t>
  </si>
  <si>
    <t>Population growth rate</t>
  </si>
  <si>
    <t>Real GDP base year 2015</t>
  </si>
  <si>
    <t>Real GDP base year 1998</t>
  </si>
  <si>
    <t>Real GDP per capita 1998 prices</t>
  </si>
  <si>
    <t>Real GDP per capita 2015 prices</t>
  </si>
  <si>
    <t>Real expenditure minus interest</t>
  </si>
  <si>
    <t>Net Lending to CSA's</t>
  </si>
  <si>
    <t>Additional Investment/Priority Expenditure</t>
  </si>
  <si>
    <t xml:space="preserve">        Staffing Grant </t>
  </si>
  <si>
    <t xml:space="preserve">        Teachers Leave Fares</t>
  </si>
  <si>
    <t xml:space="preserve">        Public Servant Salaries</t>
  </si>
  <si>
    <t xml:space="preserve">        Public Servant Leave Fares</t>
  </si>
  <si>
    <t>All the best and happy researching</t>
  </si>
  <si>
    <t>GRAPHS</t>
  </si>
  <si>
    <t>Real revenue (excl. grants) per capita</t>
  </si>
  <si>
    <t>Real grants per capita</t>
  </si>
  <si>
    <t>Real expenditure</t>
  </si>
  <si>
    <t>Referencing</t>
  </si>
  <si>
    <t>You will be able to tell the most recent source of data through its addition to the title of the database, for example, currently the title is PNG Budget Database (2017 Budget)</t>
  </si>
  <si>
    <t>ANALYSIS</t>
  </si>
  <si>
    <t>Tab 14</t>
  </si>
  <si>
    <t>Analysis</t>
  </si>
  <si>
    <t>https://devpolicy.crawford.anu.edu.au/png-project/png-budget-database</t>
  </si>
  <si>
    <t>Difference</t>
  </si>
  <si>
    <t>LNG Equity Purchase</t>
  </si>
  <si>
    <t>TRANSFERS TO PROVINCES AND L/LEVEL GOVTS</t>
  </si>
  <si>
    <t>Reappropriations/(Savings) from Trust Accounts</t>
  </si>
  <si>
    <t>2013 Budget</t>
  </si>
  <si>
    <t>Win Nicholas</t>
  </si>
  <si>
    <t>This sheet shows how data from various sheets can be combined to do analysis.</t>
  </si>
  <si>
    <t>ASSET AND LIABILITY COMPARISONS</t>
  </si>
  <si>
    <t>Deficit (-)/ Surplus (+)</t>
  </si>
  <si>
    <t>TOTAL REVENUE AND GRANTS (GFS2014)</t>
  </si>
  <si>
    <t xml:space="preserve">        Dividends</t>
  </si>
  <si>
    <t xml:space="preserve">                Mining Petroleum and Gas Dividends</t>
  </si>
  <si>
    <t xml:space="preserve">        Mining and Petroleum Dividends</t>
  </si>
  <si>
    <t>NON TAX REVENUE</t>
  </si>
  <si>
    <t>AIA</t>
  </si>
  <si>
    <t xml:space="preserve">        Other</t>
  </si>
  <si>
    <t xml:space="preserve">        MRSF/SWF transfer (Other)</t>
  </si>
  <si>
    <t>Company Tax</t>
  </si>
  <si>
    <t>Bookmakers Turnover Tax</t>
  </si>
  <si>
    <t>Infrastructure Tax Credit</t>
  </si>
  <si>
    <r>
      <t>2016 Budget</t>
    </r>
    <r>
      <rPr>
        <sz val="10"/>
        <color rgb="FF3366FF"/>
        <rFont val="Helvetica Neue"/>
      </rPr>
      <t>/ 2013 FBO</t>
    </r>
  </si>
  <si>
    <r>
      <rPr>
        <sz val="10"/>
        <color theme="1"/>
        <rFont val="Helvetica Neue"/>
      </rPr>
      <t>2016 Budget</t>
    </r>
    <r>
      <rPr>
        <sz val="10"/>
        <color rgb="FF3366FF"/>
        <rFont val="Helvetica Neue"/>
      </rPr>
      <t>/ 2013 FBO</t>
    </r>
  </si>
  <si>
    <r>
      <rPr>
        <sz val="10"/>
        <color theme="1"/>
        <rFont val="Helvetica Neue"/>
      </rPr>
      <t>2016 Budget</t>
    </r>
    <r>
      <rPr>
        <sz val="10"/>
        <color rgb="FF3366FF"/>
        <rFont val="Helvetica Neue"/>
      </rPr>
      <t>/ 2015 FBO</t>
    </r>
  </si>
  <si>
    <t xml:space="preserve">        Police goods and service grants</t>
  </si>
  <si>
    <t xml:space="preserve">        Recurrent Goods and Services</t>
  </si>
  <si>
    <t xml:space="preserve">        National Function and power grants</t>
  </si>
  <si>
    <t xml:space="preserve">        Others</t>
  </si>
  <si>
    <t>2012  Budget</t>
  </si>
  <si>
    <t>Light Green</t>
  </si>
  <si>
    <t>Dark Green</t>
  </si>
  <si>
    <r>
      <rPr>
        <sz val="10"/>
        <color theme="1"/>
        <rFont val="Helvetica Neue"/>
      </rPr>
      <t>2016 Budget</t>
    </r>
    <r>
      <rPr>
        <sz val="10"/>
        <color rgb="FF00B050"/>
        <rFont val="Helvetica Neue"/>
      </rPr>
      <t>/ 2015 FBO</t>
    </r>
  </si>
  <si>
    <t>NET ASSETS MINUS NET LIABILITIES/DEFICIT)</t>
  </si>
  <si>
    <t>Total revenue and grants (old)</t>
  </si>
  <si>
    <t>Total revenue and grants (by addition)</t>
  </si>
  <si>
    <t>Total revenue and grants (new)</t>
  </si>
  <si>
    <t>DEVELOPMENT BUDGET (PIP)</t>
  </si>
  <si>
    <t>Total expenditure and net lending (exp compare) (old)</t>
  </si>
  <si>
    <t>Surplus/(Deficit) (Fin compare) (old)</t>
  </si>
  <si>
    <t>Revenue minus Expenditure (rev &amp; exp compare) (old)</t>
  </si>
  <si>
    <t>Revenue minus Expenditure (rev &amp; exp compare) (new)</t>
  </si>
  <si>
    <t>Direct investment in Provinces, Districts and LLG's</t>
  </si>
  <si>
    <t xml:space="preserve">        Direct investment in provinces</t>
  </si>
  <si>
    <t xml:space="preserve">        Direct investment in districts</t>
  </si>
  <si>
    <t xml:space="preserve">        Direct investment in LLG's</t>
  </si>
  <si>
    <t>Direct investment in key priorities (Alotau accord &amp; others)</t>
  </si>
  <si>
    <t>Direct investment in other activities (Infrastructure)</t>
  </si>
  <si>
    <t>Total revenue and grants</t>
  </si>
  <si>
    <t>DEVELOPMENT BUDGET (PIP) (from various sources)</t>
  </si>
  <si>
    <t xml:space="preserve">2013 Budget </t>
  </si>
  <si>
    <t>Revenue (old)</t>
  </si>
  <si>
    <t>Revenue (new)</t>
  </si>
  <si>
    <t>Expenditure (old)</t>
  </si>
  <si>
    <t>Expenditure (new)</t>
  </si>
  <si>
    <t>Difference between old and new</t>
  </si>
  <si>
    <t>COMPARISONS &amp; CHECKS</t>
  </si>
  <si>
    <t>National departments (by addition) (new)</t>
  </si>
  <si>
    <t>Development spending can, however, still be found in the budget and is reported in this version up to 2017.</t>
  </si>
  <si>
    <t xml:space="preserve">In 2014, GoPNG stopped budgeting using the recurrent/development divide. </t>
  </si>
  <si>
    <t>Although there is still a development budget (Vol III), the split between development and recurrent spending has not been used since then in reporting expenditure.</t>
  </si>
  <si>
    <t>Indicates expenditure data relating to 2014 and 2015 is in GFS1986 format, but is no longer split by recurrent and development expenditure categories, so is not comparable to previous data</t>
  </si>
  <si>
    <t xml:space="preserve">There are also some discrepancies sometimes between totals and the sum or their components and totals as presented at different points in the budget. </t>
  </si>
  <si>
    <t xml:space="preserve">There are some differences (which can be seen on the "Check” tab, but overall these are not so large that the longer time series cannot be used. </t>
  </si>
  <si>
    <t>Again, these tend to be fairly small and can be seen on the “Check” tab where they are explained to the extent possible.</t>
  </si>
  <si>
    <r>
      <t xml:space="preserve">For those who want to use the database in their work. Please acknowledge the database as the </t>
    </r>
    <r>
      <rPr>
        <i/>
        <sz val="11"/>
        <color theme="1"/>
        <rFont val="Helvetica Neue"/>
      </rPr>
      <t>Devpolicy PNG Budget Database</t>
    </r>
    <r>
      <rPr>
        <sz val="11"/>
        <color theme="1"/>
        <rFont val="Helvetica Neue"/>
      </rPr>
      <t>, with the date accessed and URL below.</t>
    </r>
  </si>
  <si>
    <t>Suggestions for comparisons</t>
  </si>
  <si>
    <t>Difference as % of old total</t>
  </si>
  <si>
    <t>a.</t>
  </si>
  <si>
    <t>b.</t>
  </si>
  <si>
    <t>Net lending (+) / Net borrowing (-)</t>
  </si>
  <si>
    <t>For ease of reading, some line items from the original budgets have not been included if they contain no data.</t>
  </si>
  <si>
    <t>"Fin (Tb10)" data comes from Table 10(I) of the budget, except for "Net lending/borrowing" which comes from Table 10(2).</t>
  </si>
  <si>
    <t>Tab 15</t>
  </si>
  <si>
    <t>Check</t>
  </si>
  <si>
    <t>Provides some examples of graphs and analysis using budget data</t>
  </si>
  <si>
    <t>Compares old and new data (i.e. GFS1986 and GFS2014), as well as aggregates and summed components.</t>
  </si>
  <si>
    <t>National department expenditure(GFS2014) includes interest for the years 2012 to 2014, but not afterwards, suggest removing interest from 2012-2014 national dept figures if comparing across time</t>
  </si>
  <si>
    <t>In 2011, using GFS1986, there is a difference between the deficit and revenue minus expenditure; suggest using figure for total expenditure used in the deficit calculation (i.e. total expenditure = 9370.6 (p.19 of 2013 Budget)).</t>
  </si>
  <si>
    <t>Total expenditure (exp compare) (old) (by addition)</t>
  </si>
  <si>
    <t>We also gratefully acknowledge funding from the Australian Aid Program in support of the ANU-UPNG Partnership</t>
  </si>
  <si>
    <t>2017 Budget projections</t>
  </si>
  <si>
    <t>2016 FBO</t>
  </si>
  <si>
    <t>2017 Budget Projections</t>
  </si>
  <si>
    <r>
      <t xml:space="preserve">        </t>
    </r>
    <r>
      <rPr>
        <i/>
        <sz val="10"/>
        <color theme="6" tint="-0.499984740745262"/>
        <rFont val="Helvetica Neue"/>
      </rPr>
      <t xml:space="preserve">To nonresidents [GFS] </t>
    </r>
  </si>
  <si>
    <r>
      <rPr>
        <sz val="10"/>
        <color theme="1"/>
        <rFont val="Helvetica Neue"/>
      </rPr>
      <t>2016 FBO</t>
    </r>
    <r>
      <rPr>
        <sz val="10"/>
        <color rgb="FF3366FF"/>
        <rFont val="Helvetica Neue"/>
      </rPr>
      <t>/ 2015 FBO</t>
    </r>
  </si>
  <si>
    <t>ESTIMATE</t>
  </si>
  <si>
    <t>GFS1986 Accounting used prior to 2012</t>
  </si>
  <si>
    <t>GFS2014 accounting systems used post-2012</t>
  </si>
  <si>
    <t>Orange</t>
  </si>
  <si>
    <t>Used to indicate revenue data in 2015 that has been adjusted to reflect the use of gross GST (full details explained at the bottom of the Rev (Tb8) tab)</t>
  </si>
  <si>
    <t>CHANGES</t>
  </si>
  <si>
    <t>Replaced 2016 figures and updated 2015 figures with 2016 FBO data</t>
  </si>
  <si>
    <t>In analysis tab, clarified which are 1986 and which are 2014 GFS.</t>
  </si>
  <si>
    <t>In analysis tab, switched to 2014 GFS numbers in 2012</t>
  </si>
  <si>
    <t>This sheet tracks the changes that have been made in this database compared with previous databases</t>
  </si>
  <si>
    <t>Added a red background and note in the Rev tabs to indicate where we think the numbers report "net" GST, and should instead report "gross" GST</t>
  </si>
  <si>
    <t>Water supply &amp; waste management</t>
  </si>
  <si>
    <t>Electricity, gas and air conditioning</t>
  </si>
  <si>
    <t>Replaced 2015-2021 estimates with 2018 Budget data 2015-2022</t>
  </si>
  <si>
    <t xml:space="preserve">        Payroll commission</t>
  </si>
  <si>
    <t xml:space="preserve">        State services and statutory authority</t>
  </si>
  <si>
    <t xml:space="preserve">        SWF</t>
  </si>
  <si>
    <t>2018 Budget</t>
  </si>
  <si>
    <t>Withdrawals from income of quasi-corporations</t>
  </si>
  <si>
    <t>Added in "withdrawals from income of quasi-corporations" in revenue tabs as per 2018 Budget</t>
  </si>
  <si>
    <t>2018  Budget</t>
  </si>
  <si>
    <t>Removed "premiums and fees" from expenses tabs as it has been removed from 2018 Budget and contained no historical data</t>
  </si>
  <si>
    <t>Added in "current expense - transfers not elsewhere classified" to "Net acquisition nonfinancial assets" as per 2018 Budget expenditure tabs</t>
  </si>
  <si>
    <t>Use of Goods and Services includes operational costs of capital projects</t>
  </si>
  <si>
    <t>Interest expense excludes K63.2 million for fees captured under Use of Goods and Services</t>
  </si>
  <si>
    <t>Grants are inclusive of some portion of capital projects</t>
  </si>
  <si>
    <t>Net acquisition of non-financial assets as per GFS classification excludes operational component of capital projects. These are captured under use of Goods and Services and Grants</t>
  </si>
  <si>
    <t>2018 Budget*</t>
  </si>
  <si>
    <t>*data for 2017 in the 2018 Budget comes from the 2017 Supplementary Budget</t>
  </si>
  <si>
    <t>Removed "Concessional loans" and "Grants" section of Exp Tb9B and replaced with "Donor Support Grants" and "Loan Drawdowns" as per 2018 Budget (and removed items contained no historical data)</t>
  </si>
  <si>
    <t>Removed red background and note in Rev tabs as 2018 Budget data no longer contains suspected error with regard to "net" and "gross" GST</t>
  </si>
  <si>
    <t>Removed "Grants from other general government units" from Revenue tabs as this has been moved to "SWF" in "Transfers not elsewhere classified", and contained no historical data</t>
  </si>
  <si>
    <t>Removed "Other taxes" from Revenue tabs as it has been removed from 2018 Budget and contained no historical data</t>
  </si>
  <si>
    <t>Removed "Other dividends" from revenue tabs as it has been removed from 2018 Budget and contained no historical data</t>
  </si>
  <si>
    <t>Donor Support Grants</t>
  </si>
  <si>
    <t>Loan Drawdowns</t>
  </si>
  <si>
    <t>Net Acquisition Nonfinancial assets</t>
  </si>
  <si>
    <t>Added note in to Rev Tb8 tab to discuss the 2015 revenue figures</t>
  </si>
  <si>
    <r>
      <rPr>
        <sz val="10"/>
        <color theme="1"/>
        <rFont val="Helvetica Neue"/>
      </rPr>
      <t>2018 Budget</t>
    </r>
    <r>
      <rPr>
        <sz val="10"/>
        <color rgb="FF3366FF"/>
        <rFont val="Helvetica Neue"/>
      </rPr>
      <t>/ 2015 FBO</t>
    </r>
  </si>
  <si>
    <r>
      <rPr>
        <sz val="10"/>
        <color theme="1"/>
        <rFont val="Helvetica Neue"/>
      </rPr>
      <t>2018 Budget</t>
    </r>
    <r>
      <rPr>
        <sz val="10"/>
        <color rgb="FF00B050"/>
        <rFont val="Helvetica Neue"/>
      </rPr>
      <t>/ 2015 FBO</t>
    </r>
  </si>
  <si>
    <t>Added in sovereign bond to Fin Tb 10 (taken from Table 32), as this contributes to the referenced deficit figure in the 2018 Budget</t>
  </si>
  <si>
    <t>Sovereign bond</t>
  </si>
  <si>
    <t>Changed table numbers as per the 2018 Budget</t>
  </si>
  <si>
    <t>TABLE 9: MAJOR ASSUMPTIONS</t>
  </si>
  <si>
    <t>Accommodation and food services</t>
  </si>
  <si>
    <t>Information and communication</t>
  </si>
  <si>
    <t>Added in new GDP sectors as per 2018 Budget</t>
  </si>
  <si>
    <t>Added in dotted line in-between 2001-2002 and 2006-2007 to indicate different sources of data in GDP tab (BPNG 1989-2001, Treasury docs 2002 onwards), and then added sectors from 2007 onwards</t>
  </si>
  <si>
    <t>Real estate activities</t>
  </si>
  <si>
    <t>Professional and scientific</t>
  </si>
  <si>
    <t>Administrative and support services</t>
  </si>
  <si>
    <t>Public administration and defence</t>
  </si>
  <si>
    <t>Education</t>
  </si>
  <si>
    <t>Health and social work activities</t>
  </si>
  <si>
    <t>Other service activities</t>
  </si>
  <si>
    <t>Removed (hidden) all indented items in Exp table 9B - except for where it identifies interest to non-residents versus residents, as this has not be used in any past analysis, seems extraneous</t>
  </si>
  <si>
    <t>Removed (hidden) all double-indented items in Fin table 10 - as this information has not been used in any past analysis, seems extraneous</t>
  </si>
  <si>
    <t>TABLE 15: STOCKS IN CENTRAL GOVERNMENT DEBT</t>
  </si>
  <si>
    <t>TABLE 14: TRANSACTIONS IN ASSETS AND</t>
  </si>
  <si>
    <t>TABLE 13B: BUDGETARY GOVERNMENT EXPENDITURE</t>
  </si>
  <si>
    <t xml:space="preserve">TABLE 13A: BUDGETARY GOVERNMENT EXPENDITURE </t>
  </si>
  <si>
    <t>Table 12: CENTRAL GOVERNMENT REVENUE</t>
  </si>
  <si>
    <t>Added a dotted line in-between 2014 and 2015 separating the GDP and debt/GDP ratios as new GDP figures have been used 2015 onwards, while old GDP has been used 2012-2014</t>
  </si>
  <si>
    <t>Added a note in the Debt tab to discuss the above</t>
  </si>
  <si>
    <t>Source: 2018 Budget Table 1</t>
  </si>
  <si>
    <t>Source 2016-2021: 2018 Budget Table 9</t>
  </si>
  <si>
    <t>Source: IMF World Economic Outlook database (accessed 1 Dec 2018)</t>
  </si>
  <si>
    <t>Updated Popn, Inflation, GDP, Trade tab with data from 2018 Budget and international orgs as per 1 Dec 2018</t>
  </si>
  <si>
    <t>2013 Kina millions</t>
  </si>
  <si>
    <t>GDP, constant prices ("Real" GDP) (new)</t>
  </si>
  <si>
    <t>The base year for IMF real GDP calculations is 1998, the base year for NSO real GDP calculations is 2013</t>
  </si>
  <si>
    <t>Previous budget projections have been added below the current dataset to compare how projections have changed over time. This is not done for the "compare" tabs or for "Prices (Tb 9)".</t>
  </si>
  <si>
    <t>In the 2018 budget, all 2017 budget data came from the 2017 Supplementary Budget</t>
  </si>
  <si>
    <t>Added in note to the notes tab discussing the use of 2017 supplementary budget data for 2017 in the 2018 budget</t>
  </si>
  <si>
    <t>Removed lines from the notes tab saying that NSO has not released (new) real GDP figures</t>
  </si>
  <si>
    <t>Added in real GDP figures as per GDP Table 1 to Popn, Inflation etc tab</t>
  </si>
  <si>
    <t>Removed (hidden) sector-level GDP deflators, real GDP and growth rates from GDP tab, as this has not been used in any past analysis, seems extraneous</t>
  </si>
  <si>
    <t>From the 2018 budget</t>
  </si>
  <si>
    <t>In the 2018 budget, projected expenditure data in 2022 from table 13A (total expenditure=17137.2), differs slightly from data in table 13B (total expenditure=17082.1).</t>
  </si>
  <si>
    <t>We suggest using the figure from 13A as this coincides with the deficit projection for 2022</t>
  </si>
  <si>
    <t>The revised figures are referred to in the 2018 budget, but for the tables this database uses, supplementary data has been used</t>
  </si>
  <si>
    <t>For 2017 data, we suggest searching the 2018 budget for the revised 2017 figures</t>
  </si>
  <si>
    <t>In 2015 revenue minus expenditure data does not equal the deficit. Figures for revenue and expenditure in 2015 are largely the same as they were in the 2017 budget.</t>
  </si>
  <si>
    <t>Added in "notes from the 2018 budget" in the Notes tab</t>
  </si>
  <si>
    <t>Surplus/(Deficit) (Tb14) (new)</t>
  </si>
  <si>
    <t>National departments Tb13B (new)</t>
  </si>
  <si>
    <t>Total expenditure and net lending Tb13A (new) (by addition)</t>
  </si>
  <si>
    <t>Total expenditure and net lending Tb13A (new)</t>
  </si>
  <si>
    <t>Total expenditure Tb13B (new) (by addition)</t>
  </si>
  <si>
    <t>Total expenditure and net lending Tb13B (new)</t>
  </si>
  <si>
    <t>Rev (Tb12)</t>
  </si>
  <si>
    <t>Exp (Tb13A)</t>
  </si>
  <si>
    <t>Exp (Tb13B)</t>
  </si>
  <si>
    <t>Fin (Tb14)</t>
  </si>
  <si>
    <t>Debt (Tb15)</t>
  </si>
  <si>
    <t>From 2007 onwards data comes from the 2018 budget which uses NSO new GDP, and added sectors</t>
  </si>
  <si>
    <t xml:space="preserve">Vertical dotted lines indicate a change of data series. 1989-2001 data comes from BPNG documents, while 2002 onwards comes from Treasury documents. </t>
  </si>
  <si>
    <t>nominal (discontinued)</t>
  </si>
  <si>
    <t>2017 FBO</t>
  </si>
  <si>
    <t>Interest Payment</t>
  </si>
  <si>
    <t>Donor Grants</t>
  </si>
  <si>
    <t>Concessional Loan</t>
  </si>
  <si>
    <t>Premiums, fees and claims related to non-life insurance</t>
  </si>
  <si>
    <t>Replaced 2017 projections from 2018 Budget with 2017 FBO data</t>
  </si>
  <si>
    <t>Removed (hidden) indented items from "Grants" section of Rev (Tb12) - extraneous information</t>
  </si>
  <si>
    <t>Removed (hidden) indented items under "Transfers elsewhere classified" in the "Other revenue" section, as 2017 FBO has removed this info</t>
  </si>
  <si>
    <t>Removed (hidden) indented items from "Grants" section of Exp (Tb13A) - extraneous information</t>
  </si>
  <si>
    <t>Changed line item name from "Extraordinary financing" to "Others" under Loans section in Debt (Tb15) as name has changed in 2017 FBO</t>
  </si>
  <si>
    <t>Deflator base year 2017</t>
  </si>
  <si>
    <t>Real revenue (2017 prices)</t>
  </si>
  <si>
    <t>Real revenue excl. Grants (2017 prices)</t>
  </si>
  <si>
    <t>Real expenditure per capita</t>
  </si>
  <si>
    <t>2018 Budget projections</t>
  </si>
  <si>
    <t>2019 Budget</t>
  </si>
  <si>
    <t xml:space="preserve">        Land lease rental</t>
  </si>
  <si>
    <t xml:space="preserve">        License fees and royalty payments</t>
  </si>
  <si>
    <t>hidden - property income, MV taxes, sundry taxes</t>
  </si>
  <si>
    <t xml:space="preserve">        Unclaimed monies</t>
  </si>
  <si>
    <t xml:space="preserve">        Sundry/(Other) income</t>
  </si>
  <si>
    <t>2018 Budget Projections</t>
  </si>
  <si>
    <t>Replaced 2017-2022 estimates with 2019 Budget data 2017-2023</t>
  </si>
  <si>
    <t>Changed table numbers to coincide with 2019 Budget</t>
  </si>
  <si>
    <t>Maholopa Laveil</t>
  </si>
  <si>
    <t>2018 FBO</t>
  </si>
  <si>
    <t>In the 2018 FBO the data for the sovereign bond is now scheduled under the line item "extraordinary financing"</t>
  </si>
  <si>
    <t xml:space="preserve">        Other current transfers</t>
  </si>
  <si>
    <t>Added in data for 2018 from 2018 FBO</t>
  </si>
  <si>
    <t>Removed (hidden) indented items under "Rent" section of Rev (Tb12) - extraneous information</t>
  </si>
  <si>
    <t>Added in "Other current transfers" under "Transfers not elsewhere classified" section of Rev (Tb12)</t>
  </si>
  <si>
    <t>2018 Final Budget Outcome</t>
  </si>
  <si>
    <t xml:space="preserve">Rohan Fox </t>
  </si>
  <si>
    <t>Light blue</t>
  </si>
  <si>
    <t>Data from the Final Budget Outcome documents, for comparison with budgeted data for the same year</t>
  </si>
  <si>
    <t xml:space="preserve">                Dividends from Statutory Authorites</t>
  </si>
  <si>
    <t xml:space="preserve">                Shares in Private Enterprise</t>
  </si>
  <si>
    <t xml:space="preserve">                Dividends from State Owned Enterprises</t>
  </si>
  <si>
    <t>Moved data from the 2018 budget to the main spreadsheet for direct comparison to the 2018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</si>
</sst>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_);_(* \(#,##0.00\);_(* &quot;-&quot;??_);_(@_)"/>
    <numFmt numFmtId="165" formatCode="_(* #,##0.0_);_(* \(#,##0.0\);_(* &quot;-&quot;??_);_(@_)"/>
    <numFmt numFmtId="166" formatCode="_(* #,##0_);_(* \(#,##0\);_(* &quot;-&quot;??_);_(@_)"/>
    <numFmt numFmtId="167" formatCode="0.0"/>
    <numFmt numFmtId="168" formatCode="0.0%"/>
    <numFmt numFmtId="169" formatCode="#,##0.0"/>
    <numFmt numFmtId="170" formatCode="#,##0.0_ ;[Red]\-#,##0.0\ "/>
    <numFmt numFmtId="171" formatCode="0.000"/>
    <numFmt numFmtId="172" formatCode="0.0000"/>
  </numFmts>
  <fonts count="95">
    <font>
      <sz val="11"/>
      <color theme="1"/>
      <name val="Calibri"/>
      <family val="2"/>
      <scheme val="minor"/>
    </font>
    <font>
      <sz val="11"/>
      <color theme="1"/>
      <name val="Calibri"/>
      <family val="2"/>
      <scheme val="minor"/>
    </font>
    <font>
      <b/>
      <sz val="10"/>
      <name val="Helvetica Neue"/>
    </font>
    <font>
      <b/>
      <sz val="10"/>
      <color rgb="FFFF0000"/>
      <name val="Helvetica Neue"/>
    </font>
    <font>
      <sz val="10"/>
      <name val="Helvetica Neue"/>
    </font>
    <font>
      <sz val="10"/>
      <color rgb="FFFF0000"/>
      <name val="Helvetica Neue"/>
    </font>
    <font>
      <b/>
      <u/>
      <sz val="10"/>
      <name val="Helvetica Neue"/>
    </font>
    <font>
      <b/>
      <sz val="10"/>
      <color rgb="FF000000"/>
      <name val="Helvetica Neue"/>
    </font>
    <font>
      <b/>
      <sz val="10"/>
      <color theme="1"/>
      <name val="Helvetica Neue"/>
    </font>
    <font>
      <sz val="10"/>
      <color theme="1"/>
      <name val="Helvetica Neue"/>
    </font>
    <font>
      <sz val="11"/>
      <name val="Calibri"/>
      <family val="2"/>
    </font>
    <font>
      <b/>
      <sz val="9"/>
      <color indexed="81"/>
      <name val="Tahoma"/>
      <family val="2"/>
    </font>
    <font>
      <sz val="9"/>
      <color indexed="81"/>
      <name val="Tahoma"/>
      <family val="2"/>
    </font>
    <font>
      <b/>
      <sz val="12"/>
      <name val="Helvetica Neue"/>
    </font>
    <font>
      <i/>
      <sz val="10"/>
      <color theme="1"/>
      <name val="Helvetica Neue"/>
    </font>
    <font>
      <b/>
      <sz val="10"/>
      <color theme="6" tint="-0.499984740745262"/>
      <name val="Helvetica Neue"/>
    </font>
    <font>
      <sz val="10"/>
      <color theme="6" tint="-0.499984740745262"/>
      <name val="Helvetica Neue"/>
    </font>
    <font>
      <sz val="10"/>
      <color theme="7" tint="-0.499984740745262"/>
      <name val="Helvetica Neue"/>
    </font>
    <font>
      <u/>
      <sz val="11"/>
      <color theme="10"/>
      <name val="Calibri"/>
      <family val="2"/>
      <scheme val="minor"/>
    </font>
    <font>
      <u/>
      <sz val="11"/>
      <color theme="11"/>
      <name val="Calibri"/>
      <family val="2"/>
      <scheme val="minor"/>
    </font>
    <font>
      <sz val="10"/>
      <color theme="3" tint="0.39997558519241921"/>
      <name val="Helvetica Neue"/>
    </font>
    <font>
      <i/>
      <sz val="10"/>
      <color rgb="FFFF0000"/>
      <name val="Helvetica Neue"/>
    </font>
    <font>
      <sz val="10"/>
      <color theme="5"/>
      <name val="Helvetica Neue"/>
    </font>
    <font>
      <sz val="9"/>
      <color indexed="81"/>
      <name val="Calibri"/>
      <family val="2"/>
    </font>
    <font>
      <b/>
      <sz val="9"/>
      <color indexed="81"/>
      <name val="Calibri"/>
      <family val="2"/>
    </font>
    <font>
      <sz val="10"/>
      <name val="Calibri"/>
      <family val="2"/>
      <scheme val="minor"/>
    </font>
    <font>
      <sz val="10"/>
      <color rgb="FF333333"/>
      <name val="Helvetica Neue"/>
    </font>
    <font>
      <sz val="10"/>
      <color rgb="FF0070C0"/>
      <name val="Helvetica Neue"/>
    </font>
    <font>
      <b/>
      <sz val="10"/>
      <color rgb="FF3366FF"/>
      <name val="Helvetica Neue"/>
    </font>
    <font>
      <sz val="10"/>
      <color rgb="FF3366FF"/>
      <name val="Helvetica Neue"/>
    </font>
    <font>
      <i/>
      <sz val="10"/>
      <color rgb="FF3366FF"/>
      <name val="Helvetica Neue"/>
    </font>
    <font>
      <i/>
      <sz val="9"/>
      <color rgb="FF3366FF"/>
      <name val="Helvetica Neue"/>
    </font>
    <font>
      <sz val="11"/>
      <color theme="1"/>
      <name val="Helvetica Neue"/>
    </font>
    <font>
      <b/>
      <sz val="11"/>
      <color rgb="FF3366FF"/>
      <name val="Helvetica Neue"/>
    </font>
    <font>
      <sz val="11"/>
      <color rgb="FFFF0000"/>
      <name val="Helvetica Neue"/>
    </font>
    <font>
      <b/>
      <sz val="12"/>
      <color theme="1"/>
      <name val="Helvetica Neue"/>
    </font>
    <font>
      <sz val="11"/>
      <name val="Helvetica Neue"/>
    </font>
    <font>
      <sz val="11"/>
      <color theme="3" tint="0.39997558519241921"/>
      <name val="Helvetica Neue"/>
    </font>
    <font>
      <sz val="11"/>
      <color theme="5"/>
      <name val="Helvetica Neue"/>
    </font>
    <font>
      <i/>
      <sz val="10"/>
      <color rgb="FF000000"/>
      <name val="Helvetica Neue"/>
    </font>
    <font>
      <sz val="10"/>
      <color rgb="FF000000"/>
      <name val="Helvetica Neue"/>
    </font>
    <font>
      <i/>
      <sz val="10"/>
      <name val="Helvetica Neue"/>
    </font>
    <font>
      <i/>
      <sz val="10"/>
      <color theme="6" tint="-0.499984740745262"/>
      <name val="Helvetica Neue"/>
    </font>
    <font>
      <i/>
      <sz val="11"/>
      <color theme="1"/>
      <name val="Helvetica Neue"/>
    </font>
    <font>
      <b/>
      <sz val="11"/>
      <color theme="1"/>
      <name val="Helvetica Neue"/>
    </font>
    <font>
      <b/>
      <sz val="16"/>
      <color theme="1"/>
      <name val="Helvetica Neue"/>
    </font>
    <font>
      <b/>
      <sz val="14"/>
      <color theme="1"/>
      <name val="Helvetica Neue"/>
    </font>
    <font>
      <u/>
      <sz val="11"/>
      <color theme="10"/>
      <name val="Helvetica Neue"/>
    </font>
    <font>
      <sz val="11"/>
      <color rgb="FF3366FF"/>
      <name val="Helvetica Neue"/>
    </font>
    <font>
      <sz val="18"/>
      <color theme="1"/>
      <name val="Helvetica Neue"/>
    </font>
    <font>
      <b/>
      <i/>
      <sz val="12"/>
      <color theme="1"/>
      <name val="Helvetica Neue"/>
    </font>
    <font>
      <i/>
      <sz val="14"/>
      <color theme="1"/>
      <name val="Helvetica Neue"/>
    </font>
    <font>
      <sz val="10"/>
      <color rgb="FF505050"/>
      <name val="Helvetica Neue"/>
    </font>
    <font>
      <b/>
      <sz val="11"/>
      <name val="Helvetica Neue"/>
    </font>
    <font>
      <i/>
      <sz val="9"/>
      <color theme="1"/>
      <name val="Helvetica Neue"/>
    </font>
    <font>
      <sz val="12"/>
      <color rgb="FF222222"/>
      <name val="Arial"/>
      <family val="2"/>
    </font>
    <font>
      <b/>
      <sz val="10"/>
      <color theme="0"/>
      <name val="Helvetica Neue"/>
    </font>
    <font>
      <sz val="10"/>
      <color theme="0"/>
      <name val="Helvetica Neue"/>
    </font>
    <font>
      <b/>
      <sz val="16"/>
      <color theme="6" tint="-0.499984740745262"/>
      <name val="Helvetica Neue"/>
    </font>
    <font>
      <sz val="10"/>
      <color theme="6" tint="-0.499984740745262"/>
      <name val="Calibri"/>
      <family val="2"/>
      <scheme val="minor"/>
    </font>
    <font>
      <sz val="12"/>
      <color theme="6" tint="-0.499984740745262"/>
      <name val="Calibri"/>
      <family val="2"/>
      <scheme val="minor"/>
    </font>
    <font>
      <b/>
      <u/>
      <sz val="10"/>
      <color theme="6" tint="-0.499984740745262"/>
      <name val="Helvetica Neue"/>
    </font>
    <font>
      <sz val="12"/>
      <color theme="6" tint="-0.499984740745262"/>
      <name val="Helvetica Neue"/>
    </font>
    <font>
      <b/>
      <sz val="11"/>
      <color theme="6" tint="-0.499984740745262"/>
      <name val="Calibri"/>
      <family val="2"/>
      <scheme val="minor"/>
    </font>
    <font>
      <sz val="11"/>
      <color theme="6" tint="-0.499984740745262"/>
      <name val="Calibri"/>
      <family val="2"/>
      <scheme val="minor"/>
    </font>
    <font>
      <sz val="11"/>
      <color theme="6" tint="-0.499984740745262"/>
      <name val="Helvetica Neue"/>
    </font>
    <font>
      <i/>
      <sz val="10"/>
      <color theme="1"/>
      <name val="Calibri"/>
      <family val="2"/>
      <scheme val="minor"/>
    </font>
    <font>
      <sz val="10"/>
      <color indexed="81"/>
      <name val="Calibri"/>
      <family val="2"/>
    </font>
    <font>
      <b/>
      <sz val="10"/>
      <color indexed="81"/>
      <name val="Calibri"/>
      <family val="2"/>
    </font>
    <font>
      <b/>
      <sz val="10"/>
      <color theme="3" tint="0.39997558519241921"/>
      <name val="Helvetica Neue"/>
    </font>
    <font>
      <b/>
      <sz val="11"/>
      <color theme="1"/>
      <name val="Calibri"/>
      <family val="2"/>
      <scheme val="minor"/>
    </font>
    <font>
      <sz val="14"/>
      <color theme="1"/>
      <name val="Calibri"/>
      <family val="2"/>
      <scheme val="minor"/>
    </font>
    <font>
      <b/>
      <sz val="12"/>
      <color theme="1"/>
      <name val="Calibri"/>
      <family val="2"/>
      <scheme val="minor"/>
    </font>
    <font>
      <b/>
      <sz val="10"/>
      <color rgb="FFC00000"/>
      <name val="Helvetica Neue"/>
    </font>
    <font>
      <b/>
      <sz val="10"/>
      <color theme="0" tint="-0.499984740745262"/>
      <name val="Helvetica Neue"/>
    </font>
    <font>
      <b/>
      <sz val="10"/>
      <color rgb="FF00B050"/>
      <name val="Helvetica Neue"/>
    </font>
    <font>
      <sz val="10"/>
      <color rgb="FF00B050"/>
      <name val="Helvetica Neue"/>
    </font>
    <font>
      <b/>
      <sz val="14"/>
      <color theme="1"/>
      <name val="Calibri"/>
      <family val="2"/>
      <scheme val="minor"/>
    </font>
    <font>
      <b/>
      <sz val="16"/>
      <color theme="1"/>
      <name val="Calibri"/>
      <family val="2"/>
      <scheme val="minor"/>
    </font>
    <font>
      <sz val="11"/>
      <color rgb="FF00B050"/>
      <name val="Helvetica Neue"/>
    </font>
    <font>
      <b/>
      <i/>
      <sz val="10"/>
      <color theme="6" tint="-0.499984740745262"/>
      <name val="Helvetica Neue"/>
    </font>
    <font>
      <b/>
      <sz val="11"/>
      <color theme="4" tint="-0.249977111117893"/>
      <name val="Calibri"/>
      <family val="2"/>
      <scheme val="minor"/>
    </font>
    <font>
      <sz val="11"/>
      <color theme="4" tint="-0.249977111117893"/>
      <name val="Calibri"/>
      <family val="2"/>
      <scheme val="minor"/>
    </font>
    <font>
      <b/>
      <i/>
      <sz val="10"/>
      <name val="Helvetica Neue"/>
    </font>
    <font>
      <sz val="11"/>
      <color theme="9"/>
      <name val="Helvetica Neue"/>
    </font>
    <font>
      <sz val="11"/>
      <color theme="1"/>
      <name val="Calibri"/>
      <family val="2"/>
    </font>
    <font>
      <sz val="9"/>
      <name val="Helvetica Neue"/>
    </font>
    <font>
      <sz val="8"/>
      <name val="Helvetica Neue"/>
    </font>
    <font>
      <sz val="9"/>
      <color theme="1"/>
      <name val="Helvetica Neue"/>
    </font>
    <font>
      <b/>
      <sz val="9"/>
      <color theme="6" tint="-0.499984740745262"/>
      <name val="Helvetica Neue"/>
    </font>
    <font>
      <sz val="10"/>
      <name val="Helvetica Neue"/>
      <family val="2"/>
    </font>
    <font>
      <i/>
      <sz val="10"/>
      <name val="Helvetica Neue"/>
      <family val="2"/>
    </font>
    <font>
      <b/>
      <sz val="10"/>
      <name val="Helvetica Neue"/>
      <family val="2"/>
    </font>
    <font>
      <i/>
      <sz val="11"/>
      <color theme="1"/>
      <name val="Helvetica Neue"/>
      <family val="2"/>
    </font>
    <font>
      <b/>
      <sz val="12"/>
      <color theme="6" tint="-0.499984740745262"/>
      <name val="Helvetica Neue"/>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rgb="FF000000"/>
      </patternFill>
    </fill>
    <fill>
      <patternFill patternType="solid">
        <fgColor theme="4" tint="0.79998168889431442"/>
        <bgColor indexed="64"/>
      </patternFill>
    </fill>
    <fill>
      <patternFill patternType="solid">
        <fgColor theme="0"/>
        <bgColor rgb="FF000000"/>
      </patternFill>
    </fill>
  </fills>
  <borders count="30">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rgb="FFCDCDCD"/>
      </left>
      <right style="thin">
        <color rgb="FFCDCDCD"/>
      </right>
      <top style="thin">
        <color rgb="FFCDCDCD"/>
      </top>
      <bottom style="thin">
        <color rgb="FFCDCDCD"/>
      </bottom>
      <diagonal/>
    </border>
    <border>
      <left style="thin">
        <color rgb="FFCDCDCD"/>
      </left>
      <right style="thin">
        <color rgb="FFCDCDCD"/>
      </right>
      <top/>
      <bottom style="thin">
        <color rgb="FFCDCDCD"/>
      </bottom>
      <diagonal/>
    </border>
    <border>
      <left style="thin">
        <color rgb="FFCDCDCD"/>
      </left>
      <right style="thin">
        <color rgb="FFCDCDCD"/>
      </right>
      <top/>
      <bottom/>
      <diagonal/>
    </border>
    <border>
      <left style="thin">
        <color rgb="FFCDCDCD"/>
      </left>
      <right style="thin">
        <color rgb="FFCDCDCD"/>
      </right>
      <top/>
      <bottom style="thin">
        <color auto="1"/>
      </bottom>
      <diagonal/>
    </border>
    <border>
      <left style="thin">
        <color rgb="FFCDCDCD"/>
      </left>
      <right/>
      <top/>
      <bottom/>
      <diagonal/>
    </border>
    <border>
      <left style="thin">
        <color rgb="FFCDCDCD"/>
      </left>
      <right/>
      <top style="thin">
        <color auto="1"/>
      </top>
      <bottom style="thin">
        <color auto="1"/>
      </bottom>
      <diagonal/>
    </border>
    <border>
      <left/>
      <right/>
      <top style="thin">
        <color rgb="FFCDCDCD"/>
      </top>
      <bottom style="thin">
        <color rgb="FFCDCDCD"/>
      </bottom>
      <diagonal/>
    </border>
    <border>
      <left style="thin">
        <color rgb="FFCDCDCD"/>
      </left>
      <right/>
      <top style="thin">
        <color rgb="FFCDCDCD"/>
      </top>
      <bottom/>
      <diagonal/>
    </border>
    <border>
      <left style="thin">
        <color rgb="FFCDCDCD"/>
      </left>
      <right/>
      <top style="thin">
        <color auto="1"/>
      </top>
      <bottom style="double">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CDCDCD"/>
      </left>
      <right/>
      <top/>
      <bottom style="thin">
        <color auto="1"/>
      </bottom>
      <diagonal/>
    </border>
    <border>
      <left style="thin">
        <color auto="1"/>
      </left>
      <right/>
      <top style="thin">
        <color auto="1"/>
      </top>
      <bottom style="thin">
        <color auto="1"/>
      </bottom>
      <diagonal/>
    </border>
    <border>
      <left/>
      <right/>
      <top style="dotted">
        <color auto="1"/>
      </top>
      <bottom/>
      <diagonal/>
    </border>
    <border>
      <left/>
      <right style="double">
        <color theme="3" tint="0.39997558519241921"/>
      </right>
      <top/>
      <bottom/>
      <diagonal/>
    </border>
    <border>
      <left style="dashDotDot">
        <color auto="1"/>
      </left>
      <right/>
      <top/>
      <bottom style="thin">
        <color auto="1"/>
      </bottom>
      <diagonal/>
    </border>
    <border>
      <left style="dashDotDot">
        <color auto="1"/>
      </left>
      <right/>
      <top/>
      <bottom/>
      <diagonal/>
    </border>
    <border>
      <left style="dashDotDot">
        <color auto="1"/>
      </left>
      <right/>
      <top style="dotted">
        <color auto="1"/>
      </top>
      <bottom/>
      <diagonal/>
    </border>
    <border>
      <left style="dashDot">
        <color auto="1"/>
      </left>
      <right/>
      <top style="thin">
        <color auto="1"/>
      </top>
      <bottom style="thin">
        <color auto="1"/>
      </bottom>
      <diagonal/>
    </border>
    <border>
      <left style="dashDot">
        <color auto="1"/>
      </left>
      <right/>
      <top style="thin">
        <color auto="1"/>
      </top>
      <bottom/>
      <diagonal/>
    </border>
  </borders>
  <cellStyleXfs count="1602">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032">
    <xf numFmtId="0" fontId="0" fillId="0" borderId="0" xfId="0"/>
    <xf numFmtId="0" fontId="4" fillId="0" borderId="0" xfId="0" applyNumberFormat="1" applyFont="1" applyFill="1" applyBorder="1" applyAlignment="1">
      <alignment vertical="top"/>
    </xf>
    <xf numFmtId="0" fontId="2" fillId="0" borderId="0" xfId="0" applyNumberFormat="1" applyFont="1" applyFill="1" applyBorder="1" applyAlignment="1">
      <alignment horizontal="right" vertical="top"/>
    </xf>
    <xf numFmtId="0" fontId="9" fillId="0" borderId="0" xfId="0" applyFont="1"/>
    <xf numFmtId="0" fontId="8" fillId="0" borderId="1" xfId="0" applyFont="1" applyBorder="1"/>
    <xf numFmtId="0" fontId="8" fillId="0" borderId="0" xfId="0" applyFont="1" applyFill="1" applyBorder="1"/>
    <xf numFmtId="0" fontId="8" fillId="0" borderId="1" xfId="0" applyFont="1" applyFill="1" applyBorder="1"/>
    <xf numFmtId="0" fontId="8" fillId="0" borderId="0" xfId="0" applyFont="1" applyFill="1"/>
    <xf numFmtId="0" fontId="8" fillId="0" borderId="0" xfId="0" applyFont="1"/>
    <xf numFmtId="0" fontId="8" fillId="0" borderId="0" xfId="0" applyFont="1" applyBorder="1"/>
    <xf numFmtId="0" fontId="9" fillId="0" borderId="0" xfId="0" applyFont="1" applyBorder="1"/>
    <xf numFmtId="0" fontId="9" fillId="0" borderId="3" xfId="0" applyFont="1" applyBorder="1"/>
    <xf numFmtId="0" fontId="2" fillId="0" borderId="0" xfId="3" applyFont="1"/>
    <xf numFmtId="0" fontId="2" fillId="0" borderId="1" xfId="3" applyFont="1" applyBorder="1"/>
    <xf numFmtId="0" fontId="4" fillId="0" borderId="0" xfId="3" applyFont="1"/>
    <xf numFmtId="169" fontId="4" fillId="0" borderId="0" xfId="3" applyNumberFormat="1" applyFont="1"/>
    <xf numFmtId="0" fontId="4" fillId="0" borderId="0" xfId="3" applyFont="1" applyBorder="1"/>
    <xf numFmtId="0" fontId="2" fillId="0" borderId="0" xfId="3" applyFont="1" applyBorder="1"/>
    <xf numFmtId="0" fontId="16" fillId="0" borderId="0" xfId="0" applyNumberFormat="1" applyFont="1" applyFill="1" applyBorder="1" applyAlignment="1">
      <alignment vertical="top"/>
    </xf>
    <xf numFmtId="0" fontId="9" fillId="0" borderId="0" xfId="0" applyFont="1" applyFill="1"/>
    <xf numFmtId="0" fontId="5" fillId="0" borderId="0" xfId="0" applyFont="1" applyFill="1" applyBorder="1"/>
    <xf numFmtId="0" fontId="16" fillId="0" borderId="0" xfId="0" applyFont="1" applyFill="1" applyBorder="1"/>
    <xf numFmtId="0" fontId="9" fillId="0" borderId="0" xfId="0" applyFont="1" applyAlignment="1">
      <alignment wrapText="1"/>
    </xf>
    <xf numFmtId="0" fontId="16" fillId="0" borderId="0" xfId="0" applyFont="1"/>
    <xf numFmtId="0" fontId="16" fillId="0" borderId="0" xfId="3" applyFont="1"/>
    <xf numFmtId="0" fontId="9" fillId="0" borderId="0" xfId="0" applyFont="1" applyAlignment="1"/>
    <xf numFmtId="0" fontId="8" fillId="0" borderId="5" xfId="0" applyFont="1" applyBorder="1"/>
    <xf numFmtId="0" fontId="5" fillId="0" borderId="0" xfId="0" applyFont="1"/>
    <xf numFmtId="0" fontId="16" fillId="0" borderId="0" xfId="0" applyFont="1" applyFill="1"/>
    <xf numFmtId="0" fontId="5" fillId="0" borderId="0" xfId="0" applyFont="1" applyFill="1"/>
    <xf numFmtId="0" fontId="9" fillId="0" borderId="3" xfId="0" applyFont="1" applyFill="1" applyBorder="1"/>
    <xf numFmtId="0" fontId="4" fillId="0" borderId="0" xfId="0" applyFont="1"/>
    <xf numFmtId="0" fontId="17" fillId="0" borderId="0" xfId="0" applyFont="1"/>
    <xf numFmtId="0" fontId="2" fillId="0" borderId="1" xfId="0" applyFont="1" applyBorder="1"/>
    <xf numFmtId="0" fontId="4" fillId="0" borderId="0" xfId="0" applyFont="1" applyBorder="1"/>
    <xf numFmtId="0" fontId="4" fillId="0" borderId="0" xfId="0" applyNumberFormat="1" applyFont="1" applyFill="1" applyBorder="1" applyAlignment="1">
      <alignment horizontal="right" vertical="top"/>
    </xf>
    <xf numFmtId="0" fontId="20" fillId="0" borderId="0" xfId="0" applyFont="1"/>
    <xf numFmtId="167" fontId="20" fillId="0" borderId="0" xfId="0" applyNumberFormat="1" applyFont="1" applyFill="1"/>
    <xf numFmtId="167" fontId="20" fillId="0" borderId="0" xfId="3" applyNumberFormat="1" applyFont="1"/>
    <xf numFmtId="0" fontId="5" fillId="0" borderId="0" xfId="0" applyNumberFormat="1" applyFont="1" applyFill="1" applyBorder="1" applyAlignment="1">
      <alignment horizontal="right" vertical="top"/>
    </xf>
    <xf numFmtId="0" fontId="3" fillId="0" borderId="1" xfId="0" applyFont="1" applyBorder="1"/>
    <xf numFmtId="0" fontId="4" fillId="0" borderId="1" xfId="3" applyFont="1" applyBorder="1"/>
    <xf numFmtId="0" fontId="9" fillId="0" borderId="1" xfId="0" applyFont="1" applyBorder="1"/>
    <xf numFmtId="0" fontId="4" fillId="0" borderId="0" xfId="3" applyFont="1" applyAlignment="1">
      <alignment horizontal="right"/>
    </xf>
    <xf numFmtId="0" fontId="4" fillId="0" borderId="5" xfId="3" applyFont="1" applyBorder="1"/>
    <xf numFmtId="0" fontId="9" fillId="0" borderId="5" xfId="0" applyFont="1" applyBorder="1" applyAlignment="1"/>
    <xf numFmtId="0" fontId="5" fillId="0" borderId="0" xfId="0" applyFont="1" applyAlignment="1">
      <alignment horizontal="right"/>
    </xf>
    <xf numFmtId="0" fontId="21" fillId="0" borderId="0" xfId="0" applyFont="1"/>
    <xf numFmtId="0" fontId="3" fillId="0" borderId="0" xfId="0" applyFont="1" applyBorder="1"/>
    <xf numFmtId="0" fontId="3" fillId="0" borderId="2" xfId="0" applyFont="1" applyBorder="1"/>
    <xf numFmtId="0" fontId="3" fillId="0" borderId="0" xfId="0" applyFont="1" applyFill="1" applyBorder="1"/>
    <xf numFmtId="0" fontId="3" fillId="0" borderId="3" xfId="0" applyFont="1" applyFill="1" applyBorder="1"/>
    <xf numFmtId="0" fontId="3" fillId="0" borderId="1" xfId="0" applyFont="1" applyFill="1" applyBorder="1"/>
    <xf numFmtId="0" fontId="21" fillId="0" borderId="0" xfId="0" applyFont="1" applyFill="1"/>
    <xf numFmtId="0" fontId="21" fillId="0" borderId="0" xfId="0" applyFont="1" applyFill="1" applyBorder="1"/>
    <xf numFmtId="0" fontId="3" fillId="0" borderId="2" xfId="0" applyFont="1" applyFill="1" applyBorder="1"/>
    <xf numFmtId="0" fontId="5" fillId="0" borderId="1" xfId="0" applyFont="1" applyBorder="1"/>
    <xf numFmtId="0" fontId="4" fillId="0" borderId="0" xfId="0" applyFont="1" applyFill="1" applyAlignment="1">
      <alignment horizontal="right"/>
    </xf>
    <xf numFmtId="0" fontId="5" fillId="0" borderId="0" xfId="3" applyFont="1" applyFill="1" applyAlignment="1">
      <alignment horizontal="right"/>
    </xf>
    <xf numFmtId="0" fontId="4" fillId="0" borderId="0" xfId="0" applyFont="1" applyAlignment="1">
      <alignment horizontal="right"/>
    </xf>
    <xf numFmtId="0" fontId="22" fillId="0" borderId="0" xfId="3" applyFont="1" applyFill="1"/>
    <xf numFmtId="0" fontId="22" fillId="0" borderId="0" xfId="3" applyFont="1"/>
    <xf numFmtId="167" fontId="22" fillId="0" borderId="0" xfId="3" applyNumberFormat="1" applyFont="1"/>
    <xf numFmtId="167" fontId="22" fillId="0" borderId="0" xfId="0" applyNumberFormat="1" applyFont="1" applyFill="1"/>
    <xf numFmtId="0" fontId="2" fillId="2" borderId="0" xfId="0" applyFont="1" applyFill="1" applyAlignment="1">
      <alignment horizontal="right" wrapText="1"/>
    </xf>
    <xf numFmtId="0" fontId="4" fillId="4" borderId="0" xfId="3" applyFont="1" applyFill="1" applyAlignment="1">
      <alignment horizontal="right"/>
    </xf>
    <xf numFmtId="0" fontId="2" fillId="4" borderId="0" xfId="0" applyFont="1" applyFill="1" applyAlignment="1">
      <alignment horizontal="right" wrapText="1"/>
    </xf>
    <xf numFmtId="0" fontId="4" fillId="2" borderId="0" xfId="0" applyFont="1" applyFill="1" applyAlignment="1">
      <alignment horizontal="right" wrapText="1"/>
    </xf>
    <xf numFmtId="0" fontId="4" fillId="4" borderId="0" xfId="0" applyFont="1" applyFill="1" applyAlignment="1">
      <alignment horizontal="right" wrapText="1"/>
    </xf>
    <xf numFmtId="0" fontId="4" fillId="4" borderId="0" xfId="0" applyFont="1" applyFill="1" applyAlignment="1">
      <alignment horizontal="right"/>
    </xf>
    <xf numFmtId="0" fontId="2" fillId="0" borderId="0" xfId="0" applyFont="1" applyBorder="1" applyAlignment="1">
      <alignment horizontal="right"/>
    </xf>
    <xf numFmtId="0" fontId="4" fillId="0" borderId="0" xfId="0" applyFont="1" applyFill="1" applyBorder="1" applyAlignment="1">
      <alignment horizontal="right"/>
    </xf>
    <xf numFmtId="167" fontId="9" fillId="2" borderId="0" xfId="0" applyNumberFormat="1" applyFont="1" applyFill="1" applyBorder="1" applyAlignment="1">
      <alignment horizontal="right"/>
    </xf>
    <xf numFmtId="2" fontId="4" fillId="0" borderId="0" xfId="0" applyNumberFormat="1" applyFont="1" applyFill="1" applyBorder="1" applyAlignment="1">
      <alignment horizontal="right" vertical="top"/>
    </xf>
    <xf numFmtId="0" fontId="9" fillId="4" borderId="0" xfId="0" applyFont="1" applyFill="1" applyAlignment="1">
      <alignment horizontal="right"/>
    </xf>
    <xf numFmtId="167" fontId="4" fillId="2" borderId="0" xfId="0" applyNumberFormat="1" applyFont="1" applyFill="1" applyAlignment="1">
      <alignment horizontal="right"/>
    </xf>
    <xf numFmtId="167" fontId="2" fillId="2" borderId="1" xfId="0" applyNumberFormat="1" applyFont="1" applyFill="1" applyBorder="1" applyAlignment="1">
      <alignment horizontal="right"/>
    </xf>
    <xf numFmtId="167" fontId="2" fillId="4" borderId="1" xfId="0" applyNumberFormat="1" applyFont="1" applyFill="1" applyBorder="1" applyAlignment="1">
      <alignment horizontal="right"/>
    </xf>
    <xf numFmtId="167" fontId="4" fillId="4" borderId="0" xfId="0" applyNumberFormat="1" applyFont="1" applyFill="1" applyBorder="1" applyAlignment="1">
      <alignment horizontal="right"/>
    </xf>
    <xf numFmtId="167" fontId="2" fillId="4" borderId="0" xfId="0" applyNumberFormat="1" applyFont="1" applyFill="1" applyBorder="1" applyAlignment="1">
      <alignment horizontal="right"/>
    </xf>
    <xf numFmtId="167" fontId="4" fillId="2" borderId="0" xfId="0" applyNumberFormat="1" applyFont="1" applyFill="1" applyBorder="1" applyAlignment="1">
      <alignment horizontal="right"/>
    </xf>
    <xf numFmtId="167" fontId="2" fillId="2" borderId="0" xfId="0" applyNumberFormat="1" applyFont="1" applyFill="1" applyBorder="1" applyAlignment="1">
      <alignment horizontal="right"/>
    </xf>
    <xf numFmtId="0" fontId="9" fillId="0" borderId="0" xfId="0" applyFont="1" applyAlignment="1">
      <alignment horizontal="right"/>
    </xf>
    <xf numFmtId="0" fontId="9" fillId="0" borderId="0" xfId="0" applyFont="1" applyFill="1" applyAlignment="1">
      <alignment horizontal="right"/>
    </xf>
    <xf numFmtId="0" fontId="20" fillId="0" borderId="0" xfId="0" applyFont="1" applyFill="1" applyAlignment="1">
      <alignment horizontal="right"/>
    </xf>
    <xf numFmtId="167" fontId="5" fillId="0" borderId="0" xfId="0" applyNumberFormat="1" applyFont="1" applyFill="1" applyBorder="1" applyAlignment="1">
      <alignment horizontal="right"/>
    </xf>
    <xf numFmtId="167" fontId="9" fillId="2" borderId="0" xfId="0" applyNumberFormat="1" applyFont="1" applyFill="1" applyAlignment="1">
      <alignment horizontal="right"/>
    </xf>
    <xf numFmtId="167" fontId="8" fillId="2" borderId="1" xfId="0" applyNumberFormat="1" applyFont="1" applyFill="1" applyBorder="1" applyAlignment="1">
      <alignment horizontal="right"/>
    </xf>
    <xf numFmtId="167" fontId="9" fillId="0" borderId="0" xfId="0" applyNumberFormat="1" applyFont="1" applyFill="1" applyAlignment="1">
      <alignment horizontal="right"/>
    </xf>
    <xf numFmtId="167" fontId="20" fillId="0" borderId="0" xfId="0" applyNumberFormat="1" applyFont="1" applyFill="1" applyAlignment="1">
      <alignment horizontal="right"/>
    </xf>
    <xf numFmtId="167" fontId="4" fillId="4" borderId="0" xfId="0" applyNumberFormat="1" applyFont="1" applyFill="1" applyAlignment="1">
      <alignment horizontal="right"/>
    </xf>
    <xf numFmtId="0" fontId="16" fillId="0" borderId="0" xfId="0" applyFont="1" applyFill="1" applyAlignment="1">
      <alignment horizontal="right"/>
    </xf>
    <xf numFmtId="0" fontId="4" fillId="0" borderId="0" xfId="3" applyFont="1" applyBorder="1" applyAlignment="1">
      <alignment horizontal="right"/>
    </xf>
    <xf numFmtId="0" fontId="4" fillId="2" borderId="0" xfId="3" applyFont="1" applyFill="1" applyAlignment="1">
      <alignment horizontal="right"/>
    </xf>
    <xf numFmtId="0" fontId="16" fillId="0" borderId="0" xfId="3" applyFont="1" applyFill="1" applyAlignment="1">
      <alignment horizontal="right"/>
    </xf>
    <xf numFmtId="0" fontId="20" fillId="0" borderId="0" xfId="3" applyFont="1" applyFill="1" applyAlignment="1">
      <alignment horizontal="right"/>
    </xf>
    <xf numFmtId="0" fontId="16" fillId="0" borderId="0" xfId="0" applyFont="1" applyAlignment="1">
      <alignment horizontal="right"/>
    </xf>
    <xf numFmtId="0" fontId="22" fillId="0" borderId="0" xfId="0" applyFont="1" applyAlignment="1">
      <alignment horizontal="right"/>
    </xf>
    <xf numFmtId="0" fontId="22" fillId="4" borderId="0" xfId="0" applyFont="1" applyFill="1" applyAlignment="1">
      <alignment horizontal="right"/>
    </xf>
    <xf numFmtId="0" fontId="9" fillId="0" borderId="0" xfId="0" applyFont="1" applyBorder="1" applyAlignment="1">
      <alignment horizontal="right"/>
    </xf>
    <xf numFmtId="167" fontId="4" fillId="4" borderId="0" xfId="0" applyNumberFormat="1" applyFont="1" applyFill="1" applyBorder="1" applyAlignment="1">
      <alignment horizontal="right" vertical="top"/>
    </xf>
    <xf numFmtId="167" fontId="14" fillId="2" borderId="0" xfId="0" applyNumberFormat="1" applyFont="1" applyFill="1" applyAlignment="1">
      <alignment horizontal="right"/>
    </xf>
    <xf numFmtId="167" fontId="4" fillId="4" borderId="0" xfId="0" quotePrefix="1" applyNumberFormat="1" applyFont="1" applyFill="1" applyAlignment="1">
      <alignment horizontal="right"/>
    </xf>
    <xf numFmtId="167" fontId="4" fillId="4" borderId="0" xfId="2" applyNumberFormat="1" applyFont="1" applyFill="1" applyBorder="1" applyAlignment="1">
      <alignment horizontal="right" vertical="top"/>
    </xf>
    <xf numFmtId="0" fontId="20" fillId="0" borderId="0" xfId="3" applyFont="1" applyAlignment="1">
      <alignment horizontal="right"/>
    </xf>
    <xf numFmtId="0" fontId="16" fillId="0" borderId="0" xfId="3" applyFont="1" applyAlignment="1">
      <alignment horizontal="right"/>
    </xf>
    <xf numFmtId="0" fontId="9" fillId="4" borderId="0" xfId="0" applyFont="1" applyFill="1"/>
    <xf numFmtId="167" fontId="4" fillId="2" borderId="0" xfId="0" quotePrefix="1" applyNumberFormat="1" applyFont="1" applyFill="1" applyBorder="1" applyAlignment="1">
      <alignment horizontal="right"/>
    </xf>
    <xf numFmtId="0" fontId="2" fillId="4" borderId="1" xfId="3" applyFont="1" applyFill="1" applyBorder="1"/>
    <xf numFmtId="1" fontId="17" fillId="0" borderId="0" xfId="3" applyNumberFormat="1" applyFont="1" applyAlignment="1">
      <alignment horizontal="right"/>
    </xf>
    <xf numFmtId="1" fontId="16" fillId="0" borderId="0" xfId="3" applyNumberFormat="1" applyFont="1" applyAlignment="1">
      <alignment horizontal="right"/>
    </xf>
    <xf numFmtId="1" fontId="4" fillId="0" borderId="0" xfId="3" applyNumberFormat="1" applyFont="1" applyAlignment="1">
      <alignment horizontal="right"/>
    </xf>
    <xf numFmtId="0" fontId="17" fillId="0" borderId="0" xfId="0" applyFont="1" applyAlignment="1">
      <alignment horizontal="right"/>
    </xf>
    <xf numFmtId="167" fontId="16" fillId="0" borderId="0" xfId="0" applyNumberFormat="1" applyFont="1" applyFill="1" applyAlignment="1">
      <alignment horizontal="right"/>
    </xf>
    <xf numFmtId="167" fontId="16" fillId="0" borderId="0" xfId="3" applyNumberFormat="1" applyFont="1" applyAlignment="1">
      <alignment horizontal="right"/>
    </xf>
    <xf numFmtId="167" fontId="16" fillId="0" borderId="0" xfId="3" applyNumberFormat="1" applyFont="1" applyBorder="1" applyAlignment="1">
      <alignment horizontal="right"/>
    </xf>
    <xf numFmtId="0" fontId="28" fillId="0" borderId="10" xfId="0" applyNumberFormat="1" applyFont="1" applyFill="1" applyBorder="1" applyAlignment="1">
      <alignment horizontal="left" vertical="top" wrapText="1"/>
    </xf>
    <xf numFmtId="0" fontId="29" fillId="0" borderId="0" xfId="0" applyFont="1" applyFill="1" applyAlignment="1">
      <alignment horizontal="right"/>
    </xf>
    <xf numFmtId="0" fontId="31" fillId="0" borderId="9" xfId="0" applyNumberFormat="1" applyFont="1" applyFill="1" applyBorder="1" applyAlignment="1">
      <alignment horizontal="left" vertical="top" wrapText="1"/>
    </xf>
    <xf numFmtId="1" fontId="2" fillId="2" borderId="0" xfId="0" applyNumberFormat="1" applyFont="1" applyFill="1" applyAlignment="1">
      <alignment horizontal="right" wrapText="1"/>
    </xf>
    <xf numFmtId="1" fontId="2" fillId="4" borderId="0" xfId="0" applyNumberFormat="1" applyFont="1" applyFill="1" applyAlignment="1">
      <alignment horizontal="right" wrapText="1"/>
    </xf>
    <xf numFmtId="167" fontId="4" fillId="4" borderId="0" xfId="0" applyNumberFormat="1" applyFont="1" applyFill="1" applyBorder="1" applyAlignment="1">
      <alignment horizontal="right" wrapText="1"/>
    </xf>
    <xf numFmtId="167" fontId="9" fillId="4" borderId="0" xfId="0" applyNumberFormat="1" applyFont="1" applyFill="1" applyBorder="1" applyAlignment="1">
      <alignment horizontal="right"/>
    </xf>
    <xf numFmtId="167" fontId="8" fillId="4" borderId="1" xfId="0" applyNumberFormat="1" applyFont="1" applyFill="1" applyBorder="1" applyAlignment="1">
      <alignment horizontal="right"/>
    </xf>
    <xf numFmtId="167" fontId="9" fillId="4" borderId="0" xfId="0" applyNumberFormat="1" applyFont="1" applyFill="1" applyAlignment="1">
      <alignment horizontal="right"/>
    </xf>
    <xf numFmtId="0" fontId="4" fillId="2" borderId="0" xfId="0" applyFont="1" applyFill="1" applyBorder="1" applyAlignment="1">
      <alignment horizontal="right" wrapText="1"/>
    </xf>
    <xf numFmtId="0" fontId="4" fillId="2" borderId="0" xfId="0" applyFont="1" applyFill="1" applyAlignment="1">
      <alignment horizontal="right"/>
    </xf>
    <xf numFmtId="0" fontId="4" fillId="2" borderId="0" xfId="0" applyFont="1" applyFill="1" applyBorder="1" applyAlignment="1">
      <alignment horizontal="right"/>
    </xf>
    <xf numFmtId="167" fontId="8" fillId="4" borderId="0" xfId="0" applyNumberFormat="1" applyFont="1" applyFill="1" applyBorder="1" applyAlignment="1">
      <alignment horizontal="right"/>
    </xf>
    <xf numFmtId="0" fontId="2" fillId="2" borderId="0" xfId="0" applyNumberFormat="1" applyFont="1" applyFill="1" applyBorder="1" applyAlignment="1">
      <alignment horizontal="right" vertical="top"/>
    </xf>
    <xf numFmtId="0" fontId="2" fillId="4" borderId="0" xfId="0" applyNumberFormat="1" applyFont="1" applyFill="1" applyBorder="1" applyAlignment="1">
      <alignment horizontal="right" vertical="top"/>
    </xf>
    <xf numFmtId="0" fontId="4" fillId="4" borderId="0" xfId="0" applyFont="1" applyFill="1" applyBorder="1" applyAlignment="1">
      <alignment horizontal="right"/>
    </xf>
    <xf numFmtId="0" fontId="4" fillId="2" borderId="0" xfId="0" applyNumberFormat="1" applyFont="1" applyFill="1" applyBorder="1" applyAlignment="1">
      <alignment horizontal="right" vertical="top"/>
    </xf>
    <xf numFmtId="0" fontId="4" fillId="4" borderId="0" xfId="0" applyNumberFormat="1" applyFont="1" applyFill="1" applyBorder="1" applyAlignment="1">
      <alignment horizontal="right" vertical="top"/>
    </xf>
    <xf numFmtId="167" fontId="4" fillId="2" borderId="0" xfId="0" applyNumberFormat="1" applyFont="1" applyFill="1" applyBorder="1" applyAlignment="1">
      <alignment horizontal="right" vertical="top"/>
    </xf>
    <xf numFmtId="167" fontId="26" fillId="2" borderId="0" xfId="0" applyNumberFormat="1" applyFont="1" applyFill="1" applyAlignment="1">
      <alignment horizontal="right"/>
    </xf>
    <xf numFmtId="167" fontId="26" fillId="4" borderId="0" xfId="0" applyNumberFormat="1" applyFont="1" applyFill="1" applyAlignment="1">
      <alignment horizontal="right"/>
    </xf>
    <xf numFmtId="167" fontId="2" fillId="2" borderId="1" xfId="3" applyNumberFormat="1" applyFont="1" applyFill="1" applyBorder="1" applyAlignment="1">
      <alignment horizontal="right"/>
    </xf>
    <xf numFmtId="167" fontId="2" fillId="4" borderId="1" xfId="3" applyNumberFormat="1" applyFont="1" applyFill="1" applyBorder="1" applyAlignment="1">
      <alignment horizontal="right"/>
    </xf>
    <xf numFmtId="167" fontId="4" fillId="2" borderId="0" xfId="3" applyNumberFormat="1" applyFont="1" applyFill="1" applyBorder="1" applyAlignment="1">
      <alignment horizontal="right"/>
    </xf>
    <xf numFmtId="167" fontId="4" fillId="4" borderId="0" xfId="3" applyNumberFormat="1" applyFont="1" applyFill="1" applyBorder="1" applyAlignment="1">
      <alignment horizontal="right"/>
    </xf>
    <xf numFmtId="167" fontId="4" fillId="2" borderId="0" xfId="3" quotePrefix="1" applyNumberFormat="1" applyFont="1" applyFill="1" applyBorder="1" applyAlignment="1">
      <alignment horizontal="right"/>
    </xf>
    <xf numFmtId="167" fontId="4" fillId="2" borderId="0" xfId="3" applyNumberFormat="1" applyFont="1" applyFill="1" applyAlignment="1">
      <alignment horizontal="right"/>
    </xf>
    <xf numFmtId="167" fontId="4" fillId="4" borderId="0" xfId="3" applyNumberFormat="1" applyFont="1" applyFill="1" applyAlignment="1">
      <alignment horizontal="right"/>
    </xf>
    <xf numFmtId="167" fontId="4" fillId="4" borderId="0" xfId="3" quotePrefix="1" applyNumberFormat="1" applyFont="1" applyFill="1" applyAlignment="1">
      <alignment horizontal="right"/>
    </xf>
    <xf numFmtId="0" fontId="9" fillId="0" borderId="0" xfId="0" applyFont="1" applyFill="1" applyBorder="1"/>
    <xf numFmtId="167" fontId="4" fillId="2" borderId="0" xfId="3" quotePrefix="1" applyNumberFormat="1" applyFont="1" applyFill="1" applyAlignment="1">
      <alignment horizontal="right"/>
    </xf>
    <xf numFmtId="167" fontId="4" fillId="4" borderId="0" xfId="3" quotePrefix="1" applyNumberFormat="1" applyFont="1" applyFill="1" applyBorder="1" applyAlignment="1">
      <alignment horizontal="right"/>
    </xf>
    <xf numFmtId="167" fontId="2" fillId="2" borderId="0" xfId="3" applyNumberFormat="1" applyFont="1" applyFill="1" applyBorder="1" applyAlignment="1">
      <alignment horizontal="right"/>
    </xf>
    <xf numFmtId="169" fontId="2" fillId="2" borderId="1" xfId="3" applyNumberFormat="1" applyFont="1" applyFill="1" applyBorder="1" applyAlignment="1">
      <alignment horizontal="right"/>
    </xf>
    <xf numFmtId="169" fontId="2" fillId="2" borderId="1" xfId="0" applyNumberFormat="1" applyFont="1" applyFill="1" applyBorder="1" applyAlignment="1">
      <alignment horizontal="right" wrapText="1"/>
    </xf>
    <xf numFmtId="169" fontId="2" fillId="4" borderId="1" xfId="0" applyNumberFormat="1" applyFont="1" applyFill="1" applyBorder="1" applyAlignment="1">
      <alignment horizontal="right" wrapText="1"/>
    </xf>
    <xf numFmtId="169" fontId="2" fillId="4" borderId="1" xfId="3" applyNumberFormat="1" applyFont="1" applyFill="1" applyBorder="1" applyAlignment="1">
      <alignment horizontal="right"/>
    </xf>
    <xf numFmtId="169" fontId="4" fillId="2" borderId="0" xfId="3" applyNumberFormat="1" applyFont="1" applyFill="1" applyAlignment="1">
      <alignment horizontal="right"/>
    </xf>
    <xf numFmtId="169" fontId="4" fillId="4" borderId="0" xfId="3" applyNumberFormat="1" applyFont="1" applyFill="1" applyAlignment="1">
      <alignment horizontal="right"/>
    </xf>
    <xf numFmtId="169" fontId="4" fillId="2" borderId="0" xfId="3" quotePrefix="1" applyNumberFormat="1" applyFont="1" applyFill="1" applyAlignment="1">
      <alignment horizontal="right"/>
    </xf>
    <xf numFmtId="169" fontId="4" fillId="4" borderId="0" xfId="3" quotePrefix="1" applyNumberFormat="1" applyFont="1" applyFill="1" applyAlignment="1">
      <alignment horizontal="right"/>
    </xf>
    <xf numFmtId="169" fontId="2" fillId="2" borderId="0" xfId="0" applyNumberFormat="1" applyFont="1" applyFill="1" applyBorder="1" applyAlignment="1">
      <alignment horizontal="right"/>
    </xf>
    <xf numFmtId="169" fontId="4" fillId="2" borderId="0" xfId="0" applyNumberFormat="1" applyFont="1" applyFill="1" applyBorder="1" applyAlignment="1">
      <alignment horizontal="right"/>
    </xf>
    <xf numFmtId="0" fontId="5" fillId="0" borderId="0" xfId="0" applyFont="1" applyBorder="1" applyAlignment="1">
      <alignment horizontal="right"/>
    </xf>
    <xf numFmtId="169" fontId="4" fillId="2" borderId="0" xfId="0" applyNumberFormat="1" applyFont="1" applyFill="1" applyAlignment="1">
      <alignment horizontal="right"/>
    </xf>
    <xf numFmtId="0" fontId="32" fillId="0" borderId="0" xfId="0" applyFont="1"/>
    <xf numFmtId="169" fontId="2" fillId="2" borderId="1" xfId="0" applyNumberFormat="1" applyFont="1" applyFill="1" applyBorder="1" applyAlignment="1">
      <alignment horizontal="right"/>
    </xf>
    <xf numFmtId="169" fontId="2" fillId="4" borderId="1" xfId="0" applyNumberFormat="1" applyFont="1" applyFill="1" applyBorder="1" applyAlignment="1">
      <alignment horizontal="right"/>
    </xf>
    <xf numFmtId="169" fontId="2"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0" xfId="0" applyNumberFormat="1" applyFont="1" applyFill="1" applyAlignment="1">
      <alignment horizontal="right"/>
    </xf>
    <xf numFmtId="169" fontId="4" fillId="2" borderId="0" xfId="0" quotePrefix="1" applyNumberFormat="1" applyFont="1" applyFill="1" applyAlignment="1">
      <alignment horizontal="right"/>
    </xf>
    <xf numFmtId="169" fontId="4" fillId="4" borderId="0" xfId="0" quotePrefix="1" applyNumberFormat="1" applyFont="1" applyFill="1" applyAlignment="1">
      <alignment horizontal="right"/>
    </xf>
    <xf numFmtId="0" fontId="32" fillId="0" borderId="0" xfId="0" applyFont="1" applyAlignment="1">
      <alignment horizontal="left"/>
    </xf>
    <xf numFmtId="0" fontId="32" fillId="0" borderId="0" xfId="0" applyFont="1" applyBorder="1" applyAlignment="1">
      <alignment horizontal="left"/>
    </xf>
    <xf numFmtId="0" fontId="32" fillId="0" borderId="0" xfId="0" applyFont="1" applyBorder="1"/>
    <xf numFmtId="0" fontId="32" fillId="0" borderId="1" xfId="0" applyFont="1" applyBorder="1"/>
    <xf numFmtId="0" fontId="32" fillId="4" borderId="0" xfId="0" applyFont="1" applyFill="1"/>
    <xf numFmtId="0" fontId="32" fillId="0" borderId="15" xfId="0" applyFont="1" applyBorder="1"/>
    <xf numFmtId="0" fontId="32" fillId="0" borderId="7" xfId="0" applyFont="1" applyBorder="1"/>
    <xf numFmtId="0" fontId="33" fillId="0" borderId="0" xfId="0" applyNumberFormat="1" applyFont="1" applyFill="1" applyBorder="1" applyAlignment="1">
      <alignment horizontal="right" vertical="top" wrapText="1"/>
    </xf>
    <xf numFmtId="1" fontId="4" fillId="2" borderId="0" xfId="3" applyNumberFormat="1" applyFont="1" applyFill="1" applyAlignment="1">
      <alignment horizontal="right"/>
    </xf>
    <xf numFmtId="1" fontId="4" fillId="4" borderId="0" xfId="3" applyNumberFormat="1" applyFont="1" applyFill="1" applyAlignment="1">
      <alignment horizontal="right"/>
    </xf>
    <xf numFmtId="168" fontId="4" fillId="4" borderId="0" xfId="3" applyNumberFormat="1" applyFont="1" applyFill="1" applyAlignment="1">
      <alignment horizontal="right"/>
    </xf>
    <xf numFmtId="168" fontId="4" fillId="4" borderId="0" xfId="2" applyNumberFormat="1" applyFont="1" applyFill="1" applyAlignment="1">
      <alignment horizontal="right"/>
    </xf>
    <xf numFmtId="0" fontId="4" fillId="4" borderId="0" xfId="0" applyFont="1" applyFill="1" applyBorder="1" applyAlignment="1">
      <alignment horizontal="right" wrapText="1"/>
    </xf>
    <xf numFmtId="0" fontId="32" fillId="0" borderId="3" xfId="0" applyFont="1" applyBorder="1" applyAlignment="1">
      <alignment horizontal="left"/>
    </xf>
    <xf numFmtId="0" fontId="32" fillId="0" borderId="1" xfId="0" applyFont="1" applyBorder="1" applyAlignment="1">
      <alignment horizontal="left"/>
    </xf>
    <xf numFmtId="0" fontId="9" fillId="2" borderId="0" xfId="0" applyFont="1" applyFill="1" applyAlignment="1">
      <alignment horizontal="right"/>
    </xf>
    <xf numFmtId="167" fontId="16" fillId="2" borderId="0" xfId="3" quotePrefix="1" applyNumberFormat="1" applyFont="1" applyFill="1" applyAlignment="1">
      <alignment horizontal="right"/>
    </xf>
    <xf numFmtId="168" fontId="4" fillId="2" borderId="0" xfId="2" applyNumberFormat="1" applyFont="1" applyFill="1" applyAlignment="1">
      <alignment horizontal="right"/>
    </xf>
    <xf numFmtId="0" fontId="32" fillId="0" borderId="0" xfId="0" applyFont="1" applyAlignment="1">
      <alignment horizontal="right"/>
    </xf>
    <xf numFmtId="0" fontId="32" fillId="0" borderId="0" xfId="0" applyFont="1" applyFill="1" applyAlignment="1">
      <alignment horizontal="right"/>
    </xf>
    <xf numFmtId="0" fontId="34" fillId="0" borderId="5" xfId="0" applyFont="1" applyBorder="1"/>
    <xf numFmtId="0" fontId="32" fillId="0" borderId="0" xfId="0" applyFont="1" applyBorder="1" applyAlignment="1">
      <alignment horizontal="right"/>
    </xf>
    <xf numFmtId="0" fontId="34" fillId="0" borderId="0" xfId="0" applyFont="1" applyBorder="1" applyAlignment="1">
      <alignment horizontal="right"/>
    </xf>
    <xf numFmtId="1" fontId="2" fillId="4" borderId="0" xfId="0" applyNumberFormat="1" applyFont="1" applyFill="1" applyBorder="1" applyAlignment="1">
      <alignment horizontal="right"/>
    </xf>
    <xf numFmtId="2" fontId="4" fillId="4" borderId="0" xfId="3" applyNumberFormat="1" applyFont="1" applyFill="1" applyAlignment="1">
      <alignment horizontal="right"/>
    </xf>
    <xf numFmtId="2" fontId="4" fillId="2" borderId="0" xfId="3" applyNumberFormat="1" applyFont="1" applyFill="1" applyAlignment="1">
      <alignment horizontal="right"/>
    </xf>
    <xf numFmtId="167" fontId="4" fillId="4" borderId="3" xfId="3" applyNumberFormat="1" applyFont="1" applyFill="1" applyBorder="1" applyAlignment="1">
      <alignment horizontal="right"/>
    </xf>
    <xf numFmtId="167" fontId="17" fillId="0" borderId="0" xfId="3" applyNumberFormat="1" applyFont="1" applyBorder="1" applyAlignment="1">
      <alignment horizontal="right"/>
    </xf>
    <xf numFmtId="167" fontId="16" fillId="0" borderId="0" xfId="0" applyNumberFormat="1" applyFont="1" applyFill="1" applyBorder="1" applyAlignment="1">
      <alignment horizontal="right"/>
    </xf>
    <xf numFmtId="0" fontId="16" fillId="0" borderId="0" xfId="3" applyFont="1" applyBorder="1" applyAlignment="1">
      <alignment horizontal="right"/>
    </xf>
    <xf numFmtId="0" fontId="28" fillId="4" borderId="1" xfId="3" applyFont="1" applyFill="1" applyBorder="1"/>
    <xf numFmtId="167" fontId="20" fillId="0" borderId="0" xfId="3" applyNumberFormat="1" applyFont="1" applyFill="1" applyBorder="1"/>
    <xf numFmtId="167" fontId="22" fillId="0" borderId="0" xfId="3" applyNumberFormat="1" applyFont="1" applyFill="1" applyBorder="1"/>
    <xf numFmtId="0" fontId="17" fillId="0" borderId="0" xfId="0" applyFont="1" applyFill="1" applyBorder="1"/>
    <xf numFmtId="167" fontId="20" fillId="0" borderId="0" xfId="0" applyNumberFormat="1" applyFont="1" applyFill="1" applyBorder="1"/>
    <xf numFmtId="167" fontId="22" fillId="0" borderId="0" xfId="0" applyNumberFormat="1" applyFont="1" applyFill="1" applyBorder="1"/>
    <xf numFmtId="167" fontId="37" fillId="0" borderId="0" xfId="0" applyNumberFormat="1" applyFont="1" applyFill="1" applyBorder="1"/>
    <xf numFmtId="167" fontId="38" fillId="0" borderId="0" xfId="0" applyNumberFormat="1" applyFont="1" applyFill="1" applyBorder="1"/>
    <xf numFmtId="0" fontId="4" fillId="0" borderId="0" xfId="0" applyFont="1" applyBorder="1" applyAlignment="1">
      <alignment horizontal="right"/>
    </xf>
    <xf numFmtId="0" fontId="17" fillId="0" borderId="0" xfId="0" applyFont="1" applyBorder="1" applyAlignment="1">
      <alignment horizontal="right"/>
    </xf>
    <xf numFmtId="0" fontId="16" fillId="0" borderId="0" xfId="0" applyFont="1" applyFill="1" applyBorder="1" applyAlignment="1">
      <alignment horizontal="right"/>
    </xf>
    <xf numFmtId="0" fontId="15" fillId="0" borderId="0" xfId="0" applyFont="1" applyBorder="1" applyAlignment="1">
      <alignment horizontal="right"/>
    </xf>
    <xf numFmtId="0" fontId="17" fillId="0" borderId="0" xfId="3" applyFont="1" applyBorder="1" applyAlignment="1">
      <alignment horizontal="right"/>
    </xf>
    <xf numFmtId="167" fontId="4" fillId="0" borderId="0" xfId="3" applyNumberFormat="1" applyFont="1" applyFill="1" applyBorder="1" applyAlignment="1">
      <alignment horizontal="right"/>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167" fontId="4" fillId="0" borderId="0" xfId="3" applyNumberFormat="1" applyFont="1" applyBorder="1" applyAlignment="1">
      <alignment horizontal="right"/>
    </xf>
    <xf numFmtId="1" fontId="17" fillId="0" borderId="0" xfId="3" applyNumberFormat="1" applyFont="1" applyBorder="1" applyAlignment="1">
      <alignment horizontal="right"/>
    </xf>
    <xf numFmtId="1" fontId="16" fillId="0" borderId="0" xfId="3" applyNumberFormat="1" applyFont="1" applyBorder="1" applyAlignment="1">
      <alignment horizontal="right"/>
    </xf>
    <xf numFmtId="0" fontId="32" fillId="0" borderId="0" xfId="0" applyFont="1" applyFill="1" applyBorder="1"/>
    <xf numFmtId="0" fontId="15" fillId="0" borderId="0" xfId="0" applyFont="1" applyFill="1" applyBorder="1" applyAlignment="1">
      <alignment horizontal="right"/>
    </xf>
    <xf numFmtId="1" fontId="2" fillId="5" borderId="0" xfId="0" applyNumberFormat="1" applyFont="1" applyFill="1" applyAlignment="1">
      <alignment horizontal="right" wrapText="1"/>
    </xf>
    <xf numFmtId="167" fontId="4" fillId="5" borderId="0" xfId="0" applyNumberFormat="1" applyFont="1" applyFill="1" applyBorder="1" applyAlignment="1">
      <alignment horizontal="right" wrapText="1"/>
    </xf>
    <xf numFmtId="167" fontId="4" fillId="5" borderId="0" xfId="0" applyNumberFormat="1" applyFont="1" applyFill="1" applyBorder="1" applyAlignment="1">
      <alignment horizontal="right"/>
    </xf>
    <xf numFmtId="0" fontId="2" fillId="4" borderId="0" xfId="0" applyNumberFormat="1" applyFont="1" applyFill="1" applyBorder="1" applyAlignment="1">
      <alignment horizontal="right" vertical="top" wrapText="1"/>
    </xf>
    <xf numFmtId="0" fontId="4" fillId="4" borderId="0" xfId="0" applyNumberFormat="1" applyFont="1" applyFill="1" applyBorder="1" applyAlignment="1">
      <alignment horizontal="right" vertical="top" wrapText="1"/>
    </xf>
    <xf numFmtId="167" fontId="4" fillId="4" borderId="0" xfId="0" applyNumberFormat="1" applyFont="1" applyFill="1" applyBorder="1" applyAlignment="1">
      <alignment horizontal="right" vertical="top" wrapText="1"/>
    </xf>
    <xf numFmtId="167" fontId="4" fillId="4" borderId="0" xfId="1" applyNumberFormat="1" applyFont="1" applyFill="1" applyBorder="1" applyAlignment="1">
      <alignment horizontal="right" vertical="top" wrapText="1"/>
    </xf>
    <xf numFmtId="167" fontId="4" fillId="4" borderId="0" xfId="1" applyNumberFormat="1" applyFont="1" applyFill="1" applyBorder="1" applyAlignment="1">
      <alignment horizontal="right" vertical="top"/>
    </xf>
    <xf numFmtId="167" fontId="4" fillId="4" borderId="3" xfId="1" applyNumberFormat="1" applyFont="1" applyFill="1" applyBorder="1" applyAlignment="1">
      <alignment horizontal="right" vertical="top" wrapText="1"/>
    </xf>
    <xf numFmtId="167" fontId="4" fillId="4" borderId="3" xfId="1" applyNumberFormat="1" applyFont="1" applyFill="1" applyBorder="1" applyAlignment="1">
      <alignment horizontal="right" vertical="top"/>
    </xf>
    <xf numFmtId="0" fontId="13" fillId="4" borderId="0" xfId="0" applyNumberFormat="1" applyFont="1" applyFill="1" applyBorder="1" applyAlignment="1">
      <alignment vertical="center" wrapText="1"/>
    </xf>
    <xf numFmtId="0" fontId="13" fillId="4" borderId="0" xfId="0" applyFont="1" applyFill="1" applyBorder="1" applyAlignment="1">
      <alignment vertical="center" wrapText="1"/>
    </xf>
    <xf numFmtId="0" fontId="4" fillId="4" borderId="0" xfId="0" applyNumberFormat="1" applyFont="1" applyFill="1" applyBorder="1" applyAlignment="1">
      <alignment vertical="top"/>
    </xf>
    <xf numFmtId="0" fontId="6" fillId="4" borderId="0" xfId="0" applyNumberFormat="1" applyFont="1" applyFill="1" applyBorder="1" applyAlignment="1">
      <alignment vertical="top"/>
    </xf>
    <xf numFmtId="0" fontId="2"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3" xfId="0" applyNumberFormat="1" applyFont="1" applyFill="1" applyBorder="1" applyAlignment="1">
      <alignment horizontal="left" vertical="top" wrapText="1"/>
    </xf>
    <xf numFmtId="167" fontId="4" fillId="2" borderId="1" xfId="0" applyNumberFormat="1" applyFont="1" applyFill="1" applyBorder="1" applyAlignment="1">
      <alignment horizontal="right"/>
    </xf>
    <xf numFmtId="167" fontId="7" fillId="2" borderId="1" xfId="0" applyNumberFormat="1" applyFont="1" applyFill="1" applyBorder="1" applyAlignment="1">
      <alignment horizontal="right" vertical="top"/>
    </xf>
    <xf numFmtId="167" fontId="9" fillId="2" borderId="0" xfId="0" quotePrefix="1" applyNumberFormat="1" applyFont="1" applyFill="1" applyAlignment="1">
      <alignment horizontal="right"/>
    </xf>
    <xf numFmtId="0" fontId="35" fillId="4" borderId="0" xfId="0" applyFont="1" applyFill="1"/>
    <xf numFmtId="0" fontId="2" fillId="4" borderId="0" xfId="0" applyFont="1" applyFill="1" applyBorder="1" applyAlignment="1">
      <alignment horizontal="right" wrapText="1"/>
    </xf>
    <xf numFmtId="0" fontId="35" fillId="4" borderId="0" xfId="0" applyFont="1" applyFill="1" applyAlignment="1">
      <alignment vertical="center"/>
    </xf>
    <xf numFmtId="0" fontId="8" fillId="4" borderId="1" xfId="0" applyFont="1" applyFill="1" applyBorder="1"/>
    <xf numFmtId="0" fontId="7" fillId="4" borderId="1" xfId="0" applyNumberFormat="1" applyFont="1" applyFill="1" applyBorder="1" applyAlignment="1">
      <alignment horizontal="left" wrapText="1"/>
    </xf>
    <xf numFmtId="167" fontId="2" fillId="4" borderId="1" xfId="0" applyNumberFormat="1" applyFont="1" applyFill="1" applyBorder="1" applyAlignment="1">
      <alignment horizontal="right" wrapText="1"/>
    </xf>
    <xf numFmtId="0" fontId="8" fillId="4" borderId="0" xfId="0" applyFont="1" applyFill="1"/>
    <xf numFmtId="0" fontId="13" fillId="4" borderId="5" xfId="3" applyFont="1" applyFill="1" applyBorder="1" applyAlignment="1"/>
    <xf numFmtId="1" fontId="28" fillId="4" borderId="0" xfId="0" applyNumberFormat="1" applyFont="1" applyFill="1" applyBorder="1" applyAlignment="1">
      <alignment horizontal="right" vertical="top" wrapText="1"/>
    </xf>
    <xf numFmtId="1" fontId="2" fillId="4" borderId="0" xfId="0" applyNumberFormat="1" applyFont="1" applyFill="1" applyBorder="1" applyAlignment="1">
      <alignment horizontal="right" wrapText="1"/>
    </xf>
    <xf numFmtId="0" fontId="29" fillId="4" borderId="0" xfId="0" applyFont="1" applyFill="1" applyAlignment="1">
      <alignment horizontal="right"/>
    </xf>
    <xf numFmtId="167" fontId="4" fillId="4" borderId="0" xfId="0" applyNumberFormat="1" applyFont="1" applyFill="1" applyAlignment="1">
      <alignment horizontal="right" wrapText="1"/>
    </xf>
    <xf numFmtId="0" fontId="4" fillId="4" borderId="5" xfId="3" applyFont="1" applyFill="1" applyBorder="1" applyAlignment="1">
      <alignment horizontal="left"/>
    </xf>
    <xf numFmtId="0" fontId="16" fillId="4" borderId="0" xfId="0" applyFont="1" applyFill="1" applyAlignment="1">
      <alignment horizontal="right"/>
    </xf>
    <xf numFmtId="0" fontId="16" fillId="4" borderId="2" xfId="0" applyFont="1" applyFill="1" applyBorder="1" applyAlignment="1">
      <alignment horizontal="right"/>
    </xf>
    <xf numFmtId="167" fontId="2" fillId="4" borderId="2" xfId="0" applyNumberFormat="1" applyFont="1" applyFill="1" applyBorder="1" applyAlignment="1">
      <alignment horizontal="right" wrapText="1"/>
    </xf>
    <xf numFmtId="0" fontId="28" fillId="4" borderId="4" xfId="0" applyNumberFormat="1" applyFont="1" applyFill="1" applyBorder="1" applyAlignment="1">
      <alignment horizontal="left" wrapText="1"/>
    </xf>
    <xf numFmtId="167" fontId="28" fillId="4" borderId="1" xfId="0" applyNumberFormat="1" applyFont="1" applyFill="1" applyBorder="1" applyAlignment="1">
      <alignment horizontal="right" vertical="top" wrapText="1"/>
    </xf>
    <xf numFmtId="167" fontId="16" fillId="4" borderId="0" xfId="0" applyNumberFormat="1" applyFont="1" applyFill="1" applyAlignment="1">
      <alignment horizontal="right"/>
    </xf>
    <xf numFmtId="167" fontId="5" fillId="4" borderId="0" xfId="0" applyNumberFormat="1" applyFont="1" applyFill="1" applyAlignment="1">
      <alignment horizontal="right"/>
    </xf>
    <xf numFmtId="0" fontId="8" fillId="4" borderId="4" xfId="0" applyFont="1" applyFill="1" applyBorder="1" applyAlignment="1"/>
    <xf numFmtId="167" fontId="16" fillId="4" borderId="1" xfId="0" applyNumberFormat="1" applyFont="1" applyFill="1" applyBorder="1" applyAlignment="1">
      <alignment horizontal="right"/>
    </xf>
    <xf numFmtId="0" fontId="28" fillId="4" borderId="6" xfId="0" applyFont="1" applyFill="1" applyBorder="1" applyAlignment="1"/>
    <xf numFmtId="167" fontId="28" fillId="4" borderId="3" xfId="0" applyNumberFormat="1" applyFont="1" applyFill="1" applyBorder="1" applyAlignment="1">
      <alignment horizontal="right" vertical="top" wrapText="1"/>
    </xf>
    <xf numFmtId="167" fontId="28" fillId="4" borderId="3" xfId="0" applyNumberFormat="1" applyFont="1" applyFill="1" applyBorder="1" applyAlignment="1">
      <alignment horizontal="right" vertical="top"/>
    </xf>
    <xf numFmtId="0" fontId="9" fillId="4" borderId="5" xfId="0" applyFont="1" applyFill="1" applyBorder="1" applyAlignment="1"/>
    <xf numFmtId="0" fontId="29" fillId="4" borderId="5" xfId="0" applyFont="1" applyFill="1" applyBorder="1" applyAlignment="1"/>
    <xf numFmtId="167" fontId="29" fillId="4" borderId="0" xfId="0" applyNumberFormat="1" applyFont="1" applyFill="1" applyBorder="1" applyAlignment="1">
      <alignment horizontal="right" vertical="top" wrapText="1"/>
    </xf>
    <xf numFmtId="167" fontId="29" fillId="4" borderId="0" xfId="0" applyNumberFormat="1" applyFont="1" applyFill="1" applyBorder="1" applyAlignment="1">
      <alignment horizontal="right" vertical="top"/>
    </xf>
    <xf numFmtId="167" fontId="29" fillId="4" borderId="0" xfId="0" applyNumberFormat="1" applyFont="1" applyFill="1" applyAlignment="1">
      <alignment horizontal="right"/>
    </xf>
    <xf numFmtId="0" fontId="4" fillId="4" borderId="5" xfId="0" applyFont="1" applyFill="1" applyBorder="1" applyAlignment="1"/>
    <xf numFmtId="0" fontId="4" fillId="4" borderId="5" xfId="0" applyNumberFormat="1" applyFont="1" applyFill="1" applyBorder="1" applyAlignment="1">
      <alignment horizontal="left" wrapText="1"/>
    </xf>
    <xf numFmtId="0" fontId="29" fillId="4" borderId="5" xfId="0" applyNumberFormat="1" applyFont="1" applyFill="1" applyBorder="1" applyAlignment="1">
      <alignment horizontal="left" wrapText="1"/>
    </xf>
    <xf numFmtId="167" fontId="29" fillId="4" borderId="0" xfId="0" applyNumberFormat="1" applyFont="1" applyFill="1" applyBorder="1" applyAlignment="1">
      <alignment horizontal="right"/>
    </xf>
    <xf numFmtId="167" fontId="29" fillId="4" borderId="0" xfId="0" quotePrefix="1" applyNumberFormat="1" applyFont="1" applyFill="1" applyAlignment="1">
      <alignment horizontal="right"/>
    </xf>
    <xf numFmtId="167" fontId="29" fillId="4" borderId="0" xfId="0" quotePrefix="1" applyNumberFormat="1" applyFont="1" applyFill="1" applyBorder="1" applyAlignment="1">
      <alignment horizontal="right"/>
    </xf>
    <xf numFmtId="0" fontId="27" fillId="4" borderId="0" xfId="0" applyFont="1" applyFill="1"/>
    <xf numFmtId="167" fontId="16" fillId="4" borderId="0" xfId="0" applyNumberFormat="1" applyFont="1" applyFill="1" applyBorder="1" applyAlignment="1">
      <alignment horizontal="right" vertical="top" wrapText="1"/>
    </xf>
    <xf numFmtId="167" fontId="15" fillId="4" borderId="1" xfId="0" applyNumberFormat="1" applyFont="1" applyFill="1" applyBorder="1" applyAlignment="1">
      <alignment horizontal="right"/>
    </xf>
    <xf numFmtId="0" fontId="28" fillId="4" borderId="6" xfId="0" applyNumberFormat="1" applyFont="1" applyFill="1" applyBorder="1" applyAlignment="1">
      <alignment horizontal="left" wrapText="1"/>
    </xf>
    <xf numFmtId="167" fontId="28" fillId="4" borderId="1" xfId="0" applyNumberFormat="1" applyFont="1" applyFill="1" applyBorder="1" applyAlignment="1">
      <alignment horizontal="right"/>
    </xf>
    <xf numFmtId="167" fontId="29" fillId="4" borderId="0" xfId="0" quotePrefix="1" applyNumberFormat="1" applyFont="1" applyFill="1" applyBorder="1" applyAlignment="1">
      <alignment horizontal="right" vertical="top" wrapText="1"/>
    </xf>
    <xf numFmtId="167" fontId="29" fillId="4" borderId="0" xfId="0" quotePrefix="1" applyNumberFormat="1" applyFont="1" applyFill="1" applyBorder="1" applyAlignment="1">
      <alignment horizontal="right" vertical="top"/>
    </xf>
    <xf numFmtId="167" fontId="20" fillId="4" borderId="0" xfId="0" applyNumberFormat="1" applyFont="1" applyFill="1" applyAlignment="1">
      <alignment horizontal="right"/>
    </xf>
    <xf numFmtId="167" fontId="28" fillId="4" borderId="1" xfId="0" applyNumberFormat="1" applyFont="1" applyFill="1" applyBorder="1" applyAlignment="1">
      <alignment horizontal="right" vertical="top"/>
    </xf>
    <xf numFmtId="167" fontId="28" fillId="4" borderId="0" xfId="0" applyNumberFormat="1" applyFont="1" applyFill="1" applyBorder="1" applyAlignment="1">
      <alignment horizontal="right" vertical="top"/>
    </xf>
    <xf numFmtId="167" fontId="28" fillId="4" borderId="0" xfId="0" applyNumberFormat="1" applyFont="1" applyFill="1" applyBorder="1" applyAlignment="1">
      <alignment horizontal="right" vertical="top" wrapText="1"/>
    </xf>
    <xf numFmtId="0" fontId="4" fillId="4" borderId="0" xfId="3" applyFont="1" applyFill="1"/>
    <xf numFmtId="0" fontId="13" fillId="4" borderId="0" xfId="3" applyFont="1" applyFill="1" applyAlignment="1">
      <alignment vertical="center"/>
    </xf>
    <xf numFmtId="0" fontId="4" fillId="4" borderId="0" xfId="3" applyFont="1" applyFill="1" applyAlignment="1">
      <alignment horizontal="left"/>
    </xf>
    <xf numFmtId="1" fontId="2" fillId="4" borderId="1" xfId="0" applyNumberFormat="1" applyFont="1" applyFill="1" applyBorder="1"/>
    <xf numFmtId="0" fontId="2" fillId="4" borderId="1" xfId="0" applyFont="1" applyFill="1" applyBorder="1"/>
    <xf numFmtId="1" fontId="4" fillId="4" borderId="0" xfId="0" applyNumberFormat="1" applyFont="1" applyFill="1" applyBorder="1"/>
    <xf numFmtId="0" fontId="4" fillId="4" borderId="0" xfId="0" applyFont="1" applyFill="1" applyBorder="1"/>
    <xf numFmtId="1" fontId="4" fillId="4" borderId="0" xfId="0" applyNumberFormat="1" applyFont="1" applyFill="1"/>
    <xf numFmtId="0" fontId="4" fillId="4" borderId="0" xfId="0" applyFont="1" applyFill="1"/>
    <xf numFmtId="167" fontId="4" fillId="2" borderId="0" xfId="3" applyNumberFormat="1" applyFont="1" applyFill="1" applyBorder="1"/>
    <xf numFmtId="167" fontId="4" fillId="2" borderId="1" xfId="3" applyNumberFormat="1" applyFont="1" applyFill="1" applyBorder="1" applyAlignment="1">
      <alignment horizontal="right"/>
    </xf>
    <xf numFmtId="1" fontId="4" fillId="4" borderId="1" xfId="3" applyNumberFormat="1" applyFont="1" applyFill="1" applyBorder="1"/>
    <xf numFmtId="0" fontId="9" fillId="4" borderId="0" xfId="0" applyFont="1" applyFill="1" applyBorder="1"/>
    <xf numFmtId="1" fontId="4" fillId="4" borderId="0" xfId="3" applyNumberFormat="1" applyFont="1" applyFill="1" applyBorder="1"/>
    <xf numFmtId="0" fontId="8" fillId="4" borderId="0" xfId="0" applyFont="1" applyFill="1" applyBorder="1"/>
    <xf numFmtId="0" fontId="4" fillId="4" borderId="0" xfId="3" applyFont="1" applyFill="1" applyBorder="1"/>
    <xf numFmtId="0" fontId="4" fillId="4" borderId="1" xfId="3" applyFont="1" applyFill="1" applyBorder="1"/>
    <xf numFmtId="0" fontId="13" fillId="4" borderId="5" xfId="3" applyFont="1" applyFill="1" applyBorder="1" applyAlignment="1">
      <alignment vertical="center"/>
    </xf>
    <xf numFmtId="0" fontId="28" fillId="4" borderId="0" xfId="3" applyFont="1" applyFill="1" applyAlignment="1">
      <alignment horizontal="right"/>
    </xf>
    <xf numFmtId="0" fontId="4" fillId="4" borderId="5" xfId="3" applyFont="1" applyFill="1" applyBorder="1"/>
    <xf numFmtId="0" fontId="5" fillId="4" borderId="0" xfId="3" applyFont="1" applyFill="1" applyAlignment="1">
      <alignment horizontal="right"/>
    </xf>
    <xf numFmtId="0" fontId="16" fillId="4" borderId="0" xfId="3" applyFont="1" applyFill="1" applyAlignment="1">
      <alignment horizontal="right"/>
    </xf>
    <xf numFmtId="0" fontId="20" fillId="4" borderId="0" xfId="0" applyFont="1" applyFill="1" applyAlignment="1">
      <alignment horizontal="right" wrapText="1"/>
    </xf>
    <xf numFmtId="0" fontId="2" fillId="4" borderId="4" xfId="3" applyFont="1" applyFill="1" applyBorder="1"/>
    <xf numFmtId="0" fontId="3" fillId="4" borderId="1" xfId="3" applyFont="1" applyFill="1" applyBorder="1" applyAlignment="1">
      <alignment horizontal="right"/>
    </xf>
    <xf numFmtId="0" fontId="2" fillId="4" borderId="5" xfId="3" applyFont="1" applyFill="1" applyBorder="1"/>
    <xf numFmtId="167" fontId="3" fillId="4" borderId="0" xfId="3" applyNumberFormat="1" applyFont="1" applyFill="1" applyAlignment="1">
      <alignment horizontal="right"/>
    </xf>
    <xf numFmtId="167" fontId="3" fillId="4" borderId="1" xfId="3" applyNumberFormat="1" applyFont="1" applyFill="1" applyBorder="1" applyAlignment="1">
      <alignment horizontal="right"/>
    </xf>
    <xf numFmtId="0" fontId="28" fillId="4" borderId="4" xfId="0" applyFont="1" applyFill="1" applyBorder="1"/>
    <xf numFmtId="169" fontId="28" fillId="4" borderId="1" xfId="0" applyNumberFormat="1" applyFont="1" applyFill="1" applyBorder="1" applyAlignment="1">
      <alignment horizontal="right"/>
    </xf>
    <xf numFmtId="167" fontId="3" fillId="4" borderId="0" xfId="3" applyNumberFormat="1" applyFont="1" applyFill="1" applyBorder="1" applyAlignment="1">
      <alignment horizontal="right"/>
    </xf>
    <xf numFmtId="169" fontId="2" fillId="4" borderId="0" xfId="3" applyNumberFormat="1" applyFont="1" applyFill="1" applyBorder="1" applyAlignment="1">
      <alignment horizontal="right"/>
    </xf>
    <xf numFmtId="169" fontId="4" fillId="4" borderId="0" xfId="3" applyNumberFormat="1" applyFont="1" applyFill="1" applyBorder="1" applyAlignment="1">
      <alignment horizontal="right"/>
    </xf>
    <xf numFmtId="167" fontId="5" fillId="4" borderId="0" xfId="3" applyNumberFormat="1" applyFont="1" applyFill="1" applyAlignment="1">
      <alignment horizontal="right"/>
    </xf>
    <xf numFmtId="0" fontId="5" fillId="4" borderId="0" xfId="0" applyFont="1" applyFill="1" applyAlignment="1">
      <alignment horizontal="right"/>
    </xf>
    <xf numFmtId="0" fontId="29" fillId="4" borderId="5" xfId="0" applyFont="1" applyFill="1" applyBorder="1"/>
    <xf numFmtId="169" fontId="29" fillId="4" borderId="0" xfId="0" applyNumberFormat="1" applyFont="1" applyFill="1" applyAlignment="1">
      <alignment horizontal="right"/>
    </xf>
    <xf numFmtId="0" fontId="21" fillId="4" borderId="0" xfId="0" applyFont="1" applyFill="1" applyAlignment="1">
      <alignment horizontal="right"/>
    </xf>
    <xf numFmtId="169" fontId="29" fillId="4" borderId="0" xfId="0" quotePrefix="1" applyNumberFormat="1" applyFont="1" applyFill="1" applyAlignment="1">
      <alignment horizontal="right"/>
    </xf>
    <xf numFmtId="167" fontId="5" fillId="4" borderId="0" xfId="3" applyNumberFormat="1" applyFont="1" applyFill="1" applyBorder="1" applyAlignment="1">
      <alignment horizontal="right"/>
    </xf>
    <xf numFmtId="169" fontId="4" fillId="4" borderId="0" xfId="3" quotePrefix="1" applyNumberFormat="1" applyFont="1" applyFill="1" applyBorder="1" applyAlignment="1">
      <alignment horizontal="right"/>
    </xf>
    <xf numFmtId="0" fontId="3" fillId="4" borderId="5" xfId="0" applyFont="1" applyFill="1" applyBorder="1"/>
    <xf numFmtId="167" fontId="3" fillId="4" borderId="0" xfId="0" applyNumberFormat="1" applyFont="1" applyFill="1" applyBorder="1" applyAlignment="1">
      <alignment horizontal="right"/>
    </xf>
    <xf numFmtId="169" fontId="16" fillId="4" borderId="0" xfId="3" applyNumberFormat="1" applyFont="1" applyFill="1" applyAlignment="1">
      <alignment horizontal="right"/>
    </xf>
    <xf numFmtId="169" fontId="20" fillId="4" borderId="0" xfId="3" applyNumberFormat="1" applyFont="1" applyFill="1" applyAlignment="1">
      <alignment horizontal="right"/>
    </xf>
    <xf numFmtId="0" fontId="5" fillId="4" borderId="1" xfId="0" applyFont="1" applyFill="1" applyBorder="1" applyAlignment="1">
      <alignment horizontal="right"/>
    </xf>
    <xf numFmtId="167" fontId="29" fillId="4" borderId="1" xfId="0" applyNumberFormat="1" applyFont="1" applyFill="1" applyBorder="1" applyAlignment="1">
      <alignment horizontal="right"/>
    </xf>
    <xf numFmtId="0" fontId="5" fillId="4" borderId="0" xfId="0" applyFont="1" applyFill="1" applyAlignment="1">
      <alignment horizontal="right" vertical="center" wrapText="1"/>
    </xf>
    <xf numFmtId="0" fontId="28" fillId="4" borderId="5" xfId="0" applyFont="1" applyFill="1" applyBorder="1"/>
    <xf numFmtId="167" fontId="4" fillId="2" borderId="0" xfId="0" applyNumberFormat="1" applyFont="1" applyFill="1" applyBorder="1" applyAlignment="1">
      <alignment horizontal="right" wrapText="1"/>
    </xf>
    <xf numFmtId="0" fontId="20" fillId="2" borderId="0" xfId="0" applyFont="1" applyFill="1"/>
    <xf numFmtId="169" fontId="4" fillId="2" borderId="0" xfId="3" applyNumberFormat="1" applyFont="1" applyFill="1"/>
    <xf numFmtId="169" fontId="20" fillId="2" borderId="1" xfId="0" applyNumberFormat="1" applyFont="1" applyFill="1" applyBorder="1" applyAlignment="1">
      <alignment vertical="center"/>
    </xf>
    <xf numFmtId="169" fontId="4" fillId="2" borderId="0" xfId="3" applyNumberFormat="1" applyFont="1" applyFill="1" applyBorder="1"/>
    <xf numFmtId="169" fontId="20" fillId="2" borderId="0" xfId="0" applyNumberFormat="1" applyFont="1" applyFill="1" applyAlignment="1">
      <alignment horizontal="left" vertical="center" wrapText="1" indent="1"/>
    </xf>
    <xf numFmtId="169" fontId="20" fillId="2" borderId="0" xfId="0" applyNumberFormat="1" applyFont="1" applyFill="1"/>
    <xf numFmtId="169" fontId="20" fillId="2" borderId="0" xfId="3" applyNumberFormat="1" applyFont="1" applyFill="1"/>
    <xf numFmtId="169" fontId="20" fillId="2" borderId="0" xfId="0" applyNumberFormat="1" applyFont="1" applyFill="1" applyAlignment="1">
      <alignment horizontal="right"/>
    </xf>
    <xf numFmtId="169" fontId="20" fillId="2" borderId="1" xfId="0" applyNumberFormat="1" applyFont="1" applyFill="1" applyBorder="1"/>
    <xf numFmtId="169" fontId="20" fillId="2" borderId="1" xfId="0" applyNumberFormat="1" applyFont="1" applyFill="1" applyBorder="1" applyAlignment="1">
      <alignment horizontal="right" vertical="center" wrapText="1"/>
    </xf>
    <xf numFmtId="169" fontId="4" fillId="2" borderId="0" xfId="0" applyNumberFormat="1" applyFont="1" applyFill="1" applyBorder="1"/>
    <xf numFmtId="0" fontId="20" fillId="2" borderId="1" xfId="0" applyFont="1" applyFill="1" applyBorder="1"/>
    <xf numFmtId="0" fontId="20" fillId="2" borderId="0" xfId="0" applyFont="1" applyFill="1" applyAlignment="1">
      <alignment vertical="center" wrapText="1"/>
    </xf>
    <xf numFmtId="0" fontId="9" fillId="2" borderId="0" xfId="0" applyFont="1" applyFill="1"/>
    <xf numFmtId="0" fontId="9" fillId="4" borderId="0" xfId="0" applyFont="1" applyFill="1" applyAlignment="1"/>
    <xf numFmtId="0" fontId="14" fillId="4" borderId="0" xfId="0" applyFont="1" applyFill="1"/>
    <xf numFmtId="0" fontId="35" fillId="4" borderId="0" xfId="0" applyFont="1" applyFill="1" applyAlignment="1">
      <alignment horizontal="left" vertical="center"/>
    </xf>
    <xf numFmtId="0" fontId="28" fillId="4" borderId="0" xfId="0" applyFont="1" applyFill="1" applyAlignment="1">
      <alignment horizontal="right"/>
    </xf>
    <xf numFmtId="0" fontId="8" fillId="4" borderId="0" xfId="0" applyFont="1" applyFill="1" applyAlignment="1">
      <alignment horizontal="left"/>
    </xf>
    <xf numFmtId="0" fontId="9" fillId="4" borderId="0" xfId="0" applyFont="1" applyFill="1" applyAlignment="1">
      <alignment horizontal="left"/>
    </xf>
    <xf numFmtId="0" fontId="8" fillId="4" borderId="1" xfId="0" applyFont="1" applyFill="1" applyBorder="1" applyAlignment="1">
      <alignment horizontal="right"/>
    </xf>
    <xf numFmtId="169" fontId="15" fillId="4" borderId="1" xfId="0" applyNumberFormat="1" applyFont="1" applyFill="1" applyBorder="1" applyAlignment="1">
      <alignment horizontal="right"/>
    </xf>
    <xf numFmtId="0" fontId="28" fillId="4" borderId="12" xfId="0" applyNumberFormat="1" applyFont="1" applyFill="1" applyBorder="1" applyAlignment="1">
      <alignment horizontal="left" vertical="top" wrapText="1"/>
    </xf>
    <xf numFmtId="0" fontId="29" fillId="4" borderId="13" xfId="0" applyNumberFormat="1" applyFont="1" applyFill="1" applyBorder="1" applyAlignment="1">
      <alignment horizontal="left" vertical="top" wrapText="1"/>
    </xf>
    <xf numFmtId="167" fontId="29" fillId="4" borderId="11" xfId="0" applyNumberFormat="1" applyFont="1" applyFill="1" applyBorder="1" applyAlignment="1">
      <alignment horizontal="right" vertical="top"/>
    </xf>
    <xf numFmtId="167" fontId="14" fillId="4" borderId="0" xfId="0" applyNumberFormat="1" applyFont="1" applyFill="1" applyBorder="1" applyAlignment="1">
      <alignment horizontal="right"/>
    </xf>
    <xf numFmtId="167" fontId="14" fillId="4" borderId="0" xfId="0" applyNumberFormat="1" applyFont="1" applyFill="1" applyAlignment="1">
      <alignment horizontal="right"/>
    </xf>
    <xf numFmtId="167" fontId="30" fillId="4" borderId="0" xfId="0" applyNumberFormat="1" applyFont="1" applyFill="1" applyBorder="1" applyAlignment="1">
      <alignment horizontal="right" vertical="top" wrapText="1"/>
    </xf>
    <xf numFmtId="167" fontId="27" fillId="4" borderId="0" xfId="0" applyNumberFormat="1" applyFont="1" applyFill="1" applyBorder="1" applyAlignment="1">
      <alignment horizontal="right"/>
    </xf>
    <xf numFmtId="0" fontId="28" fillId="4" borderId="14" xfId="0" applyNumberFormat="1" applyFont="1" applyFill="1" applyBorder="1" applyAlignment="1">
      <alignment horizontal="left" vertical="top" wrapText="1"/>
    </xf>
    <xf numFmtId="167" fontId="28" fillId="4" borderId="1" xfId="0" quotePrefix="1" applyNumberFormat="1" applyFont="1" applyFill="1" applyBorder="1" applyAlignment="1">
      <alignment horizontal="right" vertical="top"/>
    </xf>
    <xf numFmtId="167" fontId="16" fillId="4" borderId="0" xfId="0" applyNumberFormat="1" applyFont="1" applyFill="1" applyBorder="1" applyAlignment="1">
      <alignment horizontal="right"/>
    </xf>
    <xf numFmtId="0" fontId="28" fillId="4" borderId="13" xfId="0" applyNumberFormat="1" applyFont="1" applyFill="1" applyBorder="1" applyAlignment="1">
      <alignment horizontal="left" vertical="top" wrapText="1"/>
    </xf>
    <xf numFmtId="167" fontId="29" fillId="4" borderId="1" xfId="0" applyNumberFormat="1" applyFont="1" applyFill="1" applyBorder="1" applyAlignment="1">
      <alignment horizontal="right" vertical="top" wrapText="1"/>
    </xf>
    <xf numFmtId="167" fontId="29" fillId="4" borderId="1" xfId="0" applyNumberFormat="1" applyFont="1" applyFill="1" applyBorder="1" applyAlignment="1">
      <alignment horizontal="right" vertical="top"/>
    </xf>
    <xf numFmtId="167" fontId="33" fillId="4" borderId="0" xfId="0" applyNumberFormat="1" applyFont="1" applyFill="1" applyBorder="1" applyAlignment="1">
      <alignment horizontal="right" vertical="top" wrapText="1"/>
    </xf>
    <xf numFmtId="0" fontId="29" fillId="4" borderId="21" xfId="0" applyNumberFormat="1" applyFont="1" applyFill="1" applyBorder="1" applyAlignment="1">
      <alignment horizontal="left" vertical="top" wrapText="1"/>
    </xf>
    <xf numFmtId="168" fontId="29" fillId="4" borderId="0" xfId="2" applyNumberFormat="1" applyFont="1" applyFill="1" applyBorder="1" applyAlignment="1">
      <alignment horizontal="right" vertical="top" wrapText="1"/>
    </xf>
    <xf numFmtId="168" fontId="29" fillId="4" borderId="0" xfId="2" applyNumberFormat="1" applyFont="1" applyFill="1" applyBorder="1" applyAlignment="1">
      <alignment horizontal="right" vertical="top"/>
    </xf>
    <xf numFmtId="0" fontId="28" fillId="4" borderId="16" xfId="0" applyNumberFormat="1" applyFont="1" applyFill="1" applyBorder="1" applyAlignment="1">
      <alignment horizontal="left" vertical="top" wrapText="1"/>
    </xf>
    <xf numFmtId="0" fontId="29" fillId="4" borderId="17" xfId="0" applyNumberFormat="1" applyFont="1" applyFill="1" applyBorder="1" applyAlignment="1">
      <alignment horizontal="left" vertical="top" wrapText="1"/>
    </xf>
    <xf numFmtId="167" fontId="29" fillId="4" borderId="7" xfId="0" applyNumberFormat="1" applyFont="1" applyFill="1" applyBorder="1" applyAlignment="1">
      <alignment horizontal="right" vertical="top" wrapText="1"/>
    </xf>
    <xf numFmtId="168" fontId="29" fillId="4" borderId="7" xfId="2" applyNumberFormat="1" applyFont="1" applyFill="1" applyBorder="1" applyAlignment="1">
      <alignment horizontal="right" vertical="top" wrapText="1"/>
    </xf>
    <xf numFmtId="168" fontId="29" fillId="4" borderId="7" xfId="2" applyNumberFormat="1" applyFont="1" applyFill="1" applyBorder="1" applyAlignment="1">
      <alignment horizontal="right" vertical="top"/>
    </xf>
    <xf numFmtId="0" fontId="2" fillId="2" borderId="1" xfId="0" applyFont="1" applyFill="1" applyBorder="1" applyAlignment="1">
      <alignment horizontal="right"/>
    </xf>
    <xf numFmtId="0" fontId="32" fillId="2" borderId="1" xfId="0" applyFont="1" applyFill="1" applyBorder="1"/>
    <xf numFmtId="0" fontId="32" fillId="2" borderId="0" xfId="0" applyFont="1" applyFill="1"/>
    <xf numFmtId="0" fontId="16" fillId="2" borderId="0" xfId="0" applyFont="1" applyFill="1"/>
    <xf numFmtId="0" fontId="16" fillId="2" borderId="1" xfId="0" applyFont="1" applyFill="1" applyBorder="1"/>
    <xf numFmtId="167" fontId="2" fillId="2" borderId="1" xfId="0" applyNumberFormat="1" applyFont="1" applyFill="1" applyBorder="1" applyAlignment="1">
      <alignment horizontal="right" vertical="top"/>
    </xf>
    <xf numFmtId="0" fontId="2" fillId="2" borderId="1" xfId="3" applyFont="1" applyFill="1" applyBorder="1" applyAlignment="1">
      <alignment horizontal="right"/>
    </xf>
    <xf numFmtId="0" fontId="2" fillId="4" borderId="0" xfId="3" applyFont="1" applyFill="1"/>
    <xf numFmtId="0" fontId="28" fillId="4" borderId="0" xfId="0" applyFont="1" applyFill="1" applyBorder="1" applyAlignment="1">
      <alignment horizontal="right"/>
    </xf>
    <xf numFmtId="0" fontId="2" fillId="4" borderId="0" xfId="3" applyFont="1" applyFill="1" applyBorder="1"/>
    <xf numFmtId="0" fontId="29" fillId="4" borderId="0" xfId="0" applyFont="1" applyFill="1" applyBorder="1" applyAlignment="1">
      <alignment horizontal="right" wrapText="1"/>
    </xf>
    <xf numFmtId="0" fontId="4" fillId="4" borderId="3" xfId="3" applyFont="1" applyFill="1" applyBorder="1" applyAlignment="1">
      <alignment horizontal="left"/>
    </xf>
    <xf numFmtId="0" fontId="29" fillId="4" borderId="3" xfId="0" applyFont="1" applyFill="1" applyBorder="1" applyAlignment="1">
      <alignment horizontal="right"/>
    </xf>
    <xf numFmtId="1" fontId="16" fillId="4" borderId="0" xfId="3" applyNumberFormat="1" applyFont="1" applyFill="1" applyAlignment="1">
      <alignment horizontal="right"/>
    </xf>
    <xf numFmtId="167" fontId="9" fillId="4" borderId="1" xfId="0" applyNumberFormat="1" applyFont="1" applyFill="1" applyBorder="1" applyAlignment="1">
      <alignment horizontal="right"/>
    </xf>
    <xf numFmtId="167" fontId="16" fillId="4" borderId="0" xfId="3" quotePrefix="1" applyNumberFormat="1" applyFont="1" applyFill="1" applyAlignment="1">
      <alignment horizontal="right"/>
    </xf>
    <xf numFmtId="167" fontId="16" fillId="4" borderId="0" xfId="3" applyNumberFormat="1" applyFont="1" applyFill="1" applyAlignment="1">
      <alignment horizontal="right"/>
    </xf>
    <xf numFmtId="167" fontId="29" fillId="4" borderId="0" xfId="3" quotePrefix="1" applyNumberFormat="1" applyFont="1" applyFill="1" applyAlignment="1">
      <alignment horizontal="right"/>
    </xf>
    <xf numFmtId="167" fontId="29" fillId="4" borderId="0" xfId="2" applyNumberFormat="1" applyFont="1" applyFill="1" applyBorder="1" applyAlignment="1">
      <alignment horizontal="right"/>
    </xf>
    <xf numFmtId="167" fontId="29" fillId="4" borderId="0" xfId="2" applyNumberFormat="1" applyFont="1" applyFill="1" applyAlignment="1">
      <alignment horizontal="right"/>
    </xf>
    <xf numFmtId="168" fontId="9" fillId="4" borderId="0" xfId="2" applyNumberFormat="1" applyFont="1" applyFill="1" applyAlignment="1">
      <alignment horizontal="right"/>
    </xf>
    <xf numFmtId="0" fontId="29" fillId="4" borderId="0" xfId="3" applyFont="1" applyFill="1"/>
    <xf numFmtId="168" fontId="29" fillId="4" borderId="0" xfId="2" applyNumberFormat="1" applyFont="1" applyFill="1" applyAlignment="1">
      <alignment horizontal="right"/>
    </xf>
    <xf numFmtId="0" fontId="9" fillId="2" borderId="1" xfId="0" applyFont="1" applyFill="1" applyBorder="1"/>
    <xf numFmtId="0" fontId="9" fillId="2" borderId="0" xfId="0" quotePrefix="1" applyFont="1" applyFill="1" applyAlignment="1">
      <alignment horizontal="right"/>
    </xf>
    <xf numFmtId="168" fontId="9" fillId="2" borderId="0" xfId="2" applyNumberFormat="1" applyFont="1" applyFill="1"/>
    <xf numFmtId="167" fontId="16" fillId="2" borderId="1" xfId="3" applyNumberFormat="1" applyFont="1" applyFill="1" applyBorder="1" applyAlignment="1">
      <alignment horizontal="right"/>
    </xf>
    <xf numFmtId="0" fontId="2" fillId="2" borderId="0" xfId="0" applyFont="1" applyFill="1" applyBorder="1" applyAlignment="1">
      <alignment horizontal="right"/>
    </xf>
    <xf numFmtId="0" fontId="2" fillId="2" borderId="0" xfId="0" applyFont="1" applyFill="1" applyAlignment="1">
      <alignment horizontal="right"/>
    </xf>
    <xf numFmtId="167" fontId="9" fillId="2" borderId="3" xfId="0" applyNumberFormat="1" applyFont="1" applyFill="1" applyBorder="1" applyAlignment="1">
      <alignment horizontal="right"/>
    </xf>
    <xf numFmtId="0" fontId="35" fillId="4" borderId="5" xfId="0" applyFont="1" applyFill="1" applyBorder="1" applyAlignment="1">
      <alignment vertical="center"/>
    </xf>
    <xf numFmtId="0" fontId="35" fillId="4" borderId="0" xfId="0" applyFont="1" applyFill="1" applyBorder="1" applyAlignment="1">
      <alignment vertical="center"/>
    </xf>
    <xf numFmtId="0" fontId="9" fillId="4" borderId="5" xfId="0" applyFont="1" applyFill="1" applyBorder="1"/>
    <xf numFmtId="0" fontId="8" fillId="4" borderId="5" xfId="0" applyFont="1" applyFill="1" applyBorder="1"/>
    <xf numFmtId="0" fontId="8" fillId="4" borderId="3" xfId="0" applyFont="1" applyFill="1" applyBorder="1"/>
    <xf numFmtId="0" fontId="29" fillId="4" borderId="0" xfId="0" applyNumberFormat="1" applyFont="1" applyFill="1" applyBorder="1" applyAlignment="1">
      <alignment horizontal="left" vertical="top" wrapText="1"/>
    </xf>
    <xf numFmtId="0" fontId="14" fillId="4" borderId="0" xfId="0" applyFont="1" applyFill="1" applyBorder="1"/>
    <xf numFmtId="0" fontId="30" fillId="4" borderId="0" xfId="0" applyNumberFormat="1" applyFont="1" applyFill="1" applyBorder="1" applyAlignment="1">
      <alignment horizontal="left" vertical="top" wrapText="1"/>
    </xf>
    <xf numFmtId="0" fontId="28" fillId="4" borderId="0" xfId="0" applyNumberFormat="1" applyFont="1" applyFill="1" applyBorder="1" applyAlignment="1">
      <alignment horizontal="left" vertical="top" wrapText="1"/>
    </xf>
    <xf numFmtId="167" fontId="2" fillId="2" borderId="1" xfId="0" quotePrefix="1" applyNumberFormat="1" applyFont="1" applyFill="1" applyBorder="1" applyAlignment="1">
      <alignment horizontal="right"/>
    </xf>
    <xf numFmtId="167" fontId="41" fillId="4" borderId="0" xfId="0" applyNumberFormat="1" applyFont="1" applyFill="1" applyAlignment="1">
      <alignment horizontal="right"/>
    </xf>
    <xf numFmtId="167" fontId="28" fillId="4" borderId="0" xfId="0" quotePrefix="1" applyNumberFormat="1" applyFont="1" applyFill="1" applyBorder="1" applyAlignment="1">
      <alignment horizontal="right" vertical="top"/>
    </xf>
    <xf numFmtId="0" fontId="14" fillId="4" borderId="5" xfId="0" applyFont="1" applyFill="1" applyBorder="1" applyAlignment="1"/>
    <xf numFmtId="1" fontId="4" fillId="4" borderId="1" xfId="3" applyNumberFormat="1" applyFont="1" applyFill="1" applyBorder="1" applyAlignment="1">
      <alignment horizontal="right"/>
    </xf>
    <xf numFmtId="1" fontId="4" fillId="4" borderId="0" xfId="3" applyNumberFormat="1" applyFont="1" applyFill="1" applyBorder="1" applyAlignment="1">
      <alignment horizontal="right"/>
    </xf>
    <xf numFmtId="0" fontId="5" fillId="4" borderId="1" xfId="0" applyFont="1" applyFill="1" applyBorder="1" applyAlignment="1">
      <alignment horizontal="right" vertical="center" wrapText="1"/>
    </xf>
    <xf numFmtId="0" fontId="5" fillId="4" borderId="0" xfId="0" applyFont="1" applyFill="1" applyBorder="1" applyAlignment="1">
      <alignment horizontal="right"/>
    </xf>
    <xf numFmtId="0" fontId="29" fillId="4" borderId="5" xfId="0" applyFont="1" applyFill="1" applyBorder="1" applyAlignment="1">
      <alignment horizontal="left"/>
    </xf>
    <xf numFmtId="0" fontId="4" fillId="4" borderId="5" xfId="3" applyFont="1" applyFill="1" applyBorder="1" applyAlignment="1"/>
    <xf numFmtId="0" fontId="30" fillId="4" borderId="5" xfId="0" applyFont="1" applyFill="1" applyBorder="1" applyAlignment="1">
      <alignment horizontal="left" indent="4"/>
    </xf>
    <xf numFmtId="0" fontId="30" fillId="4" borderId="5" xfId="0" applyFont="1" applyFill="1" applyBorder="1"/>
    <xf numFmtId="0" fontId="43" fillId="0" borderId="0" xfId="0" applyFont="1"/>
    <xf numFmtId="169" fontId="9" fillId="0" borderId="0" xfId="0" applyNumberFormat="1" applyFont="1"/>
    <xf numFmtId="0" fontId="15" fillId="0" borderId="0" xfId="0" applyFont="1"/>
    <xf numFmtId="0" fontId="44" fillId="0" borderId="0" xfId="0" applyFont="1"/>
    <xf numFmtId="0" fontId="9" fillId="0" borderId="0" xfId="0" applyFont="1" applyBorder="1" applyAlignment="1">
      <alignment wrapText="1"/>
    </xf>
    <xf numFmtId="0" fontId="45" fillId="4" borderId="18" xfId="0" applyFont="1" applyFill="1" applyBorder="1"/>
    <xf numFmtId="0" fontId="32" fillId="4" borderId="2" xfId="0" applyFont="1" applyFill="1" applyBorder="1"/>
    <xf numFmtId="0" fontId="43" fillId="4" borderId="2" xfId="0" applyFont="1" applyFill="1" applyBorder="1"/>
    <xf numFmtId="0" fontId="43" fillId="4" borderId="2" xfId="0" applyFont="1" applyFill="1" applyBorder="1" applyAlignment="1">
      <alignment horizontal="right"/>
    </xf>
    <xf numFmtId="0" fontId="32" fillId="4" borderId="8" xfId="0" applyFont="1" applyFill="1" applyBorder="1"/>
    <xf numFmtId="0" fontId="46" fillId="4" borderId="19" xfId="0" applyFont="1" applyFill="1" applyBorder="1"/>
    <xf numFmtId="0" fontId="32" fillId="4" borderId="0" xfId="0" applyFont="1" applyFill="1" applyBorder="1"/>
    <xf numFmtId="0" fontId="43" fillId="4" borderId="0" xfId="0" applyFont="1" applyFill="1" applyBorder="1"/>
    <xf numFmtId="0" fontId="43" fillId="4" borderId="0" xfId="0" applyFont="1" applyFill="1" applyBorder="1" applyAlignment="1">
      <alignment horizontal="right"/>
    </xf>
    <xf numFmtId="0" fontId="43" fillId="4" borderId="5" xfId="0" applyFont="1" applyFill="1" applyBorder="1" applyAlignment="1">
      <alignment horizontal="right"/>
    </xf>
    <xf numFmtId="0" fontId="32" fillId="4" borderId="5" xfId="0" applyFont="1" applyFill="1" applyBorder="1"/>
    <xf numFmtId="0" fontId="43" fillId="4" borderId="20" xfId="0" applyFont="1" applyFill="1" applyBorder="1"/>
    <xf numFmtId="0" fontId="43" fillId="4" borderId="3" xfId="0" applyFont="1" applyFill="1" applyBorder="1"/>
    <xf numFmtId="0" fontId="43" fillId="4" borderId="3" xfId="0" applyFont="1" applyFill="1" applyBorder="1" applyAlignment="1">
      <alignment horizontal="right"/>
    </xf>
    <xf numFmtId="0" fontId="47" fillId="4" borderId="20" xfId="1463" applyFont="1" applyFill="1" applyBorder="1"/>
    <xf numFmtId="0" fontId="43" fillId="4" borderId="6" xfId="0" applyFont="1" applyFill="1" applyBorder="1"/>
    <xf numFmtId="0" fontId="43" fillId="4" borderId="0" xfId="0" applyFont="1" applyFill="1"/>
    <xf numFmtId="0" fontId="44" fillId="4" borderId="18" xfId="0" applyFont="1" applyFill="1" applyBorder="1"/>
    <xf numFmtId="0" fontId="32" fillId="4" borderId="19" xfId="0" applyFont="1" applyFill="1" applyBorder="1"/>
    <xf numFmtId="0" fontId="44" fillId="4" borderId="19" xfId="0" applyFont="1" applyFill="1" applyBorder="1"/>
    <xf numFmtId="0" fontId="32" fillId="4" borderId="20" xfId="0" applyFont="1" applyFill="1" applyBorder="1"/>
    <xf numFmtId="0" fontId="32" fillId="4" borderId="3" xfId="0" applyFont="1" applyFill="1" applyBorder="1"/>
    <xf numFmtId="0" fontId="32" fillId="4" borderId="6" xfId="0" applyFont="1" applyFill="1" applyBorder="1"/>
    <xf numFmtId="0" fontId="32" fillId="3" borderId="19" xfId="0" applyFont="1" applyFill="1" applyBorder="1"/>
    <xf numFmtId="0" fontId="43" fillId="4" borderId="19" xfId="0" applyFont="1" applyFill="1" applyBorder="1"/>
    <xf numFmtId="0" fontId="48" fillId="4" borderId="19" xfId="0" applyFont="1" applyFill="1" applyBorder="1"/>
    <xf numFmtId="0" fontId="49" fillId="4" borderId="19" xfId="0" applyFont="1" applyFill="1" applyBorder="1"/>
    <xf numFmtId="0" fontId="50" fillId="4" borderId="0" xfId="0" applyFont="1" applyFill="1" applyBorder="1"/>
    <xf numFmtId="0" fontId="51" fillId="4" borderId="0" xfId="0" applyFont="1" applyFill="1"/>
    <xf numFmtId="0" fontId="36" fillId="0" borderId="0" xfId="0" applyFont="1"/>
    <xf numFmtId="0" fontId="46" fillId="4" borderId="0" xfId="0" applyFont="1" applyFill="1"/>
    <xf numFmtId="3" fontId="9" fillId="4" borderId="0" xfId="0" applyNumberFormat="1" applyFont="1" applyFill="1" applyAlignment="1">
      <alignment horizontal="right" vertical="center" wrapText="1"/>
    </xf>
    <xf numFmtId="0" fontId="39" fillId="4" borderId="0" xfId="0" applyFont="1" applyFill="1"/>
    <xf numFmtId="0" fontId="4" fillId="4" borderId="0" xfId="3" applyFont="1" applyFill="1" applyAlignment="1">
      <alignment wrapText="1"/>
    </xf>
    <xf numFmtId="2" fontId="4" fillId="4" borderId="0" xfId="3" applyNumberFormat="1" applyFont="1" applyFill="1"/>
    <xf numFmtId="0" fontId="2" fillId="4" borderId="14" xfId="0" applyNumberFormat="1" applyFont="1" applyFill="1" applyBorder="1" applyAlignment="1">
      <alignment horizontal="left" vertical="top" wrapText="1"/>
    </xf>
    <xf numFmtId="167" fontId="2" fillId="4" borderId="1" xfId="0" applyNumberFormat="1" applyFont="1" applyFill="1" applyBorder="1" applyAlignment="1">
      <alignment horizontal="right" vertical="top" wrapText="1"/>
    </xf>
    <xf numFmtId="0" fontId="53" fillId="0" borderId="0" xfId="0" applyFont="1"/>
    <xf numFmtId="0" fontId="54" fillId="0" borderId="0" xfId="0" applyFont="1" applyFill="1" applyBorder="1"/>
    <xf numFmtId="3" fontId="9" fillId="2" borderId="0" xfId="0" applyNumberFormat="1" applyFont="1" applyFill="1" applyAlignment="1">
      <alignment horizontal="right" vertical="center" wrapText="1"/>
    </xf>
    <xf numFmtId="166" fontId="52" fillId="4" borderId="0" xfId="1" applyNumberFormat="1" applyFont="1" applyFill="1" applyAlignment="1">
      <alignment horizontal="right"/>
    </xf>
    <xf numFmtId="2" fontId="9" fillId="4" borderId="0" xfId="0" applyNumberFormat="1" applyFont="1" applyFill="1"/>
    <xf numFmtId="2" fontId="4" fillId="4" borderId="0" xfId="0" applyNumberFormat="1" applyFont="1" applyFill="1" applyAlignment="1">
      <alignment horizontal="right"/>
    </xf>
    <xf numFmtId="2" fontId="4" fillId="2" borderId="0" xfId="0" applyNumberFormat="1" applyFont="1" applyFill="1" applyAlignment="1">
      <alignment horizontal="right"/>
    </xf>
    <xf numFmtId="0" fontId="4" fillId="4" borderId="3" xfId="0" applyFont="1" applyFill="1" applyBorder="1"/>
    <xf numFmtId="171" fontId="4" fillId="4" borderId="3" xfId="0" applyNumberFormat="1" applyFont="1" applyFill="1" applyBorder="1" applyAlignment="1">
      <alignment horizontal="right"/>
    </xf>
    <xf numFmtId="2" fontId="9" fillId="2" borderId="0" xfId="0" applyNumberFormat="1" applyFont="1" applyFill="1"/>
    <xf numFmtId="166" fontId="52" fillId="2" borderId="0" xfId="1" applyNumberFormat="1" applyFont="1" applyFill="1" applyAlignment="1">
      <alignment horizontal="right"/>
    </xf>
    <xf numFmtId="0" fontId="4" fillId="4" borderId="0" xfId="3" applyFont="1" applyFill="1" applyBorder="1" applyAlignment="1">
      <alignment vertical="top" wrapText="1"/>
    </xf>
    <xf numFmtId="0" fontId="30" fillId="4" borderId="5" xfId="0" applyFont="1" applyFill="1" applyBorder="1" applyAlignment="1">
      <alignment horizontal="left"/>
    </xf>
    <xf numFmtId="0" fontId="40" fillId="4" borderId="0" xfId="0" applyNumberFormat="1" applyFont="1" applyFill="1" applyBorder="1" applyAlignment="1">
      <alignment horizontal="left" vertical="top" wrapText="1"/>
    </xf>
    <xf numFmtId="167" fontId="40" fillId="2" borderId="0" xfId="0" applyNumberFormat="1" applyFont="1" applyFill="1" applyBorder="1" applyAlignment="1">
      <alignment horizontal="right" vertical="top"/>
    </xf>
    <xf numFmtId="167" fontId="4" fillId="4" borderId="3" xfId="0" applyNumberFormat="1" applyFont="1" applyFill="1" applyBorder="1" applyAlignment="1">
      <alignment horizontal="right"/>
    </xf>
    <xf numFmtId="0" fontId="41" fillId="4" borderId="0" xfId="3" applyFont="1" applyFill="1"/>
    <xf numFmtId="15" fontId="43" fillId="4" borderId="18" xfId="0" applyNumberFormat="1" applyFont="1" applyFill="1" applyBorder="1" applyAlignment="1">
      <alignment horizontal="left"/>
    </xf>
    <xf numFmtId="0" fontId="2" fillId="4" borderId="8" xfId="3" applyFont="1" applyFill="1" applyBorder="1" applyAlignment="1">
      <alignment horizontal="left"/>
    </xf>
    <xf numFmtId="167" fontId="4" fillId="4" borderId="0" xfId="1" applyNumberFormat="1" applyFont="1" applyFill="1" applyBorder="1" applyAlignment="1">
      <alignment vertical="top"/>
    </xf>
    <xf numFmtId="2" fontId="4" fillId="4" borderId="0" xfId="0" applyNumberFormat="1" applyFont="1" applyFill="1" applyBorder="1" applyAlignment="1">
      <alignment horizontal="right"/>
    </xf>
    <xf numFmtId="2" fontId="4" fillId="4" borderId="0" xfId="0" applyNumberFormat="1" applyFont="1" applyFill="1" applyBorder="1" applyAlignment="1">
      <alignment horizontal="right" vertical="top"/>
    </xf>
    <xf numFmtId="1" fontId="2" fillId="4" borderId="0" xfId="0" applyNumberFormat="1" applyFont="1" applyFill="1" applyBorder="1" applyAlignment="1">
      <alignment horizontal="right" vertical="top"/>
    </xf>
    <xf numFmtId="0" fontId="34" fillId="4" borderId="19" xfId="0" applyFont="1" applyFill="1" applyBorder="1"/>
    <xf numFmtId="0" fontId="45" fillId="4" borderId="19" xfId="0" applyFont="1" applyFill="1" applyBorder="1"/>
    <xf numFmtId="167" fontId="28" fillId="4" borderId="22" xfId="0" applyNumberFormat="1" applyFont="1" applyFill="1" applyBorder="1" applyAlignment="1">
      <alignment horizontal="right"/>
    </xf>
    <xf numFmtId="0" fontId="5" fillId="0" borderId="0" xfId="0" applyFont="1" applyBorder="1"/>
    <xf numFmtId="0" fontId="21" fillId="0" borderId="0" xfId="0" applyFont="1" applyBorder="1"/>
    <xf numFmtId="0" fontId="55" fillId="0" borderId="0" xfId="0" applyFont="1" applyBorder="1"/>
    <xf numFmtId="0" fontId="0" fillId="0" borderId="0" xfId="0" applyBorder="1"/>
    <xf numFmtId="0" fontId="28"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left" vertical="top" wrapText="1"/>
    </xf>
    <xf numFmtId="0" fontId="36" fillId="4" borderId="0" xfId="0" applyFont="1" applyFill="1" applyBorder="1"/>
    <xf numFmtId="167" fontId="18" fillId="4" borderId="0" xfId="1463" applyNumberFormat="1" applyFill="1" applyBorder="1"/>
    <xf numFmtId="167" fontId="18" fillId="4" borderId="3" xfId="1463" applyNumberFormat="1" applyFill="1" applyBorder="1"/>
    <xf numFmtId="0" fontId="2" fillId="4" borderId="0" xfId="0" applyFont="1" applyFill="1" applyBorder="1" applyAlignment="1">
      <alignment horizontal="right"/>
    </xf>
    <xf numFmtId="167" fontId="4" fillId="4" borderId="1" xfId="0" applyNumberFormat="1" applyFont="1" applyFill="1" applyBorder="1" applyAlignment="1">
      <alignment horizontal="right"/>
    </xf>
    <xf numFmtId="0" fontId="4" fillId="0" borderId="0" xfId="0" applyFont="1" applyFill="1"/>
    <xf numFmtId="0" fontId="4" fillId="4" borderId="0" xfId="3" applyFont="1" applyFill="1" applyBorder="1" applyAlignment="1">
      <alignment horizontal="right"/>
    </xf>
    <xf numFmtId="0" fontId="2" fillId="4" borderId="0" xfId="0" applyFont="1" applyFill="1" applyBorder="1"/>
    <xf numFmtId="0" fontId="41" fillId="4" borderId="0" xfId="0" applyFont="1" applyFill="1" applyBorder="1"/>
    <xf numFmtId="0" fontId="4" fillId="0" borderId="0" xfId="3" applyFont="1" applyFill="1"/>
    <xf numFmtId="1" fontId="56" fillId="4" borderId="0" xfId="0" applyNumberFormat="1" applyFont="1" applyFill="1" applyAlignment="1">
      <alignment horizontal="right" wrapText="1"/>
    </xf>
    <xf numFmtId="167" fontId="57" fillId="4" borderId="0" xfId="0" applyNumberFormat="1" applyFont="1" applyFill="1" applyAlignment="1">
      <alignment horizontal="right" wrapText="1"/>
    </xf>
    <xf numFmtId="167" fontId="57" fillId="4" borderId="0" xfId="0" applyNumberFormat="1" applyFont="1" applyFill="1" applyAlignment="1">
      <alignment horizontal="right"/>
    </xf>
    <xf numFmtId="167" fontId="57" fillId="4" borderId="0" xfId="3" applyNumberFormat="1" applyFont="1" applyFill="1" applyAlignment="1">
      <alignment horizontal="right"/>
    </xf>
    <xf numFmtId="167" fontId="56" fillId="4" borderId="1" xfId="0" applyNumberFormat="1" applyFont="1" applyFill="1" applyBorder="1" applyAlignment="1">
      <alignment horizontal="right"/>
    </xf>
    <xf numFmtId="167" fontId="57" fillId="4" borderId="0" xfId="0" applyNumberFormat="1" applyFont="1" applyFill="1" applyBorder="1" applyAlignment="1">
      <alignment horizontal="right"/>
    </xf>
    <xf numFmtId="167" fontId="57" fillId="4" borderId="2" xfId="0" applyNumberFormat="1" applyFont="1" applyFill="1" applyBorder="1" applyAlignment="1">
      <alignment horizontal="right"/>
    </xf>
    <xf numFmtId="0" fontId="56" fillId="4" borderId="0" xfId="0" applyFont="1" applyFill="1" applyAlignment="1">
      <alignment horizontal="right" wrapText="1"/>
    </xf>
    <xf numFmtId="0" fontId="56" fillId="4" borderId="0" xfId="0" applyFont="1" applyFill="1" applyBorder="1" applyAlignment="1">
      <alignment horizontal="right" wrapText="1"/>
    </xf>
    <xf numFmtId="0" fontId="57" fillId="4" borderId="0" xfId="0" applyFont="1" applyFill="1" applyAlignment="1">
      <alignment horizontal="right" wrapText="1"/>
    </xf>
    <xf numFmtId="0" fontId="57" fillId="4" borderId="0" xfId="0" applyFont="1" applyFill="1" applyBorder="1" applyAlignment="1">
      <alignment horizontal="right" wrapText="1"/>
    </xf>
    <xf numFmtId="0" fontId="57" fillId="4" borderId="0" xfId="0" applyFont="1" applyFill="1" applyAlignment="1">
      <alignment horizontal="right"/>
    </xf>
    <xf numFmtId="0" fontId="57" fillId="4" borderId="0" xfId="0" applyFont="1" applyFill="1" applyBorder="1" applyAlignment="1">
      <alignment horizontal="right"/>
    </xf>
    <xf numFmtId="0" fontId="56" fillId="4" borderId="1" xfId="0" applyFont="1" applyFill="1" applyBorder="1" applyAlignment="1">
      <alignment horizontal="right"/>
    </xf>
    <xf numFmtId="0" fontId="56" fillId="4" borderId="1" xfId="0" applyNumberFormat="1" applyFont="1" applyFill="1" applyBorder="1" applyAlignment="1">
      <alignment horizontal="right" wrapText="1"/>
    </xf>
    <xf numFmtId="0" fontId="57" fillId="4" borderId="0" xfId="0" applyNumberFormat="1" applyFont="1" applyFill="1" applyBorder="1" applyAlignment="1">
      <alignment horizontal="right" vertical="top" wrapText="1"/>
    </xf>
    <xf numFmtId="0" fontId="57" fillId="4" borderId="3" xfId="0" applyFont="1" applyFill="1" applyBorder="1" applyAlignment="1">
      <alignment horizontal="right"/>
    </xf>
    <xf numFmtId="0" fontId="57" fillId="4" borderId="0" xfId="3" applyFont="1" applyFill="1" applyBorder="1" applyAlignment="1">
      <alignment horizontal="right"/>
    </xf>
    <xf numFmtId="0" fontId="57" fillId="4" borderId="0" xfId="3" applyFont="1" applyFill="1" applyAlignment="1">
      <alignment horizontal="right"/>
    </xf>
    <xf numFmtId="0" fontId="56" fillId="4" borderId="1" xfId="3" applyFont="1" applyFill="1" applyBorder="1" applyAlignment="1">
      <alignment horizontal="right"/>
    </xf>
    <xf numFmtId="0" fontId="57" fillId="4" borderId="0" xfId="3" quotePrefix="1" applyFont="1" applyFill="1" applyBorder="1" applyAlignment="1">
      <alignment horizontal="right"/>
    </xf>
    <xf numFmtId="0" fontId="22" fillId="0" borderId="0" xfId="0" applyFont="1" applyFill="1" applyAlignment="1">
      <alignment horizontal="right"/>
    </xf>
    <xf numFmtId="169" fontId="22" fillId="4" borderId="0" xfId="0" applyNumberFormat="1" applyFont="1" applyFill="1" applyAlignment="1">
      <alignment horizontal="right"/>
    </xf>
    <xf numFmtId="0" fontId="22" fillId="4" borderId="1" xfId="0" applyFont="1" applyFill="1" applyBorder="1" applyAlignment="1">
      <alignment horizontal="right"/>
    </xf>
    <xf numFmtId="0" fontId="16" fillId="4" borderId="0" xfId="3" applyFont="1" applyFill="1"/>
    <xf numFmtId="0" fontId="16" fillId="4" borderId="0" xfId="3" applyNumberFormat="1" applyFont="1" applyFill="1"/>
    <xf numFmtId="0" fontId="22" fillId="4" borderId="0" xfId="3" applyFont="1" applyFill="1"/>
    <xf numFmtId="0" fontId="16" fillId="4" borderId="1" xfId="3" applyFont="1" applyFill="1" applyBorder="1"/>
    <xf numFmtId="0" fontId="16" fillId="4" borderId="0" xfId="3" applyFont="1" applyFill="1" applyBorder="1"/>
    <xf numFmtId="0" fontId="44" fillId="0" borderId="0" xfId="0" applyFont="1" applyFill="1" applyBorder="1"/>
    <xf numFmtId="0" fontId="32" fillId="0" borderId="0" xfId="0" applyFont="1" applyAlignment="1">
      <alignment wrapText="1"/>
    </xf>
    <xf numFmtId="0" fontId="32" fillId="4" borderId="1" xfId="0" applyFont="1" applyFill="1" applyBorder="1"/>
    <xf numFmtId="0" fontId="25" fillId="4" borderId="0" xfId="0" applyNumberFormat="1" applyFont="1" applyFill="1" applyBorder="1" applyAlignment="1">
      <alignment horizontal="left" vertical="top" wrapText="1"/>
    </xf>
    <xf numFmtId="0" fontId="25" fillId="4" borderId="0" xfId="0" applyNumberFormat="1" applyFont="1" applyFill="1" applyBorder="1" applyAlignment="1">
      <alignment horizontal="right" vertical="top" wrapText="1"/>
    </xf>
    <xf numFmtId="165" fontId="25" fillId="4" borderId="0" xfId="1" applyNumberFormat="1" applyFont="1" applyFill="1" applyBorder="1" applyAlignment="1">
      <alignment horizontal="right" vertical="top"/>
    </xf>
    <xf numFmtId="2" fontId="25" fillId="4" borderId="0" xfId="1" applyNumberFormat="1" applyFont="1" applyFill="1" applyBorder="1" applyAlignment="1">
      <alignment horizontal="right" vertical="top"/>
    </xf>
    <xf numFmtId="0" fontId="16" fillId="4" borderId="0" xfId="0" applyNumberFormat="1" applyFont="1" applyFill="1" applyBorder="1" applyAlignment="1">
      <alignment vertical="top"/>
    </xf>
    <xf numFmtId="2" fontId="16" fillId="4" borderId="0" xfId="0" applyNumberFormat="1" applyFont="1" applyFill="1" applyBorder="1" applyAlignment="1">
      <alignment vertical="top"/>
    </xf>
    <xf numFmtId="0" fontId="6" fillId="4" borderId="23" xfId="0" applyNumberFormat="1" applyFont="1" applyFill="1" applyBorder="1" applyAlignment="1">
      <alignment vertical="center"/>
    </xf>
    <xf numFmtId="167" fontId="4" fillId="4" borderId="23" xfId="1" applyNumberFormat="1" applyFont="1" applyFill="1" applyBorder="1" applyAlignment="1">
      <alignment horizontal="right" vertical="top" wrapText="1"/>
    </xf>
    <xf numFmtId="167" fontId="4" fillId="4" borderId="23" xfId="1" applyNumberFormat="1" applyFont="1" applyFill="1" applyBorder="1" applyAlignment="1">
      <alignment horizontal="right" vertical="top"/>
    </xf>
    <xf numFmtId="167" fontId="4" fillId="4" borderId="23" xfId="0" applyNumberFormat="1" applyFont="1" applyFill="1" applyBorder="1" applyAlignment="1">
      <alignment horizontal="right" vertical="top"/>
    </xf>
    <xf numFmtId="167" fontId="4" fillId="2" borderId="23" xfId="0" applyNumberFormat="1" applyFont="1" applyFill="1" applyBorder="1" applyAlignment="1">
      <alignment horizontal="right" vertical="top"/>
    </xf>
    <xf numFmtId="0" fontId="16" fillId="2" borderId="0" xfId="0" applyNumberFormat="1" applyFont="1" applyFill="1" applyBorder="1" applyAlignment="1">
      <alignment vertical="top"/>
    </xf>
    <xf numFmtId="0" fontId="58" fillId="4" borderId="0" xfId="0" applyFont="1" applyFill="1"/>
    <xf numFmtId="0" fontId="59" fillId="4" borderId="0" xfId="0" applyNumberFormat="1" applyFont="1" applyFill="1" applyBorder="1" applyAlignment="1">
      <alignment horizontal="left" vertical="top" wrapText="1"/>
    </xf>
    <xf numFmtId="0" fontId="59" fillId="4" borderId="0" xfId="0" applyNumberFormat="1" applyFont="1" applyFill="1" applyBorder="1" applyAlignment="1">
      <alignment horizontal="right" vertical="top" wrapText="1"/>
    </xf>
    <xf numFmtId="168" fontId="59" fillId="4" borderId="0" xfId="0" applyNumberFormat="1" applyFont="1" applyFill="1" applyBorder="1" applyAlignment="1">
      <alignment horizontal="right" vertical="top"/>
    </xf>
    <xf numFmtId="0" fontId="60" fillId="4" borderId="0" xfId="0" applyNumberFormat="1" applyFont="1" applyFill="1" applyBorder="1" applyAlignment="1">
      <alignment horizontal="left" vertical="top" wrapText="1"/>
    </xf>
    <xf numFmtId="165" fontId="59" fillId="4" borderId="0" xfId="1" applyNumberFormat="1" applyFont="1" applyFill="1" applyBorder="1" applyAlignment="1">
      <alignment horizontal="right" vertical="top"/>
    </xf>
    <xf numFmtId="0" fontId="15" fillId="4" borderId="0" xfId="0" applyNumberFormat="1" applyFont="1" applyFill="1" applyBorder="1" applyAlignment="1">
      <alignment vertical="top" wrapText="1"/>
    </xf>
    <xf numFmtId="0" fontId="15" fillId="4" borderId="0" xfId="0" applyNumberFormat="1" applyFont="1" applyFill="1" applyBorder="1" applyAlignment="1">
      <alignment horizontal="left" vertical="top" wrapText="1"/>
    </xf>
    <xf numFmtId="0" fontId="16" fillId="4" borderId="0" xfId="0" applyNumberFormat="1" applyFont="1" applyFill="1" applyBorder="1" applyAlignment="1">
      <alignment horizontal="right" vertical="top" wrapText="1"/>
    </xf>
    <xf numFmtId="0" fontId="16" fillId="4" borderId="0" xfId="0" applyNumberFormat="1" applyFont="1" applyFill="1" applyBorder="1" applyAlignment="1">
      <alignment horizontal="right" vertical="top"/>
    </xf>
    <xf numFmtId="2" fontId="16" fillId="4" borderId="0" xfId="0" applyNumberFormat="1" applyFont="1" applyFill="1" applyBorder="1" applyAlignment="1">
      <alignment horizontal="right" vertical="top"/>
    </xf>
    <xf numFmtId="0" fontId="15" fillId="2" borderId="0" xfId="0" applyNumberFormat="1" applyFont="1" applyFill="1" applyBorder="1" applyAlignment="1">
      <alignment horizontal="right" vertical="top"/>
    </xf>
    <xf numFmtId="0" fontId="15" fillId="0" borderId="0" xfId="0" applyNumberFormat="1" applyFont="1" applyFill="1" applyBorder="1" applyAlignment="1">
      <alignment horizontal="right" vertical="top"/>
    </xf>
    <xf numFmtId="0" fontId="15" fillId="4" borderId="0" xfId="0" applyFont="1" applyFill="1" applyBorder="1" applyAlignment="1">
      <alignment vertical="top" wrapText="1"/>
    </xf>
    <xf numFmtId="164" fontId="16" fillId="4" borderId="0" xfId="0" applyNumberFormat="1" applyFont="1" applyFill="1" applyBorder="1" applyAlignment="1">
      <alignment horizontal="right" vertical="top"/>
    </xf>
    <xf numFmtId="167" fontId="16" fillId="2" borderId="0" xfId="0" applyNumberFormat="1" applyFont="1" applyFill="1" applyBorder="1" applyAlignment="1">
      <alignment horizontal="right"/>
    </xf>
    <xf numFmtId="167" fontId="16" fillId="4" borderId="0" xfId="0" applyNumberFormat="1" applyFont="1" applyFill="1" applyBorder="1" applyAlignment="1">
      <alignment horizontal="right" vertical="top"/>
    </xf>
    <xf numFmtId="167" fontId="16" fillId="2" borderId="0" xfId="0" applyNumberFormat="1" applyFont="1" applyFill="1" applyBorder="1" applyAlignment="1">
      <alignment horizontal="right" vertical="top"/>
    </xf>
    <xf numFmtId="0" fontId="16" fillId="0" borderId="0" xfId="0" applyNumberFormat="1" applyFont="1" applyFill="1" applyBorder="1" applyAlignment="1">
      <alignment horizontal="right" vertical="top"/>
    </xf>
    <xf numFmtId="43" fontId="16" fillId="4" borderId="0" xfId="0" applyNumberFormat="1" applyFont="1" applyFill="1" applyBorder="1" applyAlignment="1">
      <alignment horizontal="right" vertical="top"/>
    </xf>
    <xf numFmtId="167" fontId="16" fillId="2" borderId="0" xfId="1" applyNumberFormat="1" applyFont="1" applyFill="1" applyBorder="1" applyAlignment="1">
      <alignment vertical="top"/>
    </xf>
    <xf numFmtId="167" fontId="16" fillId="2" borderId="0" xfId="0" applyNumberFormat="1" applyFont="1" applyFill="1" applyBorder="1" applyAlignment="1">
      <alignment vertical="top"/>
    </xf>
    <xf numFmtId="0" fontId="16" fillId="4" borderId="0" xfId="0" applyNumberFormat="1" applyFont="1" applyFill="1" applyBorder="1" applyAlignment="1">
      <alignment horizontal="left" vertical="top" wrapText="1"/>
    </xf>
    <xf numFmtId="165" fontId="16" fillId="4" borderId="0" xfId="0" applyNumberFormat="1" applyFont="1" applyFill="1" applyBorder="1" applyAlignment="1">
      <alignment horizontal="right" vertical="top"/>
    </xf>
    <xf numFmtId="168" fontId="16" fillId="4" borderId="0" xfId="2" applyNumberFormat="1" applyFont="1" applyFill="1" applyBorder="1" applyAlignment="1">
      <alignment horizontal="right" vertical="top"/>
    </xf>
    <xf numFmtId="0" fontId="61" fillId="4" borderId="0" xfId="0" applyNumberFormat="1" applyFont="1" applyFill="1" applyBorder="1" applyAlignment="1">
      <alignment vertical="top"/>
    </xf>
    <xf numFmtId="0" fontId="16" fillId="4" borderId="3" xfId="0" applyNumberFormat="1" applyFont="1" applyFill="1" applyBorder="1" applyAlignment="1">
      <alignment horizontal="left" vertical="top" wrapText="1"/>
    </xf>
    <xf numFmtId="0" fontId="16" fillId="4" borderId="3" xfId="0" applyNumberFormat="1" applyFont="1" applyFill="1" applyBorder="1" applyAlignment="1">
      <alignment vertical="top"/>
    </xf>
    <xf numFmtId="0" fontId="16" fillId="4" borderId="3" xfId="0" applyNumberFormat="1" applyFont="1" applyFill="1" applyBorder="1" applyAlignment="1">
      <alignment horizontal="right" vertical="top"/>
    </xf>
    <xf numFmtId="2" fontId="16" fillId="4" borderId="3" xfId="0" applyNumberFormat="1" applyFont="1" applyFill="1" applyBorder="1" applyAlignment="1">
      <alignment horizontal="right" vertical="top"/>
    </xf>
    <xf numFmtId="0" fontId="16" fillId="2" borderId="3" xfId="0" applyNumberFormat="1" applyFont="1" applyFill="1" applyBorder="1" applyAlignment="1">
      <alignment horizontal="right" vertical="top"/>
    </xf>
    <xf numFmtId="2" fontId="16" fillId="2" borderId="0" xfId="0" applyNumberFormat="1" applyFont="1" applyFill="1" applyBorder="1" applyAlignment="1">
      <alignment horizontal="right" vertical="top"/>
    </xf>
    <xf numFmtId="0" fontId="16" fillId="2" borderId="0" xfId="0" applyNumberFormat="1" applyFont="1" applyFill="1" applyBorder="1" applyAlignment="1">
      <alignment horizontal="right" vertical="top"/>
    </xf>
    <xf numFmtId="0" fontId="62" fillId="4" borderId="0" xfId="0" applyNumberFormat="1" applyFont="1" applyFill="1" applyBorder="1" applyAlignment="1">
      <alignment vertical="top"/>
    </xf>
    <xf numFmtId="0" fontId="62" fillId="4" borderId="0" xfId="0" applyNumberFormat="1" applyFont="1" applyFill="1" applyBorder="1" applyAlignment="1">
      <alignment horizontal="right" vertical="top"/>
    </xf>
    <xf numFmtId="2" fontId="62" fillId="4" borderId="0" xfId="0" applyNumberFormat="1" applyFont="1" applyFill="1" applyBorder="1" applyAlignment="1">
      <alignment horizontal="right" vertical="top"/>
    </xf>
    <xf numFmtId="0" fontId="62" fillId="0" borderId="0" xfId="0" applyNumberFormat="1" applyFont="1" applyFill="1" applyBorder="1" applyAlignment="1">
      <alignment horizontal="right" vertical="top"/>
    </xf>
    <xf numFmtId="0" fontId="62" fillId="0" borderId="0" xfId="0" applyNumberFormat="1" applyFont="1" applyFill="1" applyBorder="1" applyAlignment="1">
      <alignment vertical="top"/>
    </xf>
    <xf numFmtId="0" fontId="16" fillId="0" borderId="3" xfId="0" applyNumberFormat="1" applyFont="1" applyFill="1" applyBorder="1" applyAlignment="1">
      <alignment horizontal="right" vertical="top"/>
    </xf>
    <xf numFmtId="167" fontId="16" fillId="2" borderId="3" xfId="0" applyNumberFormat="1" applyFont="1" applyFill="1" applyBorder="1" applyAlignment="1">
      <alignment vertical="top"/>
    </xf>
    <xf numFmtId="0" fontId="16" fillId="4" borderId="0" xfId="0" applyFont="1" applyFill="1" applyBorder="1" applyAlignment="1">
      <alignment horizontal="right"/>
    </xf>
    <xf numFmtId="0" fontId="15" fillId="4" borderId="0" xfId="0" applyFont="1" applyFill="1"/>
    <xf numFmtId="0" fontId="15" fillId="2" borderId="0" xfId="0" applyFont="1" applyFill="1" applyAlignment="1">
      <alignment horizontal="right" wrapText="1"/>
    </xf>
    <xf numFmtId="0" fontId="16" fillId="2" borderId="0" xfId="0" applyFont="1" applyFill="1" applyAlignment="1">
      <alignment horizontal="right" wrapText="1"/>
    </xf>
    <xf numFmtId="0" fontId="16" fillId="4" borderId="0" xfId="0" applyFont="1" applyFill="1"/>
    <xf numFmtId="0" fontId="16" fillId="2" borderId="0" xfId="0" applyFont="1" applyFill="1" applyAlignment="1">
      <alignment horizontal="right"/>
    </xf>
    <xf numFmtId="0" fontId="15" fillId="4" borderId="1" xfId="0" applyFont="1" applyFill="1" applyBorder="1"/>
    <xf numFmtId="167" fontId="15" fillId="2" borderId="1" xfId="0" applyNumberFormat="1" applyFont="1" applyFill="1" applyBorder="1" applyAlignment="1">
      <alignment horizontal="right"/>
    </xf>
    <xf numFmtId="167" fontId="16" fillId="2" borderId="0" xfId="0" applyNumberFormat="1" applyFont="1" applyFill="1" applyAlignment="1">
      <alignment horizontal="right"/>
    </xf>
    <xf numFmtId="0" fontId="15" fillId="4" borderId="1" xfId="0" applyNumberFormat="1" applyFont="1" applyFill="1" applyBorder="1" applyAlignment="1">
      <alignment horizontal="left" wrapText="1"/>
    </xf>
    <xf numFmtId="167" fontId="15" fillId="2" borderId="1" xfId="0" applyNumberFormat="1" applyFont="1" applyFill="1" applyBorder="1" applyAlignment="1">
      <alignment horizontal="right" wrapText="1"/>
    </xf>
    <xf numFmtId="167" fontId="16" fillId="2" borderId="0" xfId="0" applyNumberFormat="1" applyFont="1" applyFill="1" applyBorder="1" applyAlignment="1">
      <alignment horizontal="right" vertical="top" wrapText="1"/>
    </xf>
    <xf numFmtId="0" fontId="42" fillId="4" borderId="0" xfId="0" applyFont="1" applyFill="1"/>
    <xf numFmtId="167" fontId="16" fillId="2" borderId="0" xfId="0" quotePrefix="1" applyNumberFormat="1" applyFont="1" applyFill="1" applyAlignment="1">
      <alignment horizontal="right"/>
    </xf>
    <xf numFmtId="0" fontId="16" fillId="4" borderId="3" xfId="0" applyFont="1" applyFill="1" applyBorder="1"/>
    <xf numFmtId="167" fontId="16" fillId="2" borderId="3" xfId="0" applyNumberFormat="1" applyFont="1" applyFill="1" applyBorder="1" applyAlignment="1">
      <alignment horizontal="right"/>
    </xf>
    <xf numFmtId="0" fontId="58" fillId="4" borderId="0" xfId="3" applyFont="1" applyFill="1" applyBorder="1"/>
    <xf numFmtId="0" fontId="16" fillId="0" borderId="0" xfId="3" applyFont="1" applyBorder="1"/>
    <xf numFmtId="0" fontId="15" fillId="4" borderId="0" xfId="3" applyFont="1" applyFill="1"/>
    <xf numFmtId="1" fontId="15" fillId="2" borderId="0" xfId="0" applyNumberFormat="1" applyFont="1" applyFill="1" applyAlignment="1">
      <alignment horizontal="right" wrapText="1"/>
    </xf>
    <xf numFmtId="0" fontId="15" fillId="4" borderId="0" xfId="3" applyFont="1" applyFill="1" applyAlignment="1"/>
    <xf numFmtId="167" fontId="16" fillId="2" borderId="0" xfId="0" applyNumberFormat="1" applyFont="1" applyFill="1" applyAlignment="1">
      <alignment horizontal="right" wrapText="1"/>
    </xf>
    <xf numFmtId="0" fontId="16" fillId="4" borderId="0" xfId="3" applyFont="1" applyFill="1" applyAlignment="1">
      <alignment horizontal="left"/>
    </xf>
    <xf numFmtId="167" fontId="16" fillId="2" borderId="0" xfId="3" applyNumberFormat="1" applyFont="1" applyFill="1" applyAlignment="1">
      <alignment horizontal="right"/>
    </xf>
    <xf numFmtId="1" fontId="15" fillId="4" borderId="1" xfId="0" applyNumberFormat="1" applyFont="1" applyFill="1" applyBorder="1"/>
    <xf numFmtId="1" fontId="16" fillId="4" borderId="0" xfId="0" applyNumberFormat="1" applyFont="1" applyFill="1" applyBorder="1"/>
    <xf numFmtId="0" fontId="16" fillId="4" borderId="0" xfId="0" applyFont="1" applyFill="1" applyBorder="1"/>
    <xf numFmtId="1" fontId="16" fillId="4" borderId="0" xfId="0" applyNumberFormat="1" applyFont="1" applyFill="1"/>
    <xf numFmtId="0" fontId="16" fillId="4" borderId="0" xfId="0" applyFont="1" applyFill="1" applyAlignment="1"/>
    <xf numFmtId="0" fontId="58" fillId="4" borderId="0" xfId="0" applyFont="1" applyFill="1" applyBorder="1"/>
    <xf numFmtId="0" fontId="16" fillId="4" borderId="0" xfId="3" applyFont="1" applyFill="1" applyBorder="1" applyAlignment="1">
      <alignment horizontal="right"/>
    </xf>
    <xf numFmtId="0" fontId="16" fillId="2" borderId="0" xfId="3" applyFont="1" applyFill="1" applyAlignment="1">
      <alignment horizontal="right"/>
    </xf>
    <xf numFmtId="1" fontId="16" fillId="4" borderId="1" xfId="3" applyNumberFormat="1" applyFont="1" applyFill="1" applyBorder="1"/>
    <xf numFmtId="0" fontId="63" fillId="2" borderId="1" xfId="0" applyFont="1" applyFill="1" applyBorder="1" applyAlignment="1">
      <alignment horizontal="right"/>
    </xf>
    <xf numFmtId="0" fontId="15" fillId="2" borderId="1" xfId="3" applyFont="1" applyFill="1" applyBorder="1" applyAlignment="1">
      <alignment horizontal="right"/>
    </xf>
    <xf numFmtId="1" fontId="16" fillId="4" borderId="0" xfId="3" applyNumberFormat="1" applyFont="1" applyFill="1" applyBorder="1"/>
    <xf numFmtId="0" fontId="16" fillId="2" borderId="0" xfId="3" applyFont="1" applyFill="1" applyBorder="1" applyAlignment="1">
      <alignment horizontal="right"/>
    </xf>
    <xf numFmtId="0" fontId="64" fillId="2" borderId="0" xfId="0" applyFont="1" applyFill="1" applyBorder="1" applyAlignment="1">
      <alignment horizontal="right"/>
    </xf>
    <xf numFmtId="0" fontId="64" fillId="2" borderId="0" xfId="0" quotePrefix="1" applyFont="1" applyFill="1" applyBorder="1" applyAlignment="1">
      <alignment horizontal="right"/>
    </xf>
    <xf numFmtId="0" fontId="16" fillId="2" borderId="0" xfId="3" quotePrefix="1" applyFont="1" applyFill="1" applyBorder="1" applyAlignment="1">
      <alignment horizontal="right"/>
    </xf>
    <xf numFmtId="0" fontId="15" fillId="2" borderId="0" xfId="3" quotePrefix="1" applyFont="1" applyFill="1" applyBorder="1" applyAlignment="1">
      <alignment horizontal="right"/>
    </xf>
    <xf numFmtId="0" fontId="15" fillId="2" borderId="0" xfId="3" applyFont="1" applyFill="1" applyBorder="1" applyAlignment="1">
      <alignment horizontal="right"/>
    </xf>
    <xf numFmtId="0" fontId="15" fillId="4" borderId="1" xfId="3" applyFont="1" applyFill="1" applyBorder="1"/>
    <xf numFmtId="0" fontId="15" fillId="0" borderId="0" xfId="3" applyFont="1" applyAlignment="1">
      <alignment horizontal="right"/>
    </xf>
    <xf numFmtId="0" fontId="15" fillId="0" borderId="0" xfId="3" applyFont="1"/>
    <xf numFmtId="169" fontId="16" fillId="2" borderId="0" xfId="0" applyNumberFormat="1" applyFont="1" applyFill="1" applyAlignment="1">
      <alignment horizontal="right"/>
    </xf>
    <xf numFmtId="169" fontId="16" fillId="2" borderId="1" xfId="0" applyNumberFormat="1" applyFont="1" applyFill="1" applyBorder="1" applyAlignment="1">
      <alignment horizontal="right"/>
    </xf>
    <xf numFmtId="169" fontId="16" fillId="2" borderId="0" xfId="0" quotePrefix="1" applyNumberFormat="1" applyFont="1" applyFill="1" applyAlignment="1">
      <alignment horizontal="right"/>
    </xf>
    <xf numFmtId="170" fontId="16" fillId="2" borderId="1" xfId="0" applyNumberFormat="1" applyFont="1" applyFill="1" applyBorder="1" applyAlignment="1">
      <alignment horizontal="right"/>
    </xf>
    <xf numFmtId="0" fontId="15" fillId="4" borderId="0" xfId="0" applyFont="1" applyFill="1" applyBorder="1"/>
    <xf numFmtId="0" fontId="42" fillId="4" borderId="0" xfId="3" applyFont="1" applyFill="1"/>
    <xf numFmtId="0" fontId="15" fillId="2" borderId="0" xfId="0" applyFont="1" applyFill="1" applyAlignment="1">
      <alignment wrapText="1"/>
    </xf>
    <xf numFmtId="0" fontId="16" fillId="2" borderId="0" xfId="0" applyFont="1" applyFill="1" applyAlignment="1">
      <alignment wrapText="1"/>
    </xf>
    <xf numFmtId="0" fontId="16" fillId="2" borderId="0" xfId="3" applyFont="1" applyFill="1"/>
    <xf numFmtId="1" fontId="16" fillId="2" borderId="0" xfId="3" applyNumberFormat="1" applyFont="1" applyFill="1"/>
    <xf numFmtId="0" fontId="15" fillId="2" borderId="1" xfId="3" applyFont="1" applyFill="1" applyBorder="1"/>
    <xf numFmtId="0" fontId="15" fillId="2" borderId="0" xfId="3" applyFont="1" applyFill="1"/>
    <xf numFmtId="0" fontId="65" fillId="4" borderId="19" xfId="0" applyFont="1" applyFill="1" applyBorder="1"/>
    <xf numFmtId="0" fontId="66" fillId="0" borderId="0" xfId="0" applyFont="1"/>
    <xf numFmtId="1" fontId="15" fillId="4" borderId="0" xfId="0" applyNumberFormat="1" applyFont="1" applyFill="1" applyAlignment="1">
      <alignment horizontal="right" wrapText="1"/>
    </xf>
    <xf numFmtId="167" fontId="16" fillId="4" borderId="0" xfId="0" applyNumberFormat="1" applyFont="1" applyFill="1" applyAlignment="1">
      <alignment horizontal="right" wrapText="1"/>
    </xf>
    <xf numFmtId="0" fontId="15" fillId="4" borderId="0" xfId="0" applyFont="1" applyFill="1" applyAlignment="1">
      <alignment horizontal="right" wrapText="1"/>
    </xf>
    <xf numFmtId="0" fontId="16" fillId="4" borderId="0" xfId="0" applyFont="1" applyFill="1" applyAlignment="1">
      <alignment horizontal="right" wrapText="1"/>
    </xf>
    <xf numFmtId="167" fontId="15" fillId="4" borderId="1" xfId="0" applyNumberFormat="1" applyFont="1" applyFill="1" applyBorder="1" applyAlignment="1">
      <alignment horizontal="right" wrapText="1"/>
    </xf>
    <xf numFmtId="167" fontId="16" fillId="4" borderId="0" xfId="0" quotePrefix="1" applyNumberFormat="1" applyFont="1" applyFill="1" applyAlignment="1">
      <alignment horizontal="right"/>
    </xf>
    <xf numFmtId="167" fontId="16" fillId="4" borderId="3" xfId="0" applyNumberFormat="1" applyFont="1" applyFill="1" applyBorder="1" applyAlignment="1">
      <alignment horizontal="right"/>
    </xf>
    <xf numFmtId="0" fontId="63" fillId="4" borderId="1" xfId="0" applyFont="1" applyFill="1" applyBorder="1" applyAlignment="1">
      <alignment horizontal="right"/>
    </xf>
    <xf numFmtId="0" fontId="64" fillId="4" borderId="0" xfId="0" applyFont="1" applyFill="1" applyBorder="1" applyAlignment="1">
      <alignment horizontal="right"/>
    </xf>
    <xf numFmtId="0" fontId="64" fillId="4" borderId="0" xfId="0" quotePrefix="1" applyFont="1" applyFill="1" applyBorder="1" applyAlignment="1">
      <alignment horizontal="right"/>
    </xf>
    <xf numFmtId="0" fontId="15" fillId="4" borderId="1" xfId="3" applyFont="1" applyFill="1" applyBorder="1" applyAlignment="1">
      <alignment horizontal="right"/>
    </xf>
    <xf numFmtId="169" fontId="16" fillId="4" borderId="0" xfId="0" applyNumberFormat="1" applyFont="1" applyFill="1" applyAlignment="1">
      <alignment horizontal="right"/>
    </xf>
    <xf numFmtId="169" fontId="16" fillId="4" borderId="1" xfId="0" applyNumberFormat="1" applyFont="1" applyFill="1" applyBorder="1" applyAlignment="1">
      <alignment horizontal="right"/>
    </xf>
    <xf numFmtId="169" fontId="16" fillId="4" borderId="0" xfId="0" quotePrefix="1" applyNumberFormat="1" applyFont="1" applyFill="1" applyAlignment="1">
      <alignment horizontal="right"/>
    </xf>
    <xf numFmtId="170" fontId="16" fillId="4" borderId="1" xfId="0" applyNumberFormat="1" applyFont="1" applyFill="1" applyBorder="1" applyAlignment="1">
      <alignment horizontal="right"/>
    </xf>
    <xf numFmtId="0" fontId="4" fillId="2" borderId="0" xfId="0" applyFont="1" applyFill="1" applyBorder="1" applyAlignment="1">
      <alignment horizontal="right" vertical="top"/>
    </xf>
    <xf numFmtId="0" fontId="15" fillId="4" borderId="0" xfId="0" applyNumberFormat="1" applyFont="1" applyFill="1" applyBorder="1" applyAlignment="1">
      <alignment horizontal="right" vertical="top"/>
    </xf>
    <xf numFmtId="167" fontId="16" fillId="4" borderId="0" xfId="2" applyNumberFormat="1" applyFont="1" applyFill="1" applyBorder="1" applyAlignment="1">
      <alignment horizontal="right" vertical="top"/>
    </xf>
    <xf numFmtId="167" fontId="16" fillId="4" borderId="0" xfId="1" applyNumberFormat="1" applyFont="1" applyFill="1" applyBorder="1" applyAlignment="1">
      <alignment vertical="top"/>
    </xf>
    <xf numFmtId="167" fontId="16" fillId="4" borderId="0" xfId="0" applyNumberFormat="1" applyFont="1" applyFill="1" applyBorder="1" applyAlignment="1">
      <alignment vertical="top"/>
    </xf>
    <xf numFmtId="167" fontId="16" fillId="4" borderId="3" xfId="0" applyNumberFormat="1" applyFont="1" applyFill="1" applyBorder="1" applyAlignment="1">
      <alignment vertical="top"/>
    </xf>
    <xf numFmtId="0" fontId="14" fillId="4" borderId="0" xfId="0" applyFont="1" applyFill="1" applyBorder="1" applyAlignment="1">
      <alignment wrapText="1"/>
    </xf>
    <xf numFmtId="0" fontId="15" fillId="4" borderId="0" xfId="0" applyFont="1" applyFill="1" applyAlignment="1">
      <alignment wrapText="1"/>
    </xf>
    <xf numFmtId="0" fontId="16" fillId="4" borderId="0" xfId="0" applyFont="1" applyFill="1" applyAlignment="1">
      <alignment wrapText="1"/>
    </xf>
    <xf numFmtId="1" fontId="16" fillId="4" borderId="0" xfId="3" applyNumberFormat="1" applyFont="1" applyFill="1"/>
    <xf numFmtId="0" fontId="32" fillId="4" borderId="0" xfId="0" applyFont="1" applyFill="1" applyAlignment="1">
      <alignment vertical="top"/>
    </xf>
    <xf numFmtId="165" fontId="9" fillId="4" borderId="0" xfId="1" applyNumberFormat="1" applyFont="1" applyFill="1"/>
    <xf numFmtId="165" fontId="9" fillId="2" borderId="0" xfId="1" applyNumberFormat="1" applyFont="1" applyFill="1"/>
    <xf numFmtId="165" fontId="4" fillId="4" borderId="0" xfId="1" applyNumberFormat="1" applyFont="1" applyFill="1" applyBorder="1" applyAlignment="1">
      <alignment horizontal="right" vertical="top"/>
    </xf>
    <xf numFmtId="165" fontId="26" fillId="4" borderId="0" xfId="1" applyNumberFormat="1" applyFont="1" applyFill="1" applyAlignment="1">
      <alignment horizontal="right"/>
    </xf>
    <xf numFmtId="165" fontId="26" fillId="2" borderId="0" xfId="1" applyNumberFormat="1" applyFont="1" applyFill="1" applyAlignment="1">
      <alignment horizontal="right"/>
    </xf>
    <xf numFmtId="3" fontId="0" fillId="0" borderId="0" xfId="0" applyNumberFormat="1"/>
    <xf numFmtId="168" fontId="0" fillId="0" borderId="0" xfId="2" applyNumberFormat="1" applyFont="1"/>
    <xf numFmtId="1" fontId="0" fillId="0" borderId="0" xfId="0" applyNumberFormat="1"/>
    <xf numFmtId="10" fontId="0" fillId="0" borderId="0" xfId="2" applyNumberFormat="1" applyFont="1"/>
    <xf numFmtId="164" fontId="0" fillId="0" borderId="0" xfId="1" applyFont="1"/>
    <xf numFmtId="0" fontId="3" fillId="4" borderId="1" xfId="0" applyFont="1" applyFill="1" applyBorder="1" applyAlignment="1">
      <alignment horizontal="right"/>
    </xf>
    <xf numFmtId="167" fontId="28" fillId="4" borderId="1" xfId="0" quotePrefix="1" applyNumberFormat="1" applyFont="1" applyFill="1" applyBorder="1" applyAlignment="1">
      <alignment horizontal="right"/>
    </xf>
    <xf numFmtId="169" fontId="28" fillId="4" borderId="1" xfId="0" quotePrefix="1" applyNumberFormat="1" applyFont="1" applyFill="1" applyBorder="1" applyAlignment="1">
      <alignment horizontal="right"/>
    </xf>
    <xf numFmtId="0" fontId="69" fillId="2" borderId="1" xfId="0" applyFont="1" applyFill="1" applyBorder="1"/>
    <xf numFmtId="0" fontId="20" fillId="0" borderId="0" xfId="0" applyFont="1" applyBorder="1"/>
    <xf numFmtId="0" fontId="70" fillId="0" borderId="0" xfId="0" applyFont="1"/>
    <xf numFmtId="0" fontId="28" fillId="4" borderId="0" xfId="0" applyFont="1" applyFill="1" applyBorder="1"/>
    <xf numFmtId="0" fontId="29" fillId="4" borderId="0" xfId="0" applyFont="1" applyFill="1" applyBorder="1"/>
    <xf numFmtId="0" fontId="2" fillId="4" borderId="0" xfId="3" applyFont="1" applyFill="1" applyAlignment="1">
      <alignment horizontal="right"/>
    </xf>
    <xf numFmtId="167" fontId="28" fillId="4" borderId="0" xfId="0" applyNumberFormat="1" applyFont="1" applyFill="1" applyAlignment="1">
      <alignment horizontal="right"/>
    </xf>
    <xf numFmtId="0" fontId="69" fillId="0" borderId="0" xfId="0" applyFont="1"/>
    <xf numFmtId="0" fontId="20" fillId="4" borderId="0" xfId="3" applyFont="1" applyFill="1" applyAlignment="1">
      <alignment horizontal="right"/>
    </xf>
    <xf numFmtId="167" fontId="28" fillId="4" borderId="0" xfId="0" applyNumberFormat="1" applyFont="1" applyFill="1" applyBorder="1"/>
    <xf numFmtId="0" fontId="32" fillId="4" borderId="0"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2" fillId="4" borderId="1" xfId="3" applyFont="1" applyFill="1" applyBorder="1" applyAlignment="1">
      <alignment horizontal="right"/>
    </xf>
    <xf numFmtId="0" fontId="29" fillId="4" borderId="5" xfId="0" applyFont="1" applyFill="1" applyBorder="1" applyAlignment="1">
      <alignment horizontal="left" indent="1"/>
    </xf>
    <xf numFmtId="0" fontId="32" fillId="4" borderId="19" xfId="0" applyFont="1" applyFill="1" applyBorder="1" applyAlignment="1">
      <alignment horizontal="left" vertical="center"/>
    </xf>
    <xf numFmtId="0" fontId="0" fillId="7" borderId="0" xfId="0" applyFill="1"/>
    <xf numFmtId="0" fontId="71" fillId="7" borderId="0" xfId="0" applyFont="1" applyFill="1"/>
    <xf numFmtId="0" fontId="3" fillId="4" borderId="0" xfId="0" applyFont="1" applyFill="1" applyBorder="1" applyAlignment="1">
      <alignment horizontal="right"/>
    </xf>
    <xf numFmtId="167" fontId="28" fillId="4" borderId="0" xfId="0" applyNumberFormat="1" applyFont="1" applyFill="1" applyBorder="1" applyAlignment="1">
      <alignment horizontal="right"/>
    </xf>
    <xf numFmtId="167" fontId="28" fillId="4" borderId="0" xfId="0" quotePrefix="1" applyNumberFormat="1" applyFont="1" applyFill="1" applyBorder="1" applyAlignment="1">
      <alignment horizontal="right"/>
    </xf>
    <xf numFmtId="169" fontId="28" fillId="4" borderId="0" xfId="0" applyNumberFormat="1" applyFont="1" applyFill="1" applyBorder="1" applyAlignment="1">
      <alignment horizontal="right"/>
    </xf>
    <xf numFmtId="169" fontId="28" fillId="4" borderId="0" xfId="0" quotePrefix="1" applyNumberFormat="1" applyFont="1" applyFill="1" applyBorder="1" applyAlignment="1">
      <alignment horizontal="right"/>
    </xf>
    <xf numFmtId="0" fontId="69" fillId="2" borderId="0" xfId="0" applyFont="1" applyFill="1" applyBorder="1"/>
    <xf numFmtId="169" fontId="20" fillId="0" borderId="0" xfId="0" applyNumberFormat="1" applyFont="1"/>
    <xf numFmtId="0" fontId="29" fillId="4" borderId="0" xfId="0" applyFont="1" applyFill="1" applyAlignment="1">
      <alignment horizontal="right" wrapText="1"/>
    </xf>
    <xf numFmtId="167" fontId="28" fillId="4" borderId="3" xfId="0" applyNumberFormat="1" applyFont="1" applyFill="1" applyBorder="1" applyAlignment="1">
      <alignment horizontal="right"/>
    </xf>
    <xf numFmtId="169" fontId="5" fillId="4" borderId="0" xfId="0" applyNumberFormat="1" applyFont="1" applyFill="1" applyBorder="1" applyAlignment="1">
      <alignment horizontal="right"/>
    </xf>
    <xf numFmtId="167" fontId="2" fillId="4" borderId="1" xfId="0" applyNumberFormat="1" applyFont="1" applyFill="1" applyBorder="1" applyAlignment="1">
      <alignment horizontal="right" vertical="top"/>
    </xf>
    <xf numFmtId="167" fontId="73" fillId="4" borderId="1" xfId="0" applyNumberFormat="1" applyFont="1" applyFill="1" applyBorder="1" applyAlignment="1">
      <alignment horizontal="right" vertical="top" wrapText="1"/>
    </xf>
    <xf numFmtId="0" fontId="28" fillId="4" borderId="4" xfId="0" applyFont="1" applyFill="1" applyBorder="1" applyAlignment="1"/>
    <xf numFmtId="167" fontId="74" fillId="4" borderId="0" xfId="3" applyNumberFormat="1" applyFont="1" applyFill="1" applyAlignment="1">
      <alignment horizontal="right"/>
    </xf>
    <xf numFmtId="167" fontId="73" fillId="4" borderId="0" xfId="3" applyNumberFormat="1" applyFont="1" applyFill="1" applyAlignment="1">
      <alignment horizontal="right"/>
    </xf>
    <xf numFmtId="169" fontId="75" fillId="4" borderId="1" xfId="0" applyNumberFormat="1" applyFont="1" applyFill="1" applyBorder="1" applyAlignment="1">
      <alignment horizontal="right"/>
    </xf>
    <xf numFmtId="169" fontId="76" fillId="4" borderId="0" xfId="0" applyNumberFormat="1" applyFont="1" applyFill="1" applyAlignment="1">
      <alignment horizontal="right"/>
    </xf>
    <xf numFmtId="169" fontId="76" fillId="4" borderId="0" xfId="0" quotePrefix="1" applyNumberFormat="1" applyFont="1" applyFill="1" applyAlignment="1">
      <alignment horizontal="right"/>
    </xf>
    <xf numFmtId="167" fontId="75" fillId="4" borderId="1" xfId="0" applyNumberFormat="1" applyFont="1" applyFill="1" applyBorder="1" applyAlignment="1">
      <alignment horizontal="right"/>
    </xf>
    <xf numFmtId="169" fontId="9" fillId="4" borderId="0" xfId="0" applyNumberFormat="1" applyFont="1" applyFill="1" applyAlignment="1">
      <alignment horizontal="right"/>
    </xf>
    <xf numFmtId="169" fontId="9" fillId="2" borderId="0" xfId="0" applyNumberFormat="1" applyFont="1" applyFill="1"/>
    <xf numFmtId="0" fontId="0" fillId="0" borderId="0" xfId="0" applyFont="1" applyBorder="1"/>
    <xf numFmtId="0" fontId="0" fillId="0" borderId="0" xfId="0" applyNumberFormat="1"/>
    <xf numFmtId="167" fontId="0" fillId="0" borderId="0" xfId="0" applyNumberFormat="1"/>
    <xf numFmtId="0" fontId="2" fillId="4" borderId="1" xfId="0" applyNumberFormat="1" applyFont="1" applyFill="1" applyBorder="1"/>
    <xf numFmtId="0" fontId="9" fillId="4" borderId="1" xfId="0" applyFont="1" applyFill="1" applyBorder="1"/>
    <xf numFmtId="169" fontId="4" fillId="4" borderId="1" xfId="0" applyNumberFormat="1" applyFont="1" applyFill="1" applyBorder="1" applyAlignment="1">
      <alignment horizontal="right"/>
    </xf>
    <xf numFmtId="3" fontId="4" fillId="4" borderId="1" xfId="0" applyNumberFormat="1" applyFont="1" applyFill="1" applyBorder="1" applyAlignment="1">
      <alignment horizontal="right"/>
    </xf>
    <xf numFmtId="0" fontId="16" fillId="4" borderId="1" xfId="0" applyFont="1" applyFill="1" applyBorder="1" applyAlignment="1">
      <alignment horizontal="right"/>
    </xf>
    <xf numFmtId="167" fontId="16" fillId="2" borderId="1" xfId="0" applyNumberFormat="1" applyFont="1" applyFill="1" applyBorder="1" applyAlignment="1">
      <alignment horizontal="right"/>
    </xf>
    <xf numFmtId="167" fontId="75" fillId="4" borderId="0" xfId="0" applyNumberFormat="1" applyFont="1" applyFill="1" applyAlignment="1">
      <alignment horizontal="right"/>
    </xf>
    <xf numFmtId="0" fontId="72" fillId="0" borderId="0" xfId="0" applyFont="1"/>
    <xf numFmtId="0" fontId="78" fillId="0" borderId="0" xfId="0" applyFont="1"/>
    <xf numFmtId="0" fontId="77" fillId="7" borderId="0" xfId="0" applyFont="1" applyFill="1"/>
    <xf numFmtId="0" fontId="79" fillId="4" borderId="19" xfId="0" applyFont="1" applyFill="1" applyBorder="1"/>
    <xf numFmtId="0" fontId="28" fillId="4" borderId="3" xfId="0" applyFont="1" applyFill="1" applyBorder="1"/>
    <xf numFmtId="167" fontId="28" fillId="4" borderId="3" xfId="0" applyNumberFormat="1" applyFont="1" applyFill="1" applyBorder="1"/>
    <xf numFmtId="0" fontId="20" fillId="4" borderId="0" xfId="0" applyFont="1" applyFill="1"/>
    <xf numFmtId="0" fontId="53" fillId="4" borderId="1" xfId="0" applyFont="1" applyFill="1" applyBorder="1"/>
    <xf numFmtId="0" fontId="29" fillId="4" borderId="3" xfId="0" applyFont="1" applyFill="1" applyBorder="1" applyAlignment="1">
      <alignment horizontal="right" wrapText="1"/>
    </xf>
    <xf numFmtId="0" fontId="0" fillId="0" borderId="0" xfId="0" applyFont="1"/>
    <xf numFmtId="0" fontId="0" fillId="0" borderId="0" xfId="0" applyFill="1"/>
    <xf numFmtId="0" fontId="4" fillId="0" borderId="1" xfId="0" applyFont="1" applyBorder="1"/>
    <xf numFmtId="0" fontId="0" fillId="0" borderId="0" xfId="0" applyAlignment="1"/>
    <xf numFmtId="0" fontId="77" fillId="0" borderId="0" xfId="0" applyFont="1"/>
    <xf numFmtId="167" fontId="0" fillId="0" borderId="0" xfId="0" applyNumberFormat="1" applyFill="1"/>
    <xf numFmtId="0" fontId="0" fillId="0" borderId="0" xfId="0" applyNumberFormat="1" applyFill="1"/>
    <xf numFmtId="0" fontId="18" fillId="4" borderId="20" xfId="1463" applyFill="1" applyBorder="1"/>
    <xf numFmtId="167" fontId="15" fillId="2" borderId="1" xfId="0" applyNumberFormat="1" applyFont="1" applyFill="1" applyBorder="1" applyAlignment="1">
      <alignment horizontal="right" vertical="top"/>
    </xf>
    <xf numFmtId="167" fontId="16" fillId="2" borderId="2" xfId="0" applyNumberFormat="1" applyFont="1" applyFill="1" applyBorder="1" applyAlignment="1">
      <alignment horizontal="right"/>
    </xf>
    <xf numFmtId="167" fontId="16" fillId="2" borderId="0" xfId="0" quotePrefix="1" applyNumberFormat="1" applyFont="1" applyFill="1" applyBorder="1" applyAlignment="1">
      <alignment horizontal="right"/>
    </xf>
    <xf numFmtId="167" fontId="16" fillId="2" borderId="3" xfId="0" quotePrefix="1" applyNumberFormat="1" applyFont="1" applyFill="1" applyBorder="1" applyAlignment="1">
      <alignment horizontal="right"/>
    </xf>
    <xf numFmtId="167" fontId="15" fillId="2" borderId="3" xfId="0" quotePrefix="1" applyNumberFormat="1" applyFont="1" applyFill="1" applyBorder="1" applyAlignment="1">
      <alignment horizontal="right"/>
    </xf>
    <xf numFmtId="167" fontId="80" fillId="2" borderId="3" xfId="0" applyNumberFormat="1" applyFont="1" applyFill="1" applyBorder="1" applyAlignment="1">
      <alignment horizontal="right"/>
    </xf>
    <xf numFmtId="167" fontId="42" fillId="2" borderId="0" xfId="0" applyNumberFormat="1" applyFont="1" applyFill="1" applyAlignment="1">
      <alignment horizontal="right"/>
    </xf>
    <xf numFmtId="0" fontId="20" fillId="4" borderId="0" xfId="0" applyFont="1" applyFill="1" applyAlignment="1">
      <alignment horizontal="right"/>
    </xf>
    <xf numFmtId="0" fontId="20" fillId="0" borderId="0" xfId="0" applyFont="1" applyBorder="1" applyAlignment="1">
      <alignment horizontal="right"/>
    </xf>
    <xf numFmtId="0" fontId="20" fillId="0" borderId="0" xfId="0" applyFont="1" applyAlignment="1">
      <alignment horizontal="right"/>
    </xf>
    <xf numFmtId="169" fontId="15" fillId="2" borderId="1" xfId="0" applyNumberFormat="1" applyFont="1" applyFill="1" applyBorder="1" applyAlignment="1">
      <alignment horizontal="right"/>
    </xf>
    <xf numFmtId="169" fontId="16" fillId="2" borderId="0" xfId="0" applyNumberFormat="1" applyFont="1" applyFill="1" applyBorder="1" applyAlignment="1">
      <alignment horizontal="right"/>
    </xf>
    <xf numFmtId="0" fontId="42" fillId="4" borderId="0" xfId="0" applyFont="1" applyFill="1" applyBorder="1"/>
    <xf numFmtId="167" fontId="15" fillId="2" borderId="1" xfId="3" applyNumberFormat="1" applyFont="1" applyFill="1" applyBorder="1" applyAlignment="1">
      <alignment horizontal="right"/>
    </xf>
    <xf numFmtId="167" fontId="16" fillId="2" borderId="0" xfId="3" applyNumberFormat="1" applyFont="1" applyFill="1" applyBorder="1" applyAlignment="1">
      <alignment horizontal="right"/>
    </xf>
    <xf numFmtId="167" fontId="16" fillId="2" borderId="0" xfId="3" applyNumberFormat="1" applyFont="1" applyFill="1" applyBorder="1"/>
    <xf numFmtId="167" fontId="16" fillId="2" borderId="0" xfId="3" quotePrefix="1" applyNumberFormat="1" applyFont="1" applyFill="1" applyBorder="1" applyAlignment="1">
      <alignment horizontal="right"/>
    </xf>
    <xf numFmtId="167" fontId="15" fillId="2" borderId="0" xfId="3" applyNumberFormat="1" applyFont="1" applyFill="1" applyBorder="1" applyAlignment="1">
      <alignment horizontal="right"/>
    </xf>
    <xf numFmtId="169" fontId="20" fillId="4" borderId="1" xfId="0" applyNumberFormat="1" applyFont="1" applyFill="1" applyBorder="1"/>
    <xf numFmtId="169" fontId="4" fillId="4" borderId="0" xfId="3" applyNumberFormat="1" applyFont="1" applyFill="1"/>
    <xf numFmtId="169" fontId="20" fillId="4" borderId="1" xfId="0" applyNumberFormat="1" applyFont="1" applyFill="1" applyBorder="1" applyAlignment="1">
      <alignment vertical="center"/>
    </xf>
    <xf numFmtId="169" fontId="4" fillId="4" borderId="0" xfId="3" applyNumberFormat="1" applyFont="1" applyFill="1" applyBorder="1"/>
    <xf numFmtId="169" fontId="20" fillId="4" borderId="0" xfId="0" applyNumberFormat="1" applyFont="1" applyFill="1" applyAlignment="1">
      <alignment horizontal="left" vertical="center" wrapText="1" indent="1"/>
    </xf>
    <xf numFmtId="169" fontId="20" fillId="4" borderId="0" xfId="0" applyNumberFormat="1" applyFont="1" applyFill="1"/>
    <xf numFmtId="169" fontId="9" fillId="4" borderId="0" xfId="0" applyNumberFormat="1" applyFont="1" applyFill="1"/>
    <xf numFmtId="169" fontId="20" fillId="4" borderId="0" xfId="0" applyNumberFormat="1" applyFont="1" applyFill="1" applyAlignment="1">
      <alignment horizontal="right"/>
    </xf>
    <xf numFmtId="169" fontId="20" fillId="4" borderId="1" xfId="0" applyNumberFormat="1" applyFont="1" applyFill="1" applyBorder="1" applyAlignment="1">
      <alignment horizontal="right" vertical="center" wrapText="1"/>
    </xf>
    <xf numFmtId="169" fontId="4" fillId="4" borderId="0" xfId="0" applyNumberFormat="1" applyFont="1" applyFill="1" applyBorder="1"/>
    <xf numFmtId="169" fontId="20" fillId="4" borderId="0" xfId="3" applyNumberFormat="1" applyFont="1" applyFill="1"/>
    <xf numFmtId="0" fontId="20" fillId="4" borderId="1" xfId="0" applyFont="1" applyFill="1" applyBorder="1"/>
    <xf numFmtId="0" fontId="20" fillId="4" borderId="0" xfId="0" applyFont="1" applyFill="1" applyAlignment="1">
      <alignment vertical="center" wrapText="1"/>
    </xf>
    <xf numFmtId="0" fontId="69" fillId="4" borderId="1" xfId="0" applyFont="1" applyFill="1" applyBorder="1"/>
    <xf numFmtId="0" fontId="69" fillId="4" borderId="0" xfId="0" applyFont="1" applyFill="1" applyBorder="1"/>
    <xf numFmtId="169" fontId="15" fillId="2" borderId="0" xfId="0" applyNumberFormat="1" applyFont="1" applyFill="1" applyBorder="1" applyAlignment="1">
      <alignment horizontal="right"/>
    </xf>
    <xf numFmtId="0" fontId="16" fillId="4" borderId="1" xfId="0" applyFont="1" applyFill="1" applyBorder="1"/>
    <xf numFmtId="3" fontId="16" fillId="2" borderId="1" xfId="0" applyNumberFormat="1" applyFont="1" applyFill="1" applyBorder="1" applyAlignment="1">
      <alignment horizontal="right"/>
    </xf>
    <xf numFmtId="169" fontId="16" fillId="2" borderId="1" xfId="0" quotePrefix="1" applyNumberFormat="1" applyFont="1" applyFill="1" applyBorder="1" applyAlignment="1">
      <alignment horizontal="right"/>
    </xf>
    <xf numFmtId="169" fontId="16" fillId="6" borderId="0" xfId="0" applyNumberFormat="1" applyFont="1" applyFill="1" applyAlignment="1">
      <alignment horizontal="right"/>
    </xf>
    <xf numFmtId="0" fontId="16" fillId="2" borderId="0" xfId="0" quotePrefix="1" applyNumberFormat="1" applyFont="1" applyFill="1" applyAlignment="1">
      <alignment horizontal="right"/>
    </xf>
    <xf numFmtId="0" fontId="15" fillId="4" borderId="1" xfId="0" applyNumberFormat="1" applyFont="1" applyFill="1" applyBorder="1"/>
    <xf numFmtId="0" fontId="2" fillId="4" borderId="1" xfId="0" applyFont="1" applyFill="1" applyBorder="1" applyAlignment="1">
      <alignment horizontal="right"/>
    </xf>
    <xf numFmtId="167" fontId="4" fillId="4" borderId="7" xfId="0" applyNumberFormat="1" applyFont="1" applyFill="1" applyBorder="1" applyAlignment="1">
      <alignment horizontal="right" vertical="top"/>
    </xf>
    <xf numFmtId="1" fontId="16" fillId="2" borderId="0" xfId="3" applyNumberFormat="1" applyFont="1" applyFill="1" applyAlignment="1">
      <alignment horizontal="right"/>
    </xf>
    <xf numFmtId="169" fontId="15" fillId="2" borderId="1" xfId="3" applyNumberFormat="1" applyFont="1" applyFill="1" applyBorder="1" applyAlignment="1">
      <alignment horizontal="right"/>
    </xf>
    <xf numFmtId="169" fontId="16" fillId="2" borderId="0" xfId="3" applyNumberFormat="1" applyFont="1" applyFill="1" applyAlignment="1">
      <alignment horizontal="right"/>
    </xf>
    <xf numFmtId="169" fontId="16" fillId="2" borderId="0" xfId="3" quotePrefix="1" applyNumberFormat="1" applyFont="1" applyFill="1" applyAlignment="1">
      <alignment horizontal="right"/>
    </xf>
    <xf numFmtId="168" fontId="16" fillId="2" borderId="0" xfId="2" applyNumberFormat="1" applyFont="1" applyFill="1" applyAlignment="1">
      <alignment horizontal="right"/>
    </xf>
    <xf numFmtId="0" fontId="4" fillId="4" borderId="3" xfId="3" applyFont="1" applyFill="1" applyBorder="1" applyAlignment="1">
      <alignment horizontal="right"/>
    </xf>
    <xf numFmtId="167" fontId="4" fillId="4" borderId="1" xfId="3" applyNumberFormat="1" applyFont="1" applyFill="1" applyBorder="1" applyAlignment="1">
      <alignment horizontal="right"/>
    </xf>
    <xf numFmtId="167" fontId="4" fillId="4" borderId="0" xfId="2" applyNumberFormat="1" applyFont="1" applyFill="1" applyAlignment="1">
      <alignment horizontal="right"/>
    </xf>
    <xf numFmtId="167" fontId="20" fillId="4" borderId="1" xfId="3" applyNumberFormat="1" applyFont="1" applyFill="1" applyBorder="1" applyAlignment="1">
      <alignment horizontal="right"/>
    </xf>
    <xf numFmtId="0" fontId="0" fillId="0" borderId="24" xfId="0" applyBorder="1"/>
    <xf numFmtId="3" fontId="0" fillId="0" borderId="24" xfId="0" applyNumberFormat="1" applyBorder="1"/>
    <xf numFmtId="168" fontId="0" fillId="0" borderId="24" xfId="2" applyNumberFormat="1" applyFont="1" applyBorder="1"/>
    <xf numFmtId="10" fontId="0" fillId="0" borderId="24" xfId="2" applyNumberFormat="1" applyFont="1" applyBorder="1"/>
    <xf numFmtId="1" fontId="0" fillId="0" borderId="24" xfId="0" applyNumberFormat="1" applyBorder="1"/>
    <xf numFmtId="164" fontId="0" fillId="0" borderId="24" xfId="1" applyFont="1" applyBorder="1"/>
    <xf numFmtId="0" fontId="81" fillId="0" borderId="0" xfId="0" applyFont="1"/>
    <xf numFmtId="0" fontId="82" fillId="0" borderId="0" xfId="0" applyFont="1"/>
    <xf numFmtId="0" fontId="82" fillId="0" borderId="24" xfId="0" applyFont="1" applyBorder="1"/>
    <xf numFmtId="167" fontId="4" fillId="4" borderId="0" xfId="0" quotePrefix="1" applyNumberFormat="1" applyFont="1" applyFill="1" applyBorder="1" applyAlignment="1">
      <alignment horizontal="right"/>
    </xf>
    <xf numFmtId="167" fontId="2" fillId="4" borderId="2" xfId="0" applyNumberFormat="1" applyFont="1" applyFill="1" applyBorder="1" applyAlignment="1">
      <alignment horizontal="right"/>
    </xf>
    <xf numFmtId="0" fontId="84" fillId="4" borderId="19" xfId="0" applyFont="1" applyFill="1" applyBorder="1"/>
    <xf numFmtId="0" fontId="85" fillId="0" borderId="0" xfId="0" applyFont="1"/>
    <xf numFmtId="165" fontId="59" fillId="2" borderId="0" xfId="1" applyNumberFormat="1" applyFont="1" applyFill="1" applyBorder="1" applyAlignment="1">
      <alignment horizontal="right" vertical="top"/>
    </xf>
    <xf numFmtId="167" fontId="16" fillId="2" borderId="23" xfId="0" applyNumberFormat="1" applyFont="1" applyFill="1" applyBorder="1" applyAlignment="1">
      <alignment horizontal="right" vertical="top"/>
    </xf>
    <xf numFmtId="167" fontId="4" fillId="4" borderId="2" xfId="0" applyNumberFormat="1" applyFont="1" applyFill="1" applyBorder="1" applyAlignment="1">
      <alignment horizontal="right"/>
    </xf>
    <xf numFmtId="167" fontId="4" fillId="4" borderId="3" xfId="0" quotePrefix="1" applyNumberFormat="1" applyFont="1" applyFill="1" applyBorder="1" applyAlignment="1">
      <alignment horizontal="right"/>
    </xf>
    <xf numFmtId="167" fontId="2" fillId="4" borderId="3" xfId="0" quotePrefix="1" applyNumberFormat="1" applyFont="1" applyFill="1" applyBorder="1" applyAlignment="1">
      <alignment horizontal="right"/>
    </xf>
    <xf numFmtId="167" fontId="83" fillId="4" borderId="3" xfId="0" applyNumberFormat="1" applyFont="1" applyFill="1" applyBorder="1" applyAlignment="1">
      <alignment horizontal="right"/>
    </xf>
    <xf numFmtId="167" fontId="2" fillId="0" borderId="1" xfId="0" applyNumberFormat="1" applyFont="1" applyFill="1" applyBorder="1" applyAlignment="1">
      <alignment horizontal="right"/>
    </xf>
    <xf numFmtId="0" fontId="14" fillId="4" borderId="3" xfId="0" applyFont="1" applyFill="1" applyBorder="1"/>
    <xf numFmtId="172" fontId="2" fillId="4" borderId="1" xfId="0" applyNumberFormat="1" applyFont="1" applyFill="1" applyBorder="1" applyAlignment="1">
      <alignment horizontal="right"/>
    </xf>
    <xf numFmtId="0" fontId="8" fillId="0" borderId="0" xfId="0" applyFont="1" applyAlignment="1">
      <alignment wrapText="1"/>
    </xf>
    <xf numFmtId="167" fontId="4" fillId="0" borderId="0" xfId="0" applyNumberFormat="1" applyFont="1" applyFill="1" applyBorder="1" applyAlignment="1">
      <alignment horizontal="right"/>
    </xf>
    <xf numFmtId="167" fontId="2" fillId="2" borderId="2" xfId="0" applyNumberFormat="1" applyFont="1" applyFill="1" applyBorder="1" applyAlignment="1">
      <alignment horizontal="right"/>
    </xf>
    <xf numFmtId="167" fontId="28" fillId="2" borderId="1" xfId="0" applyNumberFormat="1" applyFont="1" applyFill="1" applyBorder="1" applyAlignment="1">
      <alignment horizontal="right" vertical="top" wrapText="1"/>
    </xf>
    <xf numFmtId="167" fontId="5" fillId="2" borderId="0" xfId="0" applyNumberFormat="1" applyFont="1" applyFill="1" applyAlignment="1">
      <alignment horizontal="right"/>
    </xf>
    <xf numFmtId="167" fontId="28" fillId="2" borderId="3" xfId="0" applyNumberFormat="1" applyFont="1" applyFill="1" applyBorder="1" applyAlignment="1">
      <alignment horizontal="right"/>
    </xf>
    <xf numFmtId="167" fontId="29" fillId="2" borderId="0" xfId="0" applyNumberFormat="1" applyFont="1" applyFill="1" applyAlignment="1">
      <alignment horizontal="right"/>
    </xf>
    <xf numFmtId="167" fontId="29" fillId="2" borderId="0" xfId="0" applyNumberFormat="1" applyFont="1" applyFill="1" applyBorder="1" applyAlignment="1">
      <alignment horizontal="right" vertical="top"/>
    </xf>
    <xf numFmtId="167" fontId="29" fillId="2" borderId="0" xfId="0" applyNumberFormat="1" applyFont="1" applyFill="1" applyBorder="1" applyAlignment="1">
      <alignment horizontal="right"/>
    </xf>
    <xf numFmtId="167" fontId="29" fillId="2" borderId="0" xfId="0" quotePrefix="1" applyNumberFormat="1" applyFont="1" applyFill="1" applyBorder="1" applyAlignment="1">
      <alignment horizontal="right"/>
    </xf>
    <xf numFmtId="167" fontId="4" fillId="2" borderId="0" xfId="0" quotePrefix="1" applyNumberFormat="1" applyFont="1" applyFill="1" applyAlignment="1">
      <alignment horizontal="right"/>
    </xf>
    <xf numFmtId="167" fontId="5" fillId="2" borderId="0" xfId="0" applyNumberFormat="1" applyFont="1" applyFill="1" applyBorder="1" applyAlignment="1">
      <alignment horizontal="right"/>
    </xf>
    <xf numFmtId="167" fontId="3" fillId="2" borderId="1" xfId="0" applyNumberFormat="1" applyFont="1" applyFill="1" applyBorder="1" applyAlignment="1">
      <alignment horizontal="right"/>
    </xf>
    <xf numFmtId="169" fontId="4" fillId="4" borderId="0" xfId="0" quotePrefix="1" applyNumberFormat="1" applyFont="1" applyFill="1" applyBorder="1" applyAlignment="1">
      <alignment horizontal="right"/>
    </xf>
    <xf numFmtId="0" fontId="86" fillId="4" borderId="0" xfId="3" applyFont="1" applyFill="1" applyBorder="1"/>
    <xf numFmtId="0" fontId="87" fillId="4" borderId="0" xfId="3" applyFont="1" applyFill="1" applyBorder="1"/>
    <xf numFmtId="167" fontId="2" fillId="4" borderId="0" xfId="3" applyNumberFormat="1" applyFont="1" applyFill="1" applyBorder="1" applyAlignment="1">
      <alignment horizontal="right"/>
    </xf>
    <xf numFmtId="169" fontId="28" fillId="2" borderId="0" xfId="0" quotePrefix="1" applyNumberFormat="1" applyFont="1" applyFill="1" applyBorder="1" applyAlignment="1">
      <alignment horizontal="right"/>
    </xf>
    <xf numFmtId="0" fontId="83" fillId="4" borderId="1" xfId="3" applyFont="1" applyFill="1" applyBorder="1" applyAlignment="1">
      <alignment horizontal="right"/>
    </xf>
    <xf numFmtId="0" fontId="83" fillId="4" borderId="1" xfId="0" applyFont="1" applyFill="1" applyBorder="1"/>
    <xf numFmtId="0" fontId="8" fillId="2" borderId="0" xfId="0" applyFont="1" applyFill="1" applyAlignment="1">
      <alignment wrapText="1"/>
    </xf>
    <xf numFmtId="0" fontId="2" fillId="2" borderId="0" xfId="3" applyFont="1" applyFill="1"/>
    <xf numFmtId="0" fontId="4" fillId="2" borderId="0" xfId="3" applyFont="1" applyFill="1"/>
    <xf numFmtId="0" fontId="2" fillId="2" borderId="1" xfId="3" applyFont="1" applyFill="1" applyBorder="1"/>
    <xf numFmtId="0" fontId="2" fillId="4" borderId="26" xfId="0" applyNumberFormat="1" applyFont="1" applyFill="1" applyBorder="1" applyAlignment="1">
      <alignment horizontal="right" vertical="top"/>
    </xf>
    <xf numFmtId="0" fontId="4" fillId="4" borderId="26" xfId="0" applyFont="1" applyFill="1" applyBorder="1" applyAlignment="1">
      <alignment horizontal="right"/>
    </xf>
    <xf numFmtId="0" fontId="4" fillId="4" borderId="26" xfId="0" applyNumberFormat="1" applyFont="1" applyFill="1" applyBorder="1" applyAlignment="1">
      <alignment horizontal="right" vertical="top" wrapText="1"/>
    </xf>
    <xf numFmtId="167" fontId="4" fillId="4" borderId="26" xfId="0" applyNumberFormat="1" applyFont="1" applyFill="1" applyBorder="1" applyAlignment="1">
      <alignment horizontal="right" vertical="top"/>
    </xf>
    <xf numFmtId="167" fontId="4" fillId="4" borderId="26" xfId="1" applyNumberFormat="1" applyFont="1" applyFill="1" applyBorder="1" applyAlignment="1">
      <alignment horizontal="right" vertical="top"/>
    </xf>
    <xf numFmtId="167" fontId="4" fillId="4" borderId="27" xfId="1" applyNumberFormat="1" applyFont="1" applyFill="1" applyBorder="1" applyAlignment="1">
      <alignment horizontal="right" vertical="top" wrapText="1"/>
    </xf>
    <xf numFmtId="167" fontId="4" fillId="4" borderId="25" xfId="1" applyNumberFormat="1" applyFont="1" applyFill="1" applyBorder="1" applyAlignment="1">
      <alignment horizontal="right" vertical="top"/>
    </xf>
    <xf numFmtId="0" fontId="4" fillId="2" borderId="0" xfId="0" applyNumberFormat="1" applyFont="1" applyFill="1" applyBorder="1" applyAlignment="1">
      <alignment vertical="top"/>
    </xf>
    <xf numFmtId="167" fontId="4" fillId="2" borderId="0" xfId="1" applyNumberFormat="1" applyFont="1" applyFill="1" applyBorder="1" applyAlignment="1">
      <alignment horizontal="right" vertical="top"/>
    </xf>
    <xf numFmtId="167" fontId="4" fillId="2" borderId="3" xfId="1" applyNumberFormat="1" applyFont="1" applyFill="1" applyBorder="1" applyAlignment="1">
      <alignment horizontal="right" vertical="top"/>
    </xf>
    <xf numFmtId="0" fontId="18" fillId="4" borderId="0" xfId="1463" applyFill="1"/>
    <xf numFmtId="0" fontId="36" fillId="2" borderId="0" xfId="0" applyFont="1" applyFill="1"/>
    <xf numFmtId="168" fontId="4" fillId="4" borderId="29" xfId="2" applyNumberFormat="1" applyFont="1" applyFill="1" applyBorder="1" applyAlignment="1">
      <alignment horizontal="right"/>
    </xf>
    <xf numFmtId="169" fontId="2" fillId="4" borderId="28" xfId="3" applyNumberFormat="1" applyFont="1" applyFill="1" applyBorder="1" applyAlignment="1">
      <alignment horizontal="right"/>
    </xf>
    <xf numFmtId="2" fontId="9" fillId="4" borderId="0" xfId="1" applyNumberFormat="1" applyFont="1" applyFill="1"/>
    <xf numFmtId="2" fontId="9" fillId="2" borderId="0" xfId="1" applyNumberFormat="1" applyFont="1" applyFill="1"/>
    <xf numFmtId="0" fontId="88" fillId="0" borderId="0" xfId="0" applyFont="1" applyFill="1" applyAlignment="1">
      <alignment wrapText="1"/>
    </xf>
    <xf numFmtId="0" fontId="89" fillId="0" borderId="0" xfId="0" applyFont="1" applyFill="1" applyBorder="1" applyAlignment="1">
      <alignment horizontal="right"/>
    </xf>
    <xf numFmtId="0" fontId="88" fillId="4" borderId="0" xfId="0" applyFont="1" applyFill="1"/>
    <xf numFmtId="0" fontId="86" fillId="4" borderId="0" xfId="3" applyFont="1" applyFill="1"/>
    <xf numFmtId="0" fontId="25" fillId="4" borderId="0" xfId="0" applyNumberFormat="1" applyFont="1" applyFill="1" applyBorder="1" applyAlignment="1">
      <alignment horizontal="left" vertical="top"/>
    </xf>
    <xf numFmtId="0" fontId="4" fillId="4" borderId="0" xfId="0" applyNumberFormat="1" applyFont="1" applyFill="1" applyBorder="1" applyAlignment="1">
      <alignment horizontal="left" vertical="top"/>
    </xf>
    <xf numFmtId="0" fontId="91" fillId="4" borderId="0" xfId="3" applyFont="1" applyFill="1"/>
    <xf numFmtId="167" fontId="16" fillId="4" borderId="1" xfId="3" applyNumberFormat="1" applyFont="1" applyFill="1" applyBorder="1" applyAlignment="1">
      <alignment horizontal="right"/>
    </xf>
    <xf numFmtId="0" fontId="90" fillId="4" borderId="0" xfId="0" applyFont="1" applyFill="1" applyAlignment="1">
      <alignment horizontal="right" wrapText="1"/>
    </xf>
    <xf numFmtId="0" fontId="90" fillId="4" borderId="0" xfId="3" applyFont="1" applyFill="1" applyAlignment="1">
      <alignment horizontal="right"/>
    </xf>
    <xf numFmtId="0" fontId="90" fillId="4" borderId="0" xfId="0" applyFont="1" applyFill="1" applyAlignment="1">
      <alignment horizontal="right"/>
    </xf>
    <xf numFmtId="0" fontId="92" fillId="4" borderId="1" xfId="0" applyFont="1" applyFill="1" applyBorder="1"/>
    <xf numFmtId="0" fontId="90" fillId="4" borderId="0" xfId="0" applyFont="1" applyFill="1"/>
    <xf numFmtId="0" fontId="4" fillId="4" borderId="0" xfId="0" applyFont="1" applyFill="1" applyAlignment="1">
      <alignment horizontal="left"/>
    </xf>
    <xf numFmtId="167" fontId="7" fillId="4" borderId="1" xfId="0" applyNumberFormat="1" applyFont="1" applyFill="1" applyBorder="1" applyAlignment="1">
      <alignment horizontal="right" vertical="top"/>
    </xf>
    <xf numFmtId="167" fontId="40" fillId="4" borderId="0" xfId="0" applyNumberFormat="1" applyFont="1" applyFill="1" applyBorder="1" applyAlignment="1">
      <alignment horizontal="right" vertical="top"/>
    </xf>
    <xf numFmtId="167" fontId="9" fillId="4" borderId="0" xfId="0" quotePrefix="1" applyNumberFormat="1" applyFont="1" applyFill="1" applyAlignment="1">
      <alignment horizontal="right"/>
    </xf>
    <xf numFmtId="167" fontId="9" fillId="4" borderId="3" xfId="0" applyNumberFormat="1" applyFont="1" applyFill="1" applyBorder="1" applyAlignment="1">
      <alignment horizontal="right"/>
    </xf>
    <xf numFmtId="15" fontId="93" fillId="4" borderId="0" xfId="0" applyNumberFormat="1" applyFont="1" applyFill="1" applyBorder="1" applyAlignment="1">
      <alignment horizontal="left"/>
    </xf>
    <xf numFmtId="167" fontId="5" fillId="4" borderId="0" xfId="0" applyNumberFormat="1" applyFont="1" applyFill="1" applyBorder="1" applyAlignment="1">
      <alignment horizontal="right"/>
    </xf>
    <xf numFmtId="167" fontId="3" fillId="4" borderId="1" xfId="0" applyNumberFormat="1" applyFont="1" applyFill="1" applyBorder="1" applyAlignment="1">
      <alignment horizontal="right"/>
    </xf>
    <xf numFmtId="0" fontId="94" fillId="4" borderId="0" xfId="0" applyFont="1" applyFill="1"/>
    <xf numFmtId="0" fontId="15" fillId="4" borderId="0" xfId="0" applyFont="1" applyFill="1" applyBorder="1" applyAlignment="1">
      <alignment horizontal="right" wrapText="1"/>
    </xf>
    <xf numFmtId="0" fontId="15" fillId="0" borderId="0" xfId="0" applyFont="1" applyAlignment="1">
      <alignment wrapText="1"/>
    </xf>
    <xf numFmtId="0" fontId="94" fillId="4" borderId="0" xfId="0" applyFont="1" applyFill="1" applyAlignment="1">
      <alignment vertical="center"/>
    </xf>
    <xf numFmtId="0" fontId="16" fillId="4" borderId="0" xfId="0" applyFont="1" applyFill="1" applyBorder="1" applyAlignment="1">
      <alignment horizontal="right" wrapText="1"/>
    </xf>
    <xf numFmtId="0" fontId="16" fillId="4" borderId="0" xfId="0" applyFont="1" applyFill="1" applyAlignment="1">
      <alignment horizontal="left"/>
    </xf>
    <xf numFmtId="167" fontId="15" fillId="4" borderId="1" xfId="0" applyNumberFormat="1" applyFont="1" applyFill="1" applyBorder="1" applyAlignment="1">
      <alignment horizontal="right" vertical="top"/>
    </xf>
    <xf numFmtId="167" fontId="16" fillId="4" borderId="2" xfId="0" applyNumberFormat="1" applyFont="1" applyFill="1" applyBorder="1" applyAlignment="1">
      <alignment horizontal="right"/>
    </xf>
    <xf numFmtId="167" fontId="16" fillId="4" borderId="0" xfId="0" quotePrefix="1" applyNumberFormat="1" applyFont="1" applyFill="1" applyBorder="1" applyAlignment="1">
      <alignment horizontal="right"/>
    </xf>
    <xf numFmtId="167" fontId="16" fillId="4" borderId="3" xfId="0" quotePrefix="1" applyNumberFormat="1" applyFont="1" applyFill="1" applyBorder="1" applyAlignment="1">
      <alignment horizontal="right"/>
    </xf>
    <xf numFmtId="172" fontId="15" fillId="4" borderId="1" xfId="0" applyNumberFormat="1" applyFont="1" applyFill="1" applyBorder="1" applyAlignment="1">
      <alignment horizontal="right"/>
    </xf>
    <xf numFmtId="167" fontId="15" fillId="4" borderId="3" xfId="0" quotePrefix="1" applyNumberFormat="1" applyFont="1" applyFill="1" applyBorder="1" applyAlignment="1">
      <alignment horizontal="right"/>
    </xf>
    <xf numFmtId="167" fontId="42" fillId="4" borderId="0" xfId="0" applyNumberFormat="1" applyFont="1" applyFill="1" applyAlignment="1">
      <alignment horizontal="right"/>
    </xf>
    <xf numFmtId="167" fontId="80" fillId="4" borderId="3" xfId="0" applyNumberFormat="1" applyFont="1" applyFill="1" applyBorder="1" applyAlignment="1">
      <alignment horizontal="right"/>
    </xf>
    <xf numFmtId="0" fontId="94" fillId="4" borderId="0" xfId="3" applyFont="1" applyFill="1" applyAlignment="1">
      <alignment vertical="center"/>
    </xf>
    <xf numFmtId="169" fontId="16" fillId="4" borderId="0" xfId="0" applyNumberFormat="1" applyFont="1" applyFill="1" applyBorder="1" applyAlignment="1">
      <alignment horizontal="right"/>
    </xf>
    <xf numFmtId="169" fontId="16" fillId="4" borderId="0" xfId="0" quotePrefix="1" applyNumberFormat="1" applyFont="1" applyFill="1" applyBorder="1" applyAlignment="1">
      <alignment horizontal="right"/>
    </xf>
    <xf numFmtId="1" fontId="16" fillId="4" borderId="3" xfId="3" applyNumberFormat="1" applyFont="1" applyFill="1" applyBorder="1"/>
    <xf numFmtId="167" fontId="15" fillId="4" borderId="1" xfId="3" applyNumberFormat="1" applyFont="1" applyFill="1" applyBorder="1" applyAlignment="1">
      <alignment horizontal="right"/>
    </xf>
    <xf numFmtId="167" fontId="16" fillId="4" borderId="0" xfId="3" applyNumberFormat="1" applyFont="1" applyFill="1" applyBorder="1" applyAlignment="1">
      <alignment horizontal="right"/>
    </xf>
    <xf numFmtId="167" fontId="16" fillId="4" borderId="0" xfId="3" quotePrefix="1" applyNumberFormat="1" applyFont="1" applyFill="1" applyBorder="1" applyAlignment="1">
      <alignment horizontal="right"/>
    </xf>
    <xf numFmtId="169" fontId="15" fillId="4" borderId="1" xfId="3" applyNumberFormat="1" applyFont="1" applyFill="1" applyBorder="1" applyAlignment="1">
      <alignment horizontal="right"/>
    </xf>
    <xf numFmtId="167" fontId="15" fillId="4" borderId="0" xfId="3" applyNumberFormat="1" applyFont="1" applyFill="1" applyBorder="1" applyAlignment="1">
      <alignment horizontal="right"/>
    </xf>
    <xf numFmtId="167" fontId="15" fillId="4" borderId="0" xfId="0" applyNumberFormat="1" applyFont="1" applyFill="1" applyBorder="1" applyAlignment="1">
      <alignment horizontal="right"/>
    </xf>
    <xf numFmtId="167" fontId="15" fillId="2" borderId="0" xfId="0" applyNumberFormat="1" applyFont="1" applyFill="1" applyBorder="1" applyAlignment="1">
      <alignment horizontal="right"/>
    </xf>
    <xf numFmtId="0" fontId="2" fillId="2" borderId="1" xfId="0" applyFont="1" applyFill="1" applyBorder="1"/>
    <xf numFmtId="169" fontId="2" fillId="2" borderId="2" xfId="0" applyNumberFormat="1" applyFont="1" applyFill="1" applyBorder="1" applyAlignment="1">
      <alignment horizontal="right"/>
    </xf>
    <xf numFmtId="0" fontId="4" fillId="2" borderId="0" xfId="0" applyFont="1" applyFill="1"/>
    <xf numFmtId="0" fontId="90" fillId="4" borderId="0" xfId="0" applyFont="1" applyFill="1" applyBorder="1" applyAlignment="1">
      <alignment horizontal="right" wrapText="1"/>
    </xf>
    <xf numFmtId="0" fontId="90" fillId="4" borderId="0" xfId="0" applyFont="1" applyFill="1" applyBorder="1" applyAlignment="1">
      <alignment horizontal="right"/>
    </xf>
    <xf numFmtId="3" fontId="4" fillId="4" borderId="0" xfId="0" applyNumberFormat="1" applyFont="1" applyFill="1" applyBorder="1" applyAlignment="1">
      <alignment horizontal="right"/>
    </xf>
    <xf numFmtId="169" fontId="4" fillId="8" borderId="0" xfId="0" applyNumberFormat="1" applyFont="1" applyFill="1" applyBorder="1" applyAlignment="1">
      <alignment horizontal="right"/>
    </xf>
    <xf numFmtId="0" fontId="15" fillId="2" borderId="0" xfId="0" applyFont="1" applyFill="1" applyBorder="1"/>
    <xf numFmtId="169" fontId="16" fillId="2" borderId="0" xfId="0" applyNumberFormat="1" applyFont="1" applyFill="1"/>
    <xf numFmtId="0" fontId="15" fillId="2" borderId="0" xfId="0" applyFont="1" applyFill="1"/>
    <xf numFmtId="0" fontId="9" fillId="2" borderId="0" xfId="0" applyFont="1" applyFill="1" applyBorder="1"/>
    <xf numFmtId="167" fontId="2" fillId="0" borderId="1" xfId="3" applyNumberFormat="1" applyFont="1" applyBorder="1"/>
    <xf numFmtId="0" fontId="2" fillId="2" borderId="0" xfId="0" applyFont="1" applyFill="1" applyBorder="1"/>
    <xf numFmtId="169" fontId="4" fillId="2" borderId="1" xfId="0" applyNumberFormat="1" applyFont="1" applyFill="1" applyBorder="1" applyAlignment="1">
      <alignment horizontal="right"/>
    </xf>
    <xf numFmtId="3" fontId="4" fillId="2" borderId="1" xfId="0" applyNumberFormat="1" applyFont="1" applyFill="1" applyBorder="1" applyAlignment="1">
      <alignment horizontal="right"/>
    </xf>
    <xf numFmtId="0" fontId="4" fillId="2" borderId="1" xfId="0" applyFont="1" applyFill="1" applyBorder="1"/>
    <xf numFmtId="169" fontId="4" fillId="2" borderId="0" xfId="0" applyNumberFormat="1" applyFont="1" applyFill="1"/>
    <xf numFmtId="0" fontId="4" fillId="2" borderId="0" xfId="0" applyFont="1" applyFill="1" applyBorder="1"/>
    <xf numFmtId="169" fontId="4" fillId="6" borderId="0" xfId="0" applyNumberFormat="1" applyFont="1" applyFill="1" applyAlignment="1">
      <alignment horizontal="right"/>
    </xf>
    <xf numFmtId="0" fontId="4" fillId="2" borderId="0" xfId="0" quotePrefix="1" applyNumberFormat="1" applyFont="1" applyFill="1" applyAlignment="1">
      <alignment horizontal="right"/>
    </xf>
    <xf numFmtId="0" fontId="2" fillId="2" borderId="0" xfId="0" applyFont="1" applyFill="1"/>
    <xf numFmtId="169" fontId="4" fillId="8" borderId="0" xfId="0" applyNumberFormat="1" applyFont="1" applyFill="1" applyAlignment="1">
      <alignment horizontal="right"/>
    </xf>
    <xf numFmtId="0" fontId="2" fillId="7" borderId="0" xfId="0" applyFont="1" applyFill="1" applyAlignment="1">
      <alignment horizontal="right" wrapText="1"/>
    </xf>
    <xf numFmtId="0" fontId="90" fillId="7" borderId="0" xfId="0" applyFont="1" applyFill="1" applyAlignment="1">
      <alignment horizontal="right" wrapText="1"/>
    </xf>
    <xf numFmtId="0" fontId="90" fillId="7" borderId="0" xfId="3" applyFont="1" applyFill="1" applyAlignment="1">
      <alignment horizontal="right"/>
    </xf>
    <xf numFmtId="1" fontId="4" fillId="7" borderId="0" xfId="3" applyNumberFormat="1" applyFont="1" applyFill="1" applyAlignment="1">
      <alignment horizontal="right"/>
    </xf>
    <xf numFmtId="169" fontId="2" fillId="7" borderId="1" xfId="3" applyNumberFormat="1" applyFont="1" applyFill="1" applyBorder="1" applyAlignment="1">
      <alignment horizontal="right"/>
    </xf>
    <xf numFmtId="169" fontId="4" fillId="7" borderId="0" xfId="3" applyNumberFormat="1" applyFont="1" applyFill="1" applyAlignment="1">
      <alignment horizontal="right"/>
    </xf>
    <xf numFmtId="169" fontId="4" fillId="7" borderId="0" xfId="3" quotePrefix="1" applyNumberFormat="1" applyFont="1" applyFill="1" applyAlignment="1">
      <alignment horizontal="right"/>
    </xf>
    <xf numFmtId="168" fontId="4" fillId="7" borderId="0" xfId="2" applyNumberFormat="1" applyFont="1" applyFill="1" applyAlignment="1">
      <alignment horizontal="right"/>
    </xf>
    <xf numFmtId="0" fontId="2" fillId="7" borderId="1" xfId="3" applyFont="1" applyFill="1" applyBorder="1" applyAlignment="1">
      <alignment horizontal="right"/>
    </xf>
    <xf numFmtId="0" fontId="4" fillId="7" borderId="0" xfId="0" applyFont="1" applyFill="1" applyBorder="1" applyAlignment="1">
      <alignment horizontal="right" wrapText="1"/>
    </xf>
    <xf numFmtId="0" fontId="4" fillId="7" borderId="0" xfId="0" applyFont="1" applyFill="1" applyAlignment="1">
      <alignment horizontal="right" wrapText="1"/>
    </xf>
    <xf numFmtId="167" fontId="2" fillId="7" borderId="1" xfId="3" applyNumberFormat="1" applyFont="1" applyFill="1" applyBorder="1" applyAlignment="1">
      <alignment horizontal="right"/>
    </xf>
    <xf numFmtId="167" fontId="4" fillId="7" borderId="1" xfId="3" applyNumberFormat="1" applyFont="1" applyFill="1" applyBorder="1" applyAlignment="1">
      <alignment horizontal="right"/>
    </xf>
    <xf numFmtId="167" fontId="4" fillId="7" borderId="0" xfId="3" applyNumberFormat="1" applyFont="1" applyFill="1" applyAlignment="1">
      <alignment horizontal="right"/>
    </xf>
    <xf numFmtId="167" fontId="4" fillId="7" borderId="0" xfId="3" quotePrefix="1" applyNumberFormat="1" applyFont="1" applyFill="1" applyAlignment="1">
      <alignment horizontal="right"/>
    </xf>
    <xf numFmtId="167" fontId="16" fillId="7" borderId="1" xfId="3" applyNumberFormat="1" applyFont="1" applyFill="1" applyBorder="1" applyAlignment="1">
      <alignment horizontal="right"/>
    </xf>
    <xf numFmtId="0" fontId="16" fillId="7" borderId="0" xfId="0" applyFont="1" applyFill="1" applyAlignment="1">
      <alignment horizontal="right"/>
    </xf>
    <xf numFmtId="0" fontId="8" fillId="7" borderId="1" xfId="0" applyFont="1" applyFill="1" applyBorder="1"/>
    <xf numFmtId="0" fontId="8" fillId="7" borderId="0" xfId="0" applyFont="1" applyFill="1" applyBorder="1"/>
    <xf numFmtId="0" fontId="8" fillId="7" borderId="0" xfId="0" applyFont="1" applyFill="1"/>
    <xf numFmtId="0" fontId="4" fillId="7" borderId="1" xfId="0" applyFont="1" applyFill="1" applyBorder="1"/>
    <xf numFmtId="0" fontId="8" fillId="7" borderId="0" xfId="0" applyFont="1" applyFill="1" applyAlignment="1">
      <alignment wrapText="1"/>
    </xf>
    <xf numFmtId="0" fontId="9" fillId="7" borderId="0" xfId="0" applyFont="1" applyFill="1" applyAlignment="1">
      <alignment horizontal="right" wrapText="1"/>
    </xf>
    <xf numFmtId="0" fontId="9" fillId="7" borderId="0" xfId="0" applyFont="1" applyFill="1" applyAlignment="1">
      <alignment horizontal="right"/>
    </xf>
    <xf numFmtId="0" fontId="9" fillId="7" borderId="0" xfId="0" applyFont="1" applyFill="1" applyBorder="1"/>
    <xf numFmtId="0" fontId="4" fillId="7" borderId="0" xfId="0" applyFont="1" applyFill="1" applyAlignment="1">
      <alignment horizontal="right"/>
    </xf>
    <xf numFmtId="0" fontId="2" fillId="7" borderId="1" xfId="0" applyFont="1" applyFill="1" applyBorder="1"/>
    <xf numFmtId="0" fontId="4" fillId="7" borderId="0" xfId="0" applyFont="1" applyFill="1"/>
    <xf numFmtId="0" fontId="4" fillId="7" borderId="0" xfId="0" applyFont="1" applyFill="1" applyBorder="1"/>
    <xf numFmtId="0" fontId="21" fillId="4" borderId="0" xfId="0" applyFont="1" applyFill="1" applyBorder="1"/>
    <xf numFmtId="0" fontId="9" fillId="7" borderId="0" xfId="0" applyFont="1" applyFill="1"/>
    <xf numFmtId="0" fontId="8" fillId="7" borderId="3" xfId="0" applyFont="1" applyFill="1" applyBorder="1"/>
    <xf numFmtId="1" fontId="2" fillId="7" borderId="0" xfId="0" applyNumberFormat="1" applyFont="1" applyFill="1" applyAlignment="1">
      <alignment horizontal="right" wrapText="1"/>
    </xf>
    <xf numFmtId="167" fontId="4" fillId="7" borderId="0" xfId="0" applyNumberFormat="1" applyFont="1" applyFill="1" applyBorder="1" applyAlignment="1">
      <alignment horizontal="right" wrapText="1"/>
    </xf>
    <xf numFmtId="167" fontId="4" fillId="7" borderId="0" xfId="0" applyNumberFormat="1" applyFont="1" applyFill="1" applyBorder="1" applyAlignment="1">
      <alignment horizontal="right"/>
    </xf>
    <xf numFmtId="167" fontId="2" fillId="7" borderId="2" xfId="0" applyNumberFormat="1" applyFont="1" applyFill="1" applyBorder="1" applyAlignment="1">
      <alignment horizontal="right"/>
    </xf>
    <xf numFmtId="167" fontId="28" fillId="7" borderId="1" xfId="0" applyNumberFormat="1" applyFont="1" applyFill="1" applyBorder="1" applyAlignment="1">
      <alignment horizontal="right" vertical="top" wrapText="1"/>
    </xf>
    <xf numFmtId="167" fontId="5" fillId="7" borderId="0" xfId="0" applyNumberFormat="1" applyFont="1" applyFill="1" applyAlignment="1">
      <alignment horizontal="right"/>
    </xf>
    <xf numFmtId="167" fontId="2" fillId="7" borderId="1" xfId="0" applyNumberFormat="1" applyFont="1" applyFill="1" applyBorder="1" applyAlignment="1">
      <alignment horizontal="right"/>
    </xf>
    <xf numFmtId="167" fontId="28" fillId="7" borderId="3" xfId="0" applyNumberFormat="1" applyFont="1" applyFill="1" applyBorder="1" applyAlignment="1">
      <alignment horizontal="right"/>
    </xf>
    <xf numFmtId="167" fontId="4" fillId="7" borderId="0" xfId="0" applyNumberFormat="1" applyFont="1" applyFill="1" applyAlignment="1">
      <alignment horizontal="right"/>
    </xf>
    <xf numFmtId="167" fontId="29" fillId="7" borderId="0" xfId="0" applyNumberFormat="1" applyFont="1" applyFill="1" applyAlignment="1">
      <alignment horizontal="right"/>
    </xf>
    <xf numFmtId="167" fontId="29" fillId="7" borderId="0" xfId="0" applyNumberFormat="1" applyFont="1" applyFill="1" applyBorder="1" applyAlignment="1">
      <alignment horizontal="right" vertical="top"/>
    </xf>
    <xf numFmtId="167" fontId="29" fillId="7" borderId="0" xfId="0" applyNumberFormat="1" applyFont="1" applyFill="1" applyBorder="1" applyAlignment="1">
      <alignment horizontal="right"/>
    </xf>
    <xf numFmtId="167" fontId="29" fillId="7" borderId="0" xfId="0" quotePrefix="1" applyNumberFormat="1" applyFont="1" applyFill="1" applyBorder="1" applyAlignment="1">
      <alignment horizontal="right"/>
    </xf>
    <xf numFmtId="167" fontId="4" fillId="7" borderId="0" xfId="0" quotePrefix="1" applyNumberFormat="1" applyFont="1" applyFill="1" applyAlignment="1">
      <alignment horizontal="right"/>
    </xf>
    <xf numFmtId="167" fontId="9" fillId="7" borderId="0" xfId="0" applyNumberFormat="1" applyFont="1" applyFill="1" applyAlignment="1">
      <alignment horizontal="right"/>
    </xf>
    <xf numFmtId="167" fontId="5" fillId="7" borderId="0" xfId="0" applyNumberFormat="1" applyFont="1" applyFill="1" applyBorder="1" applyAlignment="1">
      <alignment horizontal="right"/>
    </xf>
    <xf numFmtId="167" fontId="3" fillId="7" borderId="1" xfId="0" applyNumberFormat="1" applyFont="1" applyFill="1" applyBorder="1" applyAlignment="1">
      <alignment horizontal="right"/>
    </xf>
    <xf numFmtId="167" fontId="4" fillId="7" borderId="1" xfId="0" applyNumberFormat="1" applyFont="1" applyFill="1" applyBorder="1" applyAlignment="1">
      <alignment horizontal="right"/>
    </xf>
    <xf numFmtId="0" fontId="4" fillId="7" borderId="0" xfId="3" applyFont="1" applyFill="1" applyAlignment="1">
      <alignment horizontal="right"/>
    </xf>
    <xf numFmtId="0" fontId="2" fillId="7" borderId="1" xfId="3" applyFont="1" applyFill="1" applyBorder="1"/>
    <xf numFmtId="0" fontId="2" fillId="7" borderId="0" xfId="3" applyFont="1" applyFill="1" applyBorder="1"/>
    <xf numFmtId="0" fontId="4" fillId="7" borderId="0" xfId="3" applyFont="1" applyFill="1" applyBorder="1"/>
    <xf numFmtId="0" fontId="4" fillId="7" borderId="0" xfId="3" applyFont="1" applyFill="1"/>
    <xf numFmtId="0" fontId="2" fillId="0" borderId="0" xfId="0" applyFont="1"/>
    <xf numFmtId="0" fontId="20" fillId="7" borderId="0" xfId="0" applyFont="1" applyFill="1"/>
    <xf numFmtId="169" fontId="2" fillId="7" borderId="1" xfId="0" applyNumberFormat="1" applyFont="1" applyFill="1" applyBorder="1" applyAlignment="1">
      <alignment horizontal="right" wrapText="1"/>
    </xf>
    <xf numFmtId="169" fontId="20" fillId="7" borderId="1" xfId="0" applyNumberFormat="1" applyFont="1" applyFill="1" applyBorder="1"/>
    <xf numFmtId="169" fontId="4" fillId="7" borderId="0" xfId="3" applyNumberFormat="1" applyFont="1" applyFill="1"/>
    <xf numFmtId="169" fontId="20" fillId="7" borderId="1" xfId="0" applyNumberFormat="1" applyFont="1" applyFill="1" applyBorder="1" applyAlignment="1">
      <alignment vertical="center"/>
    </xf>
    <xf numFmtId="169" fontId="4" fillId="7" borderId="0" xfId="3" applyNumberFormat="1" applyFont="1" applyFill="1" applyBorder="1"/>
    <xf numFmtId="169" fontId="20" fillId="7" borderId="0" xfId="0" applyNumberFormat="1" applyFont="1" applyFill="1" applyAlignment="1">
      <alignment horizontal="left" vertical="center" wrapText="1" indent="1"/>
    </xf>
    <xf numFmtId="169" fontId="20" fillId="7" borderId="0" xfId="0" applyNumberFormat="1" applyFont="1" applyFill="1"/>
    <xf numFmtId="169" fontId="9" fillId="7" borderId="0" xfId="0" applyNumberFormat="1" applyFont="1" applyFill="1"/>
    <xf numFmtId="169" fontId="20" fillId="7" borderId="0" xfId="0" applyNumberFormat="1" applyFont="1" applyFill="1" applyAlignment="1">
      <alignment horizontal="right"/>
    </xf>
    <xf numFmtId="169" fontId="20" fillId="7" borderId="1" xfId="0" applyNumberFormat="1" applyFont="1" applyFill="1" applyBorder="1" applyAlignment="1">
      <alignment horizontal="right" vertical="center" wrapText="1"/>
    </xf>
    <xf numFmtId="169" fontId="4" fillId="7" borderId="0" xfId="0" applyNumberFormat="1" applyFont="1" applyFill="1" applyBorder="1"/>
    <xf numFmtId="169" fontId="20" fillId="7" borderId="0" xfId="3" applyNumberFormat="1" applyFont="1" applyFill="1"/>
    <xf numFmtId="0" fontId="20" fillId="7" borderId="1" xfId="0" applyFont="1" applyFill="1" applyBorder="1"/>
    <xf numFmtId="0" fontId="20" fillId="7" borderId="0" xfId="0" applyFont="1" applyFill="1" applyAlignment="1">
      <alignment vertical="center" wrapText="1"/>
    </xf>
    <xf numFmtId="0" fontId="69" fillId="7" borderId="1" xfId="0" applyFont="1" applyFill="1" applyBorder="1"/>
    <xf numFmtId="0" fontId="69" fillId="7" borderId="0" xfId="0" applyFont="1" applyFill="1" applyBorder="1"/>
    <xf numFmtId="169" fontId="28" fillId="7" borderId="0" xfId="0" quotePrefix="1" applyNumberFormat="1" applyFont="1" applyFill="1" applyBorder="1" applyAlignment="1">
      <alignment horizontal="right"/>
    </xf>
    <xf numFmtId="0" fontId="2" fillId="7" borderId="1" xfId="0" applyFont="1" applyFill="1" applyBorder="1" applyAlignment="1">
      <alignment horizontal="right"/>
    </xf>
    <xf numFmtId="167" fontId="2" fillId="7" borderId="0" xfId="0" applyNumberFormat="1" applyFont="1" applyFill="1" applyBorder="1" applyAlignment="1">
      <alignment horizontal="right"/>
    </xf>
    <xf numFmtId="167" fontId="4" fillId="7" borderId="0" xfId="0" applyNumberFormat="1" applyFont="1" applyFill="1" applyBorder="1" applyAlignment="1">
      <alignment horizontal="right" vertical="top"/>
    </xf>
    <xf numFmtId="167" fontId="2" fillId="7" borderId="1" xfId="0" applyNumberFormat="1" applyFont="1" applyFill="1" applyBorder="1" applyAlignment="1">
      <alignment horizontal="right" vertical="top"/>
    </xf>
    <xf numFmtId="0" fontId="32" fillId="7" borderId="19" xfId="0" applyFont="1" applyFill="1" applyBorder="1"/>
    <xf numFmtId="0" fontId="16" fillId="2" borderId="0" xfId="3" applyFont="1" applyFill="1" applyBorder="1"/>
    <xf numFmtId="0" fontId="32" fillId="4" borderId="20" xfId="0" applyFont="1" applyFill="1" applyBorder="1" applyAlignment="1">
      <alignment horizontal="left" wrapText="1"/>
    </xf>
    <xf numFmtId="0" fontId="32" fillId="4" borderId="3" xfId="0" applyFont="1" applyFill="1" applyBorder="1" applyAlignment="1">
      <alignment horizontal="left" wrapText="1"/>
    </xf>
    <xf numFmtId="0" fontId="32" fillId="4" borderId="6" xfId="0" applyFont="1" applyFill="1" applyBorder="1" applyAlignment="1">
      <alignment horizontal="left" wrapText="1"/>
    </xf>
    <xf numFmtId="0" fontId="32" fillId="4" borderId="19"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88" fillId="4" borderId="0" xfId="0" applyFont="1" applyFill="1" applyAlignment="1">
      <alignment horizontal="left" wrapText="1"/>
    </xf>
    <xf numFmtId="0" fontId="88" fillId="0" borderId="0" xfId="0" applyFont="1" applyAlignment="1">
      <alignment horizontal="left" wrapText="1"/>
    </xf>
  </cellXfs>
  <cellStyles count="1602">
    <cellStyle name="Comma" xfId="1" builtinId="3"/>
    <cellStyle name="Followed Hyperlink" xfId="204" builtinId="9" hidden="1"/>
    <cellStyle name="Followed Hyperlink" xfId="212" builtinId="9" hidden="1"/>
    <cellStyle name="Followed Hyperlink" xfId="220" builtinId="9" hidden="1"/>
    <cellStyle name="Followed Hyperlink" xfId="228" builtinId="9" hidden="1"/>
    <cellStyle name="Followed Hyperlink" xfId="236" builtinId="9" hidden="1"/>
    <cellStyle name="Followed Hyperlink" xfId="244" builtinId="9" hidden="1"/>
    <cellStyle name="Followed Hyperlink" xfId="252" builtinId="9" hidden="1"/>
    <cellStyle name="Followed Hyperlink" xfId="260" builtinId="9" hidden="1"/>
    <cellStyle name="Followed Hyperlink" xfId="268" builtinId="9" hidden="1"/>
    <cellStyle name="Followed Hyperlink" xfId="276" builtinId="9" hidden="1"/>
    <cellStyle name="Followed Hyperlink" xfId="284" builtinId="9" hidden="1"/>
    <cellStyle name="Followed Hyperlink" xfId="292" builtinId="9" hidden="1"/>
    <cellStyle name="Followed Hyperlink" xfId="300" builtinId="9" hidden="1"/>
    <cellStyle name="Followed Hyperlink" xfId="308" builtinId="9" hidden="1"/>
    <cellStyle name="Followed Hyperlink" xfId="316" builtinId="9" hidden="1"/>
    <cellStyle name="Followed Hyperlink" xfId="324" builtinId="9" hidden="1"/>
    <cellStyle name="Followed Hyperlink" xfId="332" builtinId="9" hidden="1"/>
    <cellStyle name="Followed Hyperlink" xfId="340" builtinId="9" hidden="1"/>
    <cellStyle name="Followed Hyperlink" xfId="348" builtinId="9" hidden="1"/>
    <cellStyle name="Followed Hyperlink" xfId="356" builtinId="9" hidden="1"/>
    <cellStyle name="Followed Hyperlink" xfId="364" builtinId="9" hidden="1"/>
    <cellStyle name="Followed Hyperlink" xfId="372" builtinId="9" hidden="1"/>
    <cellStyle name="Followed Hyperlink" xfId="380" builtinId="9" hidden="1"/>
    <cellStyle name="Followed Hyperlink" xfId="388" builtinId="9" hidden="1"/>
    <cellStyle name="Followed Hyperlink" xfId="396" builtinId="9" hidden="1"/>
    <cellStyle name="Followed Hyperlink" xfId="404" builtinId="9" hidden="1"/>
    <cellStyle name="Followed Hyperlink" xfId="412" builtinId="9" hidden="1"/>
    <cellStyle name="Followed Hyperlink" xfId="420" builtinId="9" hidden="1"/>
    <cellStyle name="Followed Hyperlink" xfId="428" builtinId="9" hidden="1"/>
    <cellStyle name="Followed Hyperlink" xfId="436" builtinId="9" hidden="1"/>
    <cellStyle name="Followed Hyperlink" xfId="444" builtinId="9" hidden="1"/>
    <cellStyle name="Followed Hyperlink" xfId="452" builtinId="9" hidden="1"/>
    <cellStyle name="Followed Hyperlink" xfId="460" builtinId="9" hidden="1"/>
    <cellStyle name="Followed Hyperlink" xfId="468" builtinId="9" hidden="1"/>
    <cellStyle name="Followed Hyperlink" xfId="476" builtinId="9" hidden="1"/>
    <cellStyle name="Followed Hyperlink" xfId="484" builtinId="9" hidden="1"/>
    <cellStyle name="Followed Hyperlink" xfId="492" builtinId="9" hidden="1"/>
    <cellStyle name="Followed Hyperlink" xfId="500" builtinId="9" hidden="1"/>
    <cellStyle name="Followed Hyperlink" xfId="508" builtinId="9" hidden="1"/>
    <cellStyle name="Followed Hyperlink" xfId="516" builtinId="9" hidden="1"/>
    <cellStyle name="Followed Hyperlink" xfId="524" builtinId="9" hidden="1"/>
    <cellStyle name="Followed Hyperlink" xfId="532" builtinId="9" hidden="1"/>
    <cellStyle name="Followed Hyperlink" xfId="540" builtinId="9" hidden="1"/>
    <cellStyle name="Followed Hyperlink" xfId="548" builtinId="9" hidden="1"/>
    <cellStyle name="Followed Hyperlink" xfId="556" builtinId="9" hidden="1"/>
    <cellStyle name="Followed Hyperlink" xfId="564" builtinId="9" hidden="1"/>
    <cellStyle name="Followed Hyperlink" xfId="572" builtinId="9" hidden="1"/>
    <cellStyle name="Followed Hyperlink" xfId="580" builtinId="9" hidden="1"/>
    <cellStyle name="Followed Hyperlink" xfId="588" builtinId="9" hidden="1"/>
    <cellStyle name="Followed Hyperlink" xfId="596" builtinId="9" hidden="1"/>
    <cellStyle name="Followed Hyperlink" xfId="604" builtinId="9" hidden="1"/>
    <cellStyle name="Followed Hyperlink" xfId="612" builtinId="9" hidden="1"/>
    <cellStyle name="Followed Hyperlink" xfId="620" builtinId="9" hidden="1"/>
    <cellStyle name="Followed Hyperlink" xfId="628" builtinId="9" hidden="1"/>
    <cellStyle name="Followed Hyperlink" xfId="636" builtinId="9" hidden="1"/>
    <cellStyle name="Followed Hyperlink" xfId="644" builtinId="9" hidden="1"/>
    <cellStyle name="Followed Hyperlink" xfId="652" builtinId="9" hidden="1"/>
    <cellStyle name="Followed Hyperlink" xfId="660" builtinId="9" hidden="1"/>
    <cellStyle name="Followed Hyperlink" xfId="668" builtinId="9" hidden="1"/>
    <cellStyle name="Followed Hyperlink" xfId="676" builtinId="9" hidden="1"/>
    <cellStyle name="Followed Hyperlink" xfId="684" builtinId="9" hidden="1"/>
    <cellStyle name="Followed Hyperlink" xfId="692" builtinId="9" hidden="1"/>
    <cellStyle name="Followed Hyperlink" xfId="700" builtinId="9" hidden="1"/>
    <cellStyle name="Followed Hyperlink" xfId="708" builtinId="9" hidden="1"/>
    <cellStyle name="Followed Hyperlink" xfId="716" builtinId="9" hidden="1"/>
    <cellStyle name="Followed Hyperlink" xfId="724" builtinId="9" hidden="1"/>
    <cellStyle name="Followed Hyperlink" xfId="732" builtinId="9" hidden="1"/>
    <cellStyle name="Followed Hyperlink" xfId="740" builtinId="9" hidden="1"/>
    <cellStyle name="Followed Hyperlink" xfId="748" builtinId="9" hidden="1"/>
    <cellStyle name="Followed Hyperlink" xfId="756" builtinId="9" hidden="1"/>
    <cellStyle name="Followed Hyperlink" xfId="764" builtinId="9" hidden="1"/>
    <cellStyle name="Followed Hyperlink" xfId="772" builtinId="9" hidden="1"/>
    <cellStyle name="Followed Hyperlink" xfId="780" builtinId="9" hidden="1"/>
    <cellStyle name="Followed Hyperlink" xfId="788" builtinId="9" hidden="1"/>
    <cellStyle name="Followed Hyperlink" xfId="796" builtinId="9" hidden="1"/>
    <cellStyle name="Followed Hyperlink" xfId="804" builtinId="9" hidden="1"/>
    <cellStyle name="Followed Hyperlink" xfId="812" builtinId="9" hidden="1"/>
    <cellStyle name="Followed Hyperlink" xfId="820" builtinId="9" hidden="1"/>
    <cellStyle name="Followed Hyperlink" xfId="828" builtinId="9" hidden="1"/>
    <cellStyle name="Followed Hyperlink" xfId="836" builtinId="9" hidden="1"/>
    <cellStyle name="Followed Hyperlink" xfId="844" builtinId="9" hidden="1"/>
    <cellStyle name="Followed Hyperlink" xfId="852" builtinId="9" hidden="1"/>
    <cellStyle name="Followed Hyperlink" xfId="860" builtinId="9" hidden="1"/>
    <cellStyle name="Followed Hyperlink" xfId="868" builtinId="9" hidden="1"/>
    <cellStyle name="Followed Hyperlink" xfId="876" builtinId="9" hidden="1"/>
    <cellStyle name="Followed Hyperlink" xfId="884" builtinId="9" hidden="1"/>
    <cellStyle name="Followed Hyperlink" xfId="892" builtinId="9" hidden="1"/>
    <cellStyle name="Followed Hyperlink" xfId="900" builtinId="9" hidden="1"/>
    <cellStyle name="Followed Hyperlink" xfId="908" builtinId="9" hidden="1"/>
    <cellStyle name="Followed Hyperlink" xfId="916" builtinId="9" hidden="1"/>
    <cellStyle name="Followed Hyperlink" xfId="924" builtinId="9" hidden="1"/>
    <cellStyle name="Followed Hyperlink" xfId="932" builtinId="9" hidden="1"/>
    <cellStyle name="Followed Hyperlink" xfId="940" builtinId="9" hidden="1"/>
    <cellStyle name="Followed Hyperlink" xfId="948" builtinId="9" hidden="1"/>
    <cellStyle name="Followed Hyperlink" xfId="956" builtinId="9" hidden="1"/>
    <cellStyle name="Followed Hyperlink" xfId="964" builtinId="9" hidden="1"/>
    <cellStyle name="Followed Hyperlink" xfId="972" builtinId="9" hidden="1"/>
    <cellStyle name="Followed Hyperlink" xfId="980" builtinId="9" hidden="1"/>
    <cellStyle name="Followed Hyperlink" xfId="988" builtinId="9" hidden="1"/>
    <cellStyle name="Followed Hyperlink" xfId="996" builtinId="9" hidden="1"/>
    <cellStyle name="Followed Hyperlink" xfId="1004" builtinId="9" hidden="1"/>
    <cellStyle name="Followed Hyperlink" xfId="1012" builtinId="9" hidden="1"/>
    <cellStyle name="Followed Hyperlink" xfId="1020" builtinId="9" hidden="1"/>
    <cellStyle name="Followed Hyperlink" xfId="1028" builtinId="9" hidden="1"/>
    <cellStyle name="Followed Hyperlink" xfId="1036" builtinId="9" hidden="1"/>
    <cellStyle name="Followed Hyperlink" xfId="1044" builtinId="9" hidden="1"/>
    <cellStyle name="Followed Hyperlink" xfId="1052" builtinId="9" hidden="1"/>
    <cellStyle name="Followed Hyperlink" xfId="1060" builtinId="9" hidden="1"/>
    <cellStyle name="Followed Hyperlink" xfId="1068" builtinId="9" hidden="1"/>
    <cellStyle name="Followed Hyperlink" xfId="1076" builtinId="9" hidden="1"/>
    <cellStyle name="Followed Hyperlink" xfId="1084" builtinId="9" hidden="1"/>
    <cellStyle name="Followed Hyperlink" xfId="1092" builtinId="9" hidden="1"/>
    <cellStyle name="Followed Hyperlink" xfId="1100" builtinId="9" hidden="1"/>
    <cellStyle name="Followed Hyperlink" xfId="1108" builtinId="9" hidden="1"/>
    <cellStyle name="Followed Hyperlink" xfId="1116" builtinId="9" hidden="1"/>
    <cellStyle name="Followed Hyperlink" xfId="1124" builtinId="9" hidden="1"/>
    <cellStyle name="Followed Hyperlink" xfId="1132" builtinId="9" hidden="1"/>
    <cellStyle name="Followed Hyperlink" xfId="1140" builtinId="9" hidden="1"/>
    <cellStyle name="Followed Hyperlink" xfId="1148" builtinId="9" hidden="1"/>
    <cellStyle name="Followed Hyperlink" xfId="1156" builtinId="9" hidden="1"/>
    <cellStyle name="Followed Hyperlink" xfId="1164" builtinId="9" hidden="1"/>
    <cellStyle name="Followed Hyperlink" xfId="1172" builtinId="9" hidden="1"/>
    <cellStyle name="Followed Hyperlink" xfId="1180" builtinId="9" hidden="1"/>
    <cellStyle name="Followed Hyperlink" xfId="1188" builtinId="9" hidden="1"/>
    <cellStyle name="Followed Hyperlink" xfId="1196" builtinId="9" hidden="1"/>
    <cellStyle name="Followed Hyperlink" xfId="1204" builtinId="9" hidden="1"/>
    <cellStyle name="Followed Hyperlink" xfId="1212" builtinId="9" hidden="1"/>
    <cellStyle name="Followed Hyperlink" xfId="1220" builtinId="9" hidden="1"/>
    <cellStyle name="Followed Hyperlink" xfId="1228" builtinId="9" hidden="1"/>
    <cellStyle name="Followed Hyperlink" xfId="1236" builtinId="9" hidden="1"/>
    <cellStyle name="Followed Hyperlink" xfId="1244" builtinId="9" hidden="1"/>
    <cellStyle name="Followed Hyperlink" xfId="1252" builtinId="9" hidden="1"/>
    <cellStyle name="Followed Hyperlink" xfId="1260" builtinId="9" hidden="1"/>
    <cellStyle name="Followed Hyperlink" xfId="1268" builtinId="9" hidden="1"/>
    <cellStyle name="Followed Hyperlink" xfId="1276" builtinId="9" hidden="1"/>
    <cellStyle name="Followed Hyperlink" xfId="1284" builtinId="9" hidden="1"/>
    <cellStyle name="Followed Hyperlink" xfId="1292" builtinId="9" hidden="1"/>
    <cellStyle name="Followed Hyperlink" xfId="1300" builtinId="9" hidden="1"/>
    <cellStyle name="Followed Hyperlink" xfId="1308" builtinId="9" hidden="1"/>
    <cellStyle name="Followed Hyperlink" xfId="1316" builtinId="9" hidden="1"/>
    <cellStyle name="Followed Hyperlink" xfId="1324" builtinId="9" hidden="1"/>
    <cellStyle name="Followed Hyperlink" xfId="1332" builtinId="9" hidden="1"/>
    <cellStyle name="Followed Hyperlink" xfId="1340" builtinId="9" hidden="1"/>
    <cellStyle name="Followed Hyperlink" xfId="1348" builtinId="9" hidden="1"/>
    <cellStyle name="Followed Hyperlink" xfId="1356" builtinId="9" hidden="1"/>
    <cellStyle name="Followed Hyperlink" xfId="1364" builtinId="9" hidden="1"/>
    <cellStyle name="Followed Hyperlink" xfId="1372" builtinId="9" hidden="1"/>
    <cellStyle name="Followed Hyperlink" xfId="1380" builtinId="9" hidden="1"/>
    <cellStyle name="Followed Hyperlink" xfId="1388" builtinId="9" hidden="1"/>
    <cellStyle name="Followed Hyperlink" xfId="1396" builtinId="9" hidden="1"/>
    <cellStyle name="Followed Hyperlink" xfId="1404" builtinId="9" hidden="1"/>
    <cellStyle name="Followed Hyperlink" xfId="1412" builtinId="9" hidden="1"/>
    <cellStyle name="Followed Hyperlink" xfId="1420" builtinId="9" hidden="1"/>
    <cellStyle name="Followed Hyperlink" xfId="1428" builtinId="9" hidden="1"/>
    <cellStyle name="Followed Hyperlink" xfId="1436" builtinId="9" hidden="1"/>
    <cellStyle name="Followed Hyperlink" xfId="1444" builtinId="9" hidden="1"/>
    <cellStyle name="Followed Hyperlink" xfId="1452" builtinId="9" hidden="1"/>
    <cellStyle name="Followed Hyperlink" xfId="1460" builtinId="9" hidden="1"/>
    <cellStyle name="Followed Hyperlink" xfId="1466" builtinId="9" hidden="1"/>
    <cellStyle name="Followed Hyperlink" xfId="1470" builtinId="9" hidden="1"/>
    <cellStyle name="Followed Hyperlink" xfId="1474" builtinId="9" hidden="1"/>
    <cellStyle name="Followed Hyperlink" xfId="1478" builtinId="9" hidden="1"/>
    <cellStyle name="Followed Hyperlink" xfId="1482" builtinId="9" hidden="1"/>
    <cellStyle name="Followed Hyperlink" xfId="1486" builtinId="9" hidden="1"/>
    <cellStyle name="Followed Hyperlink" xfId="1490" builtinId="9" hidden="1"/>
    <cellStyle name="Followed Hyperlink" xfId="1494" builtinId="9" hidden="1"/>
    <cellStyle name="Followed Hyperlink" xfId="1498" builtinId="9" hidden="1"/>
    <cellStyle name="Followed Hyperlink" xfId="1502" builtinId="9" hidden="1"/>
    <cellStyle name="Followed Hyperlink" xfId="1506" builtinId="9" hidden="1"/>
    <cellStyle name="Followed Hyperlink" xfId="1509" builtinId="9" hidden="1"/>
    <cellStyle name="Followed Hyperlink" xfId="1505" builtinId="9" hidden="1"/>
    <cellStyle name="Followed Hyperlink" xfId="1501" builtinId="9" hidden="1"/>
    <cellStyle name="Followed Hyperlink" xfId="1497" builtinId="9" hidden="1"/>
    <cellStyle name="Followed Hyperlink" xfId="1493" builtinId="9" hidden="1"/>
    <cellStyle name="Followed Hyperlink" xfId="1489" builtinId="9" hidden="1"/>
    <cellStyle name="Followed Hyperlink" xfId="1485" builtinId="9" hidden="1"/>
    <cellStyle name="Followed Hyperlink" xfId="1481" builtinId="9" hidden="1"/>
    <cellStyle name="Followed Hyperlink" xfId="1477" builtinId="9" hidden="1"/>
    <cellStyle name="Followed Hyperlink" xfId="1473" builtinId="9" hidden="1"/>
    <cellStyle name="Followed Hyperlink" xfId="1469" builtinId="9" hidden="1"/>
    <cellStyle name="Followed Hyperlink" xfId="1465" builtinId="9" hidden="1"/>
    <cellStyle name="Followed Hyperlink" xfId="1458" builtinId="9" hidden="1"/>
    <cellStyle name="Followed Hyperlink" xfId="1450" builtinId="9" hidden="1"/>
    <cellStyle name="Followed Hyperlink" xfId="1442" builtinId="9" hidden="1"/>
    <cellStyle name="Followed Hyperlink" xfId="1434" builtinId="9" hidden="1"/>
    <cellStyle name="Followed Hyperlink" xfId="1426" builtinId="9" hidden="1"/>
    <cellStyle name="Followed Hyperlink" xfId="1418" builtinId="9" hidden="1"/>
    <cellStyle name="Followed Hyperlink" xfId="1410" builtinId="9" hidden="1"/>
    <cellStyle name="Followed Hyperlink" xfId="1402" builtinId="9" hidden="1"/>
    <cellStyle name="Followed Hyperlink" xfId="1394" builtinId="9" hidden="1"/>
    <cellStyle name="Followed Hyperlink" xfId="1386" builtinId="9" hidden="1"/>
    <cellStyle name="Followed Hyperlink" xfId="1378" builtinId="9" hidden="1"/>
    <cellStyle name="Followed Hyperlink" xfId="1370" builtinId="9" hidden="1"/>
    <cellStyle name="Followed Hyperlink" xfId="1362" builtinId="9" hidden="1"/>
    <cellStyle name="Followed Hyperlink" xfId="1354" builtinId="9" hidden="1"/>
    <cellStyle name="Followed Hyperlink" xfId="1346" builtinId="9" hidden="1"/>
    <cellStyle name="Followed Hyperlink" xfId="1338" builtinId="9" hidden="1"/>
    <cellStyle name="Followed Hyperlink" xfId="1330" builtinId="9" hidden="1"/>
    <cellStyle name="Followed Hyperlink" xfId="1322" builtinId="9" hidden="1"/>
    <cellStyle name="Followed Hyperlink" xfId="1314" builtinId="9" hidden="1"/>
    <cellStyle name="Followed Hyperlink" xfId="1306" builtinId="9" hidden="1"/>
    <cellStyle name="Followed Hyperlink" xfId="1298" builtinId="9" hidden="1"/>
    <cellStyle name="Followed Hyperlink" xfId="1290" builtinId="9" hidden="1"/>
    <cellStyle name="Followed Hyperlink" xfId="1282" builtinId="9" hidden="1"/>
    <cellStyle name="Followed Hyperlink" xfId="1274" builtinId="9" hidden="1"/>
    <cellStyle name="Followed Hyperlink" xfId="1266" builtinId="9" hidden="1"/>
    <cellStyle name="Followed Hyperlink" xfId="1258" builtinId="9" hidden="1"/>
    <cellStyle name="Followed Hyperlink" xfId="1250" builtinId="9" hidden="1"/>
    <cellStyle name="Followed Hyperlink" xfId="1242" builtinId="9" hidden="1"/>
    <cellStyle name="Followed Hyperlink" xfId="1234" builtinId="9" hidden="1"/>
    <cellStyle name="Followed Hyperlink" xfId="1226" builtinId="9" hidden="1"/>
    <cellStyle name="Followed Hyperlink" xfId="1218" builtinId="9" hidden="1"/>
    <cellStyle name="Followed Hyperlink" xfId="1210" builtinId="9" hidden="1"/>
    <cellStyle name="Followed Hyperlink" xfId="1202" builtinId="9" hidden="1"/>
    <cellStyle name="Followed Hyperlink" xfId="1194" builtinId="9" hidden="1"/>
    <cellStyle name="Followed Hyperlink" xfId="1186" builtinId="9" hidden="1"/>
    <cellStyle name="Followed Hyperlink" xfId="1178" builtinId="9" hidden="1"/>
    <cellStyle name="Followed Hyperlink" xfId="1170" builtinId="9" hidden="1"/>
    <cellStyle name="Followed Hyperlink" xfId="1162" builtinId="9" hidden="1"/>
    <cellStyle name="Followed Hyperlink" xfId="1154" builtinId="9" hidden="1"/>
    <cellStyle name="Followed Hyperlink" xfId="1146" builtinId="9" hidden="1"/>
    <cellStyle name="Followed Hyperlink" xfId="1138" builtinId="9" hidden="1"/>
    <cellStyle name="Followed Hyperlink" xfId="1130" builtinId="9" hidden="1"/>
    <cellStyle name="Followed Hyperlink" xfId="1122" builtinId="9" hidden="1"/>
    <cellStyle name="Followed Hyperlink" xfId="1114" builtinId="9" hidden="1"/>
    <cellStyle name="Followed Hyperlink" xfId="1106" builtinId="9" hidden="1"/>
    <cellStyle name="Followed Hyperlink" xfId="1098" builtinId="9" hidden="1"/>
    <cellStyle name="Followed Hyperlink" xfId="1090" builtinId="9" hidden="1"/>
    <cellStyle name="Followed Hyperlink" xfId="1082" builtinId="9" hidden="1"/>
    <cellStyle name="Followed Hyperlink" xfId="1074" builtinId="9" hidden="1"/>
    <cellStyle name="Followed Hyperlink" xfId="1066" builtinId="9" hidden="1"/>
    <cellStyle name="Followed Hyperlink" xfId="1058" builtinId="9" hidden="1"/>
    <cellStyle name="Followed Hyperlink" xfId="1050" builtinId="9" hidden="1"/>
    <cellStyle name="Followed Hyperlink" xfId="1042" builtinId="9" hidden="1"/>
    <cellStyle name="Followed Hyperlink" xfId="1034" builtinId="9" hidden="1"/>
    <cellStyle name="Followed Hyperlink" xfId="1026" builtinId="9" hidden="1"/>
    <cellStyle name="Followed Hyperlink" xfId="1018" builtinId="9" hidden="1"/>
    <cellStyle name="Followed Hyperlink" xfId="1010" builtinId="9" hidden="1"/>
    <cellStyle name="Followed Hyperlink" xfId="1002" builtinId="9" hidden="1"/>
    <cellStyle name="Followed Hyperlink" xfId="994" builtinId="9" hidden="1"/>
    <cellStyle name="Followed Hyperlink" xfId="986" builtinId="9" hidden="1"/>
    <cellStyle name="Followed Hyperlink" xfId="978" builtinId="9" hidden="1"/>
    <cellStyle name="Followed Hyperlink" xfId="970" builtinId="9" hidden="1"/>
    <cellStyle name="Followed Hyperlink" xfId="962" builtinId="9" hidden="1"/>
    <cellStyle name="Followed Hyperlink" xfId="954" builtinId="9" hidden="1"/>
    <cellStyle name="Followed Hyperlink" xfId="946" builtinId="9" hidden="1"/>
    <cellStyle name="Followed Hyperlink" xfId="938" builtinId="9" hidden="1"/>
    <cellStyle name="Followed Hyperlink" xfId="930" builtinId="9" hidden="1"/>
    <cellStyle name="Followed Hyperlink" xfId="922" builtinId="9" hidden="1"/>
    <cellStyle name="Followed Hyperlink" xfId="914" builtinId="9" hidden="1"/>
    <cellStyle name="Followed Hyperlink" xfId="906" builtinId="9" hidden="1"/>
    <cellStyle name="Followed Hyperlink" xfId="898" builtinId="9" hidden="1"/>
    <cellStyle name="Followed Hyperlink" xfId="890" builtinId="9" hidden="1"/>
    <cellStyle name="Followed Hyperlink" xfId="882" builtinId="9" hidden="1"/>
    <cellStyle name="Followed Hyperlink" xfId="874" builtinId="9" hidden="1"/>
    <cellStyle name="Followed Hyperlink" xfId="866" builtinId="9" hidden="1"/>
    <cellStyle name="Followed Hyperlink" xfId="858" builtinId="9" hidden="1"/>
    <cellStyle name="Followed Hyperlink" xfId="850" builtinId="9" hidden="1"/>
    <cellStyle name="Followed Hyperlink" xfId="842" builtinId="9" hidden="1"/>
    <cellStyle name="Followed Hyperlink" xfId="834" builtinId="9" hidden="1"/>
    <cellStyle name="Followed Hyperlink" xfId="826" builtinId="9" hidden="1"/>
    <cellStyle name="Followed Hyperlink" xfId="818" builtinId="9" hidden="1"/>
    <cellStyle name="Followed Hyperlink" xfId="810" builtinId="9" hidden="1"/>
    <cellStyle name="Followed Hyperlink" xfId="802" builtinId="9" hidden="1"/>
    <cellStyle name="Followed Hyperlink" xfId="794" builtinId="9" hidden="1"/>
    <cellStyle name="Followed Hyperlink" xfId="786" builtinId="9" hidden="1"/>
    <cellStyle name="Followed Hyperlink" xfId="778" builtinId="9" hidden="1"/>
    <cellStyle name="Followed Hyperlink" xfId="770" builtinId="9" hidden="1"/>
    <cellStyle name="Followed Hyperlink" xfId="762" builtinId="9" hidden="1"/>
    <cellStyle name="Followed Hyperlink" xfId="754" builtinId="9" hidden="1"/>
    <cellStyle name="Followed Hyperlink" xfId="746" builtinId="9" hidden="1"/>
    <cellStyle name="Followed Hyperlink" xfId="738" builtinId="9" hidden="1"/>
    <cellStyle name="Followed Hyperlink" xfId="730" builtinId="9" hidden="1"/>
    <cellStyle name="Followed Hyperlink" xfId="722" builtinId="9" hidden="1"/>
    <cellStyle name="Followed Hyperlink" xfId="714" builtinId="9" hidden="1"/>
    <cellStyle name="Followed Hyperlink" xfId="706" builtinId="9" hidden="1"/>
    <cellStyle name="Followed Hyperlink" xfId="698" builtinId="9" hidden="1"/>
    <cellStyle name="Followed Hyperlink" xfId="690" builtinId="9" hidden="1"/>
    <cellStyle name="Followed Hyperlink" xfId="682" builtinId="9" hidden="1"/>
    <cellStyle name="Followed Hyperlink" xfId="674" builtinId="9" hidden="1"/>
    <cellStyle name="Followed Hyperlink" xfId="666" builtinId="9" hidden="1"/>
    <cellStyle name="Followed Hyperlink" xfId="658" builtinId="9" hidden="1"/>
    <cellStyle name="Followed Hyperlink" xfId="650" builtinId="9" hidden="1"/>
    <cellStyle name="Followed Hyperlink" xfId="642" builtinId="9" hidden="1"/>
    <cellStyle name="Followed Hyperlink" xfId="634" builtinId="9" hidden="1"/>
    <cellStyle name="Followed Hyperlink" xfId="626" builtinId="9" hidden="1"/>
    <cellStyle name="Followed Hyperlink" xfId="618" builtinId="9" hidden="1"/>
    <cellStyle name="Followed Hyperlink" xfId="610" builtinId="9" hidden="1"/>
    <cellStyle name="Followed Hyperlink" xfId="602" builtinId="9" hidden="1"/>
    <cellStyle name="Followed Hyperlink" xfId="594" builtinId="9" hidden="1"/>
    <cellStyle name="Followed Hyperlink" xfId="586" builtinId="9" hidden="1"/>
    <cellStyle name="Followed Hyperlink" xfId="578" builtinId="9" hidden="1"/>
    <cellStyle name="Followed Hyperlink" xfId="570" builtinId="9" hidden="1"/>
    <cellStyle name="Followed Hyperlink" xfId="562" builtinId="9" hidden="1"/>
    <cellStyle name="Followed Hyperlink" xfId="554" builtinId="9" hidden="1"/>
    <cellStyle name="Followed Hyperlink" xfId="546" builtinId="9" hidden="1"/>
    <cellStyle name="Followed Hyperlink" xfId="538" builtinId="9" hidden="1"/>
    <cellStyle name="Followed Hyperlink" xfId="530" builtinId="9" hidden="1"/>
    <cellStyle name="Followed Hyperlink" xfId="522" builtinId="9" hidden="1"/>
    <cellStyle name="Followed Hyperlink" xfId="514" builtinId="9" hidden="1"/>
    <cellStyle name="Followed Hyperlink" xfId="506" builtinId="9" hidden="1"/>
    <cellStyle name="Followed Hyperlink" xfId="498" builtinId="9" hidden="1"/>
    <cellStyle name="Followed Hyperlink" xfId="490" builtinId="9" hidden="1"/>
    <cellStyle name="Followed Hyperlink" xfId="482" builtinId="9" hidden="1"/>
    <cellStyle name="Followed Hyperlink" xfId="474" builtinId="9" hidden="1"/>
    <cellStyle name="Followed Hyperlink" xfId="466" builtinId="9" hidden="1"/>
    <cellStyle name="Followed Hyperlink" xfId="458" builtinId="9" hidden="1"/>
    <cellStyle name="Followed Hyperlink" xfId="450" builtinId="9" hidden="1"/>
    <cellStyle name="Followed Hyperlink" xfId="442" builtinId="9" hidden="1"/>
    <cellStyle name="Followed Hyperlink" xfId="434" builtinId="9" hidden="1"/>
    <cellStyle name="Followed Hyperlink" xfId="426" builtinId="9" hidden="1"/>
    <cellStyle name="Followed Hyperlink" xfId="418" builtinId="9" hidden="1"/>
    <cellStyle name="Followed Hyperlink" xfId="410" builtinId="9" hidden="1"/>
    <cellStyle name="Followed Hyperlink" xfId="402" builtinId="9" hidden="1"/>
    <cellStyle name="Followed Hyperlink" xfId="394" builtinId="9" hidden="1"/>
    <cellStyle name="Followed Hyperlink" xfId="386" builtinId="9" hidden="1"/>
    <cellStyle name="Followed Hyperlink" xfId="378" builtinId="9" hidden="1"/>
    <cellStyle name="Followed Hyperlink" xfId="370" builtinId="9" hidden="1"/>
    <cellStyle name="Followed Hyperlink" xfId="362" builtinId="9" hidden="1"/>
    <cellStyle name="Followed Hyperlink" xfId="354" builtinId="9" hidden="1"/>
    <cellStyle name="Followed Hyperlink" xfId="346" builtinId="9" hidden="1"/>
    <cellStyle name="Followed Hyperlink" xfId="338" builtinId="9" hidden="1"/>
    <cellStyle name="Followed Hyperlink" xfId="330" builtinId="9" hidden="1"/>
    <cellStyle name="Followed Hyperlink" xfId="322" builtinId="9" hidden="1"/>
    <cellStyle name="Followed Hyperlink" xfId="314" builtinId="9" hidden="1"/>
    <cellStyle name="Followed Hyperlink" xfId="306" builtinId="9" hidden="1"/>
    <cellStyle name="Followed Hyperlink" xfId="298" builtinId="9" hidden="1"/>
    <cellStyle name="Followed Hyperlink" xfId="290" builtinId="9" hidden="1"/>
    <cellStyle name="Followed Hyperlink" xfId="282" builtinId="9" hidden="1"/>
    <cellStyle name="Followed Hyperlink" xfId="274" builtinId="9" hidden="1"/>
    <cellStyle name="Followed Hyperlink" xfId="266" builtinId="9" hidden="1"/>
    <cellStyle name="Followed Hyperlink" xfId="258" builtinId="9" hidden="1"/>
    <cellStyle name="Followed Hyperlink" xfId="250" builtinId="9" hidden="1"/>
    <cellStyle name="Followed Hyperlink" xfId="242" builtinId="9" hidden="1"/>
    <cellStyle name="Followed Hyperlink" xfId="234" builtinId="9" hidden="1"/>
    <cellStyle name="Followed Hyperlink" xfId="226" builtinId="9" hidden="1"/>
    <cellStyle name="Followed Hyperlink" xfId="218" builtinId="9" hidden="1"/>
    <cellStyle name="Followed Hyperlink" xfId="210" builtinId="9" hidden="1"/>
    <cellStyle name="Followed Hyperlink" xfId="202" builtinId="9" hidden="1"/>
    <cellStyle name="Followed Hyperlink" xfId="194" builtinId="9" hidden="1"/>
    <cellStyle name="Followed Hyperlink" xfId="186" builtinId="9" hidden="1"/>
    <cellStyle name="Followed Hyperlink" xfId="178" builtinId="9" hidden="1"/>
    <cellStyle name="Followed Hyperlink" xfId="170" builtinId="9" hidden="1"/>
    <cellStyle name="Followed Hyperlink" xfId="162" builtinId="9" hidden="1"/>
    <cellStyle name="Followed Hyperlink" xfId="154" builtinId="9" hidden="1"/>
    <cellStyle name="Followed Hyperlink" xfId="146" builtinId="9" hidden="1"/>
    <cellStyle name="Followed Hyperlink" xfId="138" builtinId="9" hidden="1"/>
    <cellStyle name="Followed Hyperlink" xfId="130" builtinId="9" hidden="1"/>
    <cellStyle name="Followed Hyperlink" xfId="122" builtinId="9" hidden="1"/>
    <cellStyle name="Followed Hyperlink" xfId="114" builtinId="9" hidden="1"/>
    <cellStyle name="Followed Hyperlink" xfId="106" builtinId="9" hidden="1"/>
    <cellStyle name="Followed Hyperlink" xfId="98" builtinId="9" hidden="1"/>
    <cellStyle name="Followed Hyperlink" xfId="90" builtinId="9" hidden="1"/>
    <cellStyle name="Followed Hyperlink" xfId="82" builtinId="9" hidden="1"/>
    <cellStyle name="Followed Hyperlink" xfId="74" builtinId="9" hidden="1"/>
    <cellStyle name="Followed Hyperlink" xfId="28" builtinId="9" hidden="1"/>
    <cellStyle name="Followed Hyperlink" xfId="32" builtinId="9" hidden="1"/>
    <cellStyle name="Followed Hyperlink" xfId="38" builtinId="9" hidden="1"/>
    <cellStyle name="Followed Hyperlink" xfId="44" builtinId="9" hidden="1"/>
    <cellStyle name="Followed Hyperlink" xfId="48" builtinId="9" hidden="1"/>
    <cellStyle name="Followed Hyperlink" xfId="54" builtinId="9" hidden="1"/>
    <cellStyle name="Followed Hyperlink" xfId="60" builtinId="9" hidden="1"/>
    <cellStyle name="Followed Hyperlink" xfId="64" builtinId="9" hidden="1"/>
    <cellStyle name="Followed Hyperlink" xfId="66" builtinId="9" hidden="1"/>
    <cellStyle name="Followed Hyperlink" xfId="50" builtinId="9" hidden="1"/>
    <cellStyle name="Followed Hyperlink" xfId="34" builtinId="9" hidden="1"/>
    <cellStyle name="Followed Hyperlink" xfId="14" builtinId="9" hidden="1"/>
    <cellStyle name="Followed Hyperlink" xfId="20" builtinId="9" hidden="1"/>
    <cellStyle name="Followed Hyperlink" xfId="24" builtinId="9" hidden="1"/>
    <cellStyle name="Followed Hyperlink" xfId="10" builtinId="9" hidden="1"/>
    <cellStyle name="Followed Hyperlink" xfId="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1" builtinId="9" hidden="1"/>
    <cellStyle name="Followed Hyperlink" xfId="1599" builtinId="9" hidden="1"/>
    <cellStyle name="Followed Hyperlink" xfId="1597" builtinId="9" hidden="1"/>
    <cellStyle name="Followed Hyperlink" xfId="1595" builtinId="9" hidden="1"/>
    <cellStyle name="Followed Hyperlink" xfId="1593" builtinId="9" hidden="1"/>
    <cellStyle name="Followed Hyperlink" xfId="1591" builtinId="9" hidden="1"/>
    <cellStyle name="Followed Hyperlink" xfId="1589" builtinId="9" hidden="1"/>
    <cellStyle name="Followed Hyperlink" xfId="1587" builtinId="9" hidden="1"/>
    <cellStyle name="Followed Hyperlink" xfId="1585" builtinId="9" hidden="1"/>
    <cellStyle name="Followed Hyperlink" xfId="1583" builtinId="9" hidden="1"/>
    <cellStyle name="Followed Hyperlink" xfId="1581" builtinId="9" hidden="1"/>
    <cellStyle name="Followed Hyperlink" xfId="1579" builtinId="9" hidden="1"/>
    <cellStyle name="Followed Hyperlink" xfId="1577" builtinId="9" hidden="1"/>
    <cellStyle name="Followed Hyperlink" xfId="1575" builtinId="9" hidden="1"/>
    <cellStyle name="Followed Hyperlink" xfId="1573" builtinId="9" hidden="1"/>
    <cellStyle name="Followed Hyperlink" xfId="1571" builtinId="9" hidden="1"/>
    <cellStyle name="Followed Hyperlink" xfId="1569" builtinId="9" hidden="1"/>
    <cellStyle name="Followed Hyperlink" xfId="1567" builtinId="9" hidden="1"/>
    <cellStyle name="Followed Hyperlink" xfId="1565" builtinId="9" hidden="1"/>
    <cellStyle name="Followed Hyperlink" xfId="1563" builtinId="9" hidden="1"/>
    <cellStyle name="Followed Hyperlink" xfId="1561" builtinId="9" hidden="1"/>
    <cellStyle name="Followed Hyperlink" xfId="1559" builtinId="9" hidden="1"/>
    <cellStyle name="Followed Hyperlink" xfId="1557" builtinId="9" hidden="1"/>
    <cellStyle name="Followed Hyperlink" xfId="1555" builtinId="9" hidden="1"/>
    <cellStyle name="Followed Hyperlink" xfId="1553" builtinId="9" hidden="1"/>
    <cellStyle name="Followed Hyperlink" xfId="1551" builtinId="9" hidden="1"/>
    <cellStyle name="Followed Hyperlink" xfId="1549" builtinId="9" hidden="1"/>
    <cellStyle name="Followed Hyperlink" xfId="1547" builtinId="9" hidden="1"/>
    <cellStyle name="Followed Hyperlink" xfId="1545" builtinId="9" hidden="1"/>
    <cellStyle name="Followed Hyperlink" xfId="1543" builtinId="9" hidden="1"/>
    <cellStyle name="Followed Hyperlink" xfId="1541" builtinId="9" hidden="1"/>
    <cellStyle name="Followed Hyperlink" xfId="1539" builtinId="9" hidden="1"/>
    <cellStyle name="Followed Hyperlink" xfId="1537" builtinId="9" hidden="1"/>
    <cellStyle name="Followed Hyperlink" xfId="1535" builtinId="9" hidden="1"/>
    <cellStyle name="Followed Hyperlink" xfId="1533" builtinId="9" hidden="1"/>
    <cellStyle name="Followed Hyperlink" xfId="1531" builtinId="9" hidden="1"/>
    <cellStyle name="Followed Hyperlink" xfId="1529" builtinId="9" hidden="1"/>
    <cellStyle name="Followed Hyperlink" xfId="1527" builtinId="9" hidden="1"/>
    <cellStyle name="Followed Hyperlink" xfId="1525" builtinId="9" hidden="1"/>
    <cellStyle name="Followed Hyperlink" xfId="1523" builtinId="9" hidden="1"/>
    <cellStyle name="Followed Hyperlink" xfId="1521" builtinId="9" hidden="1"/>
    <cellStyle name="Followed Hyperlink" xfId="1519" builtinId="9" hidden="1"/>
    <cellStyle name="Followed Hyperlink" xfId="1517" builtinId="9" hidden="1"/>
    <cellStyle name="Followed Hyperlink" xfId="1515" builtinId="9" hidden="1"/>
    <cellStyle name="Followed Hyperlink" xfId="1513" builtinId="9" hidden="1"/>
    <cellStyle name="Followed Hyperlink" xfId="1511" builtinId="9" hidden="1"/>
    <cellStyle name="Followed Hyperlink" xfId="6" builtinId="9" hidden="1"/>
    <cellStyle name="Followed Hyperlink" xfId="12" builtinId="9" hidden="1"/>
    <cellStyle name="Followed Hyperlink" xfId="18" builtinId="9" hidden="1"/>
    <cellStyle name="Followed Hyperlink" xfId="22" builtinId="9" hidden="1"/>
    <cellStyle name="Followed Hyperlink" xfId="16" builtinId="9" hidden="1"/>
    <cellStyle name="Followed Hyperlink" xfId="26" builtinId="9" hidden="1"/>
    <cellStyle name="Followed Hyperlink" xfId="42" builtinId="9" hidden="1"/>
    <cellStyle name="Followed Hyperlink" xfId="58" builtinId="9" hidden="1"/>
    <cellStyle name="Followed Hyperlink" xfId="68" builtinId="9" hidden="1"/>
    <cellStyle name="Followed Hyperlink" xfId="62" builtinId="9" hidden="1"/>
    <cellStyle name="Followed Hyperlink" xfId="56" builtinId="9" hidden="1"/>
    <cellStyle name="Followed Hyperlink" xfId="52" builtinId="9" hidden="1"/>
    <cellStyle name="Followed Hyperlink" xfId="46" builtinId="9" hidden="1"/>
    <cellStyle name="Followed Hyperlink" xfId="40" builtinId="9" hidden="1"/>
    <cellStyle name="Followed Hyperlink" xfId="36" builtinId="9" hidden="1"/>
    <cellStyle name="Followed Hyperlink" xfId="30" builtinId="9" hidden="1"/>
    <cellStyle name="Followed Hyperlink" xfId="70" builtinId="9" hidden="1"/>
    <cellStyle name="Followed Hyperlink" xfId="78" builtinId="9" hidden="1"/>
    <cellStyle name="Followed Hyperlink" xfId="86" builtinId="9" hidden="1"/>
    <cellStyle name="Followed Hyperlink" xfId="94" builtinId="9" hidden="1"/>
    <cellStyle name="Followed Hyperlink" xfId="102" builtinId="9" hidden="1"/>
    <cellStyle name="Followed Hyperlink" xfId="110" builtinId="9" hidden="1"/>
    <cellStyle name="Followed Hyperlink" xfId="118" builtinId="9" hidden="1"/>
    <cellStyle name="Followed Hyperlink" xfId="126" builtinId="9" hidden="1"/>
    <cellStyle name="Followed Hyperlink" xfId="134" builtinId="9" hidden="1"/>
    <cellStyle name="Followed Hyperlink" xfId="142" builtinId="9" hidden="1"/>
    <cellStyle name="Followed Hyperlink" xfId="150" builtinId="9" hidden="1"/>
    <cellStyle name="Followed Hyperlink" xfId="158" builtinId="9" hidden="1"/>
    <cellStyle name="Followed Hyperlink" xfId="166" builtinId="9" hidden="1"/>
    <cellStyle name="Followed Hyperlink" xfId="174" builtinId="9" hidden="1"/>
    <cellStyle name="Followed Hyperlink" xfId="182" builtinId="9" hidden="1"/>
    <cellStyle name="Followed Hyperlink" xfId="190" builtinId="9" hidden="1"/>
    <cellStyle name="Followed Hyperlink" xfId="198" builtinId="9" hidden="1"/>
    <cellStyle name="Followed Hyperlink" xfId="206" builtinId="9" hidden="1"/>
    <cellStyle name="Followed Hyperlink" xfId="214" builtinId="9" hidden="1"/>
    <cellStyle name="Followed Hyperlink" xfId="222" builtinId="9" hidden="1"/>
    <cellStyle name="Followed Hyperlink" xfId="230" builtinId="9" hidden="1"/>
    <cellStyle name="Followed Hyperlink" xfId="238" builtinId="9" hidden="1"/>
    <cellStyle name="Followed Hyperlink" xfId="246" builtinId="9" hidden="1"/>
    <cellStyle name="Followed Hyperlink" xfId="254" builtinId="9" hidden="1"/>
    <cellStyle name="Followed Hyperlink" xfId="262" builtinId="9" hidden="1"/>
    <cellStyle name="Followed Hyperlink" xfId="270" builtinId="9" hidden="1"/>
    <cellStyle name="Followed Hyperlink" xfId="278" builtinId="9" hidden="1"/>
    <cellStyle name="Followed Hyperlink" xfId="286" builtinId="9" hidden="1"/>
    <cellStyle name="Followed Hyperlink" xfId="294" builtinId="9" hidden="1"/>
    <cellStyle name="Followed Hyperlink" xfId="302" builtinId="9" hidden="1"/>
    <cellStyle name="Followed Hyperlink" xfId="310" builtinId="9" hidden="1"/>
    <cellStyle name="Followed Hyperlink" xfId="318" builtinId="9" hidden="1"/>
    <cellStyle name="Followed Hyperlink" xfId="326" builtinId="9" hidden="1"/>
    <cellStyle name="Followed Hyperlink" xfId="334" builtinId="9" hidden="1"/>
    <cellStyle name="Followed Hyperlink" xfId="342" builtinId="9" hidden="1"/>
    <cellStyle name="Followed Hyperlink" xfId="350" builtinId="9" hidden="1"/>
    <cellStyle name="Followed Hyperlink" xfId="358" builtinId="9" hidden="1"/>
    <cellStyle name="Followed Hyperlink" xfId="366" builtinId="9" hidden="1"/>
    <cellStyle name="Followed Hyperlink" xfId="374" builtinId="9" hidden="1"/>
    <cellStyle name="Followed Hyperlink" xfId="382" builtinId="9" hidden="1"/>
    <cellStyle name="Followed Hyperlink" xfId="390" builtinId="9" hidden="1"/>
    <cellStyle name="Followed Hyperlink" xfId="398" builtinId="9" hidden="1"/>
    <cellStyle name="Followed Hyperlink" xfId="406" builtinId="9" hidden="1"/>
    <cellStyle name="Followed Hyperlink" xfId="414" builtinId="9" hidden="1"/>
    <cellStyle name="Followed Hyperlink" xfId="422" builtinId="9" hidden="1"/>
    <cellStyle name="Followed Hyperlink" xfId="430" builtinId="9" hidden="1"/>
    <cellStyle name="Followed Hyperlink" xfId="438" builtinId="9" hidden="1"/>
    <cellStyle name="Followed Hyperlink" xfId="446" builtinId="9" hidden="1"/>
    <cellStyle name="Followed Hyperlink" xfId="454" builtinId="9" hidden="1"/>
    <cellStyle name="Followed Hyperlink" xfId="462" builtinId="9" hidden="1"/>
    <cellStyle name="Followed Hyperlink" xfId="470" builtinId="9" hidden="1"/>
    <cellStyle name="Followed Hyperlink" xfId="478" builtinId="9" hidden="1"/>
    <cellStyle name="Followed Hyperlink" xfId="486" builtinId="9" hidden="1"/>
    <cellStyle name="Followed Hyperlink" xfId="494" builtinId="9" hidden="1"/>
    <cellStyle name="Followed Hyperlink" xfId="502" builtinId="9" hidden="1"/>
    <cellStyle name="Followed Hyperlink" xfId="510" builtinId="9" hidden="1"/>
    <cellStyle name="Followed Hyperlink" xfId="518" builtinId="9" hidden="1"/>
    <cellStyle name="Followed Hyperlink" xfId="526" builtinId="9" hidden="1"/>
    <cellStyle name="Followed Hyperlink" xfId="534" builtinId="9" hidden="1"/>
    <cellStyle name="Followed Hyperlink" xfId="542" builtinId="9" hidden="1"/>
    <cellStyle name="Followed Hyperlink" xfId="550" builtinId="9" hidden="1"/>
    <cellStyle name="Followed Hyperlink" xfId="558" builtinId="9" hidden="1"/>
    <cellStyle name="Followed Hyperlink" xfId="566" builtinId="9" hidden="1"/>
    <cellStyle name="Followed Hyperlink" xfId="574" builtinId="9" hidden="1"/>
    <cellStyle name="Followed Hyperlink" xfId="582" builtinId="9" hidden="1"/>
    <cellStyle name="Followed Hyperlink" xfId="590" builtinId="9" hidden="1"/>
    <cellStyle name="Followed Hyperlink" xfId="598" builtinId="9" hidden="1"/>
    <cellStyle name="Followed Hyperlink" xfId="606" builtinId="9" hidden="1"/>
    <cellStyle name="Followed Hyperlink" xfId="614" builtinId="9" hidden="1"/>
    <cellStyle name="Followed Hyperlink" xfId="622" builtinId="9" hidden="1"/>
    <cellStyle name="Followed Hyperlink" xfId="630" builtinId="9" hidden="1"/>
    <cellStyle name="Followed Hyperlink" xfId="638" builtinId="9" hidden="1"/>
    <cellStyle name="Followed Hyperlink" xfId="646" builtinId="9" hidden="1"/>
    <cellStyle name="Followed Hyperlink" xfId="654" builtinId="9" hidden="1"/>
    <cellStyle name="Followed Hyperlink" xfId="662" builtinId="9" hidden="1"/>
    <cellStyle name="Followed Hyperlink" xfId="670" builtinId="9" hidden="1"/>
    <cellStyle name="Followed Hyperlink" xfId="678" builtinId="9" hidden="1"/>
    <cellStyle name="Followed Hyperlink" xfId="686" builtinId="9" hidden="1"/>
    <cellStyle name="Followed Hyperlink" xfId="694" builtinId="9" hidden="1"/>
    <cellStyle name="Followed Hyperlink" xfId="702" builtinId="9" hidden="1"/>
    <cellStyle name="Followed Hyperlink" xfId="710" builtinId="9" hidden="1"/>
    <cellStyle name="Followed Hyperlink" xfId="718" builtinId="9" hidden="1"/>
    <cellStyle name="Followed Hyperlink" xfId="726" builtinId="9" hidden="1"/>
    <cellStyle name="Followed Hyperlink" xfId="734" builtinId="9" hidden="1"/>
    <cellStyle name="Followed Hyperlink" xfId="742" builtinId="9" hidden="1"/>
    <cellStyle name="Followed Hyperlink" xfId="750" builtinId="9" hidden="1"/>
    <cellStyle name="Followed Hyperlink" xfId="758" builtinId="9" hidden="1"/>
    <cellStyle name="Followed Hyperlink" xfId="766" builtinId="9" hidden="1"/>
    <cellStyle name="Followed Hyperlink" xfId="774" builtinId="9" hidden="1"/>
    <cellStyle name="Followed Hyperlink" xfId="782" builtinId="9" hidden="1"/>
    <cellStyle name="Followed Hyperlink" xfId="790" builtinId="9" hidden="1"/>
    <cellStyle name="Followed Hyperlink" xfId="798" builtinId="9" hidden="1"/>
    <cellStyle name="Followed Hyperlink" xfId="806" builtinId="9" hidden="1"/>
    <cellStyle name="Followed Hyperlink" xfId="814" builtinId="9" hidden="1"/>
    <cellStyle name="Followed Hyperlink" xfId="822" builtinId="9" hidden="1"/>
    <cellStyle name="Followed Hyperlink" xfId="830" builtinId="9" hidden="1"/>
    <cellStyle name="Followed Hyperlink" xfId="838" builtinId="9" hidden="1"/>
    <cellStyle name="Followed Hyperlink" xfId="846" builtinId="9" hidden="1"/>
    <cellStyle name="Followed Hyperlink" xfId="854" builtinId="9" hidden="1"/>
    <cellStyle name="Followed Hyperlink" xfId="862" builtinId="9" hidden="1"/>
    <cellStyle name="Followed Hyperlink" xfId="870" builtinId="9" hidden="1"/>
    <cellStyle name="Followed Hyperlink" xfId="878" builtinId="9" hidden="1"/>
    <cellStyle name="Followed Hyperlink" xfId="886" builtinId="9" hidden="1"/>
    <cellStyle name="Followed Hyperlink" xfId="894" builtinId="9" hidden="1"/>
    <cellStyle name="Followed Hyperlink" xfId="902" builtinId="9" hidden="1"/>
    <cellStyle name="Followed Hyperlink" xfId="910" builtinId="9" hidden="1"/>
    <cellStyle name="Followed Hyperlink" xfId="918" builtinId="9" hidden="1"/>
    <cellStyle name="Followed Hyperlink" xfId="926" builtinId="9" hidden="1"/>
    <cellStyle name="Followed Hyperlink" xfId="934" builtinId="9" hidden="1"/>
    <cellStyle name="Followed Hyperlink" xfId="942" builtinId="9" hidden="1"/>
    <cellStyle name="Followed Hyperlink" xfId="950" builtinId="9" hidden="1"/>
    <cellStyle name="Followed Hyperlink" xfId="958" builtinId="9" hidden="1"/>
    <cellStyle name="Followed Hyperlink" xfId="966" builtinId="9" hidden="1"/>
    <cellStyle name="Followed Hyperlink" xfId="974" builtinId="9" hidden="1"/>
    <cellStyle name="Followed Hyperlink" xfId="982" builtinId="9" hidden="1"/>
    <cellStyle name="Followed Hyperlink" xfId="990" builtinId="9" hidden="1"/>
    <cellStyle name="Followed Hyperlink" xfId="998" builtinId="9" hidden="1"/>
    <cellStyle name="Followed Hyperlink" xfId="1006" builtinId="9" hidden="1"/>
    <cellStyle name="Followed Hyperlink" xfId="1014" builtinId="9" hidden="1"/>
    <cellStyle name="Followed Hyperlink" xfId="1022" builtinId="9" hidden="1"/>
    <cellStyle name="Followed Hyperlink" xfId="1030" builtinId="9" hidden="1"/>
    <cellStyle name="Followed Hyperlink" xfId="1038" builtinId="9" hidden="1"/>
    <cellStyle name="Followed Hyperlink" xfId="1046" builtinId="9" hidden="1"/>
    <cellStyle name="Followed Hyperlink" xfId="1054" builtinId="9" hidden="1"/>
    <cellStyle name="Followed Hyperlink" xfId="1062" builtinId="9" hidden="1"/>
    <cellStyle name="Followed Hyperlink" xfId="1070" builtinId="9" hidden="1"/>
    <cellStyle name="Followed Hyperlink" xfId="1078" builtinId="9" hidden="1"/>
    <cellStyle name="Followed Hyperlink" xfId="1086" builtinId="9" hidden="1"/>
    <cellStyle name="Followed Hyperlink" xfId="1094" builtinId="9" hidden="1"/>
    <cellStyle name="Followed Hyperlink" xfId="1102" builtinId="9" hidden="1"/>
    <cellStyle name="Followed Hyperlink" xfId="1110" builtinId="9" hidden="1"/>
    <cellStyle name="Followed Hyperlink" xfId="1118" builtinId="9" hidden="1"/>
    <cellStyle name="Followed Hyperlink" xfId="1126" builtinId="9" hidden="1"/>
    <cellStyle name="Followed Hyperlink" xfId="1134" builtinId="9" hidden="1"/>
    <cellStyle name="Followed Hyperlink" xfId="1142" builtinId="9" hidden="1"/>
    <cellStyle name="Followed Hyperlink" xfId="1150" builtinId="9" hidden="1"/>
    <cellStyle name="Followed Hyperlink" xfId="1158" builtinId="9" hidden="1"/>
    <cellStyle name="Followed Hyperlink" xfId="1166" builtinId="9" hidden="1"/>
    <cellStyle name="Followed Hyperlink" xfId="1174" builtinId="9" hidden="1"/>
    <cellStyle name="Followed Hyperlink" xfId="1182" builtinId="9" hidden="1"/>
    <cellStyle name="Followed Hyperlink" xfId="1190" builtinId="9" hidden="1"/>
    <cellStyle name="Followed Hyperlink" xfId="1198" builtinId="9" hidden="1"/>
    <cellStyle name="Followed Hyperlink" xfId="1206" builtinId="9" hidden="1"/>
    <cellStyle name="Followed Hyperlink" xfId="1214" builtinId="9" hidden="1"/>
    <cellStyle name="Followed Hyperlink" xfId="1222" builtinId="9" hidden="1"/>
    <cellStyle name="Followed Hyperlink" xfId="1230" builtinId="9" hidden="1"/>
    <cellStyle name="Followed Hyperlink" xfId="1238" builtinId="9" hidden="1"/>
    <cellStyle name="Followed Hyperlink" xfId="1246" builtinId="9" hidden="1"/>
    <cellStyle name="Followed Hyperlink" xfId="1254" builtinId="9" hidden="1"/>
    <cellStyle name="Followed Hyperlink" xfId="1262" builtinId="9" hidden="1"/>
    <cellStyle name="Followed Hyperlink" xfId="1270" builtinId="9" hidden="1"/>
    <cellStyle name="Followed Hyperlink" xfId="1278" builtinId="9" hidden="1"/>
    <cellStyle name="Followed Hyperlink" xfId="1286" builtinId="9" hidden="1"/>
    <cellStyle name="Followed Hyperlink" xfId="1294" builtinId="9" hidden="1"/>
    <cellStyle name="Followed Hyperlink" xfId="1302" builtinId="9" hidden="1"/>
    <cellStyle name="Followed Hyperlink" xfId="1310" builtinId="9" hidden="1"/>
    <cellStyle name="Followed Hyperlink" xfId="1318" builtinId="9" hidden="1"/>
    <cellStyle name="Followed Hyperlink" xfId="1326" builtinId="9" hidden="1"/>
    <cellStyle name="Followed Hyperlink" xfId="1334" builtinId="9" hidden="1"/>
    <cellStyle name="Followed Hyperlink" xfId="1342" builtinId="9" hidden="1"/>
    <cellStyle name="Followed Hyperlink" xfId="1350" builtinId="9" hidden="1"/>
    <cellStyle name="Followed Hyperlink" xfId="1358" builtinId="9" hidden="1"/>
    <cellStyle name="Followed Hyperlink" xfId="1366" builtinId="9" hidden="1"/>
    <cellStyle name="Followed Hyperlink" xfId="1374" builtinId="9" hidden="1"/>
    <cellStyle name="Followed Hyperlink" xfId="1382" builtinId="9" hidden="1"/>
    <cellStyle name="Followed Hyperlink" xfId="1390" builtinId="9" hidden="1"/>
    <cellStyle name="Followed Hyperlink" xfId="1398" builtinId="9" hidden="1"/>
    <cellStyle name="Followed Hyperlink" xfId="1406" builtinId="9" hidden="1"/>
    <cellStyle name="Followed Hyperlink" xfId="1414" builtinId="9" hidden="1"/>
    <cellStyle name="Followed Hyperlink" xfId="1422" builtinId="9" hidden="1"/>
    <cellStyle name="Followed Hyperlink" xfId="1430" builtinId="9" hidden="1"/>
    <cellStyle name="Followed Hyperlink" xfId="1438" builtinId="9" hidden="1"/>
    <cellStyle name="Followed Hyperlink" xfId="1446" builtinId="9" hidden="1"/>
    <cellStyle name="Followed Hyperlink" xfId="1454" builtinId="9" hidden="1"/>
    <cellStyle name="Followed Hyperlink" xfId="1462" builtinId="9" hidden="1"/>
    <cellStyle name="Followed Hyperlink" xfId="1467" builtinId="9" hidden="1"/>
    <cellStyle name="Followed Hyperlink" xfId="1471" builtinId="9" hidden="1"/>
    <cellStyle name="Followed Hyperlink" xfId="1475" builtinId="9" hidden="1"/>
    <cellStyle name="Followed Hyperlink" xfId="1479" builtinId="9" hidden="1"/>
    <cellStyle name="Followed Hyperlink" xfId="1483" builtinId="9" hidden="1"/>
    <cellStyle name="Followed Hyperlink" xfId="1487" builtinId="9" hidden="1"/>
    <cellStyle name="Followed Hyperlink" xfId="1491" builtinId="9" hidden="1"/>
    <cellStyle name="Followed Hyperlink" xfId="1495" builtinId="9" hidden="1"/>
    <cellStyle name="Followed Hyperlink" xfId="1499" builtinId="9" hidden="1"/>
    <cellStyle name="Followed Hyperlink" xfId="1503" builtinId="9" hidden="1"/>
    <cellStyle name="Followed Hyperlink" xfId="1507" builtinId="9" hidden="1"/>
    <cellStyle name="Followed Hyperlink" xfId="1508" builtinId="9" hidden="1"/>
    <cellStyle name="Followed Hyperlink" xfId="1504" builtinId="9" hidden="1"/>
    <cellStyle name="Followed Hyperlink" xfId="1500" builtinId="9" hidden="1"/>
    <cellStyle name="Followed Hyperlink" xfId="1496" builtinId="9" hidden="1"/>
    <cellStyle name="Followed Hyperlink" xfId="1492" builtinId="9" hidden="1"/>
    <cellStyle name="Followed Hyperlink" xfId="1488" builtinId="9" hidden="1"/>
    <cellStyle name="Followed Hyperlink" xfId="1484" builtinId="9" hidden="1"/>
    <cellStyle name="Followed Hyperlink" xfId="1480" builtinId="9" hidden="1"/>
    <cellStyle name="Followed Hyperlink" xfId="1476" builtinId="9" hidden="1"/>
    <cellStyle name="Followed Hyperlink" xfId="1472" builtinId="9" hidden="1"/>
    <cellStyle name="Followed Hyperlink" xfId="1468" builtinId="9" hidden="1"/>
    <cellStyle name="Followed Hyperlink" xfId="1464" builtinId="9" hidden="1"/>
    <cellStyle name="Followed Hyperlink" xfId="1456" builtinId="9" hidden="1"/>
    <cellStyle name="Followed Hyperlink" xfId="1448" builtinId="9" hidden="1"/>
    <cellStyle name="Followed Hyperlink" xfId="1440" builtinId="9" hidden="1"/>
    <cellStyle name="Followed Hyperlink" xfId="1432" builtinId="9" hidden="1"/>
    <cellStyle name="Followed Hyperlink" xfId="1424" builtinId="9" hidden="1"/>
    <cellStyle name="Followed Hyperlink" xfId="1416" builtinId="9" hidden="1"/>
    <cellStyle name="Followed Hyperlink" xfId="1408" builtinId="9" hidden="1"/>
    <cellStyle name="Followed Hyperlink" xfId="1400" builtinId="9" hidden="1"/>
    <cellStyle name="Followed Hyperlink" xfId="1392" builtinId="9" hidden="1"/>
    <cellStyle name="Followed Hyperlink" xfId="1384" builtinId="9" hidden="1"/>
    <cellStyle name="Followed Hyperlink" xfId="1376" builtinId="9" hidden="1"/>
    <cellStyle name="Followed Hyperlink" xfId="1368" builtinId="9" hidden="1"/>
    <cellStyle name="Followed Hyperlink" xfId="1360" builtinId="9" hidden="1"/>
    <cellStyle name="Followed Hyperlink" xfId="1352" builtinId="9" hidden="1"/>
    <cellStyle name="Followed Hyperlink" xfId="1344" builtinId="9" hidden="1"/>
    <cellStyle name="Followed Hyperlink" xfId="1336" builtinId="9" hidden="1"/>
    <cellStyle name="Followed Hyperlink" xfId="1328" builtinId="9" hidden="1"/>
    <cellStyle name="Followed Hyperlink" xfId="1320" builtinId="9" hidden="1"/>
    <cellStyle name="Followed Hyperlink" xfId="1312" builtinId="9" hidden="1"/>
    <cellStyle name="Followed Hyperlink" xfId="1304" builtinId="9" hidden="1"/>
    <cellStyle name="Followed Hyperlink" xfId="1296" builtinId="9" hidden="1"/>
    <cellStyle name="Followed Hyperlink" xfId="1288" builtinId="9" hidden="1"/>
    <cellStyle name="Followed Hyperlink" xfId="1280" builtinId="9" hidden="1"/>
    <cellStyle name="Followed Hyperlink" xfId="1272" builtinId="9" hidden="1"/>
    <cellStyle name="Followed Hyperlink" xfId="1264" builtinId="9" hidden="1"/>
    <cellStyle name="Followed Hyperlink" xfId="1256" builtinId="9" hidden="1"/>
    <cellStyle name="Followed Hyperlink" xfId="1248" builtinId="9" hidden="1"/>
    <cellStyle name="Followed Hyperlink" xfId="1240" builtinId="9" hidden="1"/>
    <cellStyle name="Followed Hyperlink" xfId="1232" builtinId="9" hidden="1"/>
    <cellStyle name="Followed Hyperlink" xfId="1224" builtinId="9" hidden="1"/>
    <cellStyle name="Followed Hyperlink" xfId="1216" builtinId="9" hidden="1"/>
    <cellStyle name="Followed Hyperlink" xfId="1208" builtinId="9" hidden="1"/>
    <cellStyle name="Followed Hyperlink" xfId="1200" builtinId="9" hidden="1"/>
    <cellStyle name="Followed Hyperlink" xfId="1192" builtinId="9" hidden="1"/>
    <cellStyle name="Followed Hyperlink" xfId="1184" builtinId="9" hidden="1"/>
    <cellStyle name="Followed Hyperlink" xfId="1176" builtinId="9" hidden="1"/>
    <cellStyle name="Followed Hyperlink" xfId="1168" builtinId="9" hidden="1"/>
    <cellStyle name="Followed Hyperlink" xfId="1160" builtinId="9" hidden="1"/>
    <cellStyle name="Followed Hyperlink" xfId="1152" builtinId="9" hidden="1"/>
    <cellStyle name="Followed Hyperlink" xfId="1144" builtinId="9" hidden="1"/>
    <cellStyle name="Followed Hyperlink" xfId="1136" builtinId="9" hidden="1"/>
    <cellStyle name="Followed Hyperlink" xfId="1128" builtinId="9" hidden="1"/>
    <cellStyle name="Followed Hyperlink" xfId="1120" builtinId="9" hidden="1"/>
    <cellStyle name="Followed Hyperlink" xfId="1112" builtinId="9" hidden="1"/>
    <cellStyle name="Followed Hyperlink" xfId="1104" builtinId="9" hidden="1"/>
    <cellStyle name="Followed Hyperlink" xfId="1096" builtinId="9" hidden="1"/>
    <cellStyle name="Followed Hyperlink" xfId="1088" builtinId="9" hidden="1"/>
    <cellStyle name="Followed Hyperlink" xfId="1080" builtinId="9" hidden="1"/>
    <cellStyle name="Followed Hyperlink" xfId="1072" builtinId="9" hidden="1"/>
    <cellStyle name="Followed Hyperlink" xfId="1064" builtinId="9" hidden="1"/>
    <cellStyle name="Followed Hyperlink" xfId="1056" builtinId="9" hidden="1"/>
    <cellStyle name="Followed Hyperlink" xfId="1048" builtinId="9" hidden="1"/>
    <cellStyle name="Followed Hyperlink" xfId="1040" builtinId="9" hidden="1"/>
    <cellStyle name="Followed Hyperlink" xfId="1032" builtinId="9" hidden="1"/>
    <cellStyle name="Followed Hyperlink" xfId="1024" builtinId="9" hidden="1"/>
    <cellStyle name="Followed Hyperlink" xfId="1016" builtinId="9" hidden="1"/>
    <cellStyle name="Followed Hyperlink" xfId="1008" builtinId="9" hidden="1"/>
    <cellStyle name="Followed Hyperlink" xfId="1000" builtinId="9" hidden="1"/>
    <cellStyle name="Followed Hyperlink" xfId="992" builtinId="9" hidden="1"/>
    <cellStyle name="Followed Hyperlink" xfId="984" builtinId="9" hidden="1"/>
    <cellStyle name="Followed Hyperlink" xfId="976" builtinId="9" hidden="1"/>
    <cellStyle name="Followed Hyperlink" xfId="968" builtinId="9" hidden="1"/>
    <cellStyle name="Followed Hyperlink" xfId="960" builtinId="9" hidden="1"/>
    <cellStyle name="Followed Hyperlink" xfId="952" builtinId="9" hidden="1"/>
    <cellStyle name="Followed Hyperlink" xfId="944" builtinId="9" hidden="1"/>
    <cellStyle name="Followed Hyperlink" xfId="936" builtinId="9" hidden="1"/>
    <cellStyle name="Followed Hyperlink" xfId="928" builtinId="9" hidden="1"/>
    <cellStyle name="Followed Hyperlink" xfId="920" builtinId="9" hidden="1"/>
    <cellStyle name="Followed Hyperlink" xfId="912" builtinId="9" hidden="1"/>
    <cellStyle name="Followed Hyperlink" xfId="904" builtinId="9" hidden="1"/>
    <cellStyle name="Followed Hyperlink" xfId="896" builtinId="9" hidden="1"/>
    <cellStyle name="Followed Hyperlink" xfId="888" builtinId="9" hidden="1"/>
    <cellStyle name="Followed Hyperlink" xfId="880" builtinId="9" hidden="1"/>
    <cellStyle name="Followed Hyperlink" xfId="872" builtinId="9" hidden="1"/>
    <cellStyle name="Followed Hyperlink" xfId="864" builtinId="9" hidden="1"/>
    <cellStyle name="Followed Hyperlink" xfId="856" builtinId="9" hidden="1"/>
    <cellStyle name="Followed Hyperlink" xfId="848" builtinId="9" hidden="1"/>
    <cellStyle name="Followed Hyperlink" xfId="840" builtinId="9" hidden="1"/>
    <cellStyle name="Followed Hyperlink" xfId="832" builtinId="9" hidden="1"/>
    <cellStyle name="Followed Hyperlink" xfId="824" builtinId="9" hidden="1"/>
    <cellStyle name="Followed Hyperlink" xfId="816" builtinId="9" hidden="1"/>
    <cellStyle name="Followed Hyperlink" xfId="808" builtinId="9" hidden="1"/>
    <cellStyle name="Followed Hyperlink" xfId="800" builtinId="9" hidden="1"/>
    <cellStyle name="Followed Hyperlink" xfId="792" builtinId="9" hidden="1"/>
    <cellStyle name="Followed Hyperlink" xfId="784" builtinId="9" hidden="1"/>
    <cellStyle name="Followed Hyperlink" xfId="776" builtinId="9" hidden="1"/>
    <cellStyle name="Followed Hyperlink" xfId="768" builtinId="9" hidden="1"/>
    <cellStyle name="Followed Hyperlink" xfId="760" builtinId="9" hidden="1"/>
    <cellStyle name="Followed Hyperlink" xfId="752" builtinId="9" hidden="1"/>
    <cellStyle name="Followed Hyperlink" xfId="744" builtinId="9" hidden="1"/>
    <cellStyle name="Followed Hyperlink" xfId="736" builtinId="9" hidden="1"/>
    <cellStyle name="Followed Hyperlink" xfId="728" builtinId="9" hidden="1"/>
    <cellStyle name="Followed Hyperlink" xfId="720" builtinId="9" hidden="1"/>
    <cellStyle name="Followed Hyperlink" xfId="712" builtinId="9" hidden="1"/>
    <cellStyle name="Followed Hyperlink" xfId="704" builtinId="9" hidden="1"/>
    <cellStyle name="Followed Hyperlink" xfId="696" builtinId="9" hidden="1"/>
    <cellStyle name="Followed Hyperlink" xfId="688" builtinId="9" hidden="1"/>
    <cellStyle name="Followed Hyperlink" xfId="680" builtinId="9" hidden="1"/>
    <cellStyle name="Followed Hyperlink" xfId="672" builtinId="9" hidden="1"/>
    <cellStyle name="Followed Hyperlink" xfId="664" builtinId="9" hidden="1"/>
    <cellStyle name="Followed Hyperlink" xfId="656" builtinId="9" hidden="1"/>
    <cellStyle name="Followed Hyperlink" xfId="648" builtinId="9" hidden="1"/>
    <cellStyle name="Followed Hyperlink" xfId="640" builtinId="9" hidden="1"/>
    <cellStyle name="Followed Hyperlink" xfId="632" builtinId="9" hidden="1"/>
    <cellStyle name="Followed Hyperlink" xfId="624" builtinId="9" hidden="1"/>
    <cellStyle name="Followed Hyperlink" xfId="616" builtinId="9" hidden="1"/>
    <cellStyle name="Followed Hyperlink" xfId="608" builtinId="9" hidden="1"/>
    <cellStyle name="Followed Hyperlink" xfId="600" builtinId="9" hidden="1"/>
    <cellStyle name="Followed Hyperlink" xfId="592" builtinId="9" hidden="1"/>
    <cellStyle name="Followed Hyperlink" xfId="584" builtinId="9" hidden="1"/>
    <cellStyle name="Followed Hyperlink" xfId="576" builtinId="9" hidden="1"/>
    <cellStyle name="Followed Hyperlink" xfId="568" builtinId="9" hidden="1"/>
    <cellStyle name="Followed Hyperlink" xfId="560" builtinId="9" hidden="1"/>
    <cellStyle name="Followed Hyperlink" xfId="552" builtinId="9" hidden="1"/>
    <cellStyle name="Followed Hyperlink" xfId="544" builtinId="9" hidden="1"/>
    <cellStyle name="Followed Hyperlink" xfId="536" builtinId="9" hidden="1"/>
    <cellStyle name="Followed Hyperlink" xfId="528" builtinId="9" hidden="1"/>
    <cellStyle name="Followed Hyperlink" xfId="520" builtinId="9" hidden="1"/>
    <cellStyle name="Followed Hyperlink" xfId="512" builtinId="9" hidden="1"/>
    <cellStyle name="Followed Hyperlink" xfId="504" builtinId="9" hidden="1"/>
    <cellStyle name="Followed Hyperlink" xfId="496" builtinId="9" hidden="1"/>
    <cellStyle name="Followed Hyperlink" xfId="488" builtinId="9" hidden="1"/>
    <cellStyle name="Followed Hyperlink" xfId="480" builtinId="9" hidden="1"/>
    <cellStyle name="Followed Hyperlink" xfId="472" builtinId="9" hidden="1"/>
    <cellStyle name="Followed Hyperlink" xfId="464" builtinId="9" hidden="1"/>
    <cellStyle name="Followed Hyperlink" xfId="456" builtinId="9" hidden="1"/>
    <cellStyle name="Followed Hyperlink" xfId="448" builtinId="9" hidden="1"/>
    <cellStyle name="Followed Hyperlink" xfId="440" builtinId="9" hidden="1"/>
    <cellStyle name="Followed Hyperlink" xfId="432" builtinId="9" hidden="1"/>
    <cellStyle name="Followed Hyperlink" xfId="424" builtinId="9" hidden="1"/>
    <cellStyle name="Followed Hyperlink" xfId="416" builtinId="9" hidden="1"/>
    <cellStyle name="Followed Hyperlink" xfId="408" builtinId="9" hidden="1"/>
    <cellStyle name="Followed Hyperlink" xfId="400" builtinId="9" hidden="1"/>
    <cellStyle name="Followed Hyperlink" xfId="392" builtinId="9" hidden="1"/>
    <cellStyle name="Followed Hyperlink" xfId="384" builtinId="9" hidden="1"/>
    <cellStyle name="Followed Hyperlink" xfId="376" builtinId="9" hidden="1"/>
    <cellStyle name="Followed Hyperlink" xfId="368" builtinId="9" hidden="1"/>
    <cellStyle name="Followed Hyperlink" xfId="360" builtinId="9" hidden="1"/>
    <cellStyle name="Followed Hyperlink" xfId="352" builtinId="9" hidden="1"/>
    <cellStyle name="Followed Hyperlink" xfId="344" builtinId="9" hidden="1"/>
    <cellStyle name="Followed Hyperlink" xfId="336" builtinId="9" hidden="1"/>
    <cellStyle name="Followed Hyperlink" xfId="328" builtinId="9" hidden="1"/>
    <cellStyle name="Followed Hyperlink" xfId="320" builtinId="9" hidden="1"/>
    <cellStyle name="Followed Hyperlink" xfId="312" builtinId="9" hidden="1"/>
    <cellStyle name="Followed Hyperlink" xfId="304" builtinId="9" hidden="1"/>
    <cellStyle name="Followed Hyperlink" xfId="296" builtinId="9" hidden="1"/>
    <cellStyle name="Followed Hyperlink" xfId="288" builtinId="9" hidden="1"/>
    <cellStyle name="Followed Hyperlink" xfId="280" builtinId="9" hidden="1"/>
    <cellStyle name="Followed Hyperlink" xfId="272" builtinId="9" hidden="1"/>
    <cellStyle name="Followed Hyperlink" xfId="264" builtinId="9" hidden="1"/>
    <cellStyle name="Followed Hyperlink" xfId="256" builtinId="9" hidden="1"/>
    <cellStyle name="Followed Hyperlink" xfId="248" builtinId="9" hidden="1"/>
    <cellStyle name="Followed Hyperlink" xfId="240" builtinId="9" hidden="1"/>
    <cellStyle name="Followed Hyperlink" xfId="232" builtinId="9" hidden="1"/>
    <cellStyle name="Followed Hyperlink" xfId="224" builtinId="9" hidden="1"/>
    <cellStyle name="Followed Hyperlink" xfId="216" builtinId="9" hidden="1"/>
    <cellStyle name="Followed Hyperlink" xfId="208" builtinId="9" hidden="1"/>
    <cellStyle name="Followed Hyperlink" xfId="200" builtinId="9" hidden="1"/>
    <cellStyle name="Followed Hyperlink" xfId="116" builtinId="9" hidden="1"/>
    <cellStyle name="Followed Hyperlink" xfId="120" builtinId="9" hidden="1"/>
    <cellStyle name="Followed Hyperlink" xfId="124" builtinId="9" hidden="1"/>
    <cellStyle name="Followed Hyperlink" xfId="132" builtinId="9" hidden="1"/>
    <cellStyle name="Followed Hyperlink" xfId="136" builtinId="9" hidden="1"/>
    <cellStyle name="Followed Hyperlink" xfId="140" builtinId="9" hidden="1"/>
    <cellStyle name="Followed Hyperlink" xfId="148" builtinId="9" hidden="1"/>
    <cellStyle name="Followed Hyperlink" xfId="152" builtinId="9" hidden="1"/>
    <cellStyle name="Followed Hyperlink" xfId="156" builtinId="9" hidden="1"/>
    <cellStyle name="Followed Hyperlink" xfId="164" builtinId="9" hidden="1"/>
    <cellStyle name="Followed Hyperlink" xfId="168" builtinId="9" hidden="1"/>
    <cellStyle name="Followed Hyperlink" xfId="172" builtinId="9" hidden="1"/>
    <cellStyle name="Followed Hyperlink" xfId="180" builtinId="9" hidden="1"/>
    <cellStyle name="Followed Hyperlink" xfId="184" builtinId="9" hidden="1"/>
    <cellStyle name="Followed Hyperlink" xfId="188" builtinId="9" hidden="1"/>
    <cellStyle name="Followed Hyperlink" xfId="196" builtinId="9" hidden="1"/>
    <cellStyle name="Followed Hyperlink" xfId="192" builtinId="9" hidden="1"/>
    <cellStyle name="Followed Hyperlink" xfId="176" builtinId="9" hidden="1"/>
    <cellStyle name="Followed Hyperlink" xfId="160" builtinId="9" hidden="1"/>
    <cellStyle name="Followed Hyperlink" xfId="144" builtinId="9" hidden="1"/>
    <cellStyle name="Followed Hyperlink" xfId="128" builtinId="9" hidden="1"/>
    <cellStyle name="Followed Hyperlink" xfId="112" builtinId="9" hidden="1"/>
    <cellStyle name="Followed Hyperlink" xfId="88" builtinId="9" hidden="1"/>
    <cellStyle name="Followed Hyperlink" xfId="92" builtinId="9" hidden="1"/>
    <cellStyle name="Followed Hyperlink" xfId="100" builtinId="9" hidden="1"/>
    <cellStyle name="Followed Hyperlink" xfId="104" builtinId="9" hidden="1"/>
    <cellStyle name="Followed Hyperlink" xfId="108" builtinId="9" hidden="1"/>
    <cellStyle name="Followed Hyperlink" xfId="96" builtinId="9" hidden="1"/>
    <cellStyle name="Followed Hyperlink" xfId="80" builtinId="9" hidden="1"/>
    <cellStyle name="Followed Hyperlink" xfId="84" builtinId="9" hidden="1"/>
    <cellStyle name="Followed Hyperlink" xfId="76" builtinId="9" hidden="1"/>
    <cellStyle name="Followed Hyperlink" xfId="72" builtinId="9" hidden="1"/>
    <cellStyle name="Hyperlink" xfId="1353" builtinId="8" hidden="1"/>
    <cellStyle name="Hyperlink" xfId="1355" builtinId="8" hidden="1"/>
    <cellStyle name="Hyperlink" xfId="1357" builtinId="8" hidden="1"/>
    <cellStyle name="Hyperlink" xfId="1363" builtinId="8" hidden="1"/>
    <cellStyle name="Hyperlink" xfId="1365" builtinId="8" hidden="1"/>
    <cellStyle name="Hyperlink" xfId="1369" builtinId="8" hidden="1"/>
    <cellStyle name="Hyperlink" xfId="1373" builtinId="8" hidden="1"/>
    <cellStyle name="Hyperlink" xfId="1377" builtinId="8" hidden="1"/>
    <cellStyle name="Hyperlink" xfId="1379" builtinId="8" hidden="1"/>
    <cellStyle name="Hyperlink" xfId="1385" builtinId="8" hidden="1"/>
    <cellStyle name="Hyperlink" xfId="1387" builtinId="8" hidden="1"/>
    <cellStyle name="Hyperlink" xfId="1389" builtinId="8" hidden="1"/>
    <cellStyle name="Hyperlink" xfId="1395" builtinId="8" hidden="1"/>
    <cellStyle name="Hyperlink" xfId="1397" builtinId="8" hidden="1"/>
    <cellStyle name="Hyperlink" xfId="1401" builtinId="8" hidden="1"/>
    <cellStyle name="Hyperlink" xfId="1405" builtinId="8" hidden="1"/>
    <cellStyle name="Hyperlink" xfId="1409" builtinId="8" hidden="1"/>
    <cellStyle name="Hyperlink" xfId="1411" builtinId="8" hidden="1"/>
    <cellStyle name="Hyperlink" xfId="1417" builtinId="8" hidden="1"/>
    <cellStyle name="Hyperlink" xfId="1419" builtinId="8" hidden="1"/>
    <cellStyle name="Hyperlink" xfId="1421" builtinId="8" hidden="1"/>
    <cellStyle name="Hyperlink" xfId="1427" builtinId="8" hidden="1"/>
    <cellStyle name="Hyperlink" xfId="1429" builtinId="8" hidden="1"/>
    <cellStyle name="Hyperlink" xfId="1433" builtinId="8" hidden="1"/>
    <cellStyle name="Hyperlink" xfId="1437" builtinId="8" hidden="1"/>
    <cellStyle name="Hyperlink" xfId="1441" builtinId="8" hidden="1"/>
    <cellStyle name="Hyperlink" xfId="1443" builtinId="8" hidden="1"/>
    <cellStyle name="Hyperlink" xfId="1449" builtinId="8" hidden="1"/>
    <cellStyle name="Hyperlink" xfId="1451" builtinId="8" hidden="1"/>
    <cellStyle name="Hyperlink" xfId="1453" builtinId="8" hidden="1"/>
    <cellStyle name="Hyperlink" xfId="1459" builtinId="8" hidden="1"/>
    <cellStyle name="Hyperlink" xfId="1461" builtinId="8" hidden="1"/>
    <cellStyle name="Hyperlink" xfId="1455" builtinId="8" hidden="1"/>
    <cellStyle name="Hyperlink" xfId="1439" builtinId="8" hidden="1"/>
    <cellStyle name="Hyperlink" xfId="1431" builtinId="8" hidden="1"/>
    <cellStyle name="Hyperlink" xfId="1423" builtinId="8" hidden="1"/>
    <cellStyle name="Hyperlink" xfId="1407" builtinId="8" hidden="1"/>
    <cellStyle name="Hyperlink" xfId="1399" builtinId="8" hidden="1"/>
    <cellStyle name="Hyperlink" xfId="1391" builtinId="8" hidden="1"/>
    <cellStyle name="Hyperlink" xfId="1375" builtinId="8" hidden="1"/>
    <cellStyle name="Hyperlink" xfId="1367" builtinId="8" hidden="1"/>
    <cellStyle name="Hyperlink" xfId="1359" builtinId="8" hidden="1"/>
    <cellStyle name="Hyperlink" xfId="1343" builtinId="8" hidden="1"/>
    <cellStyle name="Hyperlink" xfId="1335" builtinId="8" hidden="1"/>
    <cellStyle name="Hyperlink" xfId="1327" builtinId="8" hidden="1"/>
    <cellStyle name="Hyperlink" xfId="1311" builtinId="8" hidden="1"/>
    <cellStyle name="Hyperlink" xfId="1303" builtinId="8" hidden="1"/>
    <cellStyle name="Hyperlink" xfId="1295" builtinId="8" hidden="1"/>
    <cellStyle name="Hyperlink" xfId="1279" builtinId="8" hidden="1"/>
    <cellStyle name="Hyperlink" xfId="1271" builtinId="8" hidden="1"/>
    <cellStyle name="Hyperlink" xfId="1263" builtinId="8" hidden="1"/>
    <cellStyle name="Hyperlink" xfId="1247" builtinId="8" hidden="1"/>
    <cellStyle name="Hyperlink" xfId="1239" builtinId="8" hidden="1"/>
    <cellStyle name="Hyperlink" xfId="1231" builtinId="8" hidden="1"/>
    <cellStyle name="Hyperlink" xfId="1215" builtinId="8" hidden="1"/>
    <cellStyle name="Hyperlink" xfId="1207" builtinId="8" hidden="1"/>
    <cellStyle name="Hyperlink" xfId="1199" builtinId="8" hidden="1"/>
    <cellStyle name="Hyperlink" xfId="1183" builtinId="8" hidden="1"/>
    <cellStyle name="Hyperlink" xfId="1175" builtinId="8" hidden="1"/>
    <cellStyle name="Hyperlink" xfId="1167" builtinId="8" hidden="1"/>
    <cellStyle name="Hyperlink" xfId="1151" builtinId="8" hidden="1"/>
    <cellStyle name="Hyperlink" xfId="1143" builtinId="8" hidden="1"/>
    <cellStyle name="Hyperlink" xfId="1135" builtinId="8" hidden="1"/>
    <cellStyle name="Hyperlink" xfId="1119" builtinId="8" hidden="1"/>
    <cellStyle name="Hyperlink" xfId="1111" builtinId="8" hidden="1"/>
    <cellStyle name="Hyperlink" xfId="1103" builtinId="8" hidden="1"/>
    <cellStyle name="Hyperlink" xfId="1087" builtinId="8" hidden="1"/>
    <cellStyle name="Hyperlink" xfId="1079" builtinId="8" hidden="1"/>
    <cellStyle name="Hyperlink" xfId="1071" builtinId="8" hidden="1"/>
    <cellStyle name="Hyperlink" xfId="1055" builtinId="8" hidden="1"/>
    <cellStyle name="Hyperlink" xfId="1047" builtinId="8" hidden="1"/>
    <cellStyle name="Hyperlink" xfId="1039" builtinId="8" hidden="1"/>
    <cellStyle name="Hyperlink" xfId="1023" builtinId="8" hidden="1"/>
    <cellStyle name="Hyperlink" xfId="1015" builtinId="8" hidden="1"/>
    <cellStyle name="Hyperlink" xfId="1007" builtinId="8" hidden="1"/>
    <cellStyle name="Hyperlink" xfId="991" builtinId="8" hidden="1"/>
    <cellStyle name="Hyperlink" xfId="983" builtinId="8" hidden="1"/>
    <cellStyle name="Hyperlink" xfId="975" builtinId="8" hidden="1"/>
    <cellStyle name="Hyperlink" xfId="959" builtinId="8" hidden="1"/>
    <cellStyle name="Hyperlink" xfId="951" builtinId="8" hidden="1"/>
    <cellStyle name="Hyperlink" xfId="943" builtinId="8" hidden="1"/>
    <cellStyle name="Hyperlink" xfId="927" builtinId="8" hidden="1"/>
    <cellStyle name="Hyperlink" xfId="919" builtinId="8" hidden="1"/>
    <cellStyle name="Hyperlink" xfId="911" builtinId="8" hidden="1"/>
    <cellStyle name="Hyperlink" xfId="895" builtinId="8" hidden="1"/>
    <cellStyle name="Hyperlink" xfId="887" builtinId="8" hidden="1"/>
    <cellStyle name="Hyperlink" xfId="879" builtinId="8" hidden="1"/>
    <cellStyle name="Hyperlink" xfId="863" builtinId="8" hidden="1"/>
    <cellStyle name="Hyperlink" xfId="855" builtinId="8" hidden="1"/>
    <cellStyle name="Hyperlink" xfId="847" builtinId="8" hidden="1"/>
    <cellStyle name="Hyperlink" xfId="831" builtinId="8" hidden="1"/>
    <cellStyle name="Hyperlink" xfId="823" builtinId="8" hidden="1"/>
    <cellStyle name="Hyperlink" xfId="815" builtinId="8" hidden="1"/>
    <cellStyle name="Hyperlink" xfId="799" builtinId="8" hidden="1"/>
    <cellStyle name="Hyperlink" xfId="791" builtinId="8" hidden="1"/>
    <cellStyle name="Hyperlink" xfId="783" builtinId="8" hidden="1"/>
    <cellStyle name="Hyperlink" xfId="767" builtinId="8" hidden="1"/>
    <cellStyle name="Hyperlink" xfId="759" builtinId="8" hidden="1"/>
    <cellStyle name="Hyperlink" xfId="751" builtinId="8" hidden="1"/>
    <cellStyle name="Hyperlink" xfId="735" builtinId="8" hidden="1"/>
    <cellStyle name="Hyperlink" xfId="727" builtinId="8" hidden="1"/>
    <cellStyle name="Hyperlink" xfId="719" builtinId="8" hidden="1"/>
    <cellStyle name="Hyperlink" xfId="703" builtinId="8" hidden="1"/>
    <cellStyle name="Hyperlink" xfId="695" builtinId="8" hidden="1"/>
    <cellStyle name="Hyperlink" xfId="687" builtinId="8" hidden="1"/>
    <cellStyle name="Hyperlink" xfId="671" builtinId="8" hidden="1"/>
    <cellStyle name="Hyperlink" xfId="663" builtinId="8" hidden="1"/>
    <cellStyle name="Hyperlink" xfId="655" builtinId="8" hidden="1"/>
    <cellStyle name="Hyperlink" xfId="639" builtinId="8" hidden="1"/>
    <cellStyle name="Hyperlink" xfId="631" builtinId="8" hidden="1"/>
    <cellStyle name="Hyperlink" xfId="623" builtinId="8" hidden="1"/>
    <cellStyle name="Hyperlink" xfId="607" builtinId="8" hidden="1"/>
    <cellStyle name="Hyperlink" xfId="599" builtinId="8" hidden="1"/>
    <cellStyle name="Hyperlink" xfId="591" builtinId="8" hidden="1"/>
    <cellStyle name="Hyperlink" xfId="575" builtinId="8" hidden="1"/>
    <cellStyle name="Hyperlink" xfId="567" builtinId="8" hidden="1"/>
    <cellStyle name="Hyperlink" xfId="559" builtinId="8" hidden="1"/>
    <cellStyle name="Hyperlink" xfId="237" builtinId="8" hidden="1"/>
    <cellStyle name="Hyperlink" xfId="239" builtinId="8" hidden="1"/>
    <cellStyle name="Hyperlink" xfId="241" builtinId="8" hidden="1"/>
    <cellStyle name="Hyperlink" xfId="245" builtinId="8" hidden="1"/>
    <cellStyle name="Hyperlink" xfId="249" builtinId="8" hidden="1"/>
    <cellStyle name="Hyperlink" xfId="251" builtinId="8" hidden="1"/>
    <cellStyle name="Hyperlink" xfId="255" builtinId="8" hidden="1"/>
    <cellStyle name="Hyperlink" xfId="257" builtinId="8" hidden="1"/>
    <cellStyle name="Hyperlink" xfId="259"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83" builtinId="8" hidden="1"/>
    <cellStyle name="Hyperlink" xfId="285" builtinId="8" hidden="1"/>
    <cellStyle name="Hyperlink" xfId="287" builtinId="8" hidden="1"/>
    <cellStyle name="Hyperlink" xfId="291" builtinId="8" hidden="1"/>
    <cellStyle name="Hyperlink" xfId="293" builtinId="8" hidden="1"/>
    <cellStyle name="Hyperlink" xfId="297" builtinId="8" hidden="1"/>
    <cellStyle name="Hyperlink" xfId="301" builtinId="8" hidden="1"/>
    <cellStyle name="Hyperlink" xfId="303" builtinId="8" hidden="1"/>
    <cellStyle name="Hyperlink" xfId="305" builtinId="8" hidden="1"/>
    <cellStyle name="Hyperlink" xfId="309" builtinId="8" hidden="1"/>
    <cellStyle name="Hyperlink" xfId="313" builtinId="8" hidden="1"/>
    <cellStyle name="Hyperlink" xfId="315" builtinId="8" hidden="1"/>
    <cellStyle name="Hyperlink" xfId="319" builtinId="8" hidden="1"/>
    <cellStyle name="Hyperlink" xfId="321" builtinId="8" hidden="1"/>
    <cellStyle name="Hyperlink" xfId="323"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7" builtinId="8" hidden="1"/>
    <cellStyle name="Hyperlink" xfId="349" builtinId="8" hidden="1"/>
    <cellStyle name="Hyperlink" xfId="351" builtinId="8" hidden="1"/>
    <cellStyle name="Hyperlink" xfId="355" builtinId="8" hidden="1"/>
    <cellStyle name="Hyperlink" xfId="357" builtinId="8" hidden="1"/>
    <cellStyle name="Hyperlink" xfId="361" builtinId="8" hidden="1"/>
    <cellStyle name="Hyperlink" xfId="365" builtinId="8" hidden="1"/>
    <cellStyle name="Hyperlink" xfId="367" builtinId="8" hidden="1"/>
    <cellStyle name="Hyperlink" xfId="369" builtinId="8" hidden="1"/>
    <cellStyle name="Hyperlink" xfId="373" builtinId="8" hidden="1"/>
    <cellStyle name="Hyperlink" xfId="377" builtinId="8" hidden="1"/>
    <cellStyle name="Hyperlink" xfId="379" builtinId="8" hidden="1"/>
    <cellStyle name="Hyperlink" xfId="383" builtinId="8" hidden="1"/>
    <cellStyle name="Hyperlink" xfId="385" builtinId="8" hidden="1"/>
    <cellStyle name="Hyperlink" xfId="387"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11" builtinId="8" hidden="1"/>
    <cellStyle name="Hyperlink" xfId="413" builtinId="8" hidden="1"/>
    <cellStyle name="Hyperlink" xfId="415" builtinId="8" hidden="1"/>
    <cellStyle name="Hyperlink" xfId="419" builtinId="8" hidden="1"/>
    <cellStyle name="Hyperlink" xfId="421" builtinId="8" hidden="1"/>
    <cellStyle name="Hyperlink" xfId="425" builtinId="8" hidden="1"/>
    <cellStyle name="Hyperlink" xfId="429" builtinId="8" hidden="1"/>
    <cellStyle name="Hyperlink" xfId="431" builtinId="8" hidden="1"/>
    <cellStyle name="Hyperlink" xfId="433" builtinId="8" hidden="1"/>
    <cellStyle name="Hyperlink" xfId="437" builtinId="8" hidden="1"/>
    <cellStyle name="Hyperlink" xfId="441" builtinId="8" hidden="1"/>
    <cellStyle name="Hyperlink" xfId="443" builtinId="8" hidden="1"/>
    <cellStyle name="Hyperlink" xfId="447" builtinId="8" hidden="1"/>
    <cellStyle name="Hyperlink" xfId="449" builtinId="8" hidden="1"/>
    <cellStyle name="Hyperlink" xfId="451" builtinId="8" hidden="1"/>
    <cellStyle name="Hyperlink" xfId="457" builtinId="8" hidden="1"/>
    <cellStyle name="Hyperlink" xfId="459" builtinId="8" hidden="1"/>
    <cellStyle name="Hyperlink" xfId="461" builtinId="8" hidden="1"/>
    <cellStyle name="Hyperlink" xfId="465" builtinId="8" hidden="1"/>
    <cellStyle name="Hyperlink" xfId="467" builtinId="8" hidden="1"/>
    <cellStyle name="Hyperlink" xfId="469" builtinId="8" hidden="1"/>
    <cellStyle name="Hyperlink" xfId="475" builtinId="8" hidden="1"/>
    <cellStyle name="Hyperlink" xfId="477" builtinId="8" hidden="1"/>
    <cellStyle name="Hyperlink" xfId="479" builtinId="8" hidden="1"/>
    <cellStyle name="Hyperlink" xfId="483" builtinId="8" hidden="1"/>
    <cellStyle name="Hyperlink" xfId="485" builtinId="8" hidden="1"/>
    <cellStyle name="Hyperlink" xfId="489" builtinId="8" hidden="1"/>
    <cellStyle name="Hyperlink" xfId="493" builtinId="8" hidden="1"/>
    <cellStyle name="Hyperlink" xfId="495" builtinId="8" hidden="1"/>
    <cellStyle name="Hyperlink" xfId="497" builtinId="8" hidden="1"/>
    <cellStyle name="Hyperlink" xfId="501" builtinId="8" hidden="1"/>
    <cellStyle name="Hyperlink" xfId="505" builtinId="8" hidden="1"/>
    <cellStyle name="Hyperlink" xfId="507" builtinId="8" hidden="1"/>
    <cellStyle name="Hyperlink" xfId="511" builtinId="8" hidden="1"/>
    <cellStyle name="Hyperlink" xfId="513" builtinId="8" hidden="1"/>
    <cellStyle name="Hyperlink" xfId="515" builtinId="8" hidden="1"/>
    <cellStyle name="Hyperlink" xfId="521" builtinId="8" hidden="1"/>
    <cellStyle name="Hyperlink" xfId="523" builtinId="8" hidden="1"/>
    <cellStyle name="Hyperlink" xfId="525" builtinId="8" hidden="1"/>
    <cellStyle name="Hyperlink" xfId="529" builtinId="8" hidden="1"/>
    <cellStyle name="Hyperlink" xfId="531" builtinId="8" hidden="1"/>
    <cellStyle name="Hyperlink" xfId="533" builtinId="8" hidden="1"/>
    <cellStyle name="Hyperlink" xfId="539" builtinId="8" hidden="1"/>
    <cellStyle name="Hyperlink" xfId="541" builtinId="8" hidden="1"/>
    <cellStyle name="Hyperlink" xfId="543" builtinId="8" hidden="1"/>
    <cellStyle name="Hyperlink" xfId="535" builtinId="8" hidden="1"/>
    <cellStyle name="Hyperlink" xfId="519" builtinId="8" hidden="1"/>
    <cellStyle name="Hyperlink" xfId="503" builtinId="8" hidden="1"/>
    <cellStyle name="Hyperlink" xfId="471" builtinId="8" hidden="1"/>
    <cellStyle name="Hyperlink" xfId="455" builtinId="8" hidden="1"/>
    <cellStyle name="Hyperlink" xfId="439" builtinId="8" hidden="1"/>
    <cellStyle name="Hyperlink" xfId="407" builtinId="8" hidden="1"/>
    <cellStyle name="Hyperlink" xfId="391" builtinId="8" hidden="1"/>
    <cellStyle name="Hyperlink" xfId="375" builtinId="8" hidden="1"/>
    <cellStyle name="Hyperlink" xfId="343" builtinId="8" hidden="1"/>
    <cellStyle name="Hyperlink" xfId="327" builtinId="8" hidden="1"/>
    <cellStyle name="Hyperlink" xfId="311" builtinId="8" hidden="1"/>
    <cellStyle name="Hyperlink" xfId="279" builtinId="8" hidden="1"/>
    <cellStyle name="Hyperlink" xfId="263" builtinId="8" hidden="1"/>
    <cellStyle name="Hyperlink" xfId="247"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31" builtinId="8" hidden="1"/>
    <cellStyle name="Hyperlink" xfId="133"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9" builtinId="8" hidden="1"/>
    <cellStyle name="Hyperlink" xfId="171" builtinId="8" hidden="1"/>
    <cellStyle name="Hyperlink" xfId="175" builtinId="8" hidden="1"/>
    <cellStyle name="Hyperlink" xfId="177" builtinId="8" hidden="1"/>
    <cellStyle name="Hyperlink" xfId="179" builtinId="8" hidden="1"/>
    <cellStyle name="Hyperlink" xfId="183" builtinId="8" hidden="1"/>
    <cellStyle name="Hyperlink" xfId="185" builtinId="8" hidden="1"/>
    <cellStyle name="Hyperlink" xfId="187"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5" builtinId="8" hidden="1"/>
    <cellStyle name="Hyperlink" xfId="231" builtinId="8" hidden="1"/>
    <cellStyle name="Hyperlink" xfId="199" builtinId="8" hidden="1"/>
    <cellStyle name="Hyperlink" xfId="135" builtinId="8" hidden="1"/>
    <cellStyle name="Hyperlink" xfId="57" builtinId="8" hidden="1"/>
    <cellStyle name="Hyperlink" xfId="59" builtinId="8" hidden="1"/>
    <cellStyle name="Hyperlink" xfId="63" builtinId="8" hidden="1"/>
    <cellStyle name="Hyperlink" xfId="65" builtinId="8" hidden="1"/>
    <cellStyle name="Hyperlink" xfId="67" builtinId="8" hidden="1"/>
    <cellStyle name="Hyperlink" xfId="71" builtinId="8" hidden="1"/>
    <cellStyle name="Hyperlink" xfId="73" builtinId="8" hidden="1"/>
    <cellStyle name="Hyperlink" xfId="75" builtinId="8" hidden="1"/>
    <cellStyle name="Hyperlink" xfId="79" builtinId="8" hidden="1"/>
    <cellStyle name="Hyperlink" xfId="81" builtinId="8" hidden="1"/>
    <cellStyle name="Hyperlink" xfId="83" builtinId="8" hidden="1"/>
    <cellStyle name="Hyperlink" xfId="87" builtinId="8" hidden="1"/>
    <cellStyle name="Hyperlink" xfId="89" builtinId="8" hidden="1"/>
    <cellStyle name="Hyperlink" xfId="91" builtinId="8" hidden="1"/>
    <cellStyle name="Hyperlink" xfId="95" builtinId="8" hidden="1"/>
    <cellStyle name="Hyperlink" xfId="97" builtinId="8" hidden="1"/>
    <cellStyle name="Hyperlink" xfId="99" builtinId="8" hidden="1"/>
    <cellStyle name="Hyperlink" xfId="105" builtinId="8" hidden="1"/>
    <cellStyle name="Hyperlink" xfId="107" builtinId="8" hidden="1"/>
    <cellStyle name="Hyperlink" xfId="109" builtinId="8" hidden="1"/>
    <cellStyle name="Hyperlink" xfId="103" builtinId="8" hidden="1"/>
    <cellStyle name="Hyperlink" xfId="29" builtinId="8" hidden="1"/>
    <cellStyle name="Hyperlink" xfId="31" builtinId="8" hidden="1"/>
    <cellStyle name="Hyperlink" xfId="35" builtinId="8" hidden="1"/>
    <cellStyle name="Hyperlink" xfId="37" builtinId="8" hidden="1"/>
    <cellStyle name="Hyperlink" xfId="41" builtinId="8" hidden="1"/>
    <cellStyle name="Hyperlink" xfId="45" builtinId="8" hidden="1"/>
    <cellStyle name="Hyperlink" xfId="47" builtinId="8" hidden="1"/>
    <cellStyle name="Hyperlink" xfId="49" builtinId="8" hidden="1"/>
    <cellStyle name="Hyperlink" xfId="53" builtinId="8" hidden="1"/>
    <cellStyle name="Hyperlink" xfId="55" builtinId="8" hidden="1"/>
    <cellStyle name="Hyperlink" xfId="39" builtinId="8" hidden="1"/>
    <cellStyle name="Hyperlink" xfId="19" builtinId="8" hidden="1"/>
    <cellStyle name="Hyperlink" xfId="21" builtinId="8" hidden="1"/>
    <cellStyle name="Hyperlink" xfId="23" builtinId="8" hidden="1"/>
    <cellStyle name="Hyperlink" xfId="27" builtinId="8" hidden="1"/>
    <cellStyle name="Hyperlink" xfId="11" builtinId="8" hidden="1"/>
    <cellStyle name="Hyperlink" xfId="13" builtinId="8" hidden="1"/>
    <cellStyle name="Hyperlink" xfId="7" builtinId="8" hidden="1"/>
    <cellStyle name="Hyperlink" xfId="9" builtinId="8" hidden="1"/>
    <cellStyle name="Hyperlink" xfId="5" builtinId="8" hidden="1"/>
    <cellStyle name="Hyperlink" xfId="15" builtinId="8" hidden="1"/>
    <cellStyle name="Hyperlink" xfId="25" builtinId="8" hidden="1"/>
    <cellStyle name="Hyperlink" xfId="17" builtinId="8" hidden="1"/>
    <cellStyle name="Hyperlink" xfId="51" builtinId="8" hidden="1"/>
    <cellStyle name="Hyperlink" xfId="43" builtinId="8" hidden="1"/>
    <cellStyle name="Hyperlink" xfId="33" builtinId="8" hidden="1"/>
    <cellStyle name="Hyperlink" xfId="111" builtinId="8" hidden="1"/>
    <cellStyle name="Hyperlink" xfId="101" builtinId="8" hidden="1"/>
    <cellStyle name="Hyperlink" xfId="93" builtinId="8" hidden="1"/>
    <cellStyle name="Hyperlink" xfId="85" builtinId="8" hidden="1"/>
    <cellStyle name="Hyperlink" xfId="77" builtinId="8" hidden="1"/>
    <cellStyle name="Hyperlink" xfId="69" builtinId="8" hidden="1"/>
    <cellStyle name="Hyperlink" xfId="61" builtinId="8" hidden="1"/>
    <cellStyle name="Hyperlink" xfId="167" builtinId="8" hidden="1"/>
    <cellStyle name="Hyperlink" xfId="233" builtinId="8" hidden="1"/>
    <cellStyle name="Hyperlink" xfId="223" builtinId="8" hidden="1"/>
    <cellStyle name="Hyperlink" xfId="215" builtinId="8" hidden="1"/>
    <cellStyle name="Hyperlink" xfId="207" builtinId="8" hidden="1"/>
    <cellStyle name="Hyperlink" xfId="197" builtinId="8" hidden="1"/>
    <cellStyle name="Hyperlink" xfId="189" builtinId="8" hidden="1"/>
    <cellStyle name="Hyperlink" xfId="181" builtinId="8" hidden="1"/>
    <cellStyle name="Hyperlink" xfId="173" builtinId="8" hidden="1"/>
    <cellStyle name="Hyperlink" xfId="163" builtinId="8" hidden="1"/>
    <cellStyle name="Hyperlink" xfId="155" builtinId="8" hidden="1"/>
    <cellStyle name="Hyperlink" xfId="147" builtinId="8" hidden="1"/>
    <cellStyle name="Hyperlink" xfId="139" builtinId="8" hidden="1"/>
    <cellStyle name="Hyperlink" xfId="129" builtinId="8" hidden="1"/>
    <cellStyle name="Hyperlink" xfId="121" builtinId="8" hidden="1"/>
    <cellStyle name="Hyperlink" xfId="113" builtinId="8" hidden="1"/>
    <cellStyle name="Hyperlink" xfId="295" builtinId="8" hidden="1"/>
    <cellStyle name="Hyperlink" xfId="359" builtinId="8" hidden="1"/>
    <cellStyle name="Hyperlink" xfId="423" builtinId="8" hidden="1"/>
    <cellStyle name="Hyperlink" xfId="487" builtinId="8" hidden="1"/>
    <cellStyle name="Hyperlink" xfId="545" builtinId="8" hidden="1"/>
    <cellStyle name="Hyperlink" xfId="537" builtinId="8" hidden="1"/>
    <cellStyle name="Hyperlink" xfId="527" builtinId="8" hidden="1"/>
    <cellStyle name="Hyperlink" xfId="517" builtinId="8" hidden="1"/>
    <cellStyle name="Hyperlink" xfId="509" builtinId="8" hidden="1"/>
    <cellStyle name="Hyperlink" xfId="499" builtinId="8" hidden="1"/>
    <cellStyle name="Hyperlink" xfId="491" builtinId="8" hidden="1"/>
    <cellStyle name="Hyperlink" xfId="481" builtinId="8" hidden="1"/>
    <cellStyle name="Hyperlink" xfId="473" builtinId="8" hidden="1"/>
    <cellStyle name="Hyperlink" xfId="463" builtinId="8" hidden="1"/>
    <cellStyle name="Hyperlink" xfId="453" builtinId="8" hidden="1"/>
    <cellStyle name="Hyperlink" xfId="445" builtinId="8" hidden="1"/>
    <cellStyle name="Hyperlink" xfId="435" builtinId="8" hidden="1"/>
    <cellStyle name="Hyperlink" xfId="427" builtinId="8" hidden="1"/>
    <cellStyle name="Hyperlink" xfId="417" builtinId="8" hidden="1"/>
    <cellStyle name="Hyperlink" xfId="409" builtinId="8" hidden="1"/>
    <cellStyle name="Hyperlink" xfId="399" builtinId="8" hidden="1"/>
    <cellStyle name="Hyperlink" xfId="389" builtinId="8" hidden="1"/>
    <cellStyle name="Hyperlink" xfId="381" builtinId="8" hidden="1"/>
    <cellStyle name="Hyperlink" xfId="371" builtinId="8" hidden="1"/>
    <cellStyle name="Hyperlink" xfId="363" builtinId="8" hidden="1"/>
    <cellStyle name="Hyperlink" xfId="353" builtinId="8" hidden="1"/>
    <cellStyle name="Hyperlink" xfId="345" builtinId="8" hidden="1"/>
    <cellStyle name="Hyperlink" xfId="335" builtinId="8" hidden="1"/>
    <cellStyle name="Hyperlink" xfId="325" builtinId="8" hidden="1"/>
    <cellStyle name="Hyperlink" xfId="317" builtinId="8" hidden="1"/>
    <cellStyle name="Hyperlink" xfId="307" builtinId="8" hidden="1"/>
    <cellStyle name="Hyperlink" xfId="299" builtinId="8" hidden="1"/>
    <cellStyle name="Hyperlink" xfId="289" builtinId="8" hidden="1"/>
    <cellStyle name="Hyperlink" xfId="281" builtinId="8" hidden="1"/>
    <cellStyle name="Hyperlink" xfId="271" builtinId="8" hidden="1"/>
    <cellStyle name="Hyperlink" xfId="261" builtinId="8" hidden="1"/>
    <cellStyle name="Hyperlink" xfId="253" builtinId="8" hidden="1"/>
    <cellStyle name="Hyperlink" xfId="243" builtinId="8" hidden="1"/>
    <cellStyle name="Hyperlink" xfId="551" builtinId="8" hidden="1"/>
    <cellStyle name="Hyperlink" xfId="583" builtinId="8" hidden="1"/>
    <cellStyle name="Hyperlink" xfId="615" builtinId="8" hidden="1"/>
    <cellStyle name="Hyperlink" xfId="647" builtinId="8" hidden="1"/>
    <cellStyle name="Hyperlink" xfId="679" builtinId="8" hidden="1"/>
    <cellStyle name="Hyperlink" xfId="711" builtinId="8" hidden="1"/>
    <cellStyle name="Hyperlink" xfId="743" builtinId="8" hidden="1"/>
    <cellStyle name="Hyperlink" xfId="775" builtinId="8" hidden="1"/>
    <cellStyle name="Hyperlink" xfId="807" builtinId="8" hidden="1"/>
    <cellStyle name="Hyperlink" xfId="839" builtinId="8" hidden="1"/>
    <cellStyle name="Hyperlink" xfId="871" builtinId="8" hidden="1"/>
    <cellStyle name="Hyperlink" xfId="903" builtinId="8" hidden="1"/>
    <cellStyle name="Hyperlink" xfId="935" builtinId="8" hidden="1"/>
    <cellStyle name="Hyperlink" xfId="967" builtinId="8" hidden="1"/>
    <cellStyle name="Hyperlink" xfId="999" builtinId="8" hidden="1"/>
    <cellStyle name="Hyperlink" xfId="1031" builtinId="8" hidden="1"/>
    <cellStyle name="Hyperlink" xfId="1063" builtinId="8" hidden="1"/>
    <cellStyle name="Hyperlink" xfId="1095" builtinId="8" hidden="1"/>
    <cellStyle name="Hyperlink" xfId="1127" builtinId="8" hidden="1"/>
    <cellStyle name="Hyperlink" xfId="1159" builtinId="8" hidden="1"/>
    <cellStyle name="Hyperlink" xfId="1191" builtinId="8" hidden="1"/>
    <cellStyle name="Hyperlink" xfId="1223" builtinId="8" hidden="1"/>
    <cellStyle name="Hyperlink" xfId="1255" builtinId="8" hidden="1"/>
    <cellStyle name="Hyperlink" xfId="1287" builtinId="8" hidden="1"/>
    <cellStyle name="Hyperlink" xfId="1319" builtinId="8" hidden="1"/>
    <cellStyle name="Hyperlink" xfId="1351" builtinId="8" hidden="1"/>
    <cellStyle name="Hyperlink" xfId="1383" builtinId="8" hidden="1"/>
    <cellStyle name="Hyperlink" xfId="1415" builtinId="8" hidden="1"/>
    <cellStyle name="Hyperlink" xfId="1447" builtinId="8" hidden="1"/>
    <cellStyle name="Hyperlink" xfId="1457" builtinId="8" hidden="1"/>
    <cellStyle name="Hyperlink" xfId="1445" builtinId="8" hidden="1"/>
    <cellStyle name="Hyperlink" xfId="1435" builtinId="8" hidden="1"/>
    <cellStyle name="Hyperlink" xfId="1425" builtinId="8" hidden="1"/>
    <cellStyle name="Hyperlink" xfId="1413" builtinId="8" hidden="1"/>
    <cellStyle name="Hyperlink" xfId="1403" builtinId="8" hidden="1"/>
    <cellStyle name="Hyperlink" xfId="1393" builtinId="8" hidden="1"/>
    <cellStyle name="Hyperlink" xfId="1381" builtinId="8" hidden="1"/>
    <cellStyle name="Hyperlink" xfId="1371" builtinId="8" hidden="1"/>
    <cellStyle name="Hyperlink" xfId="1361" builtinId="8" hidden="1"/>
    <cellStyle name="Hyperlink" xfId="1349" builtinId="8" hidden="1"/>
    <cellStyle name="Hyperlink" xfId="891" builtinId="8" hidden="1"/>
    <cellStyle name="Hyperlink" xfId="893" builtinId="8" hidden="1"/>
    <cellStyle name="Hyperlink" xfId="897" builtinId="8" hidden="1"/>
    <cellStyle name="Hyperlink" xfId="899" builtinId="8" hidden="1"/>
    <cellStyle name="Hyperlink" xfId="905" builtinId="8" hidden="1"/>
    <cellStyle name="Hyperlink" xfId="907" builtinId="8" hidden="1"/>
    <cellStyle name="Hyperlink" xfId="909" builtinId="8" hidden="1"/>
    <cellStyle name="Hyperlink" xfId="913" builtinId="8" hidden="1"/>
    <cellStyle name="Hyperlink" xfId="915" builtinId="8" hidden="1"/>
    <cellStyle name="Hyperlink" xfId="917" builtinId="8" hidden="1"/>
    <cellStyle name="Hyperlink" xfId="921" builtinId="8" hidden="1"/>
    <cellStyle name="Hyperlink" xfId="925" builtinId="8" hidden="1"/>
    <cellStyle name="Hyperlink" xfId="929" builtinId="8" hidden="1"/>
    <cellStyle name="Hyperlink" xfId="931" builtinId="8" hidden="1"/>
    <cellStyle name="Hyperlink" xfId="933" builtinId="8" hidden="1"/>
    <cellStyle name="Hyperlink" xfId="937" builtinId="8" hidden="1"/>
    <cellStyle name="Hyperlink" xfId="939" builtinId="8" hidden="1"/>
    <cellStyle name="Hyperlink" xfId="941" builtinId="8" hidden="1"/>
    <cellStyle name="Hyperlink" xfId="947" builtinId="8" hidden="1"/>
    <cellStyle name="Hyperlink" xfId="949" builtinId="8" hidden="1"/>
    <cellStyle name="Hyperlink" xfId="953" builtinId="8" hidden="1"/>
    <cellStyle name="Hyperlink" xfId="955" builtinId="8" hidden="1"/>
    <cellStyle name="Hyperlink" xfId="957" builtinId="8" hidden="1"/>
    <cellStyle name="Hyperlink" xfId="961" builtinId="8" hidden="1"/>
    <cellStyle name="Hyperlink" xfId="963" builtinId="8" hidden="1"/>
    <cellStyle name="Hyperlink" xfId="969" builtinId="8" hidden="1"/>
    <cellStyle name="Hyperlink" xfId="971" builtinId="8" hidden="1"/>
    <cellStyle name="Hyperlink" xfId="973" builtinId="8" hidden="1"/>
    <cellStyle name="Hyperlink" xfId="977" builtinId="8" hidden="1"/>
    <cellStyle name="Hyperlink" xfId="979" builtinId="8" hidden="1"/>
    <cellStyle name="Hyperlink" xfId="981" builtinId="8" hidden="1"/>
    <cellStyle name="Hyperlink" xfId="985" builtinId="8" hidden="1"/>
    <cellStyle name="Hyperlink" xfId="989" builtinId="8" hidden="1"/>
    <cellStyle name="Hyperlink" xfId="993" builtinId="8" hidden="1"/>
    <cellStyle name="Hyperlink" xfId="995" builtinId="8" hidden="1"/>
    <cellStyle name="Hyperlink" xfId="997" builtinId="8" hidden="1"/>
    <cellStyle name="Hyperlink" xfId="1001" builtinId="8" hidden="1"/>
    <cellStyle name="Hyperlink" xfId="1003" builtinId="8" hidden="1"/>
    <cellStyle name="Hyperlink" xfId="1005" builtinId="8" hidden="1"/>
    <cellStyle name="Hyperlink" xfId="1011" builtinId="8" hidden="1"/>
    <cellStyle name="Hyperlink" xfId="1013" builtinId="8" hidden="1"/>
    <cellStyle name="Hyperlink" xfId="1017" builtinId="8" hidden="1"/>
    <cellStyle name="Hyperlink" xfId="1019" builtinId="8" hidden="1"/>
    <cellStyle name="Hyperlink" xfId="1021" builtinId="8" hidden="1"/>
    <cellStyle name="Hyperlink" xfId="1025" builtinId="8" hidden="1"/>
    <cellStyle name="Hyperlink" xfId="1027" builtinId="8" hidden="1"/>
    <cellStyle name="Hyperlink" xfId="1033" builtinId="8" hidden="1"/>
    <cellStyle name="Hyperlink" xfId="1035" builtinId="8" hidden="1"/>
    <cellStyle name="Hyperlink" xfId="1037" builtinId="8" hidden="1"/>
    <cellStyle name="Hyperlink" xfId="1041" builtinId="8" hidden="1"/>
    <cellStyle name="Hyperlink" xfId="1043" builtinId="8" hidden="1"/>
    <cellStyle name="Hyperlink" xfId="1045" builtinId="8" hidden="1"/>
    <cellStyle name="Hyperlink" xfId="1049" builtinId="8" hidden="1"/>
    <cellStyle name="Hyperlink" xfId="1053" builtinId="8" hidden="1"/>
    <cellStyle name="Hyperlink" xfId="1057" builtinId="8" hidden="1"/>
    <cellStyle name="Hyperlink" xfId="1059" builtinId="8" hidden="1"/>
    <cellStyle name="Hyperlink" xfId="1061" builtinId="8" hidden="1"/>
    <cellStyle name="Hyperlink" xfId="1065" builtinId="8" hidden="1"/>
    <cellStyle name="Hyperlink" xfId="1067" builtinId="8" hidden="1"/>
    <cellStyle name="Hyperlink" xfId="1069" builtinId="8" hidden="1"/>
    <cellStyle name="Hyperlink" xfId="1075" builtinId="8" hidden="1"/>
    <cellStyle name="Hyperlink" xfId="1077" builtinId="8" hidden="1"/>
    <cellStyle name="Hyperlink" xfId="1081" builtinId="8" hidden="1"/>
    <cellStyle name="Hyperlink" xfId="1083" builtinId="8" hidden="1"/>
    <cellStyle name="Hyperlink" xfId="1085" builtinId="8" hidden="1"/>
    <cellStyle name="Hyperlink" xfId="1089" builtinId="8" hidden="1"/>
    <cellStyle name="Hyperlink" xfId="1091" builtinId="8" hidden="1"/>
    <cellStyle name="Hyperlink" xfId="1097" builtinId="8" hidden="1"/>
    <cellStyle name="Hyperlink" xfId="1099" builtinId="8" hidden="1"/>
    <cellStyle name="Hyperlink" xfId="1101" builtinId="8" hidden="1"/>
    <cellStyle name="Hyperlink" xfId="1105" builtinId="8" hidden="1"/>
    <cellStyle name="Hyperlink" xfId="1107" builtinId="8" hidden="1"/>
    <cellStyle name="Hyperlink" xfId="1109" builtinId="8" hidden="1"/>
    <cellStyle name="Hyperlink" xfId="1113" builtinId="8" hidden="1"/>
    <cellStyle name="Hyperlink" xfId="1117" builtinId="8" hidden="1"/>
    <cellStyle name="Hyperlink" xfId="1121" builtinId="8" hidden="1"/>
    <cellStyle name="Hyperlink" xfId="1123" builtinId="8" hidden="1"/>
    <cellStyle name="Hyperlink" xfId="1125" builtinId="8" hidden="1"/>
    <cellStyle name="Hyperlink" xfId="1129" builtinId="8" hidden="1"/>
    <cellStyle name="Hyperlink" xfId="1131" builtinId="8" hidden="1"/>
    <cellStyle name="Hyperlink" xfId="1133" builtinId="8" hidden="1"/>
    <cellStyle name="Hyperlink" xfId="1139" builtinId="8" hidden="1"/>
    <cellStyle name="Hyperlink" xfId="1141" builtinId="8" hidden="1"/>
    <cellStyle name="Hyperlink" xfId="1145" builtinId="8" hidden="1"/>
    <cellStyle name="Hyperlink" xfId="1147" builtinId="8" hidden="1"/>
    <cellStyle name="Hyperlink" xfId="1149" builtinId="8" hidden="1"/>
    <cellStyle name="Hyperlink" xfId="1153" builtinId="8" hidden="1"/>
    <cellStyle name="Hyperlink" xfId="1155" builtinId="8" hidden="1"/>
    <cellStyle name="Hyperlink" xfId="1161" builtinId="8" hidden="1"/>
    <cellStyle name="Hyperlink" xfId="1163" builtinId="8" hidden="1"/>
    <cellStyle name="Hyperlink" xfId="1165" builtinId="8" hidden="1"/>
    <cellStyle name="Hyperlink" xfId="1169" builtinId="8" hidden="1"/>
    <cellStyle name="Hyperlink" xfId="1171" builtinId="8" hidden="1"/>
    <cellStyle name="Hyperlink" xfId="1173" builtinId="8" hidden="1"/>
    <cellStyle name="Hyperlink" xfId="1177" builtinId="8" hidden="1"/>
    <cellStyle name="Hyperlink" xfId="1181" builtinId="8" hidden="1"/>
    <cellStyle name="Hyperlink" xfId="1185" builtinId="8" hidden="1"/>
    <cellStyle name="Hyperlink" xfId="1187" builtinId="8" hidden="1"/>
    <cellStyle name="Hyperlink" xfId="1189" builtinId="8" hidden="1"/>
    <cellStyle name="Hyperlink" xfId="1193" builtinId="8" hidden="1"/>
    <cellStyle name="Hyperlink" xfId="1195" builtinId="8" hidden="1"/>
    <cellStyle name="Hyperlink" xfId="1197" builtinId="8" hidden="1"/>
    <cellStyle name="Hyperlink" xfId="1203" builtinId="8" hidden="1"/>
    <cellStyle name="Hyperlink" xfId="1205" builtinId="8" hidden="1"/>
    <cellStyle name="Hyperlink" xfId="1209" builtinId="8" hidden="1"/>
    <cellStyle name="Hyperlink" xfId="1211" builtinId="8" hidden="1"/>
    <cellStyle name="Hyperlink" xfId="1213" builtinId="8" hidden="1"/>
    <cellStyle name="Hyperlink" xfId="1217" builtinId="8" hidden="1"/>
    <cellStyle name="Hyperlink" xfId="1219" builtinId="8" hidden="1"/>
    <cellStyle name="Hyperlink" xfId="1225" builtinId="8" hidden="1"/>
    <cellStyle name="Hyperlink" xfId="1227" builtinId="8" hidden="1"/>
    <cellStyle name="Hyperlink" xfId="1229" builtinId="8" hidden="1"/>
    <cellStyle name="Hyperlink" xfId="1233" builtinId="8" hidden="1"/>
    <cellStyle name="Hyperlink" xfId="1235" builtinId="8" hidden="1"/>
    <cellStyle name="Hyperlink" xfId="1237" builtinId="8" hidden="1"/>
    <cellStyle name="Hyperlink" xfId="1241" builtinId="8" hidden="1"/>
    <cellStyle name="Hyperlink" xfId="1245" builtinId="8" hidden="1"/>
    <cellStyle name="Hyperlink" xfId="1249" builtinId="8" hidden="1"/>
    <cellStyle name="Hyperlink" xfId="1251" builtinId="8" hidden="1"/>
    <cellStyle name="Hyperlink" xfId="1253" builtinId="8" hidden="1"/>
    <cellStyle name="Hyperlink" xfId="1257" builtinId="8" hidden="1"/>
    <cellStyle name="Hyperlink" xfId="1259" builtinId="8" hidden="1"/>
    <cellStyle name="Hyperlink" xfId="1261" builtinId="8" hidden="1"/>
    <cellStyle name="Hyperlink" xfId="1267" builtinId="8" hidden="1"/>
    <cellStyle name="Hyperlink" xfId="1269" builtinId="8" hidden="1"/>
    <cellStyle name="Hyperlink" xfId="1273" builtinId="8" hidden="1"/>
    <cellStyle name="Hyperlink" xfId="1275" builtinId="8" hidden="1"/>
    <cellStyle name="Hyperlink" xfId="1277" builtinId="8" hidden="1"/>
    <cellStyle name="Hyperlink" xfId="1281" builtinId="8" hidden="1"/>
    <cellStyle name="Hyperlink" xfId="1283" builtinId="8" hidden="1"/>
    <cellStyle name="Hyperlink" xfId="1289" builtinId="8" hidden="1"/>
    <cellStyle name="Hyperlink" xfId="1291" builtinId="8" hidden="1"/>
    <cellStyle name="Hyperlink" xfId="1293" builtinId="8" hidden="1"/>
    <cellStyle name="Hyperlink" xfId="1297" builtinId="8" hidden="1"/>
    <cellStyle name="Hyperlink" xfId="1299" builtinId="8" hidden="1"/>
    <cellStyle name="Hyperlink" xfId="1301" builtinId="8" hidden="1"/>
    <cellStyle name="Hyperlink" xfId="1305" builtinId="8" hidden="1"/>
    <cellStyle name="Hyperlink" xfId="1309" builtinId="8" hidden="1"/>
    <cellStyle name="Hyperlink" xfId="1313" builtinId="8" hidden="1"/>
    <cellStyle name="Hyperlink" xfId="1315" builtinId="8" hidden="1"/>
    <cellStyle name="Hyperlink" xfId="1317" builtinId="8" hidden="1"/>
    <cellStyle name="Hyperlink" xfId="1321" builtinId="8" hidden="1"/>
    <cellStyle name="Hyperlink" xfId="1323" builtinId="8" hidden="1"/>
    <cellStyle name="Hyperlink" xfId="1325" builtinId="8" hidden="1"/>
    <cellStyle name="Hyperlink" xfId="1331" builtinId="8" hidden="1"/>
    <cellStyle name="Hyperlink" xfId="1333" builtinId="8" hidden="1"/>
    <cellStyle name="Hyperlink" xfId="1337" builtinId="8" hidden="1"/>
    <cellStyle name="Hyperlink" xfId="1339" builtinId="8" hidden="1"/>
    <cellStyle name="Hyperlink" xfId="1341" builtinId="8" hidden="1"/>
    <cellStyle name="Hyperlink" xfId="1345" builtinId="8" hidden="1"/>
    <cellStyle name="Hyperlink" xfId="1347" builtinId="8" hidden="1"/>
    <cellStyle name="Hyperlink" xfId="1329" builtinId="8" hidden="1"/>
    <cellStyle name="Hyperlink" xfId="1307" builtinId="8" hidden="1"/>
    <cellStyle name="Hyperlink" xfId="1285" builtinId="8" hidden="1"/>
    <cellStyle name="Hyperlink" xfId="1265" builtinId="8" hidden="1"/>
    <cellStyle name="Hyperlink" xfId="1243" builtinId="8" hidden="1"/>
    <cellStyle name="Hyperlink" xfId="1221" builtinId="8" hidden="1"/>
    <cellStyle name="Hyperlink" xfId="1201" builtinId="8" hidden="1"/>
    <cellStyle name="Hyperlink" xfId="1179" builtinId="8" hidden="1"/>
    <cellStyle name="Hyperlink" xfId="1157" builtinId="8" hidden="1"/>
    <cellStyle name="Hyperlink" xfId="1137" builtinId="8" hidden="1"/>
    <cellStyle name="Hyperlink" xfId="1115" builtinId="8" hidden="1"/>
    <cellStyle name="Hyperlink" xfId="1093" builtinId="8" hidden="1"/>
    <cellStyle name="Hyperlink" xfId="1073" builtinId="8" hidden="1"/>
    <cellStyle name="Hyperlink" xfId="1051" builtinId="8" hidden="1"/>
    <cellStyle name="Hyperlink" xfId="1029" builtinId="8" hidden="1"/>
    <cellStyle name="Hyperlink" xfId="1009" builtinId="8" hidden="1"/>
    <cellStyle name="Hyperlink" xfId="987" builtinId="8" hidden="1"/>
    <cellStyle name="Hyperlink" xfId="965" builtinId="8" hidden="1"/>
    <cellStyle name="Hyperlink" xfId="945" builtinId="8" hidden="1"/>
    <cellStyle name="Hyperlink" xfId="923" builtinId="8" hidden="1"/>
    <cellStyle name="Hyperlink" xfId="901" builtinId="8" hidden="1"/>
    <cellStyle name="Hyperlink" xfId="707" builtinId="8" hidden="1"/>
    <cellStyle name="Hyperlink" xfId="709" builtinId="8" hidden="1"/>
    <cellStyle name="Hyperlink" xfId="713" builtinId="8" hidden="1"/>
    <cellStyle name="Hyperlink" xfId="715" builtinId="8" hidden="1"/>
    <cellStyle name="Hyperlink" xfId="717" builtinId="8" hidden="1"/>
    <cellStyle name="Hyperlink" xfId="721" builtinId="8" hidden="1"/>
    <cellStyle name="Hyperlink" xfId="723" builtinId="8" hidden="1"/>
    <cellStyle name="Hyperlink" xfId="725" builtinId="8" hidden="1"/>
    <cellStyle name="Hyperlink" xfId="729" builtinId="8" hidden="1"/>
    <cellStyle name="Hyperlink" xfId="733" builtinId="8" hidden="1"/>
    <cellStyle name="Hyperlink" xfId="737" builtinId="8" hidden="1"/>
    <cellStyle name="Hyperlink" xfId="739" builtinId="8" hidden="1"/>
    <cellStyle name="Hyperlink" xfId="741" builtinId="8" hidden="1"/>
    <cellStyle name="Hyperlink" xfId="745" builtinId="8" hidden="1"/>
    <cellStyle name="Hyperlink" xfId="747" builtinId="8" hidden="1"/>
    <cellStyle name="Hyperlink" xfId="749" builtinId="8" hidden="1"/>
    <cellStyle name="Hyperlink" xfId="753" builtinId="8" hidden="1"/>
    <cellStyle name="Hyperlink" xfId="755" builtinId="8" hidden="1"/>
    <cellStyle name="Hyperlink" xfId="757" builtinId="8" hidden="1"/>
    <cellStyle name="Hyperlink" xfId="761" builtinId="8" hidden="1"/>
    <cellStyle name="Hyperlink" xfId="763" builtinId="8" hidden="1"/>
    <cellStyle name="Hyperlink" xfId="765" builtinId="8" hidden="1"/>
    <cellStyle name="Hyperlink" xfId="769" builtinId="8" hidden="1"/>
    <cellStyle name="Hyperlink" xfId="771" builtinId="8" hidden="1"/>
    <cellStyle name="Hyperlink" xfId="777" builtinId="8" hidden="1"/>
    <cellStyle name="Hyperlink" xfId="779" builtinId="8" hidden="1"/>
    <cellStyle name="Hyperlink" xfId="781" builtinId="8" hidden="1"/>
    <cellStyle name="Hyperlink" xfId="785" builtinId="8" hidden="1"/>
    <cellStyle name="Hyperlink" xfId="787" builtinId="8" hidden="1"/>
    <cellStyle name="Hyperlink" xfId="789" builtinId="8" hidden="1"/>
    <cellStyle name="Hyperlink" xfId="793" builtinId="8" hidden="1"/>
    <cellStyle name="Hyperlink" xfId="795" builtinId="8" hidden="1"/>
    <cellStyle name="Hyperlink" xfId="797" builtinId="8" hidden="1"/>
    <cellStyle name="Hyperlink" xfId="801" builtinId="8" hidden="1"/>
    <cellStyle name="Hyperlink" xfId="803" builtinId="8" hidden="1"/>
    <cellStyle name="Hyperlink" xfId="805" builtinId="8" hidden="1"/>
    <cellStyle name="Hyperlink" xfId="809" builtinId="8" hidden="1"/>
    <cellStyle name="Hyperlink" xfId="811" builtinId="8" hidden="1"/>
    <cellStyle name="Hyperlink" xfId="813" builtinId="8" hidden="1"/>
    <cellStyle name="Hyperlink" xfId="819" builtinId="8" hidden="1"/>
    <cellStyle name="Hyperlink" xfId="821" builtinId="8" hidden="1"/>
    <cellStyle name="Hyperlink" xfId="825" builtinId="8" hidden="1"/>
    <cellStyle name="Hyperlink" xfId="827" builtinId="8" hidden="1"/>
    <cellStyle name="Hyperlink" xfId="829" builtinId="8" hidden="1"/>
    <cellStyle name="Hyperlink" xfId="833" builtinId="8" hidden="1"/>
    <cellStyle name="Hyperlink" xfId="835" builtinId="8" hidden="1"/>
    <cellStyle name="Hyperlink" xfId="837" builtinId="8" hidden="1"/>
    <cellStyle name="Hyperlink" xfId="841" builtinId="8" hidden="1"/>
    <cellStyle name="Hyperlink" xfId="843" builtinId="8" hidden="1"/>
    <cellStyle name="Hyperlink" xfId="845" builtinId="8" hidden="1"/>
    <cellStyle name="Hyperlink" xfId="849" builtinId="8" hidden="1"/>
    <cellStyle name="Hyperlink" xfId="851" builtinId="8" hidden="1"/>
    <cellStyle name="Hyperlink" xfId="853" builtinId="8" hidden="1"/>
    <cellStyle name="Hyperlink" xfId="857" builtinId="8" hidden="1"/>
    <cellStyle name="Hyperlink" xfId="861" builtinId="8" hidden="1"/>
    <cellStyle name="Hyperlink" xfId="865" builtinId="8" hidden="1"/>
    <cellStyle name="Hyperlink" xfId="867" builtinId="8" hidden="1"/>
    <cellStyle name="Hyperlink" xfId="869" builtinId="8" hidden="1"/>
    <cellStyle name="Hyperlink" xfId="873" builtinId="8" hidden="1"/>
    <cellStyle name="Hyperlink" xfId="875" builtinId="8" hidden="1"/>
    <cellStyle name="Hyperlink" xfId="877" builtinId="8" hidden="1"/>
    <cellStyle name="Hyperlink" xfId="881" builtinId="8" hidden="1"/>
    <cellStyle name="Hyperlink" xfId="883" builtinId="8" hidden="1"/>
    <cellStyle name="Hyperlink" xfId="885" builtinId="8" hidden="1"/>
    <cellStyle name="Hyperlink" xfId="889" builtinId="8" hidden="1"/>
    <cellStyle name="Hyperlink" xfId="859" builtinId="8" hidden="1"/>
    <cellStyle name="Hyperlink" xfId="817" builtinId="8" hidden="1"/>
    <cellStyle name="Hyperlink" xfId="773" builtinId="8" hidden="1"/>
    <cellStyle name="Hyperlink" xfId="731" builtinId="8" hidden="1"/>
    <cellStyle name="Hyperlink" xfId="625" builtinId="8" hidden="1"/>
    <cellStyle name="Hyperlink" xfId="627" builtinId="8" hidden="1"/>
    <cellStyle name="Hyperlink" xfId="629" builtinId="8" hidden="1"/>
    <cellStyle name="Hyperlink" xfId="633" builtinId="8" hidden="1"/>
    <cellStyle name="Hyperlink" xfId="635" builtinId="8" hidden="1"/>
    <cellStyle name="Hyperlink" xfId="637" builtinId="8" hidden="1"/>
    <cellStyle name="Hyperlink" xfId="641" builtinId="8" hidden="1"/>
    <cellStyle name="Hyperlink" xfId="643" builtinId="8" hidden="1"/>
    <cellStyle name="Hyperlink" xfId="645" builtinId="8" hidden="1"/>
    <cellStyle name="Hyperlink" xfId="649" builtinId="8" hidden="1"/>
    <cellStyle name="Hyperlink" xfId="651" builtinId="8" hidden="1"/>
    <cellStyle name="Hyperlink" xfId="653" builtinId="8" hidden="1"/>
    <cellStyle name="Hyperlink" xfId="657" builtinId="8" hidden="1"/>
    <cellStyle name="Hyperlink" xfId="659" builtinId="8" hidden="1"/>
    <cellStyle name="Hyperlink" xfId="661" builtinId="8" hidden="1"/>
    <cellStyle name="Hyperlink" xfId="665" builtinId="8" hidden="1"/>
    <cellStyle name="Hyperlink" xfId="667" builtinId="8" hidden="1"/>
    <cellStyle name="Hyperlink" xfId="669" builtinId="8" hidden="1"/>
    <cellStyle name="Hyperlink" xfId="673" builtinId="8" hidden="1"/>
    <cellStyle name="Hyperlink" xfId="675" builtinId="8" hidden="1"/>
    <cellStyle name="Hyperlink" xfId="677" builtinId="8" hidden="1"/>
    <cellStyle name="Hyperlink" xfId="681" builtinId="8" hidden="1"/>
    <cellStyle name="Hyperlink" xfId="683" builtinId="8" hidden="1"/>
    <cellStyle name="Hyperlink" xfId="685" builtinId="8" hidden="1"/>
    <cellStyle name="Hyperlink" xfId="691" builtinId="8" hidden="1"/>
    <cellStyle name="Hyperlink" xfId="693" builtinId="8" hidden="1"/>
    <cellStyle name="Hyperlink" xfId="697" builtinId="8" hidden="1"/>
    <cellStyle name="Hyperlink" xfId="699" builtinId="8" hidden="1"/>
    <cellStyle name="Hyperlink" xfId="701" builtinId="8" hidden="1"/>
    <cellStyle name="Hyperlink" xfId="705" builtinId="8" hidden="1"/>
    <cellStyle name="Hyperlink" xfId="689" builtinId="8" hidden="1"/>
    <cellStyle name="Hyperlink" xfId="585" builtinId="8" hidden="1"/>
    <cellStyle name="Hyperlink" xfId="587" builtinId="8" hidden="1"/>
    <cellStyle name="Hyperlink" xfId="589" builtinId="8" hidden="1"/>
    <cellStyle name="Hyperlink" xfId="593" builtinId="8" hidden="1"/>
    <cellStyle name="Hyperlink" xfId="595" builtinId="8" hidden="1"/>
    <cellStyle name="Hyperlink" xfId="597" builtinId="8" hidden="1"/>
    <cellStyle name="Hyperlink" xfId="601" builtinId="8" hidden="1"/>
    <cellStyle name="Hyperlink" xfId="603" builtinId="8" hidden="1"/>
    <cellStyle name="Hyperlink" xfId="605" builtinId="8" hidden="1"/>
    <cellStyle name="Hyperlink" xfId="609" builtinId="8" hidden="1"/>
    <cellStyle name="Hyperlink" xfId="611" builtinId="8" hidden="1"/>
    <cellStyle name="Hyperlink" xfId="613" builtinId="8" hidden="1"/>
    <cellStyle name="Hyperlink" xfId="617" builtinId="8" hidden="1"/>
    <cellStyle name="Hyperlink" xfId="619" builtinId="8" hidden="1"/>
    <cellStyle name="Hyperlink" xfId="621" builtinId="8" hidden="1"/>
    <cellStyle name="Hyperlink" xfId="565" builtinId="8" hidden="1"/>
    <cellStyle name="Hyperlink" xfId="569" builtinId="8" hidden="1"/>
    <cellStyle name="Hyperlink" xfId="571" builtinId="8" hidden="1"/>
    <cellStyle name="Hyperlink" xfId="573" builtinId="8" hidden="1"/>
    <cellStyle name="Hyperlink" xfId="577" builtinId="8" hidden="1"/>
    <cellStyle name="Hyperlink" xfId="579" builtinId="8" hidden="1"/>
    <cellStyle name="Hyperlink" xfId="581" builtinId="8" hidden="1"/>
    <cellStyle name="Hyperlink" xfId="555" builtinId="8" hidden="1"/>
    <cellStyle name="Hyperlink" xfId="557" builtinId="8" hidden="1"/>
    <cellStyle name="Hyperlink" xfId="561" builtinId="8" hidden="1"/>
    <cellStyle name="Hyperlink" xfId="563" builtinId="8" hidden="1"/>
    <cellStyle name="Hyperlink" xfId="549" builtinId="8" hidden="1"/>
    <cellStyle name="Hyperlink" xfId="553" builtinId="8" hidden="1"/>
    <cellStyle name="Hyperlink" xfId="547" builtinId="8" hidden="1"/>
    <cellStyle name="Hyperlink" xfId="1463" builtinId="8"/>
    <cellStyle name="Normal" xfId="0" builtinId="0"/>
    <cellStyle name="Normal 2" xfId="3"/>
    <cellStyle name="Normal 3" xfId="4"/>
    <cellStyle name="Percent" xfId="2" builtinId="5"/>
  </cellStyles>
  <dxfs count="0"/>
  <tableStyles count="0" defaultTableStyle="TableStyleMedium2" defaultPivotStyle="PivotStyleLight16"/>
  <colors>
    <mruColors>
      <color rgb="FFFFF681"/>
      <color rgb="FFAC4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cat>
            <c:numRef>
              <c:f>Analysis!$B$6:$AE$6</c:f>
              <c:numCache>
                <c:formatCode>General</c:formatCode>
                <c:ptCount val="30"/>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numCache>
            </c:numRef>
          </c:cat>
          <c:val>
            <c:numRef>
              <c:f>Analysis!$B$7:$AE$7</c:f>
              <c:numCache>
                <c:formatCode>0.00%</c:formatCode>
                <c:ptCount val="30"/>
                <c:pt idx="0" formatCode="General">
                  <c:v>0</c:v>
                </c:pt>
                <c:pt idx="1">
                  <c:v>4.4800000000000006E-2</c:v>
                </c:pt>
                <c:pt idx="2">
                  <c:v>6.9530000000000008E-2</c:v>
                </c:pt>
                <c:pt idx="3">
                  <c:v>6.966E-2</c:v>
                </c:pt>
                <c:pt idx="4">
                  <c:v>4.3099999999999999E-2</c:v>
                </c:pt>
                <c:pt idx="5">
                  <c:v>4.9739999999999999E-2</c:v>
                </c:pt>
                <c:pt idx="6">
                  <c:v>2.8530000000000003E-2</c:v>
                </c:pt>
                <c:pt idx="7">
                  <c:v>0.17280999999999999</c:v>
                </c:pt>
                <c:pt idx="8">
                  <c:v>0.11631999999999999</c:v>
                </c:pt>
                <c:pt idx="9">
                  <c:v>3.943E-2</c:v>
                </c:pt>
                <c:pt idx="10">
                  <c:v>0.13589999999999999</c:v>
                </c:pt>
                <c:pt idx="11">
                  <c:v>0.14932000000000001</c:v>
                </c:pt>
                <c:pt idx="12">
                  <c:v>0.15595999999999999</c:v>
                </c:pt>
                <c:pt idx="13">
                  <c:v>9.289E-2</c:v>
                </c:pt>
                <c:pt idx="14">
                  <c:v>0.11796</c:v>
                </c:pt>
                <c:pt idx="15">
                  <c:v>0.14718000000000001</c:v>
                </c:pt>
                <c:pt idx="16">
                  <c:v>2.1190000000000001E-2</c:v>
                </c:pt>
                <c:pt idx="17">
                  <c:v>1.823E-2</c:v>
                </c:pt>
                <c:pt idx="18">
                  <c:v>2.3700000000000002E-2</c:v>
                </c:pt>
                <c:pt idx="19">
                  <c:v>9.11E-3</c:v>
                </c:pt>
                <c:pt idx="20">
                  <c:v>0.10800000000000001</c:v>
                </c:pt>
                <c:pt idx="21">
                  <c:v>6.9129999999999997E-2</c:v>
                </c:pt>
                <c:pt idx="22">
                  <c:v>5.1020000000000003E-2</c:v>
                </c:pt>
                <c:pt idx="23">
                  <c:v>4.4409999999999998E-2</c:v>
                </c:pt>
                <c:pt idx="24">
                  <c:v>4.5370000000000001E-2</c:v>
                </c:pt>
                <c:pt idx="25">
                  <c:v>4.9599999999999998E-2</c:v>
                </c:pt>
                <c:pt idx="26">
                  <c:v>5.28E-2</c:v>
                </c:pt>
                <c:pt idx="27">
                  <c:v>5.9960000000000006E-2</c:v>
                </c:pt>
                <c:pt idx="28">
                  <c:v>0.06</c:v>
                </c:pt>
                <c:pt idx="29">
                  <c:v>5.8999999999999997E-2</c:v>
                </c:pt>
              </c:numCache>
            </c:numRef>
          </c:val>
          <c:extLst>
            <c:ext xmlns:c15="http://schemas.microsoft.com/office/drawing/2012/chart" uri="{02D57815-91ED-43cb-92C2-25804820EDAC}">
              <c15:filteredSeriesTitle>
                <c15:tx>
                  <c:strRef>
                    <c:extLst>
                      <c:ext uri="{02D57815-91ED-43cb-92C2-25804820EDAC}">
                        <c15:formulaRef>
                          <c15:sqref>Analysis!#REF!</c15:sqref>
                        </c15:formulaRef>
                      </c:ext>
                    </c:extLst>
                    <c:strCache>
                      <c:ptCount val="1"/>
                      <c:pt idx="0">
                        <c:v>#REF!</c:v>
                      </c:pt>
                    </c:strCache>
                  </c:strRef>
                </c15:tx>
              </c15:filteredSeriesTitle>
            </c:ext>
            <c:ext xmlns:c16="http://schemas.microsoft.com/office/drawing/2014/chart" uri="{C3380CC4-5D6E-409C-BE32-E72D297353CC}">
              <c16:uniqueId val="{00000000-3877-4910-B0D3-5A83F0ED4721}"/>
            </c:ext>
          </c:extLst>
        </c:ser>
        <c:dLbls>
          <c:showLegendKey val="0"/>
          <c:showVal val="0"/>
          <c:showCatName val="0"/>
          <c:showSerName val="0"/>
          <c:showPercent val="0"/>
          <c:showBubbleSize val="0"/>
        </c:dLbls>
        <c:gapWidth val="219"/>
        <c:overlap val="-27"/>
        <c:axId val="248480592"/>
        <c:axId val="248481152"/>
      </c:barChart>
      <c:catAx>
        <c:axId val="24848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481152"/>
        <c:crosses val="autoZero"/>
        <c:auto val="1"/>
        <c:lblAlgn val="ctr"/>
        <c:lblOffset val="100"/>
        <c:noMultiLvlLbl val="0"/>
      </c:catAx>
      <c:valAx>
        <c:axId val="248481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480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government revenue (incl. Grants)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Analysis!$B$25</c:f>
              <c:strCache>
                <c:ptCount val="1"/>
                <c:pt idx="0">
                  <c:v>Real government revenue per capita</c:v>
                </c:pt>
              </c:strCache>
            </c:strRef>
          </c:tx>
          <c:spPr>
            <a:ln w="28575" cap="rnd">
              <a:solidFill>
                <a:schemeClr val="accent1"/>
              </a:solidFill>
              <a:round/>
            </a:ln>
            <a:effectLst/>
          </c:spPr>
          <c:marker>
            <c:symbol val="none"/>
          </c:marker>
          <c:cat>
            <c:numRef>
              <c:f>Analysis!$C$24:$AE$24</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Analysis!$C$25:$AE$25</c:f>
              <c:numCache>
                <c:formatCode>General</c:formatCode>
                <c:ptCount val="29"/>
                <c:pt idx="0">
                  <c:v>1779.2081984861518</c:v>
                </c:pt>
                <c:pt idx="1">
                  <c:v>1583.3071307291671</c:v>
                </c:pt>
                <c:pt idx="2">
                  <c:v>1498.5346204301668</c:v>
                </c:pt>
                <c:pt idx="3">
                  <c:v>1536.8746331837106</c:v>
                </c:pt>
                <c:pt idx="4">
                  <c:v>1660.0799274601316</c:v>
                </c:pt>
                <c:pt idx="5">
                  <c:v>1745.5656007843704</c:v>
                </c:pt>
                <c:pt idx="6">
                  <c:v>1720.1014779743809</c:v>
                </c:pt>
                <c:pt idx="7">
                  <c:v>1654.5924875051951</c:v>
                </c:pt>
                <c:pt idx="8">
                  <c:v>1798.683241777142</c:v>
                </c:pt>
                <c:pt idx="9">
                  <c:v>1647.8357507290082</c:v>
                </c:pt>
                <c:pt idx="10">
                  <c:v>1524.6806549397647</c:v>
                </c:pt>
                <c:pt idx="11">
                  <c:v>1488.5560720749606</c:v>
                </c:pt>
                <c:pt idx="12">
                  <c:v>1420.7865935121852</c:v>
                </c:pt>
                <c:pt idx="13">
                  <c:v>1278.6804849560251</c:v>
                </c:pt>
                <c:pt idx="14">
                  <c:v>1207.4705780020699</c:v>
                </c:pt>
                <c:pt idx="15">
                  <c:v>1374.6277729682045</c:v>
                </c:pt>
                <c:pt idx="16">
                  <c:v>1613.3139086326296</c:v>
                </c:pt>
                <c:pt idx="17">
                  <c:v>1822.5247035739044</c:v>
                </c:pt>
                <c:pt idx="18">
                  <c:v>1963.5117063963687</c:v>
                </c:pt>
                <c:pt idx="19">
                  <c:v>1741.6712530456994</c:v>
                </c:pt>
                <c:pt idx="20">
                  <c:v>1496.690028117853</c:v>
                </c:pt>
                <c:pt idx="21">
                  <c:v>1732.6760429595035</c:v>
                </c:pt>
                <c:pt idx="22">
                  <c:v>1823.6451176648352</c:v>
                </c:pt>
                <c:pt idx="23">
                  <c:v>1727.9181869638853</c:v>
                </c:pt>
                <c:pt idx="24">
                  <c:v>1696.3396281430139</c:v>
                </c:pt>
                <c:pt idx="25">
                  <c:v>1893.1030066079793</c:v>
                </c:pt>
                <c:pt idx="26">
                  <c:v>1621.0656925991175</c:v>
                </c:pt>
                <c:pt idx="27">
                  <c:v>1427.5771272537847</c:v>
                </c:pt>
                <c:pt idx="28">
                  <c:v>1451.4093807906313</c:v>
                </c:pt>
              </c:numCache>
            </c:numRef>
          </c:val>
          <c:smooth val="0"/>
          <c:extLst>
            <c:ext xmlns:c16="http://schemas.microsoft.com/office/drawing/2014/chart" uri="{C3380CC4-5D6E-409C-BE32-E72D297353CC}">
              <c16:uniqueId val="{00000000-F609-4F6B-97F2-DB0F69E721F7}"/>
            </c:ext>
          </c:extLst>
        </c:ser>
        <c:dLbls>
          <c:showLegendKey val="0"/>
          <c:showVal val="0"/>
          <c:showCatName val="0"/>
          <c:showSerName val="0"/>
          <c:showPercent val="0"/>
          <c:showBubbleSize val="0"/>
        </c:dLbls>
        <c:smooth val="0"/>
        <c:axId val="252676816"/>
        <c:axId val="252677376"/>
      </c:lineChart>
      <c:catAx>
        <c:axId val="25267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7376"/>
        <c:crosses val="autoZero"/>
        <c:auto val="1"/>
        <c:lblAlgn val="ctr"/>
        <c:lblOffset val="100"/>
        <c:noMultiLvlLbl val="0"/>
      </c:catAx>
      <c:valAx>
        <c:axId val="252677376"/>
        <c:scaling>
          <c:orientation val="minMax"/>
          <c:min val="4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2017 Kina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Analysis!$B$16</c:f>
              <c:strCache>
                <c:ptCount val="1"/>
                <c:pt idx="0">
                  <c:v>Total revenue and grants</c:v>
                </c:pt>
              </c:strCache>
            </c:strRef>
          </c:tx>
          <c:spPr>
            <a:ln w="28575" cap="rnd">
              <a:solidFill>
                <a:schemeClr val="accent1"/>
              </a:solidFill>
              <a:round/>
            </a:ln>
            <a:effectLst/>
          </c:spPr>
          <c:marker>
            <c:symbol val="none"/>
          </c:marker>
          <c:cat>
            <c:numRef>
              <c:f>Analysis!$C$15:$AE$15</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Analysis!$C$16:$AE$16</c:f>
              <c:numCache>
                <c:formatCode>General</c:formatCode>
                <c:ptCount val="29"/>
                <c:pt idx="0">
                  <c:v>1013.9</c:v>
                </c:pt>
                <c:pt idx="1">
                  <c:v>988.9</c:v>
                </c:pt>
                <c:pt idx="2">
                  <c:v>1026.2</c:v>
                </c:pt>
                <c:pt idx="3">
                  <c:v>1125.5</c:v>
                </c:pt>
                <c:pt idx="4">
                  <c:v>1308.7</c:v>
                </c:pt>
                <c:pt idx="5">
                  <c:v>1451.7</c:v>
                </c:pt>
                <c:pt idx="6">
                  <c:v>1721.6</c:v>
                </c:pt>
                <c:pt idx="7">
                  <c:v>1897.7</c:v>
                </c:pt>
                <c:pt idx="8">
                  <c:v>2201.8000000000002</c:v>
                </c:pt>
                <c:pt idx="9">
                  <c:v>2352.9</c:v>
                </c:pt>
                <c:pt idx="10">
                  <c:v>2569</c:v>
                </c:pt>
                <c:pt idx="11">
                  <c:v>2975.8</c:v>
                </c:pt>
                <c:pt idx="12">
                  <c:v>3184.8</c:v>
                </c:pt>
                <c:pt idx="13">
                  <c:v>3286.4</c:v>
                </c:pt>
                <c:pt idx="14">
                  <c:v>3650.1</c:v>
                </c:pt>
                <c:pt idx="15">
                  <c:v>4349.6000000000004</c:v>
                </c:pt>
                <c:pt idx="16">
                  <c:v>5326.8</c:v>
                </c:pt>
                <c:pt idx="17">
                  <c:v>6311.6</c:v>
                </c:pt>
                <c:pt idx="18">
                  <c:v>7028.6</c:v>
                </c:pt>
                <c:pt idx="19">
                  <c:v>7073.3</c:v>
                </c:pt>
                <c:pt idx="20">
                  <c:v>6651.3</c:v>
                </c:pt>
                <c:pt idx="21">
                  <c:v>8278.9</c:v>
                </c:pt>
                <c:pt idx="22">
                  <c:v>9304.9</c:v>
                </c:pt>
                <c:pt idx="23">
                  <c:v>9418.9</c:v>
                </c:pt>
                <c:pt idx="24">
                  <c:v>9897.5</c:v>
                </c:pt>
                <c:pt idx="25">
                  <c:v>11874.9</c:v>
                </c:pt>
                <c:pt idx="26">
                  <c:v>11003.1</c:v>
                </c:pt>
                <c:pt idx="27">
                  <c:v>10485.5</c:v>
                </c:pt>
                <c:pt idx="28">
                  <c:v>11525.1</c:v>
                </c:pt>
              </c:numCache>
            </c:numRef>
          </c:val>
          <c:smooth val="0"/>
          <c:extLst>
            <c:ext xmlns:c16="http://schemas.microsoft.com/office/drawing/2014/chart" uri="{C3380CC4-5D6E-409C-BE32-E72D297353CC}">
              <c16:uniqueId val="{00000000-0A22-4093-B1F5-A57842749DF7}"/>
            </c:ext>
          </c:extLst>
        </c:ser>
        <c:dLbls>
          <c:showLegendKey val="0"/>
          <c:showVal val="0"/>
          <c:showCatName val="0"/>
          <c:showSerName val="0"/>
          <c:showPercent val="0"/>
          <c:showBubbleSize val="0"/>
        </c:dLbls>
        <c:smooth val="0"/>
        <c:axId val="252679616"/>
        <c:axId val="252680176"/>
      </c:lineChart>
      <c:catAx>
        <c:axId val="25267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0176"/>
        <c:crosses val="autoZero"/>
        <c:auto val="1"/>
        <c:lblAlgn val="ctr"/>
        <c:lblOffset val="100"/>
        <c:noMultiLvlLbl val="0"/>
      </c:catAx>
      <c:valAx>
        <c:axId val="252680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9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Analysis!$B$19</c:f>
              <c:strCache>
                <c:ptCount val="1"/>
                <c:pt idx="0">
                  <c:v>Real revenue (2017 prices)</c:v>
                </c:pt>
              </c:strCache>
            </c:strRef>
          </c:tx>
          <c:spPr>
            <a:ln w="28575" cap="rnd">
              <a:solidFill>
                <a:schemeClr val="accent1"/>
              </a:solidFill>
              <a:round/>
            </a:ln>
            <a:effectLst/>
          </c:spPr>
          <c:marker>
            <c:symbol val="none"/>
          </c:marker>
          <c:cat>
            <c:numRef>
              <c:f>Analysis!$C$18:$AE$18</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Analysis!$C$19:$AE$19</c:f>
              <c:numCache>
                <c:formatCode>General</c:formatCode>
                <c:ptCount val="29"/>
                <c:pt idx="0">
                  <c:v>7218.9700197869033</c:v>
                </c:pt>
                <c:pt idx="1">
                  <c:v>6583.2374687801957</c:v>
                </c:pt>
                <c:pt idx="2">
                  <c:v>6386.6541504538018</c:v>
                </c:pt>
                <c:pt idx="3">
                  <c:v>6715.2307803553367</c:v>
                </c:pt>
                <c:pt idx="4">
                  <c:v>7438.301870091409</c:v>
                </c:pt>
                <c:pt idx="5">
                  <c:v>8022.2023110263781</c:v>
                </c:pt>
                <c:pt idx="6">
                  <c:v>8111.8764429222438</c:v>
                </c:pt>
                <c:pt idx="7">
                  <c:v>8009.9153238623994</c:v>
                </c:pt>
                <c:pt idx="8">
                  <c:v>8940.9360279403791</c:v>
                </c:pt>
                <c:pt idx="9">
                  <c:v>8411.4039549682329</c:v>
                </c:pt>
                <c:pt idx="10">
                  <c:v>7990.7613563806663</c:v>
                </c:pt>
                <c:pt idx="11">
                  <c:v>8007.2795253635022</c:v>
                </c:pt>
                <c:pt idx="12">
                  <c:v>7841.2800067825383</c:v>
                </c:pt>
                <c:pt idx="13">
                  <c:v>7237.6729525405854</c:v>
                </c:pt>
                <c:pt idx="14">
                  <c:v>7007.3164202605685</c:v>
                </c:pt>
                <c:pt idx="15">
                  <c:v>8176.9196970182184</c:v>
                </c:pt>
                <c:pt idx="16">
                  <c:v>9834.6954411542556</c:v>
                </c:pt>
                <c:pt idx="17">
                  <c:v>11383.119326007782</c:v>
                </c:pt>
                <c:pt idx="18">
                  <c:v>12561.807653610656</c:v>
                </c:pt>
                <c:pt idx="19">
                  <c:v>11409.474153138251</c:v>
                </c:pt>
                <c:pt idx="20">
                  <c:v>10035.050704535397</c:v>
                </c:pt>
                <c:pt idx="21">
                  <c:v>11884.329681476873</c:v>
                </c:pt>
                <c:pt idx="22">
                  <c:v>12789.181266345782</c:v>
                </c:pt>
                <c:pt idx="23">
                  <c:v>12384.006925152036</c:v>
                </c:pt>
                <c:pt idx="24">
                  <c:v>12398.315639907862</c:v>
                </c:pt>
                <c:pt idx="25">
                  <c:v>14129.320058750161</c:v>
                </c:pt>
                <c:pt idx="26">
                  <c:v>12351.419874000001</c:v>
                </c:pt>
                <c:pt idx="27">
                  <c:v>11104.1445</c:v>
                </c:pt>
                <c:pt idx="28">
                  <c:v>11525.1</c:v>
                </c:pt>
              </c:numCache>
            </c:numRef>
          </c:val>
          <c:smooth val="0"/>
          <c:extLst>
            <c:ext xmlns:c16="http://schemas.microsoft.com/office/drawing/2014/chart" uri="{C3380CC4-5D6E-409C-BE32-E72D297353CC}">
              <c16:uniqueId val="{00000000-AA25-41CE-8F8F-4B9593BCBD44}"/>
            </c:ext>
          </c:extLst>
        </c:ser>
        <c:dLbls>
          <c:showLegendKey val="0"/>
          <c:showVal val="0"/>
          <c:showCatName val="0"/>
          <c:showSerName val="0"/>
          <c:showPercent val="0"/>
          <c:showBubbleSize val="0"/>
        </c:dLbls>
        <c:smooth val="0"/>
        <c:axId val="252682416"/>
        <c:axId val="252682976"/>
      </c:lineChart>
      <c:catAx>
        <c:axId val="25268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2976"/>
        <c:crosses val="autoZero"/>
        <c:auto val="1"/>
        <c:lblAlgn val="ctr"/>
        <c:lblOffset val="100"/>
        <c:noMultiLvlLbl val="0"/>
      </c:catAx>
      <c:valAx>
        <c:axId val="25268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a:t>
            </a:r>
            <a:r>
              <a:rPr lang="en-US" baseline="0"/>
              <a:t> e</a:t>
            </a:r>
            <a:r>
              <a:rPr lang="en-US"/>
              <a:t>xpenditure 1989-2017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Analysis!$B$35</c:f>
              <c:strCache>
                <c:ptCount val="1"/>
                <c:pt idx="0">
                  <c:v>Real expenditure</c:v>
                </c:pt>
              </c:strCache>
            </c:strRef>
          </c:tx>
          <c:spPr>
            <a:ln w="28575" cap="rnd">
              <a:solidFill>
                <a:schemeClr val="accent1"/>
              </a:solidFill>
              <a:round/>
            </a:ln>
            <a:effectLst/>
          </c:spPr>
          <c:marker>
            <c:symbol val="none"/>
          </c:marker>
          <c:cat>
            <c:numRef>
              <c:f>Analysis!$C$34:$AI$34</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Analysis!$C$35:$AE$35</c:f>
              <c:numCache>
                <c:formatCode>General</c:formatCode>
                <c:ptCount val="29"/>
                <c:pt idx="0">
                  <c:v>6654.1896858095988</c:v>
                </c:pt>
                <c:pt idx="1">
                  <c:v>6458.818445751016</c:v>
                </c:pt>
                <c:pt idx="2">
                  <c:v>6585.4109910185325</c:v>
                </c:pt>
                <c:pt idx="3">
                  <c:v>7219.5365349500462</c:v>
                </c:pt>
                <c:pt idx="4">
                  <c:v>8127.0693631819067</c:v>
                </c:pt>
                <c:pt idx="5">
                  <c:v>7903.6048290684639</c:v>
                </c:pt>
                <c:pt idx="6">
                  <c:v>7366.5538593423016</c:v>
                </c:pt>
                <c:pt idx="7">
                  <c:v>6996.7803355633687</c:v>
                </c:pt>
                <c:pt idx="8">
                  <c:v>7930.1877257168253</c:v>
                </c:pt>
                <c:pt idx="9">
                  <c:v>7882.6726488473405</c:v>
                </c:pt>
                <c:pt idx="10">
                  <c:v>7762.1468058592673</c:v>
                </c:pt>
                <c:pt idx="11">
                  <c:v>7685.4629716661711</c:v>
                </c:pt>
                <c:pt idx="12">
                  <c:v>7773.5821734134761</c:v>
                </c:pt>
                <c:pt idx="13">
                  <c:v>7404.9926379070685</c:v>
                </c:pt>
                <c:pt idx="14">
                  <c:v>6454.9526995825127</c:v>
                </c:pt>
                <c:pt idx="15">
                  <c:v>6946.3457236787144</c:v>
                </c:pt>
                <c:pt idx="16">
                  <c:v>8748.4447633909949</c:v>
                </c:pt>
                <c:pt idx="17">
                  <c:v>9279.6616605750914</c:v>
                </c:pt>
                <c:pt idx="18">
                  <c:v>10432.343713936616</c:v>
                </c:pt>
                <c:pt idx="19">
                  <c:v>10851.560722660022</c:v>
                </c:pt>
                <c:pt idx="20">
                  <c:v>8987.8439072693163</c:v>
                </c:pt>
                <c:pt idx="21">
                  <c:v>10348.759719129939</c:v>
                </c:pt>
                <c:pt idx="22">
                  <c:v>10516.269256609407</c:v>
                </c:pt>
                <c:pt idx="23">
                  <c:v>11646.34678190506</c:v>
                </c:pt>
                <c:pt idx="24">
                  <c:v>14703.2163151104</c:v>
                </c:pt>
                <c:pt idx="25">
                  <c:v>16380.727836000002</c:v>
                </c:pt>
                <c:pt idx="26">
                  <c:v>13788.900000000001</c:v>
                </c:pt>
                <c:pt idx="27">
                  <c:v>12804.245283018867</c:v>
                </c:pt>
                <c:pt idx="28">
                  <c:v>11865.768703119711</c:v>
                </c:pt>
              </c:numCache>
            </c:numRef>
          </c:val>
          <c:smooth val="0"/>
          <c:extLst>
            <c:ext xmlns:c16="http://schemas.microsoft.com/office/drawing/2014/chart" uri="{C3380CC4-5D6E-409C-BE32-E72D297353CC}">
              <c16:uniqueId val="{00000000-17EF-4C9B-89BB-F38483889B6A}"/>
            </c:ext>
          </c:extLst>
        </c:ser>
        <c:ser>
          <c:idx val="1"/>
          <c:order val="1"/>
          <c:tx>
            <c:strRef>
              <c:f>Analysis!$B$36</c:f>
              <c:strCache>
                <c:ptCount val="1"/>
                <c:pt idx="0">
                  <c:v>Real expenditure minus interest</c:v>
                </c:pt>
              </c:strCache>
            </c:strRef>
          </c:tx>
          <c:spPr>
            <a:ln w="28575" cap="rnd">
              <a:solidFill>
                <a:schemeClr val="accent2"/>
              </a:solidFill>
              <a:round/>
            </a:ln>
            <a:effectLst/>
          </c:spPr>
          <c:marker>
            <c:symbol val="none"/>
          </c:marker>
          <c:cat>
            <c:numRef>
              <c:f>Analysis!$C$34:$AI$34</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Analysis!$C$36:$AE$36</c:f>
              <c:numCache>
                <c:formatCode>General</c:formatCode>
                <c:ptCount val="29"/>
                <c:pt idx="0">
                  <c:v>6077.6327870963278</c:v>
                </c:pt>
                <c:pt idx="1">
                  <c:v>5814.7750308133973</c:v>
                </c:pt>
                <c:pt idx="2">
                  <c:v>5939.5106875552738</c:v>
                </c:pt>
                <c:pt idx="3">
                  <c:v>6448.8431700323135</c:v>
                </c:pt>
                <c:pt idx="4">
                  <c:v>7325.0459458695805</c:v>
                </c:pt>
                <c:pt idx="5">
                  <c:v>6940.6991270654798</c:v>
                </c:pt>
                <c:pt idx="6">
                  <c:v>6220.2257345637363</c:v>
                </c:pt>
                <c:pt idx="7">
                  <c:v>6030.0605245824236</c:v>
                </c:pt>
                <c:pt idx="8">
                  <c:v>6853.6327274624109</c:v>
                </c:pt>
                <c:pt idx="9">
                  <c:v>6808.8049948430898</c:v>
                </c:pt>
                <c:pt idx="10">
                  <c:v>6674.0109222834517</c:v>
                </c:pt>
                <c:pt idx="11">
                  <c:v>6658.0818258686168</c:v>
                </c:pt>
                <c:pt idx="12">
                  <c:v>6823.8724840370205</c:v>
                </c:pt>
                <c:pt idx="13">
                  <c:v>6548.8197926382454</c:v>
                </c:pt>
                <c:pt idx="14">
                  <c:v>5190.0939096791572</c:v>
                </c:pt>
                <c:pt idx="15">
                  <c:v>6314.9815456019323</c:v>
                </c:pt>
                <c:pt idx="16">
                  <c:v>8201.0810332004512</c:v>
                </c:pt>
                <c:pt idx="17">
                  <c:v>8786.4215674630468</c:v>
                </c:pt>
                <c:pt idx="18">
                  <c:v>9843.0923848773491</c:v>
                </c:pt>
                <c:pt idx="19">
                  <c:v>10303.938991230993</c:v>
                </c:pt>
                <c:pt idx="20">
                  <c:v>8384.1025083063159</c:v>
                </c:pt>
                <c:pt idx="21">
                  <c:v>9897.2179331989919</c:v>
                </c:pt>
                <c:pt idx="22">
                  <c:v>10006.544627845609</c:v>
                </c:pt>
                <c:pt idx="23">
                  <c:v>11116.578732117199</c:v>
                </c:pt>
                <c:pt idx="24">
                  <c:v>14121.707334873599</c:v>
                </c:pt>
                <c:pt idx="25">
                  <c:v>15391.679160000002</c:v>
                </c:pt>
                <c:pt idx="26">
                  <c:v>12714.2</c:v>
                </c:pt>
                <c:pt idx="27">
                  <c:v>11611.509433962265</c:v>
                </c:pt>
                <c:pt idx="28">
                  <c:v>10410.230370409963</c:v>
                </c:pt>
              </c:numCache>
            </c:numRef>
          </c:val>
          <c:smooth val="0"/>
          <c:extLst>
            <c:ext xmlns:c16="http://schemas.microsoft.com/office/drawing/2014/chart" uri="{C3380CC4-5D6E-409C-BE32-E72D297353CC}">
              <c16:uniqueId val="{00000001-17EF-4C9B-89BB-F38483889B6A}"/>
            </c:ext>
          </c:extLst>
        </c:ser>
        <c:dLbls>
          <c:showLegendKey val="0"/>
          <c:showVal val="0"/>
          <c:showCatName val="0"/>
          <c:showSerName val="0"/>
          <c:showPercent val="0"/>
          <c:showBubbleSize val="0"/>
        </c:dLbls>
        <c:smooth val="0"/>
        <c:axId val="253240896"/>
        <c:axId val="253241456"/>
      </c:lineChart>
      <c:catAx>
        <c:axId val="25324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1456"/>
        <c:crosses val="autoZero"/>
        <c:auto val="1"/>
        <c:lblAlgn val="ctr"/>
        <c:lblOffset val="100"/>
        <c:noMultiLvlLbl val="0"/>
      </c:catAx>
      <c:valAx>
        <c:axId val="253241456"/>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 millions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and expenditure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Analysis!$B$49</c:f>
              <c:strCache>
                <c:ptCount val="1"/>
                <c:pt idx="0">
                  <c:v>Real government revenue per capita</c:v>
                </c:pt>
              </c:strCache>
            </c:strRef>
          </c:tx>
          <c:spPr>
            <a:ln w="28575" cap="rnd">
              <a:solidFill>
                <a:schemeClr val="accent1"/>
              </a:solidFill>
              <a:round/>
            </a:ln>
            <a:effectLst/>
          </c:spPr>
          <c:marker>
            <c:symbol val="none"/>
          </c:marker>
          <c:cat>
            <c:numRef>
              <c:f>Analysis!$C$48:$AE$48</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Analysis!$C$49:$AE$49</c:f>
              <c:numCache>
                <c:formatCode>General</c:formatCode>
                <c:ptCount val="29"/>
                <c:pt idx="0">
                  <c:v>1779.2081984861518</c:v>
                </c:pt>
                <c:pt idx="1">
                  <c:v>1583.3071307291671</c:v>
                </c:pt>
                <c:pt idx="2">
                  <c:v>1498.5346204301668</c:v>
                </c:pt>
                <c:pt idx="3">
                  <c:v>1536.8746331837106</c:v>
                </c:pt>
                <c:pt idx="4">
                  <c:v>1660.0799274601316</c:v>
                </c:pt>
                <c:pt idx="5">
                  <c:v>1745.5656007843704</c:v>
                </c:pt>
                <c:pt idx="6">
                  <c:v>1720.1014779743809</c:v>
                </c:pt>
                <c:pt idx="7">
                  <c:v>1654.5924875051951</c:v>
                </c:pt>
                <c:pt idx="8">
                  <c:v>1798.683241777142</c:v>
                </c:pt>
                <c:pt idx="9">
                  <c:v>1647.8357507290082</c:v>
                </c:pt>
                <c:pt idx="10">
                  <c:v>1524.6806549397647</c:v>
                </c:pt>
                <c:pt idx="11">
                  <c:v>1488.5560720749606</c:v>
                </c:pt>
                <c:pt idx="12">
                  <c:v>1420.7865935121852</c:v>
                </c:pt>
                <c:pt idx="13">
                  <c:v>1278.6804849560251</c:v>
                </c:pt>
                <c:pt idx="14">
                  <c:v>1207.4705780020699</c:v>
                </c:pt>
                <c:pt idx="15">
                  <c:v>1374.6277729682045</c:v>
                </c:pt>
                <c:pt idx="16">
                  <c:v>1613.3139086326296</c:v>
                </c:pt>
                <c:pt idx="17">
                  <c:v>1822.5247035739044</c:v>
                </c:pt>
                <c:pt idx="18">
                  <c:v>1963.5117063963687</c:v>
                </c:pt>
                <c:pt idx="19">
                  <c:v>1741.6712530456994</c:v>
                </c:pt>
                <c:pt idx="20">
                  <c:v>1496.690028117853</c:v>
                </c:pt>
                <c:pt idx="21">
                  <c:v>1732.6760429595035</c:v>
                </c:pt>
                <c:pt idx="22">
                  <c:v>1823.6451176648352</c:v>
                </c:pt>
                <c:pt idx="23">
                  <c:v>1727.9181869638853</c:v>
                </c:pt>
                <c:pt idx="24">
                  <c:v>1696.3396281430139</c:v>
                </c:pt>
                <c:pt idx="25">
                  <c:v>1893.1030066079793</c:v>
                </c:pt>
                <c:pt idx="26">
                  <c:v>1621.0656925991175</c:v>
                </c:pt>
                <c:pt idx="27">
                  <c:v>1427.5771272537847</c:v>
                </c:pt>
                <c:pt idx="28">
                  <c:v>1451.4093807906313</c:v>
                </c:pt>
              </c:numCache>
            </c:numRef>
          </c:val>
          <c:smooth val="0"/>
          <c:extLst>
            <c:ext xmlns:c16="http://schemas.microsoft.com/office/drawing/2014/chart" uri="{C3380CC4-5D6E-409C-BE32-E72D297353CC}">
              <c16:uniqueId val="{00000000-2CB1-43BF-BC1B-A7161F3022DB}"/>
            </c:ext>
          </c:extLst>
        </c:ser>
        <c:ser>
          <c:idx val="1"/>
          <c:order val="1"/>
          <c:tx>
            <c:strRef>
              <c:f>Analysis!$B$50</c:f>
              <c:strCache>
                <c:ptCount val="1"/>
                <c:pt idx="0">
                  <c:v>Real expenditure per capita</c:v>
                </c:pt>
              </c:strCache>
            </c:strRef>
          </c:tx>
          <c:spPr>
            <a:ln w="28575" cap="rnd">
              <a:solidFill>
                <a:schemeClr val="accent2"/>
              </a:solidFill>
              <a:prstDash val="sysDot"/>
              <a:round/>
            </a:ln>
            <a:effectLst/>
          </c:spPr>
          <c:marker>
            <c:symbol val="none"/>
          </c:marker>
          <c:cat>
            <c:numRef>
              <c:f>Analysis!$C$48:$AE$48</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Analysis!$C$50:$AE$50</c:f>
              <c:numCache>
                <c:formatCode>General</c:formatCode>
                <c:ptCount val="29"/>
                <c:pt idx="0">
                  <c:v>1640.0108063648545</c:v>
                </c:pt>
                <c:pt idx="1">
                  <c:v>1553.3836276967058</c:v>
                </c:pt>
                <c:pt idx="2">
                  <c:v>1545.1699946992439</c:v>
                </c:pt>
                <c:pt idx="3">
                  <c:v>1652.2920695989287</c:v>
                </c:pt>
                <c:pt idx="4">
                  <c:v>1813.7990302790279</c:v>
                </c:pt>
                <c:pt idx="5">
                  <c:v>1719.7597588448277</c:v>
                </c:pt>
                <c:pt idx="6">
                  <c:v>1562.0578383055176</c:v>
                </c:pt>
                <c:pt idx="7">
                  <c:v>1445.3111814376657</c:v>
                </c:pt>
                <c:pt idx="8">
                  <c:v>1595.3470332210229</c:v>
                </c:pt>
                <c:pt idx="9">
                  <c:v>1544.2546656426075</c:v>
                </c:pt>
                <c:pt idx="10">
                  <c:v>1481.0597573716757</c:v>
                </c:pt>
                <c:pt idx="11">
                  <c:v>1428.7302618752533</c:v>
                </c:pt>
                <c:pt idx="12">
                  <c:v>1408.520206649659</c:v>
                </c:pt>
                <c:pt idx="13">
                  <c:v>1308.2408723664571</c:v>
                </c:pt>
                <c:pt idx="14">
                  <c:v>1112.2896412391622</c:v>
                </c:pt>
                <c:pt idx="15">
                  <c:v>1167.755109040593</c:v>
                </c:pt>
                <c:pt idx="16">
                  <c:v>1435.1219821837703</c:v>
                </c:pt>
                <c:pt idx="17">
                  <c:v>1485.7449994892711</c:v>
                </c:pt>
                <c:pt idx="18">
                  <c:v>1630.6593423739748</c:v>
                </c:pt>
                <c:pt idx="19">
                  <c:v>1656.505033243644</c:v>
                </c:pt>
                <c:pt idx="20">
                  <c:v>1340.5030772998559</c:v>
                </c:pt>
                <c:pt idx="21">
                  <c:v>1508.7975948385558</c:v>
                </c:pt>
                <c:pt idx="22">
                  <c:v>1499.5442387176524</c:v>
                </c:pt>
                <c:pt idx="23">
                  <c:v>1624.9937954467848</c:v>
                </c:pt>
                <c:pt idx="24">
                  <c:v>2011.6965256311239</c:v>
                </c:pt>
                <c:pt idx="25">
                  <c:v>2194.7556561686174</c:v>
                </c:pt>
                <c:pt idx="26">
                  <c:v>1809.7281896903939</c:v>
                </c:pt>
                <c:pt idx="27">
                  <c:v>1646.1464183742291</c:v>
                </c:pt>
                <c:pt idx="28">
                  <c:v>1494.3113730900236</c:v>
                </c:pt>
              </c:numCache>
            </c:numRef>
          </c:val>
          <c:smooth val="0"/>
          <c:extLst>
            <c:ext xmlns:c16="http://schemas.microsoft.com/office/drawing/2014/chart" uri="{C3380CC4-5D6E-409C-BE32-E72D297353CC}">
              <c16:uniqueId val="{00000001-2CB1-43BF-BC1B-A7161F3022DB}"/>
            </c:ext>
          </c:extLst>
        </c:ser>
        <c:dLbls>
          <c:showLegendKey val="0"/>
          <c:showVal val="0"/>
          <c:showCatName val="0"/>
          <c:showSerName val="0"/>
          <c:showPercent val="0"/>
          <c:showBubbleSize val="0"/>
        </c:dLbls>
        <c:smooth val="0"/>
        <c:axId val="253244816"/>
        <c:axId val="253245376"/>
      </c:lineChart>
      <c:catAx>
        <c:axId val="25324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5376"/>
        <c:crosses val="autoZero"/>
        <c:auto val="1"/>
        <c:lblAlgn val="ctr"/>
        <c:lblOffset val="100"/>
        <c:noMultiLvlLbl val="0"/>
      </c:catAx>
      <c:valAx>
        <c:axId val="25324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revenue versus grants per capita</a:t>
            </a:r>
          </a:p>
        </c:rich>
      </c:tx>
      <c:layout>
        <c:manualLayout>
          <c:xMode val="edge"/>
          <c:yMode val="edge"/>
          <c:x val="0.23171522309711301"/>
          <c:y val="5.0925925925925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Analysis!$B$44</c:f>
              <c:strCache>
                <c:ptCount val="1"/>
                <c:pt idx="0">
                  <c:v>Real grants per capita</c:v>
                </c:pt>
              </c:strCache>
            </c:strRef>
          </c:tx>
          <c:spPr>
            <a:solidFill>
              <a:schemeClr val="accent1"/>
            </a:solidFill>
            <a:ln>
              <a:noFill/>
            </a:ln>
            <a:effectLst/>
          </c:spPr>
          <c:cat>
            <c:numRef>
              <c:f>Analysis!$C$43:$AE$43</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Analysis!$C$44:$AE$44</c:f>
              <c:numCache>
                <c:formatCode>General</c:formatCode>
                <c:ptCount val="29"/>
                <c:pt idx="0">
                  <c:v>296.54947094405958</c:v>
                </c:pt>
                <c:pt idx="1">
                  <c:v>341.17102538339179</c:v>
                </c:pt>
                <c:pt idx="2">
                  <c:v>279.42626272217342</c:v>
                </c:pt>
                <c:pt idx="3">
                  <c:v>238.78740577359179</c:v>
                </c:pt>
                <c:pt idx="4">
                  <c:v>205.21207644300759</c:v>
                </c:pt>
                <c:pt idx="5">
                  <c:v>176.52843865314705</c:v>
                </c:pt>
                <c:pt idx="6">
                  <c:v>210.67754434582113</c:v>
                </c:pt>
                <c:pt idx="7">
                  <c:v>132.1192132214891</c:v>
                </c:pt>
                <c:pt idx="8">
                  <c:v>227.054226058279</c:v>
                </c:pt>
                <c:pt idx="9">
                  <c:v>293.41587316245892</c:v>
                </c:pt>
                <c:pt idx="10">
                  <c:v>252.24488995895706</c:v>
                </c:pt>
                <c:pt idx="11">
                  <c:v>230.11549723422766</c:v>
                </c:pt>
                <c:pt idx="12">
                  <c:v>285.74178335903872</c:v>
                </c:pt>
                <c:pt idx="13">
                  <c:v>239.64543746136295</c:v>
                </c:pt>
                <c:pt idx="14">
                  <c:v>204.22231914443074</c:v>
                </c:pt>
                <c:pt idx="15">
                  <c:v>239.2211572765784</c:v>
                </c:pt>
                <c:pt idx="16">
                  <c:v>346.18732780733501</c:v>
                </c:pt>
                <c:pt idx="17">
                  <c:v>235.26825314811583</c:v>
                </c:pt>
                <c:pt idx="18">
                  <c:v>179.43125966846284</c:v>
                </c:pt>
                <c:pt idx="19">
                  <c:v>219.79104893007377</c:v>
                </c:pt>
                <c:pt idx="20">
                  <c:v>175.90193957570037</c:v>
                </c:pt>
                <c:pt idx="21">
                  <c:v>259.35896178977271</c:v>
                </c:pt>
                <c:pt idx="22">
                  <c:v>178.95781071693298</c:v>
                </c:pt>
                <c:pt idx="23">
                  <c:v>152.1169254474739</c:v>
                </c:pt>
                <c:pt idx="24">
                  <c:v>133.97772440696667</c:v>
                </c:pt>
                <c:pt idx="25">
                  <c:v>123.20035018061715</c:v>
                </c:pt>
                <c:pt idx="26">
                  <c:v>107.55551577364965</c:v>
                </c:pt>
                <c:pt idx="27">
                  <c:v>173.45028498191087</c:v>
                </c:pt>
                <c:pt idx="28">
                  <c:v>161.53838241657721</c:v>
                </c:pt>
              </c:numCache>
            </c:numRef>
          </c:val>
          <c:extLst>
            <c:ext xmlns:c16="http://schemas.microsoft.com/office/drawing/2014/chart" uri="{C3380CC4-5D6E-409C-BE32-E72D297353CC}">
              <c16:uniqueId val="{00000000-8A36-4715-9023-50D149A05263}"/>
            </c:ext>
          </c:extLst>
        </c:ser>
        <c:ser>
          <c:idx val="1"/>
          <c:order val="1"/>
          <c:tx>
            <c:strRef>
              <c:f>Analysis!$B$45</c:f>
              <c:strCache>
                <c:ptCount val="1"/>
                <c:pt idx="0">
                  <c:v>Real revenue (excl. grants) per capita</c:v>
                </c:pt>
              </c:strCache>
            </c:strRef>
          </c:tx>
          <c:spPr>
            <a:solidFill>
              <a:schemeClr val="accent2"/>
            </a:solidFill>
            <a:ln>
              <a:noFill/>
            </a:ln>
            <a:effectLst/>
          </c:spPr>
          <c:cat>
            <c:numRef>
              <c:f>Analysis!$C$43:$AE$43</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cat>
          <c:val>
            <c:numRef>
              <c:f>Analysis!$C$45:$AE$45</c:f>
              <c:numCache>
                <c:formatCode>General</c:formatCode>
                <c:ptCount val="29"/>
                <c:pt idx="0">
                  <c:v>1446.3195553726073</c:v>
                </c:pt>
                <c:pt idx="1">
                  <c:v>1200.3290078952946</c:v>
                </c:pt>
                <c:pt idx="2">
                  <c:v>1184.867463474018</c:v>
                </c:pt>
                <c:pt idx="3">
                  <c:v>1268.8262187066227</c:v>
                </c:pt>
                <c:pt idx="4">
                  <c:v>1429.7211631697978</c:v>
                </c:pt>
                <c:pt idx="5">
                  <c:v>1547.4053672586665</c:v>
                </c:pt>
                <c:pt idx="6">
                  <c:v>1483.6075073444226</c:v>
                </c:pt>
                <c:pt idx="7">
                  <c:v>1506.2833858955446</c:v>
                </c:pt>
                <c:pt idx="8">
                  <c:v>1543.8057908576818</c:v>
                </c:pt>
                <c:pt idx="9">
                  <c:v>1318.4646964692211</c:v>
                </c:pt>
                <c:pt idx="10">
                  <c:v>1241.5256761652372</c:v>
                </c:pt>
                <c:pt idx="11">
                  <c:v>1230.2422218096506</c:v>
                </c:pt>
                <c:pt idx="12">
                  <c:v>1100.0300120203299</c:v>
                </c:pt>
                <c:pt idx="13">
                  <c:v>1009.6688955881466</c:v>
                </c:pt>
                <c:pt idx="14">
                  <c:v>978.22285586968042</c:v>
                </c:pt>
                <c:pt idx="15">
                  <c:v>1106.0924550789541</c:v>
                </c:pt>
                <c:pt idx="16">
                  <c:v>1224.7047856757838</c:v>
                </c:pt>
                <c:pt idx="17">
                  <c:v>1558.4266786850185</c:v>
                </c:pt>
                <c:pt idx="18">
                  <c:v>1762.0929401681324</c:v>
                </c:pt>
                <c:pt idx="19">
                  <c:v>1494.9470089797342</c:v>
                </c:pt>
                <c:pt idx="20">
                  <c:v>1299.2330648665466</c:v>
                </c:pt>
                <c:pt idx="21">
                  <c:v>1441.5352339920119</c:v>
                </c:pt>
                <c:pt idx="22">
                  <c:v>1622.7578168226494</c:v>
                </c:pt>
                <c:pt idx="23">
                  <c:v>1584.1466761586325</c:v>
                </c:pt>
                <c:pt idx="24">
                  <c:v>1534.8381548821742</c:v>
                </c:pt>
                <c:pt idx="25">
                  <c:v>1694.6563146252586</c:v>
                </c:pt>
                <c:pt idx="26">
                  <c:v>1494.4961316106778</c:v>
                </c:pt>
                <c:pt idx="27">
                  <c:v>1232.8722443501904</c:v>
                </c:pt>
                <c:pt idx="28">
                  <c:v>1270.0760849927269</c:v>
                </c:pt>
              </c:numCache>
            </c:numRef>
          </c:val>
          <c:extLst>
            <c:ext xmlns:c16="http://schemas.microsoft.com/office/drawing/2014/chart" uri="{C3380CC4-5D6E-409C-BE32-E72D297353CC}">
              <c16:uniqueId val="{00000001-8A36-4715-9023-50D149A05263}"/>
            </c:ext>
          </c:extLst>
        </c:ser>
        <c:dLbls>
          <c:showLegendKey val="0"/>
          <c:showVal val="0"/>
          <c:showCatName val="0"/>
          <c:showSerName val="0"/>
          <c:showPercent val="0"/>
          <c:showBubbleSize val="0"/>
        </c:dLbls>
        <c:axId val="253974096"/>
        <c:axId val="253974656"/>
      </c:areaChart>
      <c:catAx>
        <c:axId val="253974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974656"/>
        <c:crosses val="autoZero"/>
        <c:auto val="1"/>
        <c:lblAlgn val="ctr"/>
        <c:lblOffset val="100"/>
        <c:noMultiLvlLbl val="0"/>
      </c:catAx>
      <c:valAx>
        <c:axId val="25397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974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7" TargetMode="External"/><Relationship Id="rId13"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2" TargetMode="External"/><Relationship Id="rId3"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2" TargetMode="External"/><Relationship Id="rId7"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6" TargetMode="External"/><Relationship Id="rId12"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1" TargetMode="External"/><Relationship Id="rId2" Type="http://schemas.openxmlformats.org/officeDocument/2006/relationships/image" Target="../media/image1.png"/><Relationship Id="rId1"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 TargetMode="External"/><Relationship Id="rId6"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5" TargetMode="External"/><Relationship Id="rId11"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0" TargetMode="External"/><Relationship Id="rId5"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4" TargetMode="External"/><Relationship Id="rId15" Type="http://schemas.openxmlformats.org/officeDocument/2006/relationships/hyperlink" Target="https://www.imf.org/external/pubs/ft/weo/2016/01/weodata/weorept.aspx?pr.x=60&amp;pr.y=14&amp;sy=1980&amp;ey=2021&amp;scsm=1&amp;ssd=1&amp;sort=country&amp;ds=.&amp;br=1&amp;c=853&amp;s=TM_RPCH,TMG_RPCH,TX_RPCH,TXG_RPCH,BCA,BCA_NGDPD&amp;grp=0&amp;a=#cs6" TargetMode="External"/><Relationship Id="rId10"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9" TargetMode="External"/><Relationship Id="rId4"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3" TargetMode="External"/><Relationship Id="rId9"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8" TargetMode="External"/><Relationship Id="rId14" Type="http://schemas.openxmlformats.org/officeDocument/2006/relationships/hyperlink" Target="https://www.imf.org/external/pubs/ft/weo/2016/01/weodata/weorept.aspx?pr.x=60&amp;pr.y=14&amp;sy=1980&amp;ey=2021&amp;scsm=1&amp;ssd=1&amp;sort=country&amp;ds=.&amp;br=1&amp;c=853&amp;s=TM_RPCH,TMG_RPCH,TX_RPCH,TXG_RPCH,BCA,BCA_NGDPD&amp;grp=0&amp;a=#cs5"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46</xdr:row>
      <xdr:rowOff>0</xdr:rowOff>
    </xdr:from>
    <xdr:to>
      <xdr:col>4</xdr:col>
      <xdr:colOff>95250</xdr:colOff>
      <xdr:row>46</xdr:row>
      <xdr:rowOff>104775</xdr:rowOff>
    </xdr:to>
    <xdr:pic>
      <xdr:nvPicPr>
        <xdr:cNvPr id="4" name="Picture 3" descr="Source: National Statistical Office and MOF&#10;Latest actual data: 2013&#10;National accounts manual used: System of National Accounts (SNA) 1993&#10;GDP valuation: Market prices&#10;Start/end months of reporting year: January/December&#10;Base year: 1998&#10;Chain-weighted: No&#10;Primary domestic currency: Papua New Guinea kina&#10;Data last updated: 03/2016">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048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5" name="Picture 4" descr="See notes for: &#10;Gross domestic product, constant prices (National currency).">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239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6" name="Picture 5" descr="Source: National Statistical Office and MOF&#10;Latest actual data: 2013&#10;National accounts manual used: System of National Accounts (SNA) 1993&#10;GDP valuation: Market prices&#10;Start/end months of reporting year: January/December&#10;Base year: 1998&#10;Chain-weighted: No&#10;Primary domestic currency: Papua New Guinea kina&#10;Data last updated: 03/2016">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429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7" name="Picture 6" descr="See notes for: &#10;Gross domestic product, current prices (National currency).">
          <a:hlinkClick xmlns:r="http://schemas.openxmlformats.org/officeDocument/2006/relationships" r:id="rId5"/>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620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8" name="Picture 7" descr="See notes for: &#10;Gross domestic product, constant prices (National currency)&#10;Gross domestic product, current prices (National currency).">
          <a:hlinkClick xmlns:r="http://schemas.openxmlformats.org/officeDocument/2006/relationships" r:id="rId6"/>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810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9" name="Picture 8" descr="See notes for: &#10;Gross domestic product, constant prices (National currency)&#10;Population (Persons).">
          <a:hlinkClick xmlns:r="http://schemas.openxmlformats.org/officeDocument/2006/relationships" r:id="rId7"/>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001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0" name="Picture 9" descr="See notes for: &#10;Gross domestic product, current prices (National currency)&#10;Population (Persons).">
          <a:hlinkClick xmlns:r="http://schemas.openxmlformats.org/officeDocument/2006/relationships" r:id="rId8"/>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191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1" name="Picture 10" descr="See notes for: &#10;Gross domestic product, current prices (National currency)&#10;Population (Persons).">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382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2" name="Picture 11" descr="See notes for: &#10;Gross domestic product, current prices (National currency).">
          <a:hlinkClick xmlns:r="http://schemas.openxmlformats.org/officeDocument/2006/relationships" r:id="rId10"/>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572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3" name="Picture 12" descr="See notes for: &#10;Gross domestic product, current prices (National currency)&#10;Population (Persons).">
          <a:hlinkClick xmlns:r="http://schemas.openxmlformats.org/officeDocument/2006/relationships" r:id="rId11"/>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763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4" name="Picture 13" descr="See notes for: &#10;Gross domestic product, current prices (National currency).">
          <a:hlinkClick xmlns:r="http://schemas.openxmlformats.org/officeDocument/2006/relationships" r:id="rId12"/>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953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5" name="Picture 14" descr="See notes for: &#10;Gross domestic product, current prices (National currency).">
          <a:hlinkClick xmlns:r="http://schemas.openxmlformats.org/officeDocument/2006/relationships" r:id="rId13"/>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1144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6" name="Picture 15" descr="Source: Central Bank. Some Treasury data as well&#10;Latest actual data: 2013&#10;BOP Manual used: Balance of Payments Manual, fifth edition (BPM5)&#10;Primary domestic currency: Papua New Guinea kina&#10;Data last updated: 03/2016">
          <a:hlinkClick xmlns:r="http://schemas.openxmlformats.org/officeDocument/2006/relationships" r:id="rId14"/>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1525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17" name="Picture 16" descr="See notes for: &#10;Gross domestic product, current prices (National currency)&#10;Current account balance (U.S. dollars).">
          <a:hlinkClick xmlns:r="http://schemas.openxmlformats.org/officeDocument/2006/relationships" r:id="rId15"/>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1715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215900</xdr:colOff>
      <xdr:row>51</xdr:row>
      <xdr:rowOff>107950</xdr:rowOff>
    </xdr:from>
    <xdr:to>
      <xdr:col>32</xdr:col>
      <xdr:colOff>647700</xdr:colOff>
      <xdr:row>65</xdr:row>
      <xdr:rowOff>184150</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311150</xdr:colOff>
      <xdr:row>51</xdr:row>
      <xdr:rowOff>146050</xdr:rowOff>
    </xdr:from>
    <xdr:to>
      <xdr:col>44</xdr:col>
      <xdr:colOff>755650</xdr:colOff>
      <xdr:row>65</xdr:row>
      <xdr:rowOff>171450</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450850</xdr:colOff>
      <xdr:row>51</xdr:row>
      <xdr:rowOff>120650</xdr:rowOff>
    </xdr:from>
    <xdr:to>
      <xdr:col>20</xdr:col>
      <xdr:colOff>69850</xdr:colOff>
      <xdr:row>66</xdr:row>
      <xdr:rowOff>6350</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260350</xdr:colOff>
      <xdr:row>51</xdr:row>
      <xdr:rowOff>133350</xdr:rowOff>
    </xdr:from>
    <xdr:to>
      <xdr:col>25</xdr:col>
      <xdr:colOff>704850</xdr:colOff>
      <xdr:row>66</xdr:row>
      <xdr:rowOff>19050</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127000</xdr:colOff>
      <xdr:row>51</xdr:row>
      <xdr:rowOff>127000</xdr:rowOff>
    </xdr:from>
    <xdr:to>
      <xdr:col>39</xdr:col>
      <xdr:colOff>0</xdr:colOff>
      <xdr:row>66</xdr:row>
      <xdr:rowOff>25400</xdr:rowOff>
    </xdr:to>
    <xdr:graphicFrame macro="">
      <xdr:nvGraphicFramePr>
        <xdr:cNvPr id="8" name="Chart 7">
          <a:extLst>
            <a:ext uri="{FF2B5EF4-FFF2-40B4-BE49-F238E27FC236}">
              <a16:creationId xmlns:a16="http://schemas.microsoft.com/office/drawing/2014/main" id="{00000000-0008-0000-0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254000</xdr:colOff>
      <xdr:row>51</xdr:row>
      <xdr:rowOff>171450</xdr:rowOff>
    </xdr:from>
    <xdr:to>
      <xdr:col>7</xdr:col>
      <xdr:colOff>838200</xdr:colOff>
      <xdr:row>66</xdr:row>
      <xdr:rowOff>57150</xdr:rowOff>
    </xdr:to>
    <xdr:graphicFrame macro="">
      <xdr:nvGraphicFramePr>
        <xdr:cNvPr id="12" name="Chart 11">
          <a:extLst>
            <a:ext uri="{FF2B5EF4-FFF2-40B4-BE49-F238E27FC236}">
              <a16:creationId xmlns:a16="http://schemas.microsoft.com/office/drawing/2014/main" id="{00000000-0008-0000-0F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609600</xdr:colOff>
      <xdr:row>51</xdr:row>
      <xdr:rowOff>158750</xdr:rowOff>
    </xdr:from>
    <xdr:to>
      <xdr:col>13</xdr:col>
      <xdr:colOff>762000</xdr:colOff>
      <xdr:row>66</xdr:row>
      <xdr:rowOff>44450</xdr:rowOff>
    </xdr:to>
    <xdr:graphicFrame macro="">
      <xdr:nvGraphicFramePr>
        <xdr:cNvPr id="14" name="Chart 13">
          <a:extLst>
            <a:ext uri="{FF2B5EF4-FFF2-40B4-BE49-F238E27FC236}">
              <a16:creationId xmlns:a16="http://schemas.microsoft.com/office/drawing/2014/main" id="{00000000-0008-0000-0F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vpolicy.crawford.anu.edu.au/png-project/png-budget-database" TargetMode="External"/><Relationship Id="rId1" Type="http://schemas.openxmlformats.org/officeDocument/2006/relationships/hyperlink" Target="mailto:rohan.fox@anu.edu.a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imf.org/external/pubs/ft/weo/2016/01/weodata/weorept.aspx?pr.x=30&amp;pr.y=7&amp;sy=1980&amp;ey=2021&amp;scsm=1&amp;ssd=1&amp;sort=country&amp;ds=.&amp;br=1&amp;c=853&amp;s=NGDP_R%2CNGDP_RPCH%2CNGDP%2CNGDPD%2CNGDP_D%2CNGDPRPC%2CNGDPPC%2CNGDPDPC%2CPPPGDP%2CPPPPC%2CPPPSH%2CPPPEX%2CNID" TargetMode="External"/><Relationship Id="rId7" Type="http://schemas.openxmlformats.org/officeDocument/2006/relationships/drawing" Target="../drawings/drawing1.xml"/><Relationship Id="rId2" Type="http://schemas.openxmlformats.org/officeDocument/2006/relationships/hyperlink" Target="https://data.worldbank.org/indicator/SP.POP.TOTL?end=2016&amp;locations=PG&amp;start=1960&amp;view=chart" TargetMode="External"/><Relationship Id="rId1" Type="http://schemas.openxmlformats.org/officeDocument/2006/relationships/hyperlink" Target="https://www.imf.org/external/pubs/ft/weo/2016/01/weodata/weorept.aspx?pr.x=60&amp;pr.y=14&amp;sy=1980&amp;ey=2021&amp;scsm=1&amp;ssd=1&amp;sort=country&amp;ds=.&amp;br=1&amp;c=853&amp;s=TM_RPCH%2CTMG_RPCH%2CTX_RPCH%2CTXG_RPCH%2CBCA%2CBCA_NGDPD&amp;grp=0&amp;a=" TargetMode="External"/><Relationship Id="rId6" Type="http://schemas.openxmlformats.org/officeDocument/2006/relationships/printerSettings" Target="../printerSettings/printerSettings2.bin"/><Relationship Id="rId5" Type="http://schemas.openxmlformats.org/officeDocument/2006/relationships/hyperlink" Target="http://www.bankpng.gov.pg/statistics/quarterly-economic-bulletin-statistical-tables/" TargetMode="External"/><Relationship Id="rId4" Type="http://schemas.openxmlformats.org/officeDocument/2006/relationships/hyperlink" Target="https://www.imf.org/external/pubs/ft/weo/2016/01/weodata/weorept.aspx?sy=1980&amp;ey=2021&amp;scsm=1&amp;ssd=1&amp;sort=country&amp;ds=.&amp;br=1&amp;pr1.x=39&amp;pr1.y=10&amp;c=853&amp;s=PCPI%2CPCPIPCH%2CPCPIE%2CPCPIEPCH&amp;grp=0&amp;a="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120"/>
  <sheetViews>
    <sheetView tabSelected="1" workbookViewId="0">
      <selection activeCell="C76" sqref="C76"/>
    </sheetView>
  </sheetViews>
  <sheetFormatPr defaultColWidth="11.42578125" defaultRowHeight="14.25"/>
  <cols>
    <col min="1" max="1" width="11.42578125" style="173"/>
    <col min="2" max="2" width="18.140625" style="173" customWidth="1"/>
    <col min="3" max="3" width="12.28515625" style="173" customWidth="1"/>
    <col min="4" max="5" width="11.42578125" style="173"/>
    <col min="6" max="6" width="17" style="173" customWidth="1"/>
    <col min="7" max="7" width="14.42578125" style="173" customWidth="1"/>
    <col min="8" max="8" width="11.42578125" style="173"/>
    <col min="9" max="9" width="3.42578125" style="173" customWidth="1"/>
    <col min="10" max="10" width="11.42578125" style="173"/>
    <col min="11" max="11" width="17.42578125" style="173" customWidth="1"/>
    <col min="12" max="12" width="11.42578125" style="173"/>
    <col min="13" max="13" width="46.7109375" style="173" customWidth="1"/>
    <col min="14" max="16384" width="11.42578125" style="173"/>
  </cols>
  <sheetData>
    <row r="2" spans="2:13" ht="20.25">
      <c r="B2" s="437" t="s">
        <v>0</v>
      </c>
      <c r="C2" s="438"/>
      <c r="D2" s="438"/>
      <c r="E2" s="438"/>
      <c r="F2" s="439"/>
      <c r="G2" s="439"/>
      <c r="H2" s="440"/>
      <c r="I2" s="438"/>
      <c r="J2" s="438"/>
      <c r="K2" s="440" t="s">
        <v>1</v>
      </c>
      <c r="L2" s="491">
        <v>43558</v>
      </c>
      <c r="M2" s="441"/>
    </row>
    <row r="3" spans="2:13" ht="20.25">
      <c r="B3" s="498"/>
      <c r="C3" s="443"/>
      <c r="D3" s="443"/>
      <c r="E3" s="443"/>
      <c r="F3" s="444"/>
      <c r="G3" s="444"/>
      <c r="H3" s="445"/>
      <c r="I3" s="443" t="s">
        <v>405</v>
      </c>
      <c r="J3" s="443"/>
      <c r="K3" s="446"/>
      <c r="L3" s="894" t="s">
        <v>787</v>
      </c>
      <c r="M3" s="447"/>
    </row>
    <row r="4" spans="2:13" ht="18">
      <c r="B4" s="442"/>
      <c r="C4" s="443"/>
      <c r="D4" s="443"/>
      <c r="E4" s="443"/>
      <c r="F4" s="444"/>
      <c r="G4" s="444"/>
      <c r="H4" s="445"/>
      <c r="I4" s="443"/>
      <c r="J4" s="444"/>
      <c r="K4" s="446" t="s">
        <v>2</v>
      </c>
      <c r="L4" s="444" t="s">
        <v>788</v>
      </c>
      <c r="M4" s="447"/>
    </row>
    <row r="5" spans="2:13" s="453" customFormat="1">
      <c r="B5" s="448"/>
      <c r="C5" s="449"/>
      <c r="D5" s="449"/>
      <c r="E5" s="449"/>
      <c r="F5" s="449"/>
      <c r="G5" s="449"/>
      <c r="H5" s="449"/>
      <c r="I5" s="449"/>
      <c r="J5" s="449"/>
      <c r="K5" s="450" t="s">
        <v>3</v>
      </c>
      <c r="L5" s="451" t="s">
        <v>4</v>
      </c>
      <c r="M5" s="452"/>
    </row>
    <row r="7" spans="2:13" ht="15">
      <c r="B7" s="454" t="s">
        <v>5</v>
      </c>
      <c r="C7" s="438"/>
      <c r="D7" s="438"/>
      <c r="E7" s="438"/>
      <c r="F7" s="438"/>
      <c r="G7" s="438"/>
      <c r="H7" s="438"/>
      <c r="I7" s="438"/>
      <c r="J7" s="438"/>
      <c r="K7" s="438"/>
      <c r="L7" s="438"/>
      <c r="M7" s="441"/>
    </row>
    <row r="8" spans="2:13">
      <c r="B8" s="455" t="s">
        <v>6</v>
      </c>
      <c r="C8" s="443"/>
      <c r="D8" s="443"/>
      <c r="E8" s="443"/>
      <c r="F8" s="443"/>
      <c r="G8" s="443"/>
      <c r="H8" s="443"/>
      <c r="I8" s="443"/>
      <c r="J8" s="443"/>
      <c r="K8" s="443"/>
      <c r="L8" s="443"/>
      <c r="M8" s="447"/>
    </row>
    <row r="9" spans="2:13">
      <c r="B9" s="455" t="s">
        <v>406</v>
      </c>
      <c r="C9" s="443"/>
      <c r="D9" s="443"/>
      <c r="E9" s="443"/>
      <c r="F9" s="443"/>
      <c r="G9" s="443"/>
      <c r="H9" s="443"/>
      <c r="I9" s="443"/>
      <c r="J9" s="443"/>
      <c r="K9" s="443"/>
      <c r="L9" s="443"/>
      <c r="M9" s="447"/>
    </row>
    <row r="10" spans="2:13">
      <c r="B10" s="455" t="s">
        <v>437</v>
      </c>
      <c r="C10" s="443"/>
      <c r="D10" s="443"/>
      <c r="E10" s="443"/>
      <c r="F10" s="443"/>
      <c r="G10" s="443"/>
      <c r="H10" s="443"/>
      <c r="I10" s="443"/>
      <c r="J10" s="443"/>
      <c r="K10" s="443"/>
      <c r="L10" s="443"/>
      <c r="M10" s="447"/>
    </row>
    <row r="11" spans="2:13">
      <c r="B11" s="455" t="s">
        <v>426</v>
      </c>
      <c r="C11" s="443"/>
      <c r="D11" s="443"/>
      <c r="E11" s="443"/>
      <c r="F11" s="443"/>
      <c r="G11" s="443"/>
      <c r="H11" s="443"/>
      <c r="I11" s="443"/>
      <c r="J11" s="443"/>
      <c r="K11" s="443"/>
      <c r="L11" s="443"/>
      <c r="M11" s="447"/>
    </row>
    <row r="12" spans="2:13">
      <c r="B12" s="455"/>
      <c r="C12" s="443"/>
      <c r="D12" s="443"/>
      <c r="E12" s="443"/>
      <c r="F12" s="443"/>
      <c r="G12" s="443"/>
      <c r="H12" s="443"/>
      <c r="I12" s="443"/>
      <c r="J12" s="443"/>
      <c r="K12" s="443"/>
      <c r="L12" s="443"/>
      <c r="M12" s="447"/>
    </row>
    <row r="13" spans="2:13" ht="15">
      <c r="B13" s="456" t="s">
        <v>568</v>
      </c>
      <c r="C13" s="443"/>
      <c r="D13" s="443"/>
      <c r="E13" s="443"/>
      <c r="F13" s="443"/>
      <c r="G13" s="443"/>
      <c r="H13" s="443"/>
      <c r="I13" s="443"/>
      <c r="J13" s="443"/>
      <c r="K13" s="443"/>
      <c r="L13" s="443"/>
      <c r="M13" s="447"/>
    </row>
    <row r="14" spans="2:13">
      <c r="B14" s="455" t="s">
        <v>637</v>
      </c>
      <c r="C14" s="443"/>
      <c r="D14" s="443"/>
      <c r="E14" s="443"/>
      <c r="F14" s="443"/>
      <c r="G14" s="443"/>
      <c r="H14" s="443"/>
      <c r="I14" s="443"/>
      <c r="J14" s="443"/>
      <c r="K14" s="443"/>
      <c r="L14" s="443"/>
      <c r="M14" s="447"/>
    </row>
    <row r="15" spans="2:13" ht="15">
      <c r="B15" s="762" t="s">
        <v>573</v>
      </c>
      <c r="C15" s="458"/>
      <c r="D15" s="458"/>
      <c r="E15" s="458"/>
      <c r="F15" s="458"/>
      <c r="G15" s="458"/>
      <c r="H15" s="458"/>
      <c r="I15" s="458"/>
      <c r="J15" s="458"/>
      <c r="K15" s="458"/>
      <c r="L15" s="458"/>
      <c r="M15" s="459"/>
    </row>
    <row r="16" spans="2:13">
      <c r="B16" s="547"/>
      <c r="C16" s="547"/>
      <c r="D16" s="547"/>
      <c r="E16" s="547"/>
      <c r="F16" s="547"/>
      <c r="G16" s="547"/>
      <c r="H16" s="547"/>
      <c r="I16" s="547"/>
      <c r="J16" s="547"/>
      <c r="K16" s="547"/>
      <c r="L16" s="547"/>
      <c r="M16" s="547"/>
    </row>
    <row r="17" spans="2:13" ht="15">
      <c r="B17" s="456" t="s">
        <v>7</v>
      </c>
      <c r="C17" s="443"/>
      <c r="D17" s="443"/>
      <c r="E17" s="443"/>
      <c r="F17" s="443"/>
      <c r="G17" s="443"/>
      <c r="H17" s="443"/>
      <c r="I17" s="443"/>
      <c r="J17" s="443"/>
      <c r="K17" s="443"/>
      <c r="L17" s="443"/>
      <c r="M17" s="447"/>
    </row>
    <row r="18" spans="2:13">
      <c r="B18" s="455"/>
      <c r="C18" s="443"/>
      <c r="D18" s="443"/>
      <c r="E18" s="443"/>
      <c r="F18" s="443"/>
      <c r="G18" s="443"/>
      <c r="H18" s="443"/>
      <c r="I18" s="443"/>
      <c r="J18" s="443"/>
      <c r="K18" s="443"/>
      <c r="L18" s="443"/>
      <c r="M18" s="447"/>
    </row>
    <row r="19" spans="2:13" ht="15">
      <c r="B19" s="456" t="s">
        <v>507</v>
      </c>
      <c r="C19" s="443"/>
      <c r="D19" s="443"/>
      <c r="E19" s="443"/>
      <c r="F19" s="443"/>
      <c r="G19" s="443"/>
      <c r="H19" s="443"/>
      <c r="I19" s="443"/>
      <c r="J19" s="443"/>
      <c r="K19" s="443"/>
      <c r="L19" s="443"/>
      <c r="M19" s="447"/>
    </row>
    <row r="20" spans="2:13">
      <c r="B20" s="455" t="s">
        <v>510</v>
      </c>
      <c r="C20" s="443"/>
      <c r="D20" s="443"/>
      <c r="E20" s="443"/>
      <c r="F20" s="443"/>
      <c r="G20" s="443"/>
      <c r="H20" s="443"/>
      <c r="I20" s="443"/>
      <c r="J20" s="443"/>
      <c r="K20" s="443"/>
      <c r="L20" s="443"/>
      <c r="M20" s="447"/>
    </row>
    <row r="21" spans="2:13">
      <c r="B21" s="455"/>
      <c r="C21" s="443"/>
      <c r="D21" s="443"/>
      <c r="E21" s="443"/>
      <c r="F21" s="443"/>
      <c r="G21" s="443"/>
      <c r="H21" s="443"/>
      <c r="I21" s="443"/>
      <c r="J21" s="443"/>
      <c r="K21" s="443"/>
      <c r="L21" s="443"/>
      <c r="M21" s="447"/>
    </row>
    <row r="22" spans="2:13" ht="15">
      <c r="B22" s="456" t="s">
        <v>735</v>
      </c>
      <c r="C22" s="443"/>
      <c r="D22" s="443"/>
      <c r="E22" s="443"/>
      <c r="F22" s="443"/>
      <c r="G22" s="443"/>
      <c r="H22" s="443"/>
      <c r="I22" s="443"/>
      <c r="J22" s="443"/>
      <c r="K22" s="443"/>
      <c r="L22" s="443"/>
      <c r="M22" s="447"/>
    </row>
    <row r="23" spans="2:13">
      <c r="B23" s="455" t="s">
        <v>730</v>
      </c>
      <c r="C23" s="443"/>
      <c r="D23" s="443"/>
      <c r="E23" s="443"/>
      <c r="F23" s="443"/>
      <c r="G23" s="443"/>
      <c r="H23" s="443"/>
      <c r="I23" s="443"/>
      <c r="J23" s="443"/>
      <c r="K23" s="443"/>
      <c r="L23" s="443"/>
      <c r="M23" s="447"/>
    </row>
    <row r="24" spans="2:13">
      <c r="B24" s="455" t="s">
        <v>738</v>
      </c>
      <c r="C24" s="443"/>
      <c r="D24" s="443"/>
      <c r="E24" s="443"/>
      <c r="F24" s="443"/>
      <c r="G24" s="443"/>
      <c r="H24" s="443"/>
      <c r="I24" s="443"/>
      <c r="J24" s="443"/>
      <c r="K24" s="443"/>
      <c r="L24" s="443"/>
      <c r="M24" s="447"/>
    </row>
    <row r="25" spans="2:13">
      <c r="B25" s="455" t="s">
        <v>739</v>
      </c>
      <c r="C25" s="443"/>
      <c r="D25" s="443"/>
      <c r="E25" s="443"/>
      <c r="F25" s="443"/>
      <c r="G25" s="443"/>
      <c r="H25" s="443"/>
      <c r="I25" s="443"/>
      <c r="J25" s="443"/>
      <c r="K25" s="443"/>
      <c r="L25" s="443"/>
      <c r="M25" s="447"/>
    </row>
    <row r="26" spans="2:13">
      <c r="B26" s="455" t="s">
        <v>736</v>
      </c>
      <c r="C26" s="443"/>
      <c r="D26" s="443"/>
      <c r="E26" s="443"/>
      <c r="F26" s="443"/>
      <c r="G26" s="443"/>
      <c r="H26" s="443"/>
      <c r="I26" s="443"/>
      <c r="J26" s="443"/>
      <c r="K26" s="443"/>
      <c r="L26" s="443"/>
      <c r="M26" s="447"/>
    </row>
    <row r="27" spans="2:13">
      <c r="B27" s="455" t="s">
        <v>737</v>
      </c>
      <c r="C27" s="443"/>
      <c r="D27" s="443"/>
      <c r="E27" s="443"/>
      <c r="F27" s="443"/>
      <c r="G27" s="443"/>
      <c r="H27" s="443"/>
      <c r="I27" s="443"/>
      <c r="J27" s="443"/>
      <c r="K27" s="443"/>
      <c r="L27" s="443"/>
      <c r="M27" s="447"/>
    </row>
    <row r="28" spans="2:13">
      <c r="B28" s="455" t="s">
        <v>740</v>
      </c>
      <c r="C28" s="443"/>
      <c r="D28" s="443"/>
      <c r="E28" s="443"/>
      <c r="F28" s="443"/>
      <c r="G28" s="443"/>
      <c r="H28" s="443"/>
      <c r="I28" s="443"/>
      <c r="J28" s="443"/>
      <c r="K28" s="443"/>
      <c r="L28" s="443"/>
      <c r="M28" s="447"/>
    </row>
    <row r="29" spans="2:13">
      <c r="B29" s="455"/>
      <c r="C29" s="443"/>
      <c r="D29" s="443"/>
      <c r="E29" s="443"/>
      <c r="F29" s="443"/>
      <c r="G29" s="443"/>
      <c r="H29" s="443"/>
      <c r="I29" s="443"/>
      <c r="J29" s="443"/>
      <c r="K29" s="443"/>
      <c r="L29" s="443"/>
      <c r="M29" s="447"/>
    </row>
    <row r="30" spans="2:13" ht="15">
      <c r="B30" s="456" t="s">
        <v>8</v>
      </c>
      <c r="C30" s="443"/>
      <c r="D30" s="443"/>
      <c r="E30" s="443"/>
      <c r="F30" s="443"/>
      <c r="G30" s="443"/>
      <c r="H30" s="443"/>
      <c r="I30" s="443"/>
      <c r="J30" s="443"/>
      <c r="K30" s="443"/>
      <c r="L30" s="443"/>
      <c r="M30" s="447"/>
    </row>
    <row r="31" spans="2:13">
      <c r="B31" s="455" t="s">
        <v>9</v>
      </c>
      <c r="C31" s="443"/>
      <c r="D31" s="443"/>
      <c r="E31" s="443"/>
      <c r="F31" s="443"/>
      <c r="G31" s="443"/>
      <c r="H31" s="443"/>
      <c r="I31" s="443"/>
      <c r="J31" s="443"/>
      <c r="K31" s="443"/>
      <c r="L31" s="443"/>
      <c r="M31" s="447"/>
    </row>
    <row r="32" spans="2:13">
      <c r="B32" s="455" t="s">
        <v>427</v>
      </c>
      <c r="C32" s="443"/>
      <c r="D32" s="443"/>
      <c r="E32" s="443"/>
      <c r="F32" s="443"/>
      <c r="G32" s="443"/>
      <c r="H32" s="443"/>
      <c r="I32" s="443"/>
      <c r="J32" s="443"/>
      <c r="K32" s="443"/>
      <c r="L32" s="443"/>
      <c r="M32" s="447"/>
    </row>
    <row r="33" spans="2:13">
      <c r="B33" s="455" t="s">
        <v>425</v>
      </c>
      <c r="C33" s="443"/>
      <c r="D33" s="443"/>
      <c r="E33" s="443"/>
      <c r="F33" s="443"/>
      <c r="G33" s="443"/>
      <c r="H33" s="443"/>
      <c r="I33" s="443"/>
      <c r="J33" s="443"/>
      <c r="K33" s="443"/>
      <c r="L33" s="443"/>
      <c r="M33" s="447"/>
    </row>
    <row r="34" spans="2:13">
      <c r="B34" s="455" t="s">
        <v>635</v>
      </c>
      <c r="C34" s="443"/>
      <c r="D34" s="443"/>
      <c r="E34" s="443"/>
      <c r="F34" s="443"/>
      <c r="G34" s="443"/>
      <c r="H34" s="443"/>
      <c r="I34" s="443"/>
      <c r="J34" s="443"/>
      <c r="K34" s="443"/>
      <c r="L34" s="443"/>
      <c r="M34" s="447"/>
    </row>
    <row r="35" spans="2:13">
      <c r="B35" s="455" t="s">
        <v>634</v>
      </c>
      <c r="C35" s="443"/>
      <c r="D35" s="443"/>
      <c r="E35" s="443"/>
      <c r="F35" s="443"/>
      <c r="G35" s="443"/>
      <c r="H35" s="443"/>
      <c r="I35" s="443"/>
      <c r="J35" s="443"/>
      <c r="K35" s="443"/>
      <c r="L35" s="443"/>
      <c r="M35" s="447"/>
    </row>
    <row r="36" spans="2:13">
      <c r="B36" s="455" t="s">
        <v>636</v>
      </c>
      <c r="C36" s="443"/>
      <c r="D36" s="443"/>
      <c r="E36" s="443"/>
      <c r="F36" s="443"/>
      <c r="G36" s="443"/>
      <c r="H36" s="443"/>
      <c r="I36" s="443"/>
      <c r="J36" s="443"/>
      <c r="K36" s="443"/>
      <c r="L36" s="443"/>
      <c r="M36" s="447"/>
    </row>
    <row r="37" spans="2:13">
      <c r="B37" s="455"/>
      <c r="C37" s="443"/>
      <c r="D37" s="443"/>
      <c r="E37" s="443"/>
      <c r="F37" s="443"/>
      <c r="G37" s="443"/>
      <c r="H37" s="443"/>
      <c r="I37" s="443"/>
      <c r="J37" s="443"/>
      <c r="K37" s="443"/>
      <c r="L37" s="443"/>
      <c r="M37" s="447"/>
    </row>
    <row r="38" spans="2:13">
      <c r="B38" s="455" t="s">
        <v>429</v>
      </c>
      <c r="C38" s="443"/>
      <c r="D38" s="443"/>
      <c r="E38" s="443"/>
      <c r="F38" s="443"/>
      <c r="G38" s="443"/>
      <c r="H38" s="443"/>
      <c r="I38" s="443"/>
      <c r="J38" s="443"/>
      <c r="K38" s="443"/>
      <c r="L38" s="443"/>
      <c r="M38" s="447"/>
    </row>
    <row r="39" spans="2:13">
      <c r="B39" s="455" t="s">
        <v>504</v>
      </c>
      <c r="C39" s="443"/>
      <c r="D39" s="443"/>
      <c r="E39" s="443"/>
      <c r="F39" s="443"/>
      <c r="G39" s="443"/>
      <c r="H39" s="443"/>
      <c r="I39" s="443"/>
      <c r="J39" s="443"/>
      <c r="K39" s="443"/>
      <c r="L39" s="443"/>
      <c r="M39" s="447"/>
    </row>
    <row r="40" spans="2:13">
      <c r="B40" s="455" t="s">
        <v>506</v>
      </c>
      <c r="C40" s="443"/>
      <c r="D40" s="443"/>
      <c r="E40" s="443"/>
      <c r="F40" s="443"/>
      <c r="G40" s="443"/>
      <c r="H40" s="443"/>
      <c r="I40" s="443"/>
      <c r="J40" s="443"/>
      <c r="K40" s="443"/>
      <c r="L40" s="443"/>
      <c r="M40" s="447"/>
    </row>
    <row r="41" spans="2:13">
      <c r="B41" s="455" t="s">
        <v>505</v>
      </c>
      <c r="C41" s="443"/>
      <c r="D41" s="443"/>
      <c r="E41" s="443"/>
      <c r="F41" s="443"/>
      <c r="G41" s="443"/>
      <c r="H41" s="443"/>
      <c r="I41" s="443"/>
      <c r="J41" s="443"/>
      <c r="K41" s="443"/>
      <c r="L41" s="443"/>
      <c r="M41" s="447"/>
    </row>
    <row r="42" spans="2:13">
      <c r="B42" s="455"/>
      <c r="C42" s="443"/>
      <c r="D42" s="443"/>
      <c r="E42" s="443"/>
      <c r="F42" s="443"/>
      <c r="G42" s="443"/>
      <c r="H42" s="443"/>
      <c r="I42" s="443"/>
      <c r="J42" s="443"/>
      <c r="K42" s="443"/>
      <c r="L42" s="443"/>
      <c r="M42" s="447"/>
    </row>
    <row r="43" spans="2:13">
      <c r="B43" s="455" t="s">
        <v>631</v>
      </c>
      <c r="C43" s="443"/>
      <c r="D43" s="443"/>
      <c r="E43" s="443"/>
      <c r="F43" s="443"/>
      <c r="G43" s="443"/>
      <c r="H43" s="443"/>
      <c r="I43" s="443"/>
      <c r="J43" s="443"/>
      <c r="K43" s="443"/>
      <c r="L43" s="443"/>
      <c r="M43" s="447"/>
    </row>
    <row r="44" spans="2:13">
      <c r="B44" s="455" t="s">
        <v>632</v>
      </c>
      <c r="C44" s="443"/>
      <c r="D44" s="443"/>
      <c r="E44" s="443"/>
      <c r="F44" s="443"/>
      <c r="G44" s="443"/>
      <c r="H44" s="443"/>
      <c r="I44" s="443"/>
      <c r="J44" s="443"/>
      <c r="K44" s="443"/>
      <c r="L44" s="443"/>
      <c r="M44" s="447"/>
    </row>
    <row r="45" spans="2:13">
      <c r="B45" s="455" t="s">
        <v>630</v>
      </c>
      <c r="C45" s="443"/>
      <c r="D45" s="443"/>
      <c r="E45" s="443"/>
      <c r="F45" s="443"/>
      <c r="G45" s="443"/>
      <c r="H45" s="443"/>
      <c r="I45" s="443"/>
      <c r="J45" s="443"/>
      <c r="K45" s="443"/>
      <c r="L45" s="443"/>
      <c r="M45" s="447"/>
    </row>
    <row r="46" spans="2:13">
      <c r="B46" s="497"/>
      <c r="C46" s="443"/>
      <c r="D46" s="443"/>
      <c r="E46" s="443"/>
      <c r="F46" s="443"/>
      <c r="G46" s="443"/>
      <c r="H46" s="443"/>
      <c r="I46" s="443"/>
      <c r="J46" s="443"/>
      <c r="K46" s="443"/>
      <c r="L46" s="443"/>
      <c r="M46" s="447"/>
    </row>
    <row r="47" spans="2:13" ht="15">
      <c r="B47" s="456" t="s">
        <v>488</v>
      </c>
      <c r="C47" s="443"/>
      <c r="D47" s="443"/>
      <c r="E47" s="443"/>
      <c r="F47" s="443"/>
      <c r="G47" s="443"/>
      <c r="H47" s="443"/>
      <c r="I47" s="443"/>
      <c r="J47" s="443"/>
      <c r="K47" s="443"/>
      <c r="L47" s="443"/>
      <c r="M47" s="447"/>
    </row>
    <row r="48" spans="2:13">
      <c r="B48" s="455" t="s">
        <v>519</v>
      </c>
      <c r="C48" s="443"/>
      <c r="D48" s="443"/>
      <c r="E48" s="443"/>
      <c r="F48" s="443"/>
      <c r="G48" s="443"/>
      <c r="H48" s="443"/>
      <c r="I48" s="443"/>
      <c r="J48" s="443"/>
      <c r="K48" s="443"/>
      <c r="L48" s="443"/>
      <c r="M48" s="447"/>
    </row>
    <row r="49" spans="2:13">
      <c r="B49" s="455" t="s">
        <v>520</v>
      </c>
      <c r="C49" s="443"/>
      <c r="D49" s="443"/>
      <c r="E49" s="443"/>
      <c r="F49" s="443"/>
      <c r="G49" s="443"/>
      <c r="H49" s="443"/>
      <c r="I49" s="443"/>
      <c r="J49" s="443"/>
      <c r="K49" s="443"/>
      <c r="L49" s="443"/>
      <c r="M49" s="447"/>
    </row>
    <row r="50" spans="2:13">
      <c r="B50" s="455" t="s">
        <v>518</v>
      </c>
      <c r="C50" s="443"/>
      <c r="D50" s="443"/>
      <c r="E50" s="443"/>
      <c r="F50" s="443"/>
      <c r="G50" s="443"/>
      <c r="H50" s="443"/>
      <c r="I50" s="443"/>
      <c r="J50" s="443"/>
      <c r="K50" s="443"/>
      <c r="L50" s="443"/>
      <c r="M50" s="447"/>
    </row>
    <row r="51" spans="2:13">
      <c r="B51" s="455" t="s">
        <v>728</v>
      </c>
      <c r="C51" s="443"/>
      <c r="D51" s="443"/>
      <c r="E51" s="443"/>
      <c r="F51" s="443"/>
      <c r="G51" s="443"/>
      <c r="H51" s="443"/>
      <c r="I51" s="443"/>
      <c r="J51" s="443"/>
      <c r="K51" s="443"/>
      <c r="L51" s="443"/>
      <c r="M51" s="447"/>
    </row>
    <row r="52" spans="2:13">
      <c r="B52" s="455"/>
      <c r="C52" s="443"/>
      <c r="D52" s="443"/>
      <c r="E52" s="443"/>
      <c r="F52" s="443"/>
      <c r="G52" s="443"/>
      <c r="H52" s="443"/>
      <c r="I52" s="443"/>
      <c r="J52" s="443"/>
      <c r="K52" s="443"/>
      <c r="L52" s="443"/>
      <c r="M52" s="447"/>
    </row>
    <row r="53" spans="2:13" ht="15">
      <c r="B53" s="456" t="s">
        <v>491</v>
      </c>
      <c r="C53" s="443"/>
      <c r="D53" s="443"/>
      <c r="E53" s="443"/>
      <c r="F53" s="443"/>
      <c r="G53" s="443"/>
      <c r="H53" s="443"/>
      <c r="I53" s="443"/>
      <c r="J53" s="443"/>
      <c r="K53" s="443"/>
      <c r="L53" s="443"/>
      <c r="M53" s="447"/>
    </row>
    <row r="54" spans="2:13">
      <c r="B54" s="455" t="s">
        <v>729</v>
      </c>
      <c r="C54" s="443"/>
      <c r="D54" s="443"/>
      <c r="E54" s="443"/>
      <c r="F54" s="443"/>
      <c r="G54" s="443"/>
      <c r="H54" s="443"/>
      <c r="I54" s="443"/>
      <c r="J54" s="443"/>
      <c r="K54" s="443"/>
      <c r="L54" s="443"/>
      <c r="M54" s="447"/>
    </row>
    <row r="55" spans="2:13">
      <c r="B55" s="455" t="s">
        <v>514</v>
      </c>
      <c r="C55" s="443"/>
      <c r="D55" s="443"/>
      <c r="E55" s="443"/>
      <c r="F55" s="443"/>
      <c r="G55" s="443"/>
      <c r="H55" s="443"/>
      <c r="I55" s="443"/>
      <c r="J55" s="443"/>
      <c r="K55" s="443"/>
      <c r="L55" s="443"/>
      <c r="M55" s="447"/>
    </row>
    <row r="56" spans="2:13">
      <c r="B56" s="455" t="s">
        <v>515</v>
      </c>
      <c r="C56" s="443"/>
      <c r="D56" s="443"/>
      <c r="E56" s="443"/>
      <c r="F56" s="443"/>
      <c r="G56" s="443"/>
      <c r="H56" s="443"/>
      <c r="I56" s="443"/>
      <c r="J56" s="443"/>
      <c r="K56" s="443"/>
      <c r="L56" s="443"/>
      <c r="M56" s="447"/>
    </row>
    <row r="57" spans="2:13">
      <c r="B57" s="455"/>
      <c r="C57" s="443"/>
      <c r="D57" s="443"/>
      <c r="E57" s="443"/>
      <c r="F57" s="443"/>
      <c r="G57" s="443"/>
      <c r="H57" s="443"/>
      <c r="I57" s="443"/>
      <c r="J57" s="443"/>
      <c r="K57" s="443"/>
      <c r="L57" s="443"/>
      <c r="M57" s="447"/>
    </row>
    <row r="58" spans="2:13" ht="15">
      <c r="B58" s="456" t="s">
        <v>10</v>
      </c>
      <c r="C58" s="443"/>
      <c r="D58" s="443"/>
      <c r="E58" s="443"/>
      <c r="F58" s="443"/>
      <c r="G58" s="443"/>
      <c r="H58" s="443"/>
      <c r="I58" s="443"/>
      <c r="J58" s="443"/>
      <c r="K58" s="443"/>
      <c r="L58" s="443"/>
      <c r="M58" s="447"/>
    </row>
    <row r="59" spans="2:13">
      <c r="B59" s="455" t="s">
        <v>643</v>
      </c>
      <c r="C59" s="443"/>
      <c r="D59" s="443"/>
      <c r="E59" s="443"/>
      <c r="F59" s="443"/>
      <c r="G59" s="443"/>
      <c r="H59" s="443"/>
      <c r="I59" s="443"/>
      <c r="J59" s="443"/>
      <c r="K59" s="443"/>
      <c r="L59" s="443"/>
      <c r="M59" s="447"/>
    </row>
    <row r="60" spans="2:13">
      <c r="B60" s="455" t="s">
        <v>438</v>
      </c>
      <c r="C60" s="443"/>
      <c r="D60" s="443"/>
      <c r="E60" s="443"/>
      <c r="F60" s="443"/>
      <c r="G60" s="443"/>
      <c r="H60" s="443"/>
      <c r="I60" s="443"/>
      <c r="J60" s="443"/>
      <c r="K60" s="443"/>
      <c r="L60" s="443"/>
      <c r="M60" s="447"/>
    </row>
    <row r="61" spans="2:13">
      <c r="B61" s="455" t="s">
        <v>644</v>
      </c>
      <c r="C61" s="443"/>
      <c r="D61" s="443"/>
      <c r="E61" s="443"/>
      <c r="F61" s="443"/>
      <c r="G61" s="443"/>
      <c r="H61" s="443"/>
      <c r="I61" s="443"/>
      <c r="J61" s="443"/>
      <c r="K61" s="443"/>
      <c r="L61" s="443"/>
      <c r="M61" s="447"/>
    </row>
    <row r="62" spans="2:13">
      <c r="B62" s="455"/>
      <c r="C62" s="443"/>
      <c r="D62" s="443"/>
      <c r="E62" s="443"/>
      <c r="F62" s="443"/>
      <c r="G62" s="443"/>
      <c r="H62" s="443"/>
      <c r="I62" s="443"/>
      <c r="J62" s="443"/>
      <c r="K62" s="443"/>
      <c r="L62" s="443"/>
      <c r="M62" s="447"/>
    </row>
    <row r="63" spans="2:13" ht="15">
      <c r="B63" s="456" t="s">
        <v>508</v>
      </c>
      <c r="C63" s="443"/>
      <c r="D63" s="443"/>
      <c r="E63" s="443"/>
      <c r="F63" s="443"/>
      <c r="G63" s="443"/>
      <c r="H63" s="443"/>
      <c r="I63" s="443"/>
      <c r="J63" s="443"/>
      <c r="K63" s="443"/>
      <c r="L63" s="443"/>
      <c r="M63" s="447"/>
    </row>
    <row r="64" spans="2:13">
      <c r="B64" s="1027" t="s">
        <v>509</v>
      </c>
      <c r="C64" s="1028"/>
      <c r="D64" s="1028"/>
      <c r="E64" s="1028"/>
      <c r="F64" s="1028"/>
      <c r="G64" s="1028"/>
      <c r="H64" s="1028"/>
      <c r="I64" s="1028"/>
      <c r="J64" s="1028"/>
      <c r="K64" s="1028"/>
      <c r="L64" s="1028"/>
      <c r="M64" s="1029"/>
    </row>
    <row r="65" spans="2:13">
      <c r="B65" s="712" t="s">
        <v>569</v>
      </c>
      <c r="C65" s="708"/>
      <c r="D65" s="708"/>
      <c r="E65" s="708"/>
      <c r="F65" s="708"/>
      <c r="G65" s="708"/>
      <c r="H65" s="708"/>
      <c r="I65" s="708"/>
      <c r="J65" s="708"/>
      <c r="K65" s="708"/>
      <c r="L65" s="708"/>
      <c r="M65" s="709"/>
    </row>
    <row r="66" spans="2:13" s="684" customFormat="1" ht="15" customHeight="1">
      <c r="B66" s="1024"/>
      <c r="C66" s="1025"/>
      <c r="D66" s="1025"/>
      <c r="E66" s="1025"/>
      <c r="F66" s="1025"/>
      <c r="G66" s="1025"/>
      <c r="H66" s="1025"/>
      <c r="I66" s="1025"/>
      <c r="J66" s="1025"/>
      <c r="K66" s="1025"/>
      <c r="L66" s="1025"/>
      <c r="M66" s="1026"/>
    </row>
    <row r="67" spans="2:13">
      <c r="B67" s="443"/>
      <c r="C67" s="443"/>
      <c r="D67" s="443"/>
      <c r="E67" s="443"/>
      <c r="F67" s="443"/>
      <c r="G67" s="443"/>
      <c r="H67" s="443"/>
      <c r="I67" s="443"/>
      <c r="J67" s="443"/>
      <c r="K67" s="443"/>
      <c r="L67" s="443"/>
      <c r="M67" s="443"/>
    </row>
    <row r="68" spans="2:13" ht="15">
      <c r="B68" s="454" t="s">
        <v>11</v>
      </c>
      <c r="C68" s="438"/>
      <c r="D68" s="438"/>
      <c r="E68" s="438"/>
      <c r="F68" s="438"/>
      <c r="G68" s="438"/>
      <c r="H68" s="438"/>
      <c r="I68" s="438"/>
      <c r="J68" s="438"/>
      <c r="K68" s="438"/>
      <c r="L68" s="438"/>
      <c r="M68" s="441"/>
    </row>
    <row r="69" spans="2:13">
      <c r="B69" s="457" t="s">
        <v>12</v>
      </c>
      <c r="C69" s="458" t="s">
        <v>13</v>
      </c>
      <c r="D69" s="458"/>
      <c r="E69" s="458"/>
      <c r="F69" s="458"/>
      <c r="G69" s="458"/>
      <c r="H69" s="458"/>
      <c r="I69" s="458"/>
      <c r="J69" s="458"/>
      <c r="K69" s="458"/>
      <c r="L69" s="458"/>
      <c r="M69" s="459"/>
    </row>
    <row r="71" spans="2:13" ht="15">
      <c r="B71" s="454" t="s">
        <v>14</v>
      </c>
      <c r="C71" s="438"/>
      <c r="D71" s="438"/>
      <c r="E71" s="438"/>
      <c r="F71" s="438"/>
      <c r="G71" s="438"/>
      <c r="H71" s="438"/>
      <c r="I71" s="438"/>
      <c r="J71" s="438"/>
      <c r="K71" s="438"/>
      <c r="L71" s="438"/>
      <c r="M71" s="441"/>
    </row>
    <row r="72" spans="2:13">
      <c r="B72" s="455" t="s">
        <v>15</v>
      </c>
      <c r="C72" s="443" t="s">
        <v>16</v>
      </c>
      <c r="D72" s="443"/>
      <c r="E72" s="443"/>
      <c r="F72" s="443"/>
      <c r="G72" s="443"/>
      <c r="H72" s="443"/>
      <c r="I72" s="443"/>
      <c r="J72" s="443"/>
      <c r="K72" s="443"/>
      <c r="L72" s="443"/>
      <c r="M72" s="447"/>
    </row>
    <row r="73" spans="2:13">
      <c r="B73" s="455" t="s">
        <v>17</v>
      </c>
      <c r="C73" s="443" t="s">
        <v>18</v>
      </c>
      <c r="D73" s="443"/>
      <c r="E73" s="443"/>
      <c r="F73" s="443"/>
      <c r="G73" s="443"/>
      <c r="H73" s="443"/>
      <c r="I73" s="443"/>
      <c r="J73" s="443"/>
      <c r="K73" s="443"/>
      <c r="L73" s="443"/>
      <c r="M73" s="447"/>
    </row>
    <row r="74" spans="2:13">
      <c r="B74" s="460" t="s">
        <v>19</v>
      </c>
      <c r="C74" s="443" t="s">
        <v>511</v>
      </c>
      <c r="D74" s="443"/>
      <c r="E74" s="443"/>
      <c r="F74" s="443"/>
      <c r="G74" s="443"/>
      <c r="H74" s="443"/>
      <c r="I74" s="443"/>
      <c r="J74" s="443"/>
      <c r="K74" s="443"/>
      <c r="L74" s="443"/>
      <c r="M74" s="447"/>
    </row>
    <row r="75" spans="2:13">
      <c r="B75" s="1022" t="s">
        <v>789</v>
      </c>
      <c r="C75" s="443" t="s">
        <v>790</v>
      </c>
      <c r="D75" s="443"/>
      <c r="E75" s="443"/>
      <c r="F75" s="443"/>
      <c r="G75" s="443"/>
      <c r="H75" s="443"/>
      <c r="I75" s="443"/>
      <c r="J75" s="443"/>
      <c r="K75" s="443"/>
      <c r="L75" s="443"/>
      <c r="M75" s="447"/>
    </row>
    <row r="76" spans="2:13">
      <c r="B76" s="455"/>
      <c r="C76" s="443"/>
      <c r="D76" s="443"/>
      <c r="E76" s="443"/>
      <c r="F76" s="443"/>
      <c r="G76" s="443"/>
      <c r="H76" s="443"/>
      <c r="I76" s="443"/>
      <c r="J76" s="443"/>
      <c r="K76" s="443"/>
      <c r="L76" s="443"/>
      <c r="M76" s="447"/>
    </row>
    <row r="77" spans="2:13">
      <c r="B77" s="455" t="s">
        <v>20</v>
      </c>
      <c r="C77" s="443"/>
      <c r="D77" s="443"/>
      <c r="E77" s="443"/>
      <c r="F77" s="443"/>
      <c r="G77" s="443"/>
      <c r="H77" s="443"/>
      <c r="I77" s="443"/>
      <c r="J77" s="443"/>
      <c r="K77" s="443"/>
      <c r="L77" s="443"/>
      <c r="M77" s="447"/>
    </row>
    <row r="78" spans="2:13" ht="15">
      <c r="B78" s="456" t="s">
        <v>21</v>
      </c>
      <c r="C78" s="173" t="s">
        <v>22</v>
      </c>
      <c r="D78" s="443"/>
      <c r="E78" s="443"/>
      <c r="F78" s="443"/>
      <c r="G78" s="443"/>
      <c r="H78" s="443"/>
      <c r="I78" s="443"/>
      <c r="J78" s="443"/>
      <c r="K78" s="443"/>
      <c r="L78" s="443"/>
      <c r="M78" s="447"/>
    </row>
    <row r="79" spans="2:13">
      <c r="B79" s="461" t="s">
        <v>23</v>
      </c>
      <c r="C79" s="173" t="s">
        <v>24</v>
      </c>
      <c r="D79" s="443"/>
      <c r="E79" s="443"/>
      <c r="F79" s="443"/>
      <c r="G79" s="443"/>
      <c r="H79" s="443"/>
      <c r="I79" s="443"/>
      <c r="J79" s="443"/>
      <c r="K79" s="443"/>
      <c r="L79" s="443"/>
      <c r="M79" s="447"/>
    </row>
    <row r="80" spans="2:13">
      <c r="B80" s="462" t="s">
        <v>25</v>
      </c>
      <c r="C80" s="506" t="s">
        <v>26</v>
      </c>
      <c r="D80" s="443"/>
      <c r="E80" s="443"/>
      <c r="F80" s="443"/>
      <c r="G80" s="443"/>
      <c r="H80" s="443"/>
      <c r="I80" s="443"/>
      <c r="J80" s="443"/>
      <c r="K80" s="443"/>
      <c r="L80" s="443"/>
      <c r="M80" s="447"/>
    </row>
    <row r="81" spans="2:13">
      <c r="B81" s="455" t="s">
        <v>404</v>
      </c>
      <c r="C81" s="443" t="s">
        <v>428</v>
      </c>
      <c r="D81" s="443"/>
      <c r="E81" s="443"/>
      <c r="F81" s="443"/>
      <c r="G81" s="443"/>
      <c r="H81" s="443"/>
      <c r="I81" s="443"/>
      <c r="J81" s="443"/>
      <c r="K81" s="443"/>
      <c r="L81" s="443"/>
      <c r="M81" s="447"/>
    </row>
    <row r="82" spans="2:13">
      <c r="B82" s="749" t="s">
        <v>602</v>
      </c>
      <c r="C82" s="506" t="s">
        <v>633</v>
      </c>
      <c r="D82" s="443"/>
      <c r="E82" s="443"/>
      <c r="F82" s="443"/>
      <c r="G82" s="443"/>
      <c r="H82" s="443"/>
      <c r="I82" s="443"/>
      <c r="J82" s="443"/>
      <c r="K82" s="443"/>
      <c r="L82" s="443"/>
      <c r="M82" s="447"/>
    </row>
    <row r="83" spans="2:13">
      <c r="B83" s="657" t="s">
        <v>603</v>
      </c>
      <c r="C83" s="443" t="s">
        <v>501</v>
      </c>
      <c r="D83" s="443"/>
      <c r="E83" s="443"/>
      <c r="F83" s="443"/>
      <c r="G83" s="443"/>
      <c r="H83" s="443"/>
      <c r="I83" s="443"/>
      <c r="J83" s="443"/>
      <c r="K83" s="443"/>
      <c r="L83" s="443"/>
      <c r="M83" s="447"/>
    </row>
    <row r="84" spans="2:13">
      <c r="B84" s="825" t="s">
        <v>661</v>
      </c>
      <c r="C84" s="443" t="s">
        <v>662</v>
      </c>
      <c r="D84" s="443"/>
      <c r="E84" s="443"/>
      <c r="F84" s="443"/>
      <c r="G84" s="443"/>
      <c r="H84" s="443"/>
      <c r="I84" s="443"/>
      <c r="J84" s="443"/>
      <c r="K84" s="443"/>
      <c r="L84" s="443"/>
      <c r="M84" s="447"/>
    </row>
    <row r="85" spans="2:13">
      <c r="B85" s="657"/>
      <c r="C85" s="443"/>
      <c r="D85" s="443"/>
      <c r="E85" s="443"/>
      <c r="F85" s="443"/>
      <c r="G85" s="443"/>
      <c r="H85" s="443"/>
      <c r="I85" s="443"/>
      <c r="J85" s="443"/>
      <c r="K85" s="443"/>
      <c r="L85" s="443"/>
      <c r="M85" s="447"/>
    </row>
    <row r="86" spans="2:13">
      <c r="B86" s="455" t="s">
        <v>522</v>
      </c>
      <c r="C86" s="443" t="s">
        <v>524</v>
      </c>
      <c r="D86" s="443"/>
      <c r="E86" s="443"/>
      <c r="F86" s="443"/>
      <c r="G86" s="443"/>
      <c r="H86" s="443"/>
      <c r="I86" s="443"/>
      <c r="J86" s="443"/>
      <c r="K86" s="443"/>
      <c r="L86" s="443"/>
      <c r="M86" s="447"/>
    </row>
    <row r="87" spans="2:13">
      <c r="B87" s="457"/>
      <c r="C87" s="458" t="s">
        <v>523</v>
      </c>
      <c r="D87" s="458"/>
      <c r="E87" s="458"/>
      <c r="F87" s="458"/>
      <c r="G87" s="458"/>
      <c r="H87" s="458"/>
      <c r="I87" s="458"/>
      <c r="J87" s="458"/>
      <c r="K87" s="458"/>
      <c r="L87" s="458"/>
      <c r="M87" s="459"/>
    </row>
    <row r="89" spans="2:13" ht="20.25">
      <c r="B89" s="437" t="s">
        <v>27</v>
      </c>
      <c r="C89" s="438"/>
      <c r="D89" s="438"/>
      <c r="E89" s="438"/>
      <c r="F89" s="438"/>
      <c r="G89" s="438"/>
      <c r="H89" s="438"/>
      <c r="I89" s="438"/>
      <c r="J89" s="438"/>
      <c r="K89" s="438"/>
      <c r="L89" s="438"/>
      <c r="M89" s="441"/>
    </row>
    <row r="90" spans="2:13" ht="15" customHeight="1">
      <c r="B90" s="463"/>
      <c r="C90" s="443"/>
      <c r="D90" s="443"/>
      <c r="E90" s="443"/>
      <c r="F90" s="443"/>
      <c r="G90" s="443"/>
      <c r="H90" s="443"/>
      <c r="I90" s="443"/>
      <c r="J90" s="443"/>
      <c r="K90" s="443"/>
      <c r="L90" s="443"/>
      <c r="M90" s="447"/>
    </row>
    <row r="91" spans="2:13">
      <c r="B91" s="455" t="s">
        <v>28</v>
      </c>
      <c r="C91" s="443" t="s">
        <v>29</v>
      </c>
      <c r="D91" s="443"/>
      <c r="E91" s="443"/>
      <c r="F91" s="443"/>
      <c r="G91" s="443"/>
      <c r="H91" s="443"/>
      <c r="I91" s="443"/>
      <c r="J91" s="443"/>
      <c r="K91" s="443"/>
      <c r="L91" s="443"/>
      <c r="M91" s="447"/>
    </row>
    <row r="92" spans="2:13">
      <c r="B92" s="455" t="s">
        <v>30</v>
      </c>
      <c r="C92" s="443" t="s">
        <v>31</v>
      </c>
      <c r="D92" s="443"/>
      <c r="E92" s="443"/>
      <c r="F92" s="443"/>
      <c r="G92" s="443"/>
      <c r="H92" s="443"/>
      <c r="I92" s="443"/>
      <c r="J92" s="443"/>
      <c r="K92" s="443"/>
      <c r="L92" s="443"/>
      <c r="M92" s="447"/>
    </row>
    <row r="93" spans="2:13">
      <c r="B93" s="455" t="s">
        <v>32</v>
      </c>
      <c r="C93" s="443" t="s">
        <v>33</v>
      </c>
      <c r="D93" s="443"/>
      <c r="E93" s="443" t="s">
        <v>430</v>
      </c>
      <c r="F93" s="443"/>
      <c r="G93" s="443"/>
      <c r="H93" s="443"/>
      <c r="I93" s="443"/>
      <c r="J93" s="443"/>
      <c r="K93" s="443"/>
      <c r="L93" s="443"/>
      <c r="M93" s="447"/>
    </row>
    <row r="94" spans="2:13">
      <c r="B94" s="455" t="s">
        <v>34</v>
      </c>
      <c r="C94" s="443" t="s">
        <v>748</v>
      </c>
      <c r="D94" s="443"/>
      <c r="E94" s="443" t="s">
        <v>431</v>
      </c>
      <c r="F94" s="443"/>
      <c r="G94" s="443"/>
      <c r="H94" s="443"/>
      <c r="I94" s="443"/>
      <c r="J94" s="443"/>
      <c r="K94" s="443"/>
      <c r="L94" s="443"/>
      <c r="M94" s="447"/>
    </row>
    <row r="95" spans="2:13">
      <c r="B95" s="455" t="s">
        <v>35</v>
      </c>
      <c r="C95" s="443" t="s">
        <v>36</v>
      </c>
      <c r="D95" s="443"/>
      <c r="E95" s="443" t="s">
        <v>37</v>
      </c>
      <c r="F95" s="443"/>
      <c r="G95" s="443"/>
      <c r="H95" s="443"/>
      <c r="I95" s="443"/>
      <c r="J95" s="443"/>
      <c r="K95" s="443"/>
      <c r="L95" s="443"/>
      <c r="M95" s="447"/>
    </row>
    <row r="96" spans="2:13">
      <c r="B96" s="455" t="s">
        <v>38</v>
      </c>
      <c r="C96" s="443" t="s">
        <v>749</v>
      </c>
      <c r="D96" s="443"/>
      <c r="E96" s="443" t="s">
        <v>432</v>
      </c>
      <c r="F96" s="443"/>
      <c r="G96" s="443"/>
      <c r="H96" s="443"/>
      <c r="I96" s="443"/>
      <c r="J96" s="443"/>
      <c r="K96" s="443"/>
      <c r="L96" s="443"/>
      <c r="M96" s="447"/>
    </row>
    <row r="97" spans="2:13">
      <c r="B97" s="455" t="s">
        <v>39</v>
      </c>
      <c r="C97" s="443" t="s">
        <v>750</v>
      </c>
      <c r="D97" s="443"/>
      <c r="E97" s="443" t="s">
        <v>433</v>
      </c>
      <c r="F97" s="443"/>
      <c r="G97" s="443"/>
      <c r="H97" s="443"/>
      <c r="I97" s="443"/>
      <c r="J97" s="443"/>
      <c r="K97" s="443"/>
      <c r="L97" s="443"/>
      <c r="M97" s="447"/>
    </row>
    <row r="98" spans="2:13">
      <c r="B98" s="455" t="s">
        <v>40</v>
      </c>
      <c r="C98" s="443" t="s">
        <v>41</v>
      </c>
      <c r="D98" s="443"/>
      <c r="E98" s="443" t="s">
        <v>42</v>
      </c>
      <c r="F98" s="443"/>
      <c r="G98" s="443"/>
      <c r="H98" s="443"/>
      <c r="I98" s="443"/>
      <c r="J98" s="443"/>
      <c r="K98" s="443"/>
      <c r="L98" s="443"/>
      <c r="M98" s="447"/>
    </row>
    <row r="99" spans="2:13">
      <c r="B99" s="455" t="s">
        <v>43</v>
      </c>
      <c r="C99" s="443" t="s">
        <v>751</v>
      </c>
      <c r="D99" s="443"/>
      <c r="E99" s="443" t="s">
        <v>434</v>
      </c>
      <c r="F99" s="443"/>
      <c r="G99" s="443"/>
      <c r="H99" s="443"/>
      <c r="I99" s="443"/>
      <c r="J99" s="443"/>
      <c r="K99" s="443"/>
      <c r="L99" s="443"/>
      <c r="M99" s="447"/>
    </row>
    <row r="100" spans="2:13">
      <c r="B100" s="455" t="s">
        <v>44</v>
      </c>
      <c r="C100" s="443" t="s">
        <v>45</v>
      </c>
      <c r="D100" s="443"/>
      <c r="E100" s="443" t="s">
        <v>46</v>
      </c>
      <c r="F100" s="443"/>
      <c r="G100" s="443"/>
      <c r="H100" s="443"/>
      <c r="I100" s="443"/>
      <c r="J100" s="443"/>
      <c r="K100" s="443"/>
      <c r="L100" s="443"/>
      <c r="M100" s="447"/>
    </row>
    <row r="101" spans="2:13">
      <c r="B101" s="455" t="s">
        <v>47</v>
      </c>
      <c r="C101" s="443" t="s">
        <v>752</v>
      </c>
      <c r="D101" s="443"/>
      <c r="E101" s="443" t="s">
        <v>435</v>
      </c>
      <c r="F101" s="443"/>
      <c r="G101" s="443"/>
      <c r="H101" s="443"/>
      <c r="I101" s="443"/>
      <c r="J101" s="443"/>
      <c r="K101" s="443"/>
      <c r="L101" s="443"/>
      <c r="M101" s="447"/>
    </row>
    <row r="102" spans="2:13">
      <c r="B102" s="455" t="s">
        <v>48</v>
      </c>
      <c r="C102" s="443" t="s">
        <v>49</v>
      </c>
      <c r="D102" s="443"/>
      <c r="E102" s="443" t="s">
        <v>50</v>
      </c>
      <c r="F102" s="443"/>
      <c r="G102" s="443"/>
      <c r="H102" s="443"/>
      <c r="I102" s="443"/>
      <c r="J102" s="443"/>
      <c r="K102" s="443"/>
      <c r="L102" s="443"/>
      <c r="M102" s="447"/>
    </row>
    <row r="103" spans="2:13">
      <c r="B103" s="455" t="s">
        <v>51</v>
      </c>
      <c r="C103" s="443" t="s">
        <v>52</v>
      </c>
      <c r="D103" s="443"/>
      <c r="E103" s="443" t="s">
        <v>436</v>
      </c>
      <c r="F103" s="443"/>
      <c r="G103" s="443"/>
      <c r="H103" s="443"/>
      <c r="I103" s="443"/>
      <c r="J103" s="443"/>
      <c r="K103" s="443"/>
      <c r="L103" s="443"/>
      <c r="M103" s="447"/>
    </row>
    <row r="104" spans="2:13">
      <c r="B104" s="455" t="s">
        <v>571</v>
      </c>
      <c r="C104" s="443" t="s">
        <v>646</v>
      </c>
      <c r="D104" s="443"/>
      <c r="E104" s="443" t="s">
        <v>648</v>
      </c>
      <c r="F104" s="443"/>
      <c r="G104" s="443"/>
      <c r="H104" s="443"/>
      <c r="I104" s="443"/>
      <c r="J104" s="443"/>
      <c r="K104" s="443"/>
      <c r="L104" s="443"/>
      <c r="M104" s="447"/>
    </row>
    <row r="105" spans="2:13">
      <c r="B105" s="455" t="s">
        <v>645</v>
      </c>
      <c r="C105" s="443" t="s">
        <v>572</v>
      </c>
      <c r="D105" s="443"/>
      <c r="E105" s="443" t="s">
        <v>647</v>
      </c>
      <c r="F105" s="443"/>
      <c r="G105" s="443"/>
      <c r="H105" s="443"/>
      <c r="I105" s="443"/>
      <c r="J105" s="443"/>
      <c r="K105" s="443"/>
      <c r="L105" s="443"/>
      <c r="M105" s="447"/>
    </row>
    <row r="106" spans="2:13">
      <c r="B106" s="457"/>
      <c r="C106" s="458"/>
      <c r="D106" s="458"/>
      <c r="E106" s="458"/>
      <c r="F106" s="458"/>
      <c r="G106" s="458"/>
      <c r="H106" s="458"/>
      <c r="I106" s="458"/>
      <c r="J106" s="458"/>
      <c r="K106" s="458"/>
      <c r="L106" s="458"/>
      <c r="M106" s="459"/>
    </row>
    <row r="108" spans="2:13" ht="15">
      <c r="B108" s="464" t="s">
        <v>53</v>
      </c>
    </row>
    <row r="109" spans="2:13">
      <c r="B109" s="444"/>
    </row>
    <row r="110" spans="2:13">
      <c r="B110" s="443" t="s">
        <v>780</v>
      </c>
    </row>
    <row r="111" spans="2:13">
      <c r="B111" s="443" t="s">
        <v>549</v>
      </c>
    </row>
    <row r="112" spans="2:13">
      <c r="B112" s="443" t="s">
        <v>579</v>
      </c>
    </row>
    <row r="113" spans="2:2">
      <c r="B113" s="173" t="s">
        <v>54</v>
      </c>
    </row>
    <row r="114" spans="2:2">
      <c r="B114" s="173" t="s">
        <v>55</v>
      </c>
    </row>
    <row r="115" spans="2:2">
      <c r="B115" s="173" t="s">
        <v>56</v>
      </c>
    </row>
    <row r="116" spans="2:2">
      <c r="B116" s="173" t="s">
        <v>57</v>
      </c>
    </row>
    <row r="118" spans="2:2">
      <c r="B118" s="453" t="s">
        <v>652</v>
      </c>
    </row>
    <row r="120" spans="2:2" ht="18.75">
      <c r="B120" s="465" t="s">
        <v>563</v>
      </c>
    </row>
  </sheetData>
  <mergeCells count="2">
    <mergeCell ref="B66:M66"/>
    <mergeCell ref="B64:M64"/>
  </mergeCells>
  <hyperlinks>
    <hyperlink ref="L5" r:id="rId1"/>
    <hyperlink ref="B15" r:id="rId2"/>
  </hyperlinks>
  <pageMargins left="0.75" right="0.75" top="1" bottom="1" header="0.5" footer="0.5"/>
  <pageSetup paperSize="9" orientation="portrait" horizontalDpi="4294967292" verticalDpi="4294967292"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347"/>
  <sheetViews>
    <sheetView workbookViewId="0">
      <pane xSplit="1" ySplit="1" topLeftCell="B2" activePane="bottomRight" state="frozen"/>
      <selection pane="topRight" activeCell="B1" sqref="B1"/>
      <selection pane="bottomLeft" activeCell="A2" sqref="A2"/>
      <selection pane="bottomRight" activeCell="I2" sqref="I2"/>
    </sheetView>
  </sheetViews>
  <sheetFormatPr defaultColWidth="8.85546875" defaultRowHeight="12.75"/>
  <cols>
    <col min="1" max="1" width="52.42578125" style="3" bestFit="1" customWidth="1"/>
    <col min="2" max="4" width="10.85546875" style="97" customWidth="1"/>
    <col min="5" max="5" width="11.140625" style="97" customWidth="1"/>
    <col min="6" max="6" width="12.42578125" style="98" bestFit="1" customWidth="1"/>
    <col min="7" max="11" width="12.42578125" style="96" bestFit="1" customWidth="1"/>
    <col min="12" max="12" width="12.42578125" style="3" customWidth="1"/>
    <col min="13" max="13" width="13" style="3" customWidth="1"/>
    <col min="14" max="16384" width="8.85546875" style="3"/>
  </cols>
  <sheetData>
    <row r="1" spans="1:14" s="22" customFormat="1" ht="15" customHeight="1">
      <c r="A1" s="242" t="s">
        <v>716</v>
      </c>
      <c r="B1" s="66">
        <v>2012</v>
      </c>
      <c r="C1" s="66">
        <v>2013</v>
      </c>
      <c r="D1" s="66">
        <v>2014</v>
      </c>
      <c r="E1" s="66">
        <v>2015</v>
      </c>
      <c r="F1" s="66">
        <v>2016</v>
      </c>
      <c r="G1" s="66">
        <v>2017</v>
      </c>
      <c r="H1" s="64">
        <v>2018</v>
      </c>
      <c r="I1" s="965">
        <v>2018</v>
      </c>
      <c r="J1" s="64">
        <v>2019</v>
      </c>
      <c r="K1" s="64">
        <v>2020</v>
      </c>
      <c r="L1" s="64">
        <v>2021</v>
      </c>
      <c r="M1" s="856">
        <v>2022</v>
      </c>
      <c r="N1" s="856">
        <v>2023</v>
      </c>
    </row>
    <row r="2" spans="1:14" s="22" customFormat="1" ht="15" customHeight="1">
      <c r="A2" s="242" t="s">
        <v>328</v>
      </c>
      <c r="B2" s="68" t="s">
        <v>82</v>
      </c>
      <c r="C2" s="68" t="s">
        <v>82</v>
      </c>
      <c r="D2" s="68" t="s">
        <v>82</v>
      </c>
      <c r="E2" s="68" t="s">
        <v>82</v>
      </c>
      <c r="F2" s="68" t="s">
        <v>82</v>
      </c>
      <c r="G2" s="884" t="s">
        <v>82</v>
      </c>
      <c r="H2" s="603" t="s">
        <v>83</v>
      </c>
      <c r="I2" s="966" t="s">
        <v>82</v>
      </c>
      <c r="J2" s="67" t="s">
        <v>83</v>
      </c>
      <c r="K2" s="67" t="s">
        <v>83</v>
      </c>
      <c r="L2" s="67" t="s">
        <v>83</v>
      </c>
      <c r="M2" s="67" t="s">
        <v>83</v>
      </c>
      <c r="N2" s="67" t="s">
        <v>83</v>
      </c>
    </row>
    <row r="3" spans="1:14" s="25" customFormat="1">
      <c r="A3" s="351" t="s">
        <v>329</v>
      </c>
      <c r="B3" s="69" t="s">
        <v>85</v>
      </c>
      <c r="C3" s="69" t="s">
        <v>85</v>
      </c>
      <c r="D3" s="69" t="s">
        <v>85</v>
      </c>
      <c r="E3" s="69" t="s">
        <v>675</v>
      </c>
      <c r="F3" s="69" t="s">
        <v>675</v>
      </c>
      <c r="G3" s="886" t="s">
        <v>771</v>
      </c>
      <c r="H3" s="605" t="s">
        <v>675</v>
      </c>
      <c r="I3" s="967" t="s">
        <v>781</v>
      </c>
      <c r="J3" s="184" t="s">
        <v>771</v>
      </c>
      <c r="K3" s="184" t="s">
        <v>771</v>
      </c>
      <c r="L3" s="184" t="s">
        <v>771</v>
      </c>
      <c r="M3" s="184" t="s">
        <v>771</v>
      </c>
      <c r="N3" s="184" t="s">
        <v>771</v>
      </c>
    </row>
    <row r="4" spans="1:14">
      <c r="A4" s="106"/>
      <c r="B4" s="69"/>
      <c r="C4" s="69"/>
      <c r="D4" s="69"/>
      <c r="E4" s="69"/>
      <c r="F4" s="69"/>
      <c r="G4" s="69"/>
      <c r="H4" s="605"/>
      <c r="I4" s="960"/>
      <c r="J4" s="126"/>
      <c r="K4" s="126"/>
      <c r="L4" s="126"/>
      <c r="M4" s="350"/>
      <c r="N4" s="350"/>
    </row>
    <row r="5" spans="1:14" s="4" customFormat="1">
      <c r="A5" s="243" t="s">
        <v>330</v>
      </c>
      <c r="B5" s="163">
        <f>B7+B11</f>
        <v>835.04778999999996</v>
      </c>
      <c r="C5" s="163">
        <f>C7+C11</f>
        <v>96.951260000000005</v>
      </c>
      <c r="D5" s="163">
        <f>D7+D11</f>
        <v>-174.04050000000001</v>
      </c>
      <c r="E5" s="163">
        <v>-410.6</v>
      </c>
      <c r="F5" s="163">
        <v>857</v>
      </c>
      <c r="G5" s="163">
        <v>180.4</v>
      </c>
      <c r="H5" s="773">
        <v>0</v>
      </c>
      <c r="I5" s="961">
        <v>1228.5999999999999</v>
      </c>
      <c r="J5" s="162">
        <v>0</v>
      </c>
      <c r="K5" s="162">
        <v>0</v>
      </c>
      <c r="L5" s="162">
        <v>0</v>
      </c>
      <c r="M5" s="162">
        <v>0</v>
      </c>
      <c r="N5" s="922">
        <v>0</v>
      </c>
    </row>
    <row r="6" spans="1:14" s="9" customFormat="1">
      <c r="A6" s="301"/>
      <c r="B6" s="164"/>
      <c r="C6" s="164"/>
      <c r="D6" s="164"/>
      <c r="E6" s="164"/>
      <c r="F6" s="164"/>
      <c r="G6" s="164"/>
      <c r="H6" s="796"/>
      <c r="I6" s="962"/>
      <c r="J6" s="157"/>
      <c r="K6" s="157"/>
      <c r="L6" s="157"/>
      <c r="M6" s="157"/>
      <c r="N6" s="934"/>
    </row>
    <row r="7" spans="1:14" s="4" customFormat="1">
      <c r="A7" s="740" t="s">
        <v>325</v>
      </c>
      <c r="B7" s="741">
        <v>835.04778999999996</v>
      </c>
      <c r="C7" s="741">
        <v>96.951260000000005</v>
      </c>
      <c r="D7" s="741">
        <v>-174.04050000000001</v>
      </c>
      <c r="E7" s="741">
        <v>-410.6</v>
      </c>
      <c r="F7" s="741">
        <v>857</v>
      </c>
      <c r="G7" s="741">
        <v>180.4</v>
      </c>
      <c r="H7" s="646">
        <v>0</v>
      </c>
      <c r="I7" s="961">
        <v>1228.5999999999999</v>
      </c>
      <c r="J7" s="935">
        <v>0</v>
      </c>
      <c r="K7" s="935">
        <v>0</v>
      </c>
      <c r="L7" s="935">
        <v>0</v>
      </c>
      <c r="M7" s="935">
        <v>0</v>
      </c>
      <c r="N7" s="922">
        <v>0</v>
      </c>
    </row>
    <row r="8" spans="1:14" s="9" customFormat="1">
      <c r="A8" s="299" t="s">
        <v>331</v>
      </c>
      <c r="B8" s="165"/>
      <c r="C8" s="165"/>
      <c r="D8" s="165"/>
      <c r="E8" s="165">
        <v>-354.5</v>
      </c>
      <c r="F8" s="849">
        <v>857</v>
      </c>
      <c r="G8" s="165">
        <v>180.4</v>
      </c>
      <c r="H8" s="774"/>
      <c r="I8" s="968">
        <v>1228.5999999999999</v>
      </c>
      <c r="J8" s="158"/>
      <c r="K8" s="158"/>
      <c r="L8" s="158"/>
      <c r="M8" s="158"/>
      <c r="N8" s="934"/>
    </row>
    <row r="9" spans="1:14">
      <c r="A9" s="106" t="s">
        <v>332</v>
      </c>
      <c r="B9" s="166">
        <v>835.04778999999996</v>
      </c>
      <c r="C9" s="166">
        <v>96.95</v>
      </c>
      <c r="D9" s="166">
        <v>-174.04</v>
      </c>
      <c r="E9" s="166">
        <v>-56.1</v>
      </c>
      <c r="F9" s="168"/>
      <c r="G9" s="166"/>
      <c r="H9" s="645"/>
      <c r="I9" s="960"/>
      <c r="J9" s="160"/>
      <c r="K9" s="160"/>
      <c r="L9" s="160"/>
      <c r="M9" s="160"/>
      <c r="N9" s="924"/>
    </row>
    <row r="10" spans="1:14">
      <c r="A10" s="106"/>
      <c r="B10" s="166"/>
      <c r="C10" s="166"/>
      <c r="D10" s="166"/>
      <c r="E10" s="166"/>
      <c r="F10" s="166"/>
      <c r="G10" s="166"/>
      <c r="H10" s="645"/>
      <c r="I10" s="960"/>
      <c r="J10" s="160"/>
      <c r="K10" s="160"/>
      <c r="L10" s="160"/>
      <c r="M10" s="160"/>
      <c r="N10" s="924"/>
    </row>
    <row r="11" spans="1:14" s="4" customFormat="1">
      <c r="A11" s="740" t="s">
        <v>326</v>
      </c>
      <c r="B11" s="742">
        <v>0</v>
      </c>
      <c r="C11" s="742">
        <v>0</v>
      </c>
      <c r="D11" s="742">
        <v>0</v>
      </c>
      <c r="E11" s="742">
        <v>0</v>
      </c>
      <c r="F11" s="742">
        <v>0</v>
      </c>
      <c r="G11" s="742">
        <v>0</v>
      </c>
      <c r="H11" s="798">
        <v>0</v>
      </c>
      <c r="I11" s="961">
        <v>0</v>
      </c>
      <c r="J11" s="936">
        <v>0</v>
      </c>
      <c r="K11" s="936">
        <v>0</v>
      </c>
      <c r="L11" s="936">
        <v>0</v>
      </c>
      <c r="M11" s="936">
        <v>0</v>
      </c>
      <c r="N11" s="922"/>
    </row>
    <row r="12" spans="1:14">
      <c r="A12" s="106"/>
      <c r="B12" s="168"/>
      <c r="C12" s="168"/>
      <c r="D12" s="168"/>
      <c r="E12" s="168"/>
      <c r="F12" s="168"/>
      <c r="G12" s="168"/>
      <c r="H12" s="647"/>
      <c r="I12" s="960"/>
      <c r="J12" s="167"/>
      <c r="K12" s="167"/>
      <c r="L12" s="167"/>
      <c r="M12" s="167"/>
      <c r="N12" s="924"/>
    </row>
    <row r="13" spans="1:14" s="4" customFormat="1">
      <c r="A13" s="243" t="s">
        <v>333</v>
      </c>
      <c r="B13" s="163">
        <f>B15+B26</f>
        <v>1359</v>
      </c>
      <c r="C13" s="163">
        <f>C15+C26</f>
        <v>3375</v>
      </c>
      <c r="D13" s="163">
        <f>D15+D26</f>
        <v>3405</v>
      </c>
      <c r="E13" s="163">
        <f>E15+E26</f>
        <v>2601.8000000000002</v>
      </c>
      <c r="F13" s="163">
        <f>F15+F26</f>
        <v>3943.8</v>
      </c>
      <c r="G13" s="163">
        <v>1614.2</v>
      </c>
      <c r="H13" s="773">
        <f t="shared" ref="H13" si="0">H15+H25</f>
        <v>373.8</v>
      </c>
      <c r="I13" s="961">
        <v>3277</v>
      </c>
      <c r="J13" s="162">
        <v>1866.7</v>
      </c>
      <c r="K13" s="162">
        <v>1558.9</v>
      </c>
      <c r="L13" s="162">
        <v>1389.4</v>
      </c>
      <c r="M13" s="162">
        <v>1140.2</v>
      </c>
      <c r="N13" s="922">
        <v>1000.2</v>
      </c>
    </row>
    <row r="14" spans="1:14" s="9" customFormat="1">
      <c r="A14" s="301"/>
      <c r="B14" s="164"/>
      <c r="C14" s="164"/>
      <c r="D14" s="164"/>
      <c r="E14" s="164"/>
      <c r="F14" s="164"/>
      <c r="G14" s="164"/>
      <c r="H14" s="796"/>
      <c r="I14" s="962"/>
      <c r="J14" s="157"/>
      <c r="K14" s="157"/>
      <c r="L14" s="157"/>
      <c r="M14" s="934"/>
      <c r="N14" s="934"/>
    </row>
    <row r="15" spans="1:14" s="4" customFormat="1">
      <c r="A15" s="740" t="s">
        <v>325</v>
      </c>
      <c r="B15" s="741">
        <v>1197.0999999999999</v>
      </c>
      <c r="C15" s="741">
        <v>3031.5</v>
      </c>
      <c r="D15" s="741">
        <v>2983.2</v>
      </c>
      <c r="E15" s="741">
        <f>E16+E24</f>
        <v>2080.8000000000002</v>
      </c>
      <c r="F15" s="741">
        <f t="shared" ref="F15" si="1">F16+F24</f>
        <v>2494.9</v>
      </c>
      <c r="G15" s="741">
        <v>736.2</v>
      </c>
      <c r="H15" s="646">
        <f t="shared" ref="H15" si="2">H16+H23</f>
        <v>373.8</v>
      </c>
      <c r="I15" s="961">
        <v>-319.3</v>
      </c>
      <c r="J15" s="935">
        <v>-629.4</v>
      </c>
      <c r="K15" s="935">
        <v>18.5</v>
      </c>
      <c r="L15" s="935">
        <v>212.7</v>
      </c>
      <c r="M15" s="935">
        <v>-12.6</v>
      </c>
      <c r="N15" s="937">
        <v>1056.0999999999999</v>
      </c>
    </row>
    <row r="16" spans="1:14">
      <c r="A16" s="106" t="s">
        <v>334</v>
      </c>
      <c r="B16" s="166">
        <v>997.1</v>
      </c>
      <c r="C16" s="166">
        <v>2726.5</v>
      </c>
      <c r="D16" s="166">
        <v>2983.2</v>
      </c>
      <c r="E16" s="166">
        <v>2080.8000000000002</v>
      </c>
      <c r="F16" s="166">
        <v>2494.9</v>
      </c>
      <c r="G16" s="166">
        <v>736.2</v>
      </c>
      <c r="H16" s="645">
        <v>373.8</v>
      </c>
      <c r="I16" s="969">
        <v>-173.3</v>
      </c>
      <c r="J16" s="160">
        <v>-629.4</v>
      </c>
      <c r="K16" s="160">
        <v>18.5</v>
      </c>
      <c r="L16" s="160">
        <v>212.7</v>
      </c>
      <c r="M16" s="924">
        <v>-12.6</v>
      </c>
      <c r="N16" s="924">
        <v>1056.0999999999999</v>
      </c>
    </row>
    <row r="17" spans="1:14">
      <c r="A17" s="106" t="s">
        <v>337</v>
      </c>
      <c r="B17" s="166">
        <v>497.1</v>
      </c>
      <c r="C17" s="166">
        <v>1449.1</v>
      </c>
      <c r="D17" s="166">
        <v>1419.9</v>
      </c>
      <c r="E17" s="166">
        <v>1075.5</v>
      </c>
      <c r="F17" s="166">
        <v>1934.1</v>
      </c>
      <c r="G17" s="166">
        <v>530.9</v>
      </c>
      <c r="H17" s="645">
        <v>30.2</v>
      </c>
      <c r="I17" s="969">
        <v>-516.9</v>
      </c>
      <c r="J17" s="160">
        <v>-329.4</v>
      </c>
      <c r="K17" s="160">
        <v>0</v>
      </c>
      <c r="L17" s="160">
        <v>100</v>
      </c>
      <c r="M17" s="938">
        <v>12.6</v>
      </c>
      <c r="N17" s="924">
        <v>538.4</v>
      </c>
    </row>
    <row r="18" spans="1:14" hidden="1">
      <c r="A18" s="352" t="s">
        <v>422</v>
      </c>
      <c r="B18" s="166">
        <v>3470.2</v>
      </c>
      <c r="C18" s="166">
        <v>5498.9</v>
      </c>
      <c r="D18" s="166">
        <v>6784.3</v>
      </c>
      <c r="E18" s="166"/>
      <c r="F18" s="166"/>
      <c r="G18" s="166"/>
      <c r="H18" s="645"/>
      <c r="I18" s="969"/>
      <c r="J18" s="160"/>
      <c r="K18" s="160"/>
      <c r="L18" s="160"/>
      <c r="M18" s="924"/>
      <c r="N18" s="924"/>
    </row>
    <row r="19" spans="1:14" hidden="1">
      <c r="A19" s="352" t="s">
        <v>423</v>
      </c>
      <c r="B19" s="166">
        <v>2973.1</v>
      </c>
      <c r="C19" s="166">
        <v>4049.8</v>
      </c>
      <c r="D19" s="166">
        <v>5364.4</v>
      </c>
      <c r="E19" s="166"/>
      <c r="F19" s="166"/>
      <c r="G19" s="166"/>
      <c r="H19" s="645"/>
      <c r="I19" s="969"/>
      <c r="J19" s="160"/>
      <c r="K19" s="160"/>
      <c r="L19" s="160"/>
      <c r="M19" s="924"/>
      <c r="N19" s="938"/>
    </row>
    <row r="20" spans="1:14">
      <c r="A20" s="106" t="s">
        <v>338</v>
      </c>
      <c r="B20" s="166">
        <v>500</v>
      </c>
      <c r="C20" s="166">
        <v>1277.4000000000001</v>
      </c>
      <c r="D20" s="166">
        <v>1563.3</v>
      </c>
      <c r="E20" s="166">
        <v>1005.3</v>
      </c>
      <c r="F20" s="166">
        <v>560.79999999999995</v>
      </c>
      <c r="G20" s="166">
        <v>205.3</v>
      </c>
      <c r="H20" s="645">
        <v>343.6</v>
      </c>
      <c r="I20" s="969">
        <v>343.5</v>
      </c>
      <c r="J20" s="160">
        <v>-300</v>
      </c>
      <c r="K20" s="160">
        <v>18.5</v>
      </c>
      <c r="L20" s="160">
        <v>112.7</v>
      </c>
      <c r="M20" s="924">
        <v>0</v>
      </c>
      <c r="N20" s="924">
        <v>517.70000000000005</v>
      </c>
    </row>
    <row r="21" spans="1:14" hidden="1">
      <c r="A21" s="352" t="s">
        <v>414</v>
      </c>
      <c r="B21" s="166">
        <v>606.70000000000005</v>
      </c>
      <c r="C21" s="166">
        <v>1415.7</v>
      </c>
      <c r="D21" s="166">
        <v>1920</v>
      </c>
      <c r="E21" s="166"/>
      <c r="F21" s="166"/>
      <c r="G21" s="166"/>
      <c r="H21" s="645"/>
      <c r="I21" s="969"/>
      <c r="J21" s="160"/>
      <c r="K21" s="160"/>
      <c r="L21" s="160"/>
      <c r="M21" s="924"/>
      <c r="N21" s="924"/>
    </row>
    <row r="22" spans="1:14" hidden="1">
      <c r="A22" s="352" t="s">
        <v>415</v>
      </c>
      <c r="B22" s="166">
        <v>106.7</v>
      </c>
      <c r="C22" s="166">
        <v>138.30000000000001</v>
      </c>
      <c r="D22" s="166">
        <v>356.7</v>
      </c>
      <c r="E22" s="166"/>
      <c r="F22" s="166"/>
      <c r="G22" s="166"/>
      <c r="H22" s="645"/>
      <c r="I22" s="969"/>
      <c r="J22" s="160"/>
      <c r="K22" s="160"/>
      <c r="L22" s="160"/>
      <c r="M22" s="924"/>
      <c r="N22" s="924"/>
    </row>
    <row r="23" spans="1:14">
      <c r="A23" s="106" t="s">
        <v>340</v>
      </c>
      <c r="B23" s="166"/>
      <c r="C23" s="166"/>
      <c r="D23" s="166"/>
      <c r="E23" s="166"/>
      <c r="F23" s="166"/>
      <c r="G23" s="166"/>
      <c r="H23" s="645"/>
      <c r="I23" s="969">
        <v>-146</v>
      </c>
      <c r="J23" s="160"/>
      <c r="K23" s="160"/>
      <c r="L23" s="160"/>
      <c r="M23" s="924"/>
      <c r="N23" s="924"/>
    </row>
    <row r="24" spans="1:14">
      <c r="A24" s="106" t="s">
        <v>339</v>
      </c>
      <c r="B24" s="168">
        <v>200</v>
      </c>
      <c r="C24" s="168">
        <v>305</v>
      </c>
      <c r="D24" s="168"/>
      <c r="E24" s="168"/>
      <c r="F24" s="166"/>
      <c r="G24" s="166"/>
      <c r="H24" s="645"/>
      <c r="I24" s="969"/>
      <c r="J24" s="160"/>
      <c r="K24" s="167"/>
      <c r="L24" s="167"/>
      <c r="M24" s="924"/>
      <c r="N24" s="924"/>
    </row>
    <row r="25" spans="1:14">
      <c r="A25" s="106"/>
      <c r="B25" s="166"/>
      <c r="C25" s="166"/>
      <c r="D25" s="166"/>
      <c r="E25" s="166"/>
      <c r="F25" s="166"/>
      <c r="G25" s="166"/>
      <c r="H25" s="645"/>
      <c r="I25" s="969"/>
      <c r="J25" s="160"/>
      <c r="K25" s="160"/>
      <c r="L25" s="160"/>
      <c r="M25" s="924"/>
      <c r="N25" s="924"/>
    </row>
    <row r="26" spans="1:14" s="4" customFormat="1">
      <c r="A26" s="740" t="s">
        <v>326</v>
      </c>
      <c r="B26" s="741">
        <v>161.9</v>
      </c>
      <c r="C26" s="741">
        <v>343.5</v>
      </c>
      <c r="D26" s="741">
        <v>421.8</v>
      </c>
      <c r="E26" s="741">
        <f>E28+E32</f>
        <v>521</v>
      </c>
      <c r="F26" s="741">
        <f>F28+F32</f>
        <v>1448.9</v>
      </c>
      <c r="G26" s="741">
        <v>878</v>
      </c>
      <c r="H26" s="646">
        <f t="shared" ref="H26" si="3">H28+H32+H27</f>
        <v>1613.4</v>
      </c>
      <c r="I26" s="970">
        <v>3596.3</v>
      </c>
      <c r="J26" s="935">
        <v>2496.1</v>
      </c>
      <c r="K26" s="935">
        <v>1540.8</v>
      </c>
      <c r="L26" s="935">
        <v>1176.5999999999999</v>
      </c>
      <c r="M26" s="935">
        <v>1152.8</v>
      </c>
      <c r="N26" s="937">
        <v>-56</v>
      </c>
    </row>
    <row r="27" spans="1:14" s="9" customFormat="1">
      <c r="A27" s="299" t="s">
        <v>699</v>
      </c>
      <c r="B27" s="165"/>
      <c r="C27" s="165"/>
      <c r="D27" s="165"/>
      <c r="E27" s="165"/>
      <c r="F27" s="165"/>
      <c r="G27" s="165"/>
      <c r="H27" s="774">
        <v>640</v>
      </c>
      <c r="I27" s="972"/>
      <c r="J27" s="158">
        <v>640</v>
      </c>
      <c r="K27" s="158">
        <v>820</v>
      </c>
      <c r="L27" s="158">
        <v>550</v>
      </c>
      <c r="M27" s="158">
        <v>390</v>
      </c>
      <c r="N27" s="939">
        <v>0</v>
      </c>
    </row>
    <row r="28" spans="1:14" s="8" customFormat="1">
      <c r="A28" s="106" t="s">
        <v>334</v>
      </c>
      <c r="B28" s="166"/>
      <c r="C28" s="166"/>
      <c r="D28" s="166"/>
      <c r="E28" s="166"/>
      <c r="F28" s="168"/>
      <c r="G28" s="166"/>
      <c r="H28" s="800"/>
      <c r="I28" s="971">
        <v>1672.2</v>
      </c>
      <c r="J28" s="160"/>
      <c r="K28" s="160"/>
      <c r="L28" s="941"/>
      <c r="M28" s="942"/>
      <c r="N28" s="942"/>
    </row>
    <row r="29" spans="1:14">
      <c r="A29" s="106" t="s">
        <v>373</v>
      </c>
      <c r="B29" s="166"/>
      <c r="C29" s="166"/>
      <c r="D29" s="166"/>
      <c r="E29" s="166"/>
      <c r="F29" s="168"/>
      <c r="G29" s="166"/>
      <c r="H29" s="645"/>
      <c r="I29" s="969">
        <v>1672.2</v>
      </c>
      <c r="J29" s="160"/>
      <c r="K29" s="160"/>
      <c r="L29" s="167"/>
      <c r="M29" s="924"/>
      <c r="N29" s="924"/>
    </row>
    <row r="30" spans="1:14" hidden="1">
      <c r="A30" s="352" t="s">
        <v>414</v>
      </c>
      <c r="B30" s="166" t="s">
        <v>120</v>
      </c>
      <c r="C30" s="166" t="s">
        <v>120</v>
      </c>
      <c r="D30" s="166" t="s">
        <v>120</v>
      </c>
      <c r="E30" s="166"/>
      <c r="F30" s="168"/>
      <c r="G30" s="166"/>
      <c r="H30" s="645"/>
      <c r="I30" s="969"/>
      <c r="J30" s="160"/>
      <c r="K30" s="160"/>
      <c r="L30" s="167"/>
      <c r="M30" s="924"/>
      <c r="N30" s="924"/>
    </row>
    <row r="31" spans="1:14" hidden="1">
      <c r="A31" s="352" t="s">
        <v>415</v>
      </c>
      <c r="B31" s="166" t="s">
        <v>120</v>
      </c>
      <c r="C31" s="166" t="s">
        <v>120</v>
      </c>
      <c r="D31" s="166" t="s">
        <v>120</v>
      </c>
      <c r="E31" s="166"/>
      <c r="F31" s="168"/>
      <c r="G31" s="166"/>
      <c r="H31" s="645"/>
      <c r="I31" s="969"/>
      <c r="J31" s="160"/>
      <c r="K31" s="160"/>
      <c r="L31" s="167"/>
      <c r="M31" s="924"/>
      <c r="N31" s="924"/>
    </row>
    <row r="32" spans="1:14" s="8" customFormat="1">
      <c r="A32" s="106" t="s">
        <v>340</v>
      </c>
      <c r="B32" s="166">
        <v>161.9</v>
      </c>
      <c r="C32" s="166">
        <v>343.5</v>
      </c>
      <c r="D32" s="166">
        <v>421.8</v>
      </c>
      <c r="E32" s="166">
        <v>521</v>
      </c>
      <c r="F32" s="166">
        <v>1448.9</v>
      </c>
      <c r="G32" s="166">
        <v>878</v>
      </c>
      <c r="H32" s="645">
        <v>973.4</v>
      </c>
      <c r="I32" s="971">
        <v>1924.1</v>
      </c>
      <c r="J32" s="160">
        <v>1856.1</v>
      </c>
      <c r="K32" s="160">
        <v>720.8</v>
      </c>
      <c r="L32" s="160">
        <v>626.6</v>
      </c>
      <c r="M32" s="924">
        <v>762.8</v>
      </c>
      <c r="N32" s="942">
        <v>-56</v>
      </c>
    </row>
    <row r="33" spans="1:14">
      <c r="A33" s="106" t="s">
        <v>368</v>
      </c>
      <c r="B33" s="166">
        <v>214.8</v>
      </c>
      <c r="C33" s="166">
        <v>395.1</v>
      </c>
      <c r="D33" s="166">
        <v>477.5</v>
      </c>
      <c r="E33" s="166">
        <v>567.70000000000005</v>
      </c>
      <c r="F33" s="166">
        <v>803.6</v>
      </c>
      <c r="G33" s="295">
        <v>576.1</v>
      </c>
      <c r="H33" s="384">
        <v>337.4</v>
      </c>
      <c r="I33" s="969">
        <v>527.70000000000005</v>
      </c>
      <c r="J33" s="924">
        <v>464.8</v>
      </c>
      <c r="K33" s="924">
        <v>883.7</v>
      </c>
      <c r="L33" s="924">
        <v>1461.6</v>
      </c>
      <c r="M33" s="924">
        <v>817.8</v>
      </c>
      <c r="N33" s="924">
        <v>37.200000000000003</v>
      </c>
    </row>
    <row r="34" spans="1:14" hidden="1">
      <c r="A34" s="352" t="s">
        <v>417</v>
      </c>
      <c r="B34" s="166">
        <v>326.2</v>
      </c>
      <c r="C34" s="166">
        <v>516.5</v>
      </c>
      <c r="D34" s="166">
        <v>610.1</v>
      </c>
      <c r="E34" s="166"/>
      <c r="F34" s="166"/>
      <c r="G34" s="295"/>
      <c r="H34" s="384"/>
      <c r="I34" s="969"/>
      <c r="J34" s="924"/>
      <c r="K34" s="924"/>
      <c r="L34" s="924"/>
      <c r="M34" s="924"/>
      <c r="N34" s="924"/>
    </row>
    <row r="35" spans="1:14" hidden="1">
      <c r="A35" s="352" t="s">
        <v>415</v>
      </c>
      <c r="B35" s="166">
        <v>111.4</v>
      </c>
      <c r="C35" s="166">
        <v>121.4</v>
      </c>
      <c r="D35" s="166">
        <v>132.6</v>
      </c>
      <c r="E35" s="166"/>
      <c r="F35" s="166"/>
      <c r="G35" s="295"/>
      <c r="H35" s="384"/>
      <c r="I35" s="969"/>
      <c r="J35" s="924"/>
      <c r="K35" s="924"/>
      <c r="L35" s="924"/>
      <c r="M35" s="924"/>
      <c r="N35" s="924"/>
    </row>
    <row r="36" spans="1:14">
      <c r="A36" s="106" t="s">
        <v>420</v>
      </c>
      <c r="B36" s="168">
        <v>16.100000000000001</v>
      </c>
      <c r="C36" s="168">
        <v>14.2</v>
      </c>
      <c r="D36" s="168">
        <v>14.2</v>
      </c>
      <c r="E36" s="166"/>
      <c r="F36" s="166">
        <v>686.8</v>
      </c>
      <c r="G36" s="295">
        <v>346.9</v>
      </c>
      <c r="H36" s="384">
        <v>39.799999999999997</v>
      </c>
      <c r="I36" s="969">
        <v>601.9</v>
      </c>
      <c r="J36" s="924">
        <v>-36.299999999999997</v>
      </c>
      <c r="K36" s="924">
        <v>-784.2</v>
      </c>
      <c r="L36" s="924">
        <v>-803.5</v>
      </c>
      <c r="M36" s="924">
        <v>-15</v>
      </c>
      <c r="N36" s="924">
        <v>-57.5</v>
      </c>
    </row>
    <row r="37" spans="1:14" hidden="1">
      <c r="A37" s="352" t="s">
        <v>417</v>
      </c>
      <c r="B37" s="168" t="s">
        <v>120</v>
      </c>
      <c r="C37" s="168" t="s">
        <v>120</v>
      </c>
      <c r="D37" s="168" t="s">
        <v>120</v>
      </c>
      <c r="E37" s="168"/>
      <c r="F37" s="166"/>
      <c r="G37" s="295"/>
      <c r="H37" s="384"/>
      <c r="I37" s="969"/>
      <c r="J37" s="167"/>
      <c r="K37" s="167"/>
      <c r="L37" s="167"/>
      <c r="M37" s="924"/>
      <c r="N37" s="924"/>
    </row>
    <row r="38" spans="1:14" hidden="1">
      <c r="A38" s="352" t="s">
        <v>415</v>
      </c>
      <c r="B38" s="166">
        <v>16.100000000000001</v>
      </c>
      <c r="C38" s="166">
        <v>14.2</v>
      </c>
      <c r="D38" s="166">
        <v>14.2</v>
      </c>
      <c r="E38" s="168"/>
      <c r="F38" s="168"/>
      <c r="G38" s="168"/>
      <c r="H38" s="647"/>
      <c r="I38" s="969"/>
      <c r="J38" s="924"/>
      <c r="K38" s="924"/>
      <c r="L38" s="924"/>
      <c r="M38" s="924"/>
      <c r="N38" s="924"/>
    </row>
    <row r="39" spans="1:14">
      <c r="A39" s="106" t="s">
        <v>373</v>
      </c>
      <c r="B39" s="166">
        <v>36.799999999999997</v>
      </c>
      <c r="C39" s="166">
        <v>37.4</v>
      </c>
      <c r="D39" s="166">
        <v>41.5</v>
      </c>
      <c r="E39" s="166">
        <v>-46.7</v>
      </c>
      <c r="F39" s="166">
        <v>-41.5</v>
      </c>
      <c r="G39" s="168">
        <v>-45</v>
      </c>
      <c r="H39" s="647">
        <v>596.20000000000005</v>
      </c>
      <c r="I39" s="969">
        <v>850</v>
      </c>
      <c r="J39" s="167">
        <v>1427.6</v>
      </c>
      <c r="K39" s="167">
        <v>621.29999999999995</v>
      </c>
      <c r="L39" s="167">
        <v>-31.5</v>
      </c>
      <c r="M39" s="924">
        <v>-40.5</v>
      </c>
      <c r="N39" s="924">
        <v>-35.700000000000003</v>
      </c>
    </row>
    <row r="40" spans="1:14" hidden="1">
      <c r="A40" s="352" t="s">
        <v>417</v>
      </c>
      <c r="B40" s="166" t="s">
        <v>120</v>
      </c>
      <c r="C40" s="166" t="s">
        <v>120</v>
      </c>
      <c r="D40" s="166" t="s">
        <v>120</v>
      </c>
      <c r="E40" s="168"/>
      <c r="F40" s="168"/>
      <c r="G40" s="168"/>
      <c r="H40" s="647"/>
      <c r="I40" s="960"/>
      <c r="J40" s="167"/>
      <c r="K40" s="167"/>
      <c r="L40" s="167"/>
      <c r="M40" s="924"/>
      <c r="N40" s="924"/>
    </row>
    <row r="41" spans="1:14" hidden="1">
      <c r="A41" s="352" t="s">
        <v>415</v>
      </c>
      <c r="B41" s="166">
        <v>36.799999999999997</v>
      </c>
      <c r="C41" s="166">
        <v>37.4</v>
      </c>
      <c r="D41" s="166">
        <v>41.5</v>
      </c>
      <c r="E41" s="166"/>
      <c r="F41" s="166"/>
      <c r="G41" s="943"/>
      <c r="H41" s="800"/>
      <c r="I41" s="960"/>
      <c r="J41" s="940"/>
      <c r="K41" s="940"/>
      <c r="L41" s="940"/>
      <c r="M41" s="924"/>
      <c r="N41" s="924"/>
    </row>
    <row r="42" spans="1:14">
      <c r="A42" s="106"/>
      <c r="B42" s="166"/>
      <c r="C42" s="166"/>
      <c r="D42" s="166"/>
      <c r="E42" s="166"/>
      <c r="F42" s="166"/>
      <c r="G42" s="166"/>
      <c r="H42" s="645"/>
      <c r="I42" s="960"/>
      <c r="J42" s="160"/>
      <c r="K42" s="160"/>
      <c r="L42" s="160"/>
      <c r="M42" s="924"/>
      <c r="N42" s="924"/>
    </row>
    <row r="43" spans="1:14" s="757" customFormat="1">
      <c r="A43" s="739" t="s">
        <v>642</v>
      </c>
      <c r="B43" s="77">
        <f t="shared" ref="B43:G43" si="4">B7+B11-B15-B26</f>
        <v>-523.95220999999992</v>
      </c>
      <c r="C43" s="77">
        <f t="shared" si="4"/>
        <v>-3278.0487400000002</v>
      </c>
      <c r="D43" s="77">
        <f t="shared" si="4"/>
        <v>-3579.0405000000001</v>
      </c>
      <c r="E43" s="77">
        <f t="shared" si="4"/>
        <v>-3012.4</v>
      </c>
      <c r="F43" s="77">
        <f t="shared" si="4"/>
        <v>-3086.8</v>
      </c>
      <c r="G43" s="77">
        <f t="shared" si="4"/>
        <v>-1433.8000000000002</v>
      </c>
      <c r="H43" s="607">
        <f t="shared" ref="H43" si="5">H8+H12-H16-H26</f>
        <v>-1987.2</v>
      </c>
      <c r="I43" s="970">
        <f>I5-I13</f>
        <v>-2048.4</v>
      </c>
      <c r="J43" s="76">
        <f>J7+J11-J15-J26</f>
        <v>-1866.6999999999998</v>
      </c>
      <c r="K43" s="76">
        <f>K7+K11-K15-K26</f>
        <v>-1559.3</v>
      </c>
      <c r="L43" s="76">
        <f>L7+L11-L15-L26</f>
        <v>-1389.3</v>
      </c>
      <c r="M43" s="76">
        <f>M7+M11-M15-M26</f>
        <v>-1140.2</v>
      </c>
      <c r="N43" s="76">
        <f>N7+N11-N15-N26</f>
        <v>-1000.0999999999999</v>
      </c>
    </row>
    <row r="44" spans="1:14">
      <c r="A44" s="106"/>
      <c r="B44" s="98"/>
      <c r="C44" s="98"/>
      <c r="D44" s="98"/>
      <c r="E44" s="98"/>
      <c r="F44" s="788"/>
      <c r="G44" s="253"/>
      <c r="H44" s="253"/>
      <c r="I44" s="253"/>
      <c r="J44" s="253"/>
      <c r="K44" s="253"/>
      <c r="L44" s="106"/>
    </row>
    <row r="45" spans="1:14" ht="15">
      <c r="A45" s="545" t="s">
        <v>487</v>
      </c>
      <c r="B45" s="98"/>
      <c r="C45" s="98"/>
      <c r="D45" s="98"/>
      <c r="E45" s="98"/>
      <c r="F45" s="788"/>
      <c r="G45" s="253"/>
      <c r="H45" s="253"/>
      <c r="I45" s="253"/>
      <c r="J45" s="253"/>
      <c r="K45" s="253"/>
      <c r="L45" s="106"/>
    </row>
    <row r="46" spans="1:14">
      <c r="A46" s="850" t="s">
        <v>782</v>
      </c>
      <c r="B46" s="98"/>
      <c r="C46" s="98"/>
      <c r="D46" s="98"/>
      <c r="E46" s="98"/>
      <c r="F46" s="788"/>
      <c r="G46" s="253"/>
      <c r="H46" s="253"/>
      <c r="I46" s="253"/>
      <c r="J46" s="253"/>
      <c r="K46" s="253"/>
      <c r="L46" s="106"/>
    </row>
    <row r="47" spans="1:14">
      <c r="A47" s="878"/>
      <c r="B47" s="98"/>
      <c r="C47" s="98"/>
      <c r="D47" s="98"/>
      <c r="E47" s="98"/>
      <c r="F47" s="788"/>
      <c r="G47" s="253"/>
      <c r="H47" s="253"/>
      <c r="I47" s="253"/>
      <c r="J47" s="253"/>
      <c r="K47" s="253"/>
      <c r="L47" s="106"/>
    </row>
    <row r="48" spans="1:14">
      <c r="A48" s="878"/>
      <c r="B48" s="98"/>
      <c r="C48" s="98"/>
      <c r="D48" s="98"/>
      <c r="E48" s="98"/>
      <c r="F48" s="788"/>
      <c r="G48" s="253"/>
      <c r="H48" s="253"/>
      <c r="I48" s="253"/>
      <c r="J48" s="253"/>
      <c r="K48" s="253"/>
      <c r="L48" s="106"/>
    </row>
    <row r="49" spans="1:12" ht="20.25">
      <c r="A49" s="629" t="s">
        <v>770</v>
      </c>
      <c r="B49" s="98"/>
      <c r="C49" s="98"/>
      <c r="D49" s="98"/>
      <c r="E49" s="98"/>
      <c r="F49" s="788"/>
      <c r="G49" s="253"/>
      <c r="H49" s="253"/>
      <c r="I49" s="253"/>
      <c r="J49" s="253"/>
      <c r="K49" s="253"/>
      <c r="L49" s="106"/>
    </row>
    <row r="50" spans="1:12" s="22" customFormat="1" ht="15" customHeight="1">
      <c r="A50" s="900" t="s">
        <v>328</v>
      </c>
      <c r="B50" s="181"/>
      <c r="C50" s="181"/>
      <c r="D50" s="181"/>
      <c r="E50" s="181"/>
      <c r="F50" s="181"/>
      <c r="G50" s="925"/>
      <c r="H50" s="603" t="s">
        <v>83</v>
      </c>
      <c r="I50" s="603" t="s">
        <v>83</v>
      </c>
      <c r="J50" s="603" t="s">
        <v>83</v>
      </c>
      <c r="K50" s="603" t="s">
        <v>83</v>
      </c>
      <c r="L50" s="603" t="s">
        <v>83</v>
      </c>
    </row>
    <row r="51" spans="1:12" s="25" customFormat="1">
      <c r="A51" s="628" t="s">
        <v>329</v>
      </c>
      <c r="B51" s="131"/>
      <c r="C51" s="131"/>
      <c r="D51" s="131"/>
      <c r="E51" s="131"/>
      <c r="F51" s="131"/>
      <c r="G51" s="926"/>
      <c r="H51" s="605" t="s">
        <v>675</v>
      </c>
      <c r="I51" s="605" t="s">
        <v>675</v>
      </c>
      <c r="J51" s="605" t="s">
        <v>675</v>
      </c>
      <c r="K51" s="605" t="s">
        <v>675</v>
      </c>
      <c r="L51" s="605" t="s">
        <v>675</v>
      </c>
    </row>
    <row r="52" spans="1:12">
      <c r="A52" s="604"/>
      <c r="B52" s="131"/>
      <c r="C52" s="131"/>
      <c r="D52" s="131"/>
      <c r="E52" s="131"/>
      <c r="F52" s="131"/>
      <c r="G52" s="131"/>
      <c r="H52" s="605"/>
      <c r="I52" s="605"/>
      <c r="J52" s="605"/>
      <c r="K52" s="605"/>
      <c r="L52" s="384"/>
    </row>
    <row r="53" spans="1:12" s="4" customFormat="1">
      <c r="A53" s="606" t="s">
        <v>330</v>
      </c>
      <c r="B53" s="164"/>
      <c r="C53" s="164"/>
      <c r="D53" s="164"/>
      <c r="E53" s="164"/>
      <c r="F53" s="164"/>
      <c r="G53" s="164"/>
      <c r="H53" s="773">
        <v>0</v>
      </c>
      <c r="I53" s="773">
        <v>0</v>
      </c>
      <c r="J53" s="773">
        <v>0</v>
      </c>
      <c r="K53" s="773">
        <v>0</v>
      </c>
      <c r="L53" s="773">
        <v>0</v>
      </c>
    </row>
    <row r="54" spans="1:12" s="9" customFormat="1">
      <c r="A54" s="649"/>
      <c r="B54" s="164"/>
      <c r="C54" s="164"/>
      <c r="D54" s="164"/>
      <c r="E54" s="164"/>
      <c r="F54" s="164"/>
      <c r="G54" s="164"/>
      <c r="H54" s="796"/>
      <c r="I54" s="796"/>
      <c r="J54" s="796"/>
      <c r="K54" s="796"/>
      <c r="L54" s="796"/>
    </row>
    <row r="55" spans="1:12" s="4" customFormat="1">
      <c r="A55" s="797" t="s">
        <v>325</v>
      </c>
      <c r="B55" s="165"/>
      <c r="C55" s="165"/>
      <c r="D55" s="165"/>
      <c r="E55" s="165"/>
      <c r="F55" s="165"/>
      <c r="G55" s="165"/>
      <c r="H55" s="646">
        <v>0</v>
      </c>
      <c r="I55" s="646">
        <v>0</v>
      </c>
      <c r="J55" s="646">
        <v>0</v>
      </c>
      <c r="K55" s="646">
        <v>0</v>
      </c>
      <c r="L55" s="646">
        <v>0</v>
      </c>
    </row>
    <row r="56" spans="1:12" s="9" customFormat="1">
      <c r="A56" s="626" t="s">
        <v>331</v>
      </c>
      <c r="B56" s="165"/>
      <c r="C56" s="165"/>
      <c r="D56" s="165"/>
      <c r="E56" s="165"/>
      <c r="F56" s="849"/>
      <c r="G56" s="165"/>
      <c r="H56" s="774"/>
      <c r="I56" s="774"/>
      <c r="J56" s="774"/>
      <c r="K56" s="774"/>
      <c r="L56" s="774"/>
    </row>
    <row r="57" spans="1:12">
      <c r="A57" s="604" t="s">
        <v>332</v>
      </c>
      <c r="B57" s="165"/>
      <c r="C57" s="165"/>
      <c r="D57" s="165"/>
      <c r="E57" s="165"/>
      <c r="F57" s="849"/>
      <c r="G57" s="165"/>
      <c r="H57" s="645"/>
      <c r="I57" s="645"/>
      <c r="J57" s="645"/>
      <c r="K57" s="645"/>
      <c r="L57" s="645"/>
    </row>
    <row r="58" spans="1:12">
      <c r="A58" s="604"/>
      <c r="B58" s="165"/>
      <c r="C58" s="165"/>
      <c r="D58" s="165"/>
      <c r="E58" s="165"/>
      <c r="F58" s="165"/>
      <c r="G58" s="165"/>
      <c r="H58" s="645"/>
      <c r="I58" s="645"/>
      <c r="J58" s="645"/>
      <c r="K58" s="645"/>
      <c r="L58" s="645"/>
    </row>
    <row r="59" spans="1:12" s="4" customFormat="1">
      <c r="A59" s="797" t="s">
        <v>326</v>
      </c>
      <c r="B59" s="927"/>
      <c r="C59" s="927"/>
      <c r="D59" s="927"/>
      <c r="E59" s="927"/>
      <c r="F59" s="927"/>
      <c r="G59" s="927"/>
      <c r="H59" s="798">
        <v>0</v>
      </c>
      <c r="I59" s="798">
        <v>0</v>
      </c>
      <c r="J59" s="798">
        <v>0</v>
      </c>
      <c r="K59" s="798">
        <v>0</v>
      </c>
      <c r="L59" s="798">
        <v>0</v>
      </c>
    </row>
    <row r="60" spans="1:12">
      <c r="A60" s="604"/>
      <c r="B60" s="849"/>
      <c r="C60" s="849"/>
      <c r="D60" s="849"/>
      <c r="E60" s="849"/>
      <c r="F60" s="849"/>
      <c r="G60" s="849"/>
      <c r="H60" s="647"/>
      <c r="I60" s="647"/>
      <c r="J60" s="647"/>
      <c r="K60" s="647"/>
      <c r="L60" s="647"/>
    </row>
    <row r="61" spans="1:12" s="4" customFormat="1">
      <c r="A61" s="606" t="s">
        <v>333</v>
      </c>
      <c r="B61" s="164"/>
      <c r="C61" s="164"/>
      <c r="D61" s="164"/>
      <c r="E61" s="164"/>
      <c r="F61" s="164"/>
      <c r="G61" s="164"/>
      <c r="H61" s="773">
        <f t="shared" ref="H61:L61" si="6">H63+H73</f>
        <v>1987.2</v>
      </c>
      <c r="I61" s="773">
        <f t="shared" si="6"/>
        <v>1897.5</v>
      </c>
      <c r="J61" s="773">
        <f t="shared" si="6"/>
        <v>1675.8</v>
      </c>
      <c r="K61" s="773">
        <f t="shared" si="6"/>
        <v>1408.5</v>
      </c>
      <c r="L61" s="773">
        <f t="shared" si="6"/>
        <v>1261.4000000000001</v>
      </c>
    </row>
    <row r="62" spans="1:12" s="9" customFormat="1">
      <c r="A62" s="649"/>
      <c r="B62" s="164"/>
      <c r="C62" s="164"/>
      <c r="D62" s="164"/>
      <c r="E62" s="164"/>
      <c r="F62" s="164"/>
      <c r="G62" s="164"/>
      <c r="H62" s="796"/>
      <c r="I62" s="796"/>
      <c r="J62" s="796"/>
      <c r="K62" s="796"/>
      <c r="L62" s="929"/>
    </row>
    <row r="63" spans="1:12" s="4" customFormat="1">
      <c r="A63" s="797" t="s">
        <v>325</v>
      </c>
      <c r="B63" s="165"/>
      <c r="C63" s="165"/>
      <c r="D63" s="165"/>
      <c r="E63" s="165"/>
      <c r="F63" s="165"/>
      <c r="G63" s="165"/>
      <c r="H63" s="646">
        <f t="shared" ref="H63:L63" si="7">H64+H71</f>
        <v>373.8</v>
      </c>
      <c r="I63" s="646">
        <f t="shared" si="7"/>
        <v>200.6</v>
      </c>
      <c r="J63" s="646">
        <f t="shared" si="7"/>
        <v>454.7</v>
      </c>
      <c r="K63" s="646">
        <f t="shared" si="7"/>
        <v>816.2</v>
      </c>
      <c r="L63" s="646">
        <f t="shared" si="7"/>
        <v>862.1</v>
      </c>
    </row>
    <row r="64" spans="1:12">
      <c r="A64" s="604" t="s">
        <v>334</v>
      </c>
      <c r="B64" s="165"/>
      <c r="C64" s="165"/>
      <c r="D64" s="165"/>
      <c r="E64" s="165"/>
      <c r="F64" s="165"/>
      <c r="G64" s="165"/>
      <c r="H64" s="645">
        <v>373.8</v>
      </c>
      <c r="I64" s="645">
        <v>200.6</v>
      </c>
      <c r="J64" s="645">
        <v>454.7</v>
      </c>
      <c r="K64" s="645">
        <v>816.2</v>
      </c>
      <c r="L64" s="384">
        <v>862.1</v>
      </c>
    </row>
    <row r="65" spans="1:13">
      <c r="A65" s="604" t="s">
        <v>337</v>
      </c>
      <c r="B65" s="165"/>
      <c r="C65" s="165"/>
      <c r="D65" s="165"/>
      <c r="E65" s="165"/>
      <c r="F65" s="165"/>
      <c r="G65" s="165"/>
      <c r="H65" s="645">
        <v>30.2</v>
      </c>
      <c r="I65" s="645">
        <v>-108</v>
      </c>
      <c r="J65" s="645">
        <v>156</v>
      </c>
      <c r="K65" s="645">
        <v>87.7</v>
      </c>
      <c r="L65" s="930">
        <v>-61.3</v>
      </c>
    </row>
    <row r="66" spans="1:13" hidden="1">
      <c r="A66" s="612" t="s">
        <v>422</v>
      </c>
      <c r="B66" s="165"/>
      <c r="C66" s="165"/>
      <c r="D66" s="165"/>
      <c r="E66" s="165"/>
      <c r="F66" s="165"/>
      <c r="G66" s="165"/>
      <c r="H66" s="645"/>
      <c r="I66" s="645"/>
      <c r="J66" s="645"/>
      <c r="K66" s="645"/>
      <c r="L66" s="384"/>
    </row>
    <row r="67" spans="1:13" hidden="1">
      <c r="A67" s="612" t="s">
        <v>423</v>
      </c>
      <c r="B67" s="165"/>
      <c r="C67" s="165"/>
      <c r="D67" s="165"/>
      <c r="E67" s="165"/>
      <c r="F67" s="165"/>
      <c r="G67" s="165"/>
      <c r="H67" s="645"/>
      <c r="I67" s="645"/>
      <c r="J67" s="645"/>
      <c r="K67" s="645"/>
      <c r="L67" s="384"/>
      <c r="M67" s="433"/>
    </row>
    <row r="68" spans="1:13">
      <c r="A68" s="604" t="s">
        <v>338</v>
      </c>
      <c r="B68" s="165"/>
      <c r="C68" s="165"/>
      <c r="D68" s="165"/>
      <c r="E68" s="165"/>
      <c r="F68" s="165"/>
      <c r="G68" s="165"/>
      <c r="H68" s="645">
        <v>343.6</v>
      </c>
      <c r="I68" s="645">
        <v>308.60000000000002</v>
      </c>
      <c r="J68" s="645">
        <v>298.7</v>
      </c>
      <c r="K68" s="645">
        <v>728.5</v>
      </c>
      <c r="L68" s="384">
        <v>923.4</v>
      </c>
    </row>
    <row r="69" spans="1:13" hidden="1">
      <c r="A69" s="612" t="s">
        <v>414</v>
      </c>
      <c r="B69" s="165"/>
      <c r="C69" s="165"/>
      <c r="D69" s="165"/>
      <c r="E69" s="165"/>
      <c r="F69" s="165"/>
      <c r="G69" s="165"/>
      <c r="H69" s="645"/>
      <c r="I69" s="645"/>
      <c r="J69" s="645"/>
      <c r="K69" s="645"/>
      <c r="L69" s="384"/>
    </row>
    <row r="70" spans="1:13" hidden="1">
      <c r="A70" s="612" t="s">
        <v>415</v>
      </c>
      <c r="B70" s="165"/>
      <c r="C70" s="165"/>
      <c r="D70" s="165"/>
      <c r="E70" s="165"/>
      <c r="F70" s="165"/>
      <c r="G70" s="165"/>
      <c r="H70" s="645"/>
      <c r="I70" s="645"/>
      <c r="J70" s="645"/>
      <c r="K70" s="645"/>
      <c r="L70" s="384"/>
    </row>
    <row r="71" spans="1:13">
      <c r="A71" s="604" t="s">
        <v>339</v>
      </c>
      <c r="B71" s="849"/>
      <c r="C71" s="849"/>
      <c r="D71" s="849"/>
      <c r="E71" s="849"/>
      <c r="F71" s="165"/>
      <c r="G71" s="165"/>
      <c r="H71" s="645"/>
      <c r="I71" s="645"/>
      <c r="J71" s="647"/>
      <c r="K71" s="647"/>
      <c r="L71" s="384"/>
    </row>
    <row r="72" spans="1:13">
      <c r="A72" s="604"/>
      <c r="B72" s="165"/>
      <c r="C72" s="165"/>
      <c r="D72" s="165"/>
      <c r="E72" s="165"/>
      <c r="F72" s="165"/>
      <c r="G72" s="165"/>
      <c r="H72" s="645"/>
      <c r="I72" s="645"/>
      <c r="J72" s="645"/>
      <c r="K72" s="645"/>
      <c r="L72" s="384"/>
    </row>
    <row r="73" spans="1:13" s="4" customFormat="1">
      <c r="A73" s="797" t="s">
        <v>326</v>
      </c>
      <c r="B73" s="165"/>
      <c r="C73" s="165"/>
      <c r="D73" s="165"/>
      <c r="E73" s="165"/>
      <c r="F73" s="165"/>
      <c r="G73" s="165"/>
      <c r="H73" s="646">
        <f t="shared" ref="H73:L73" si="8">H75+H79+H74</f>
        <v>1613.4</v>
      </c>
      <c r="I73" s="646">
        <f t="shared" si="8"/>
        <v>1696.9</v>
      </c>
      <c r="J73" s="646">
        <f t="shared" si="8"/>
        <v>1221.0999999999999</v>
      </c>
      <c r="K73" s="646">
        <f t="shared" si="8"/>
        <v>592.29999999999995</v>
      </c>
      <c r="L73" s="646">
        <f t="shared" si="8"/>
        <v>399.29999999999995</v>
      </c>
    </row>
    <row r="74" spans="1:13" s="9" customFormat="1">
      <c r="A74" s="626" t="s">
        <v>699</v>
      </c>
      <c r="B74" s="165"/>
      <c r="C74" s="165"/>
      <c r="D74" s="165"/>
      <c r="E74" s="165"/>
      <c r="F74" s="165"/>
      <c r="G74" s="165"/>
      <c r="H74" s="774">
        <v>640</v>
      </c>
      <c r="I74" s="774">
        <v>640</v>
      </c>
      <c r="J74" s="774">
        <v>320</v>
      </c>
      <c r="K74" s="774"/>
      <c r="L74" s="774">
        <v>-640</v>
      </c>
    </row>
    <row r="75" spans="1:13" s="8" customFormat="1">
      <c r="A75" s="604" t="s">
        <v>334</v>
      </c>
      <c r="B75" s="165"/>
      <c r="C75" s="165"/>
      <c r="D75" s="165"/>
      <c r="E75" s="165"/>
      <c r="F75" s="849"/>
      <c r="G75" s="165"/>
      <c r="H75" s="800"/>
      <c r="I75" s="645"/>
      <c r="J75" s="645"/>
      <c r="K75" s="801"/>
      <c r="L75" s="931"/>
    </row>
    <row r="76" spans="1:13">
      <c r="A76" s="604" t="s">
        <v>373</v>
      </c>
      <c r="B76" s="165"/>
      <c r="C76" s="165"/>
      <c r="D76" s="165"/>
      <c r="E76" s="165"/>
      <c r="F76" s="849"/>
      <c r="G76" s="165"/>
      <c r="H76" s="645"/>
      <c r="I76" s="645"/>
      <c r="J76" s="645"/>
      <c r="K76" s="647"/>
      <c r="L76" s="384"/>
    </row>
    <row r="77" spans="1:13" hidden="1">
      <c r="A77" s="612" t="s">
        <v>414</v>
      </c>
      <c r="B77" s="165"/>
      <c r="C77" s="165"/>
      <c r="D77" s="165"/>
      <c r="E77" s="165"/>
      <c r="F77" s="849"/>
      <c r="G77" s="165"/>
      <c r="H77" s="645"/>
      <c r="I77" s="645"/>
      <c r="J77" s="645"/>
      <c r="K77" s="647"/>
      <c r="L77" s="384"/>
    </row>
    <row r="78" spans="1:13" hidden="1">
      <c r="A78" s="612" t="s">
        <v>415</v>
      </c>
      <c r="B78" s="165"/>
      <c r="C78" s="165"/>
      <c r="D78" s="165"/>
      <c r="E78" s="165"/>
      <c r="F78" s="849"/>
      <c r="G78" s="165"/>
      <c r="H78" s="645"/>
      <c r="I78" s="645"/>
      <c r="J78" s="645"/>
      <c r="K78" s="647"/>
      <c r="L78" s="384"/>
    </row>
    <row r="79" spans="1:13" s="8" customFormat="1">
      <c r="A79" s="604" t="s">
        <v>340</v>
      </c>
      <c r="B79" s="165"/>
      <c r="C79" s="165"/>
      <c r="D79" s="165"/>
      <c r="E79" s="165"/>
      <c r="F79" s="165"/>
      <c r="G79" s="165"/>
      <c r="H79" s="645">
        <v>973.4</v>
      </c>
      <c r="I79" s="645">
        <v>1056.9000000000001</v>
      </c>
      <c r="J79" s="645">
        <v>901.1</v>
      </c>
      <c r="K79" s="645">
        <v>592.29999999999995</v>
      </c>
      <c r="L79" s="384">
        <v>1039.3</v>
      </c>
    </row>
    <row r="80" spans="1:13">
      <c r="A80" s="604" t="s">
        <v>368</v>
      </c>
      <c r="B80" s="165"/>
      <c r="C80" s="165"/>
      <c r="D80" s="165"/>
      <c r="E80" s="165"/>
      <c r="F80" s="165"/>
      <c r="G80" s="299"/>
      <c r="H80" s="384">
        <v>337.4</v>
      </c>
      <c r="I80" s="384">
        <v>480.6</v>
      </c>
      <c r="J80" s="384">
        <v>808.3</v>
      </c>
      <c r="K80" s="384">
        <v>1123.4000000000001</v>
      </c>
      <c r="L80" s="384">
        <v>1389.7</v>
      </c>
    </row>
    <row r="81" spans="1:12" hidden="1">
      <c r="A81" s="612" t="s">
        <v>417</v>
      </c>
      <c r="B81" s="165"/>
      <c r="C81" s="165"/>
      <c r="D81" s="165"/>
      <c r="E81" s="165"/>
      <c r="F81" s="165"/>
      <c r="G81" s="299"/>
      <c r="H81" s="384"/>
      <c r="I81" s="384"/>
      <c r="J81" s="384"/>
      <c r="K81" s="384"/>
      <c r="L81" s="384"/>
    </row>
    <row r="82" spans="1:12" hidden="1">
      <c r="A82" s="612" t="s">
        <v>415</v>
      </c>
      <c r="B82" s="165"/>
      <c r="C82" s="165"/>
      <c r="D82" s="165"/>
      <c r="E82" s="165"/>
      <c r="F82" s="165"/>
      <c r="G82" s="299"/>
      <c r="H82" s="384"/>
      <c r="I82" s="384"/>
      <c r="J82" s="384"/>
      <c r="K82" s="384"/>
      <c r="L82" s="384"/>
    </row>
    <row r="83" spans="1:12">
      <c r="A83" s="604" t="s">
        <v>420</v>
      </c>
      <c r="B83" s="849"/>
      <c r="C83" s="849"/>
      <c r="D83" s="849"/>
      <c r="E83" s="165"/>
      <c r="F83" s="165"/>
      <c r="G83" s="299"/>
      <c r="H83" s="384">
        <v>39.799999999999997</v>
      </c>
      <c r="I83" s="384">
        <v>17.899999999999999</v>
      </c>
      <c r="J83" s="384">
        <v>513.9</v>
      </c>
      <c r="K83" s="384">
        <v>513.9</v>
      </c>
      <c r="L83" s="384">
        <v>337.9</v>
      </c>
    </row>
    <row r="84" spans="1:12" hidden="1">
      <c r="A84" s="612" t="s">
        <v>417</v>
      </c>
      <c r="B84" s="849"/>
      <c r="C84" s="849"/>
      <c r="D84" s="849"/>
      <c r="E84" s="849"/>
      <c r="F84" s="165"/>
      <c r="G84" s="299"/>
      <c r="H84" s="384"/>
      <c r="I84" s="647"/>
      <c r="J84" s="647"/>
      <c r="K84" s="647"/>
      <c r="L84" s="384"/>
    </row>
    <row r="85" spans="1:12" hidden="1">
      <c r="A85" s="612" t="s">
        <v>415</v>
      </c>
      <c r="B85" s="165"/>
      <c r="C85" s="165"/>
      <c r="D85" s="165"/>
      <c r="E85" s="849"/>
      <c r="F85" s="849"/>
      <c r="G85" s="849"/>
      <c r="H85" s="647"/>
      <c r="I85" s="384"/>
      <c r="J85" s="384"/>
      <c r="K85" s="384"/>
      <c r="L85" s="384"/>
    </row>
    <row r="86" spans="1:12">
      <c r="A86" s="604" t="s">
        <v>373</v>
      </c>
      <c r="B86" s="165"/>
      <c r="C86" s="165"/>
      <c r="D86" s="165"/>
      <c r="E86" s="165"/>
      <c r="F86" s="165"/>
      <c r="G86" s="849"/>
      <c r="H86" s="647">
        <v>596.20000000000005</v>
      </c>
      <c r="I86" s="647">
        <v>594.20000000000005</v>
      </c>
      <c r="J86" s="647">
        <v>606.70000000000005</v>
      </c>
      <c r="K86" s="647">
        <v>-17.100000000000001</v>
      </c>
      <c r="L86" s="384">
        <v>-12.4</v>
      </c>
    </row>
    <row r="87" spans="1:12" hidden="1">
      <c r="A87" s="352" t="s">
        <v>417</v>
      </c>
      <c r="B87" s="165"/>
      <c r="C87" s="165"/>
      <c r="D87" s="165"/>
      <c r="E87" s="849"/>
      <c r="F87" s="849"/>
      <c r="G87" s="849"/>
      <c r="H87" s="647"/>
      <c r="I87" s="647"/>
      <c r="J87" s="647"/>
      <c r="K87" s="647"/>
      <c r="L87" s="384"/>
    </row>
    <row r="88" spans="1:12" hidden="1">
      <c r="A88" s="352" t="s">
        <v>415</v>
      </c>
      <c r="B88" s="165"/>
      <c r="C88" s="165"/>
      <c r="D88" s="165"/>
      <c r="E88" s="165"/>
      <c r="F88" s="165"/>
      <c r="G88" s="928"/>
      <c r="H88" s="800"/>
      <c r="I88" s="800"/>
      <c r="J88" s="800"/>
      <c r="K88" s="800"/>
      <c r="L88" s="384"/>
    </row>
    <row r="89" spans="1:12">
      <c r="A89" s="106"/>
      <c r="B89" s="165"/>
      <c r="C89" s="165"/>
      <c r="D89" s="165"/>
      <c r="E89" s="165"/>
      <c r="F89" s="165"/>
      <c r="G89" s="165"/>
      <c r="H89" s="645"/>
      <c r="I89" s="645"/>
      <c r="J89" s="645"/>
      <c r="K89" s="645"/>
      <c r="L89" s="384"/>
    </row>
    <row r="90" spans="1:12" s="757" customFormat="1">
      <c r="A90" s="739" t="s">
        <v>642</v>
      </c>
      <c r="B90" s="79"/>
      <c r="C90" s="79"/>
      <c r="D90" s="79"/>
      <c r="E90" s="79"/>
      <c r="F90" s="79"/>
      <c r="G90" s="79"/>
      <c r="H90" s="607">
        <f t="shared" ref="H90:L90" si="9">H55+H59-H63-H73</f>
        <v>-1987.2</v>
      </c>
      <c r="I90" s="607">
        <f t="shared" si="9"/>
        <v>-1897.5</v>
      </c>
      <c r="J90" s="607">
        <f t="shared" si="9"/>
        <v>-1675.8</v>
      </c>
      <c r="K90" s="607">
        <f t="shared" si="9"/>
        <v>-1408.5</v>
      </c>
      <c r="L90" s="607">
        <f t="shared" si="9"/>
        <v>-1261.4000000000001</v>
      </c>
    </row>
    <row r="91" spans="1:12" ht="20.25">
      <c r="A91" s="629" t="s">
        <v>653</v>
      </c>
      <c r="B91" s="98"/>
      <c r="C91" s="98"/>
      <c r="D91" s="98"/>
      <c r="E91" s="66"/>
      <c r="F91" s="253"/>
      <c r="G91" s="253"/>
      <c r="H91" s="253"/>
      <c r="I91" s="253"/>
      <c r="J91" s="253"/>
      <c r="K91" s="253"/>
      <c r="L91" s="106"/>
    </row>
    <row r="92" spans="1:12" ht="25.5">
      <c r="A92" s="601" t="s">
        <v>327</v>
      </c>
      <c r="B92" s="253"/>
      <c r="C92" s="253"/>
      <c r="D92" s="253"/>
      <c r="E92" s="603" t="s">
        <v>658</v>
      </c>
      <c r="F92" s="603" t="s">
        <v>83</v>
      </c>
      <c r="G92" s="603" t="s">
        <v>83</v>
      </c>
      <c r="H92" s="603" t="s">
        <v>83</v>
      </c>
      <c r="I92" s="603" t="s">
        <v>83</v>
      </c>
      <c r="J92" s="603" t="s">
        <v>83</v>
      </c>
      <c r="K92" s="603" t="s">
        <v>83</v>
      </c>
    </row>
    <row r="93" spans="1:12">
      <c r="A93" s="601" t="s">
        <v>328</v>
      </c>
      <c r="B93" s="253"/>
      <c r="C93" s="253"/>
      <c r="D93" s="253"/>
      <c r="E93" s="605" t="s">
        <v>86</v>
      </c>
      <c r="F93" s="605" t="s">
        <v>86</v>
      </c>
      <c r="G93" s="605" t="s">
        <v>86</v>
      </c>
      <c r="H93" s="605" t="s">
        <v>86</v>
      </c>
      <c r="I93" s="605" t="s">
        <v>86</v>
      </c>
      <c r="J93" s="605" t="s">
        <v>86</v>
      </c>
      <c r="K93" s="605" t="s">
        <v>86</v>
      </c>
    </row>
    <row r="94" spans="1:12">
      <c r="A94" s="628" t="s">
        <v>329</v>
      </c>
      <c r="B94" s="253"/>
      <c r="C94" s="253"/>
      <c r="D94" s="253"/>
      <c r="E94" s="605"/>
      <c r="F94" s="605"/>
      <c r="G94" s="605"/>
      <c r="H94" s="605"/>
      <c r="I94" s="605"/>
      <c r="J94" s="605"/>
      <c r="K94" s="605"/>
    </row>
    <row r="95" spans="1:12">
      <c r="A95" s="604"/>
      <c r="B95" s="253"/>
      <c r="C95" s="253"/>
      <c r="D95" s="253"/>
      <c r="E95" s="773">
        <f>E97+E101</f>
        <v>-192</v>
      </c>
      <c r="F95" s="773">
        <v>-1847.2</v>
      </c>
      <c r="G95" s="773">
        <v>-1937.4</v>
      </c>
      <c r="H95" s="773">
        <v>-2351.1</v>
      </c>
      <c r="I95" s="773">
        <v>-2061.6999999999998</v>
      </c>
      <c r="J95" s="773">
        <v>-1959.2</v>
      </c>
      <c r="K95" s="773">
        <v>-1959.2</v>
      </c>
    </row>
    <row r="96" spans="1:12">
      <c r="A96" s="606" t="s">
        <v>330</v>
      </c>
      <c r="B96" s="253"/>
      <c r="C96" s="253"/>
      <c r="D96" s="253"/>
      <c r="E96" s="796"/>
      <c r="F96" s="796"/>
      <c r="G96" s="796"/>
      <c r="H96" s="796"/>
      <c r="I96" s="796"/>
      <c r="J96" s="796"/>
      <c r="K96" s="796"/>
    </row>
    <row r="97" spans="1:11">
      <c r="A97" s="649"/>
      <c r="B97" s="253"/>
      <c r="C97" s="253"/>
      <c r="D97" s="253"/>
      <c r="E97" s="646">
        <v>-192</v>
      </c>
      <c r="F97" s="646">
        <v>-1847.2</v>
      </c>
      <c r="G97" s="646">
        <v>-1937.4</v>
      </c>
      <c r="H97" s="646">
        <v>-2351.1</v>
      </c>
      <c r="I97" s="646">
        <v>-2061.6999999999998</v>
      </c>
      <c r="J97" s="646">
        <v>-1959.2</v>
      </c>
      <c r="K97" s="646">
        <v>-1959.2</v>
      </c>
    </row>
    <row r="98" spans="1:11">
      <c r="A98" s="797" t="s">
        <v>325</v>
      </c>
      <c r="B98" s="253"/>
      <c r="C98" s="253"/>
      <c r="D98" s="253"/>
      <c r="E98" s="774">
        <v>-124.1</v>
      </c>
      <c r="F98" s="774">
        <v>-1784.6</v>
      </c>
      <c r="G98" s="774">
        <v>-1873.6</v>
      </c>
      <c r="H98" s="774">
        <v>-2283.6999999999998</v>
      </c>
      <c r="I98" s="774">
        <v>-1991.9</v>
      </c>
      <c r="J98" s="774">
        <v>-1888.8</v>
      </c>
      <c r="K98" s="774">
        <v>-1888.8</v>
      </c>
    </row>
    <row r="99" spans="1:11">
      <c r="A99" s="626" t="s">
        <v>331</v>
      </c>
      <c r="B99" s="253"/>
      <c r="C99" s="253"/>
      <c r="D99" s="253"/>
      <c r="E99" s="645">
        <v>-68</v>
      </c>
      <c r="F99" s="645">
        <v>-62.6</v>
      </c>
      <c r="G99" s="645">
        <v>-63.8</v>
      </c>
      <c r="H99" s="645">
        <v>-67.400000000000006</v>
      </c>
      <c r="I99" s="645">
        <v>-69.8</v>
      </c>
      <c r="J99" s="645">
        <v>-70.400000000000006</v>
      </c>
      <c r="K99" s="645">
        <v>-70.400000000000006</v>
      </c>
    </row>
    <row r="100" spans="1:11">
      <c r="A100" s="604" t="s">
        <v>332</v>
      </c>
      <c r="B100" s="253"/>
      <c r="C100" s="253"/>
      <c r="D100" s="253"/>
      <c r="E100" s="645"/>
      <c r="F100" s="645"/>
      <c r="G100" s="645"/>
      <c r="H100" s="645"/>
      <c r="I100" s="645"/>
      <c r="J100" s="645"/>
      <c r="K100" s="645"/>
    </row>
    <row r="101" spans="1:11">
      <c r="A101" s="604"/>
      <c r="B101" s="253"/>
      <c r="C101" s="253"/>
      <c r="D101" s="253"/>
      <c r="E101" s="798">
        <v>0</v>
      </c>
      <c r="F101" s="798">
        <v>0</v>
      </c>
      <c r="G101" s="798">
        <v>0</v>
      </c>
      <c r="H101" s="798">
        <v>0</v>
      </c>
      <c r="I101" s="798">
        <v>0</v>
      </c>
      <c r="J101" s="798">
        <v>0</v>
      </c>
      <c r="K101" s="798">
        <v>0</v>
      </c>
    </row>
    <row r="102" spans="1:11">
      <c r="A102" s="797" t="s">
        <v>326</v>
      </c>
      <c r="B102" s="253"/>
      <c r="C102" s="253"/>
      <c r="D102" s="253"/>
      <c r="E102" s="647" t="s">
        <v>120</v>
      </c>
      <c r="F102" s="647" t="s">
        <v>120</v>
      </c>
      <c r="G102" s="647" t="s">
        <v>120</v>
      </c>
      <c r="H102" s="647" t="s">
        <v>120</v>
      </c>
      <c r="I102" s="647" t="s">
        <v>120</v>
      </c>
      <c r="J102" s="647" t="s">
        <v>120</v>
      </c>
      <c r="K102" s="647" t="s">
        <v>120</v>
      </c>
    </row>
    <row r="103" spans="1:11">
      <c r="A103" s="604"/>
      <c r="B103" s="253"/>
      <c r="C103" s="253"/>
      <c r="D103" s="253"/>
      <c r="E103" s="773">
        <v>2299.8000000000002</v>
      </c>
      <c r="F103" s="773">
        <v>2029.6</v>
      </c>
      <c r="G103" s="773">
        <v>1838.6</v>
      </c>
      <c r="H103" s="773">
        <v>1839.6</v>
      </c>
      <c r="I103" s="773">
        <v>1570.3</v>
      </c>
      <c r="J103" s="773">
        <v>1215.0999999999999</v>
      </c>
      <c r="K103" s="773">
        <v>699.8</v>
      </c>
    </row>
    <row r="104" spans="1:11">
      <c r="A104" s="606" t="s">
        <v>333</v>
      </c>
      <c r="B104" s="253"/>
      <c r="C104" s="253"/>
      <c r="D104" s="253"/>
      <c r="E104" s="796"/>
      <c r="F104" s="796"/>
      <c r="G104" s="796"/>
      <c r="H104" s="796"/>
      <c r="I104" s="796"/>
      <c r="J104" s="796"/>
      <c r="K104" s="796"/>
    </row>
    <row r="105" spans="1:11">
      <c r="A105" s="649"/>
      <c r="B105" s="253"/>
      <c r="C105" s="253"/>
      <c r="D105" s="253"/>
      <c r="E105" s="646">
        <v>1984.8</v>
      </c>
      <c r="F105" s="646">
        <v>-1502</v>
      </c>
      <c r="G105" s="646">
        <v>155.6</v>
      </c>
      <c r="H105" s="646">
        <v>1246.4000000000001</v>
      </c>
      <c r="I105" s="646">
        <v>990.5</v>
      </c>
      <c r="J105" s="646">
        <v>1564.4</v>
      </c>
      <c r="K105" s="646">
        <v>2836.7</v>
      </c>
    </row>
    <row r="106" spans="1:11">
      <c r="A106" s="797" t="s">
        <v>325</v>
      </c>
      <c r="B106" s="253"/>
      <c r="C106" s="253"/>
      <c r="D106" s="253"/>
      <c r="E106" s="645">
        <v>1984.8</v>
      </c>
      <c r="F106" s="645">
        <v>-1502</v>
      </c>
      <c r="G106" s="645">
        <v>155.6</v>
      </c>
      <c r="H106" s="645">
        <v>1246.4000000000001</v>
      </c>
      <c r="I106" s="645">
        <v>990.5</v>
      </c>
      <c r="J106" s="645">
        <v>1564.4</v>
      </c>
      <c r="K106" s="645">
        <v>2836.7</v>
      </c>
    </row>
    <row r="107" spans="1:11">
      <c r="A107" s="604" t="s">
        <v>334</v>
      </c>
      <c r="B107" s="253"/>
      <c r="C107" s="253"/>
      <c r="D107" s="253"/>
      <c r="E107" s="645">
        <v>1046.5</v>
      </c>
      <c r="F107" s="645">
        <v>-1938</v>
      </c>
      <c r="G107" s="645">
        <v>-62.1</v>
      </c>
      <c r="H107" s="645">
        <v>602.9</v>
      </c>
      <c r="I107" s="645">
        <v>-9.8000000000000007</v>
      </c>
      <c r="J107" s="645">
        <v>521.5</v>
      </c>
      <c r="K107" s="645">
        <v>898.8</v>
      </c>
    </row>
    <row r="108" spans="1:11">
      <c r="A108" s="604" t="s">
        <v>337</v>
      </c>
      <c r="B108" s="253"/>
      <c r="C108" s="253"/>
      <c r="D108" s="253"/>
      <c r="E108" s="645">
        <v>9674.4</v>
      </c>
      <c r="F108" s="645">
        <v>7250</v>
      </c>
      <c r="G108" s="645">
        <v>7423.5</v>
      </c>
      <c r="H108" s="645">
        <v>7785.01</v>
      </c>
      <c r="I108" s="645">
        <v>3990.2</v>
      </c>
      <c r="J108" s="645">
        <v>3493.2</v>
      </c>
      <c r="K108" s="645">
        <v>2898.8</v>
      </c>
    </row>
    <row r="109" spans="1:11">
      <c r="A109" s="612" t="s">
        <v>422</v>
      </c>
      <c r="B109" s="253"/>
      <c r="C109" s="253"/>
      <c r="D109" s="253"/>
      <c r="E109" s="645">
        <v>8627.9</v>
      </c>
      <c r="F109" s="645">
        <v>9188</v>
      </c>
      <c r="G109" s="645">
        <v>7485.5</v>
      </c>
      <c r="H109" s="645">
        <v>7182.1</v>
      </c>
      <c r="I109" s="645">
        <v>4000</v>
      </c>
      <c r="J109" s="645">
        <v>2971.8</v>
      </c>
      <c r="K109" s="645">
        <v>2000</v>
      </c>
    </row>
    <row r="110" spans="1:11">
      <c r="A110" s="612" t="s">
        <v>423</v>
      </c>
      <c r="B110" s="253"/>
      <c r="C110" s="253"/>
      <c r="D110" s="253"/>
      <c r="E110" s="645">
        <v>938.3</v>
      </c>
      <c r="F110" s="645">
        <v>436</v>
      </c>
      <c r="G110" s="645">
        <v>217.7</v>
      </c>
      <c r="H110" s="645">
        <v>643.6</v>
      </c>
      <c r="I110" s="645">
        <v>1000.3</v>
      </c>
      <c r="J110" s="645">
        <v>1042.9000000000001</v>
      </c>
      <c r="K110" s="645">
        <v>1937.9</v>
      </c>
    </row>
    <row r="111" spans="1:11">
      <c r="A111" s="604" t="s">
        <v>338</v>
      </c>
      <c r="B111" s="253"/>
      <c r="C111" s="253"/>
      <c r="D111" s="253"/>
      <c r="E111" s="645">
        <v>1429.4</v>
      </c>
      <c r="F111" s="645">
        <v>900</v>
      </c>
      <c r="G111" s="645">
        <v>900</v>
      </c>
      <c r="H111" s="645">
        <v>1300</v>
      </c>
      <c r="I111" s="645">
        <v>1500</v>
      </c>
      <c r="J111" s="645">
        <v>2050</v>
      </c>
      <c r="K111" s="645">
        <v>2200</v>
      </c>
    </row>
    <row r="112" spans="1:11">
      <c r="A112" s="612" t="s">
        <v>414</v>
      </c>
      <c r="B112" s="253"/>
      <c r="C112" s="253"/>
      <c r="D112" s="253"/>
      <c r="E112" s="645">
        <v>491.1</v>
      </c>
      <c r="F112" s="645">
        <v>464</v>
      </c>
      <c r="G112" s="645">
        <v>682.3</v>
      </c>
      <c r="H112" s="645">
        <v>656.4</v>
      </c>
      <c r="I112" s="645">
        <v>499.7</v>
      </c>
      <c r="J112" s="645">
        <v>1007.1</v>
      </c>
      <c r="K112" s="645">
        <v>262.2</v>
      </c>
    </row>
    <row r="113" spans="1:11">
      <c r="A113" s="612" t="s">
        <v>415</v>
      </c>
      <c r="B113" s="253"/>
      <c r="C113" s="253"/>
      <c r="D113" s="253"/>
      <c r="E113" s="645" t="s">
        <v>120</v>
      </c>
      <c r="F113" s="645" t="s">
        <v>120</v>
      </c>
      <c r="G113" s="645">
        <v>38</v>
      </c>
      <c r="H113" s="645" t="s">
        <v>120</v>
      </c>
      <c r="I113" s="645" t="s">
        <v>120</v>
      </c>
      <c r="J113" s="647" t="s">
        <v>120</v>
      </c>
      <c r="K113" s="647" t="s">
        <v>120</v>
      </c>
    </row>
    <row r="114" spans="1:11">
      <c r="A114" s="604" t="s">
        <v>339</v>
      </c>
      <c r="B114" s="253"/>
      <c r="C114" s="253"/>
      <c r="D114" s="253"/>
      <c r="E114" s="645"/>
      <c r="F114" s="645"/>
      <c r="G114" s="645"/>
      <c r="H114" s="645"/>
      <c r="I114" s="645"/>
      <c r="J114" s="645"/>
      <c r="K114" s="645"/>
    </row>
    <row r="115" spans="1:11">
      <c r="A115" s="604"/>
      <c r="B115" s="253"/>
      <c r="C115" s="253"/>
      <c r="D115" s="253"/>
      <c r="E115" s="646">
        <v>315</v>
      </c>
      <c r="F115" s="646">
        <v>3531.6</v>
      </c>
      <c r="G115" s="646">
        <v>1683</v>
      </c>
      <c r="H115" s="646">
        <v>593.1</v>
      </c>
      <c r="I115" s="646">
        <v>579.79999999999995</v>
      </c>
      <c r="J115" s="646">
        <v>-349.3</v>
      </c>
      <c r="K115" s="799">
        <v>-2136.9</v>
      </c>
    </row>
    <row r="116" spans="1:11">
      <c r="A116" s="797" t="s">
        <v>326</v>
      </c>
      <c r="B116" s="253"/>
      <c r="C116" s="253"/>
      <c r="D116" s="253"/>
      <c r="E116" s="645" t="s">
        <v>120</v>
      </c>
      <c r="F116" s="645">
        <v>2800</v>
      </c>
      <c r="G116" s="645">
        <v>1500</v>
      </c>
      <c r="H116" s="800" t="s">
        <v>120</v>
      </c>
      <c r="I116" s="645" t="s">
        <v>120</v>
      </c>
      <c r="J116" s="645" t="s">
        <v>120</v>
      </c>
      <c r="K116" s="801">
        <v>-1499.2</v>
      </c>
    </row>
    <row r="117" spans="1:11">
      <c r="A117" s="604" t="s">
        <v>334</v>
      </c>
      <c r="B117" s="253"/>
      <c r="C117" s="253"/>
      <c r="D117" s="253"/>
      <c r="E117" s="645" t="s">
        <v>120</v>
      </c>
      <c r="F117" s="645">
        <v>2800</v>
      </c>
      <c r="G117" s="645">
        <v>1500</v>
      </c>
      <c r="H117" s="645" t="s">
        <v>120</v>
      </c>
      <c r="I117" s="645" t="s">
        <v>120</v>
      </c>
      <c r="J117" s="645" t="s">
        <v>120</v>
      </c>
      <c r="K117" s="647">
        <v>-1499.2</v>
      </c>
    </row>
    <row r="118" spans="1:11">
      <c r="A118" s="604" t="s">
        <v>416</v>
      </c>
      <c r="B118" s="253"/>
      <c r="C118" s="253"/>
      <c r="D118" s="253"/>
      <c r="E118" s="645" t="s">
        <v>120</v>
      </c>
      <c r="F118" s="645">
        <v>2800</v>
      </c>
      <c r="G118" s="645">
        <v>1500</v>
      </c>
      <c r="H118" s="645" t="s">
        <v>120</v>
      </c>
      <c r="I118" s="645" t="s">
        <v>120</v>
      </c>
      <c r="J118" s="645" t="s">
        <v>120</v>
      </c>
      <c r="K118" s="647" t="s">
        <v>120</v>
      </c>
    </row>
    <row r="119" spans="1:11">
      <c r="A119" s="612" t="s">
        <v>414</v>
      </c>
      <c r="B119" s="253"/>
      <c r="C119" s="253"/>
      <c r="D119" s="253"/>
      <c r="E119" s="645" t="s">
        <v>120</v>
      </c>
      <c r="F119" s="645" t="s">
        <v>120</v>
      </c>
      <c r="G119" s="645" t="s">
        <v>120</v>
      </c>
      <c r="H119" s="645" t="s">
        <v>120</v>
      </c>
      <c r="I119" s="645" t="s">
        <v>120</v>
      </c>
      <c r="J119" s="645" t="s">
        <v>120</v>
      </c>
      <c r="K119" s="647">
        <v>1499.2</v>
      </c>
    </row>
    <row r="120" spans="1:11">
      <c r="A120" s="612" t="s">
        <v>415</v>
      </c>
      <c r="B120" s="253"/>
      <c r="C120" s="253"/>
      <c r="D120" s="253"/>
      <c r="E120" s="645">
        <v>315</v>
      </c>
      <c r="F120" s="645">
        <v>731.6</v>
      </c>
      <c r="G120" s="645">
        <v>183</v>
      </c>
      <c r="H120" s="645">
        <v>593.1</v>
      </c>
      <c r="I120" s="645">
        <v>579.79999999999995</v>
      </c>
      <c r="J120" s="645">
        <v>-349.3</v>
      </c>
      <c r="K120" s="645">
        <v>-637.70000000000005</v>
      </c>
    </row>
    <row r="121" spans="1:11">
      <c r="A121" s="604" t="s">
        <v>340</v>
      </c>
      <c r="B121" s="253"/>
      <c r="C121" s="253"/>
      <c r="D121" s="253"/>
      <c r="E121" s="645">
        <v>360.3</v>
      </c>
      <c r="F121" s="645">
        <v>765.5</v>
      </c>
      <c r="G121" s="384">
        <v>54.4</v>
      </c>
      <c r="H121" s="384">
        <v>40.799999999999997</v>
      </c>
      <c r="I121" s="384">
        <v>-16.600000000000001</v>
      </c>
      <c r="J121" s="384">
        <v>-809</v>
      </c>
      <c r="K121" s="384">
        <v>-809</v>
      </c>
    </row>
    <row r="122" spans="1:11">
      <c r="A122" s="604" t="s">
        <v>368</v>
      </c>
      <c r="B122" s="253"/>
      <c r="C122" s="253"/>
      <c r="D122" s="253"/>
      <c r="E122" s="645">
        <v>500</v>
      </c>
      <c r="F122" s="645">
        <v>930.1</v>
      </c>
      <c r="G122" s="384">
        <v>398.4</v>
      </c>
      <c r="H122" s="384">
        <v>849.6</v>
      </c>
      <c r="I122" s="384">
        <v>971.7</v>
      </c>
      <c r="J122" s="384">
        <v>842</v>
      </c>
      <c r="K122" s="384">
        <v>605.6</v>
      </c>
    </row>
    <row r="123" spans="1:11">
      <c r="A123" s="612" t="s">
        <v>417</v>
      </c>
      <c r="B123" s="253"/>
      <c r="C123" s="253"/>
      <c r="D123" s="253"/>
      <c r="E123" s="645">
        <v>139.69999999999999</v>
      </c>
      <c r="F123" s="645">
        <v>164.6</v>
      </c>
      <c r="G123" s="384">
        <v>269.8</v>
      </c>
      <c r="H123" s="384">
        <v>297.2</v>
      </c>
      <c r="I123" s="384">
        <v>391.9</v>
      </c>
      <c r="J123" s="384">
        <v>1191.3</v>
      </c>
      <c r="K123" s="384">
        <v>1243.2</v>
      </c>
    </row>
    <row r="124" spans="1:11">
      <c r="A124" s="612" t="s">
        <v>415</v>
      </c>
      <c r="B124" s="253"/>
      <c r="C124" s="253"/>
      <c r="D124" s="253"/>
      <c r="E124" s="645" t="s">
        <v>120</v>
      </c>
      <c r="F124" s="645" t="s">
        <v>120</v>
      </c>
      <c r="G124" s="384">
        <v>54.4</v>
      </c>
      <c r="H124" s="384">
        <v>40.799999999999997</v>
      </c>
      <c r="I124" s="384">
        <v>-16.600000000000001</v>
      </c>
      <c r="J124" s="384">
        <v>-809</v>
      </c>
      <c r="K124" s="384">
        <v>-809</v>
      </c>
    </row>
    <row r="125" spans="1:11">
      <c r="A125" s="604" t="s">
        <v>420</v>
      </c>
      <c r="B125" s="253"/>
      <c r="C125" s="253"/>
      <c r="D125" s="253"/>
      <c r="E125" s="645" t="s">
        <v>120</v>
      </c>
      <c r="F125" s="645" t="s">
        <v>120</v>
      </c>
      <c r="G125" s="384">
        <v>54.4</v>
      </c>
      <c r="H125" s="384">
        <v>40.799999999999997</v>
      </c>
      <c r="I125" s="647" t="s">
        <v>120</v>
      </c>
      <c r="J125" s="647" t="s">
        <v>120</v>
      </c>
      <c r="K125" s="647" t="s">
        <v>120</v>
      </c>
    </row>
    <row r="126" spans="1:11">
      <c r="A126" s="612" t="s">
        <v>417</v>
      </c>
      <c r="B126" s="253"/>
      <c r="C126" s="253"/>
      <c r="D126" s="253"/>
      <c r="E126" s="645" t="s">
        <v>120</v>
      </c>
      <c r="F126" s="645" t="s">
        <v>120</v>
      </c>
      <c r="G126" s="647" t="s">
        <v>120</v>
      </c>
      <c r="H126" s="647" t="s">
        <v>120</v>
      </c>
      <c r="I126" s="384">
        <v>16.600000000000001</v>
      </c>
      <c r="J126" s="384">
        <v>809</v>
      </c>
      <c r="K126" s="384">
        <v>809</v>
      </c>
    </row>
    <row r="127" spans="1:11">
      <c r="A127" s="612" t="s">
        <v>415</v>
      </c>
      <c r="B127" s="253"/>
      <c r="C127" s="253"/>
      <c r="D127" s="253"/>
      <c r="E127" s="645">
        <v>-45.3</v>
      </c>
      <c r="F127" s="645">
        <v>-33.9</v>
      </c>
      <c r="G127" s="647" t="s">
        <v>120</v>
      </c>
      <c r="H127" s="647" t="s">
        <v>120</v>
      </c>
      <c r="I127" s="647" t="s">
        <v>120</v>
      </c>
      <c r="J127" s="647" t="s">
        <v>120</v>
      </c>
      <c r="K127" s="647" t="s">
        <v>120</v>
      </c>
    </row>
    <row r="128" spans="1:11">
      <c r="A128" s="604" t="s">
        <v>416</v>
      </c>
      <c r="B128" s="253"/>
      <c r="C128" s="253"/>
      <c r="D128" s="253"/>
      <c r="E128" s="645" t="s">
        <v>120</v>
      </c>
      <c r="F128" s="645" t="s">
        <v>120</v>
      </c>
      <c r="G128" s="647" t="s">
        <v>120</v>
      </c>
      <c r="H128" s="647" t="s">
        <v>120</v>
      </c>
      <c r="I128" s="647" t="s">
        <v>120</v>
      </c>
      <c r="J128" s="647" t="s">
        <v>120</v>
      </c>
      <c r="K128" s="647" t="s">
        <v>120</v>
      </c>
    </row>
    <row r="129" spans="1:11">
      <c r="A129" s="612" t="s">
        <v>417</v>
      </c>
      <c r="B129" s="253"/>
      <c r="C129" s="253"/>
      <c r="D129" s="253"/>
      <c r="E129" s="645">
        <v>45.3</v>
      </c>
      <c r="F129" s="645">
        <v>33.9</v>
      </c>
      <c r="G129" s="800" t="s">
        <v>120</v>
      </c>
      <c r="H129" s="800" t="s">
        <v>120</v>
      </c>
      <c r="I129" s="800" t="s">
        <v>120</v>
      </c>
      <c r="J129" s="800" t="s">
        <v>120</v>
      </c>
      <c r="K129" s="800" t="s">
        <v>120</v>
      </c>
    </row>
    <row r="130" spans="1:11">
      <c r="A130" s="612" t="s">
        <v>415</v>
      </c>
      <c r="B130" s="253"/>
      <c r="C130" s="253"/>
      <c r="D130" s="253"/>
      <c r="E130" s="645"/>
      <c r="F130" s="645"/>
      <c r="G130" s="645"/>
      <c r="H130" s="645"/>
      <c r="I130" s="645"/>
      <c r="J130" s="645"/>
      <c r="K130" s="645"/>
    </row>
    <row r="131" spans="1:11">
      <c r="A131" s="604"/>
      <c r="B131" s="253"/>
      <c r="C131" s="253"/>
      <c r="D131" s="253"/>
      <c r="E131" s="607">
        <v>-2950.7</v>
      </c>
      <c r="F131" s="607">
        <v>-2120.4</v>
      </c>
      <c r="G131" s="607">
        <v>-1876.6</v>
      </c>
      <c r="H131" s="607">
        <v>-1839.1</v>
      </c>
      <c r="I131" s="607">
        <v>-1570.3</v>
      </c>
      <c r="J131" s="607">
        <v>-1215.0999999999999</v>
      </c>
      <c r="K131" s="607">
        <f>-699.3</f>
        <v>-699.3</v>
      </c>
    </row>
    <row r="132" spans="1:11">
      <c r="A132" s="802" t="s">
        <v>642</v>
      </c>
      <c r="B132" s="98"/>
      <c r="C132" s="98"/>
      <c r="D132" s="98"/>
      <c r="E132" s="98"/>
      <c r="F132" s="253"/>
      <c r="G132" s="253"/>
      <c r="H132" s="253"/>
      <c r="I132" s="253"/>
      <c r="J132" s="253"/>
    </row>
    <row r="133" spans="1:11">
      <c r="A133" s="106"/>
      <c r="B133" s="98"/>
      <c r="C133" s="98"/>
      <c r="D133" s="98"/>
      <c r="E133" s="98"/>
      <c r="F133" s="253"/>
      <c r="G133" s="253"/>
      <c r="H133" s="253"/>
      <c r="I133" s="253"/>
      <c r="J133" s="253"/>
    </row>
    <row r="134" spans="1:11">
      <c r="A134" s="106"/>
      <c r="B134" s="98"/>
      <c r="C134" s="98"/>
      <c r="D134" s="670"/>
      <c r="E134" s="538"/>
      <c r="F134" s="253"/>
      <c r="G134" s="253"/>
      <c r="H134" s="253"/>
      <c r="I134" s="253"/>
      <c r="J134" s="253"/>
    </row>
    <row r="135" spans="1:11" ht="20.25">
      <c r="A135" s="629" t="s">
        <v>472</v>
      </c>
      <c r="B135" s="98"/>
      <c r="C135" s="98"/>
      <c r="D135" s="98"/>
      <c r="E135" s="661"/>
      <c r="F135" s="602">
        <v>2016</v>
      </c>
      <c r="G135" s="602">
        <v>2017</v>
      </c>
      <c r="H135" s="602">
        <v>2018</v>
      </c>
      <c r="I135" s="602">
        <v>2019</v>
      </c>
      <c r="J135" s="602">
        <v>2020</v>
      </c>
    </row>
    <row r="136" spans="1:11" ht="25.5">
      <c r="A136" s="601" t="s">
        <v>327</v>
      </c>
      <c r="B136" s="98"/>
      <c r="C136" s="98"/>
      <c r="D136" s="98"/>
      <c r="E136" s="662"/>
      <c r="F136" s="603" t="s">
        <v>83</v>
      </c>
      <c r="G136" s="603" t="s">
        <v>83</v>
      </c>
      <c r="H136" s="603" t="s">
        <v>83</v>
      </c>
      <c r="I136" s="603" t="s">
        <v>83</v>
      </c>
      <c r="J136" s="603" t="s">
        <v>83</v>
      </c>
    </row>
    <row r="137" spans="1:11">
      <c r="A137" s="601" t="s">
        <v>328</v>
      </c>
      <c r="B137" s="98"/>
      <c r="C137" s="98"/>
      <c r="D137" s="98"/>
      <c r="E137" s="670"/>
      <c r="F137" s="645" t="s">
        <v>85</v>
      </c>
      <c r="G137" s="645" t="s">
        <v>85</v>
      </c>
      <c r="H137" s="645" t="s">
        <v>85</v>
      </c>
      <c r="I137" s="645" t="s">
        <v>85</v>
      </c>
      <c r="J137" s="645" t="s">
        <v>85</v>
      </c>
    </row>
    <row r="138" spans="1:11">
      <c r="A138" s="628" t="s">
        <v>329</v>
      </c>
      <c r="B138" s="98"/>
      <c r="C138" s="98"/>
      <c r="D138" s="98"/>
      <c r="E138" s="670"/>
      <c r="F138" s="645"/>
      <c r="G138" s="645"/>
      <c r="H138" s="645"/>
      <c r="I138" s="645"/>
      <c r="J138" s="645"/>
    </row>
    <row r="139" spans="1:11">
      <c r="A139" s="604"/>
      <c r="B139" s="539"/>
      <c r="C139" s="539"/>
      <c r="D139" s="539"/>
      <c r="E139" s="671"/>
      <c r="F139" s="646">
        <v>-82.859870000000001</v>
      </c>
      <c r="G139" s="646">
        <v>-83.632835999999998</v>
      </c>
      <c r="H139" s="646">
        <v>-84.745800000000003</v>
      </c>
      <c r="I139" s="646">
        <v>-133.58428900000001</v>
      </c>
      <c r="J139" s="646">
        <v>582.67001000000005</v>
      </c>
    </row>
    <row r="140" spans="1:11">
      <c r="A140" s="606" t="s">
        <v>473</v>
      </c>
      <c r="B140" s="98"/>
      <c r="C140" s="98"/>
      <c r="D140" s="98"/>
      <c r="E140" s="670"/>
      <c r="F140" s="645"/>
      <c r="G140" s="645"/>
      <c r="H140" s="645"/>
      <c r="I140" s="645"/>
      <c r="J140" s="645"/>
    </row>
    <row r="141" spans="1:11">
      <c r="A141" s="649"/>
      <c r="B141" s="539"/>
      <c r="C141" s="539"/>
      <c r="D141" s="539"/>
      <c r="E141" s="671"/>
      <c r="F141" s="646">
        <v>-82.859870000000001</v>
      </c>
      <c r="G141" s="646">
        <v>-83.632835999999998</v>
      </c>
      <c r="H141" s="646">
        <v>-84.745800000000003</v>
      </c>
      <c r="I141" s="646">
        <v>-133.58428900000001</v>
      </c>
      <c r="J141" s="646">
        <v>582.67001000000005</v>
      </c>
    </row>
    <row r="142" spans="1:11">
      <c r="A142" s="606" t="s">
        <v>353</v>
      </c>
      <c r="B142" s="98"/>
      <c r="C142" s="98"/>
      <c r="D142" s="98"/>
      <c r="E142" s="670"/>
      <c r="F142" s="645"/>
      <c r="G142" s="645"/>
      <c r="H142" s="645"/>
      <c r="I142" s="645"/>
      <c r="J142" s="645"/>
    </row>
    <row r="143" spans="1:11">
      <c r="A143" s="626" t="s">
        <v>474</v>
      </c>
      <c r="B143" s="98"/>
      <c r="C143" s="98"/>
      <c r="D143" s="98"/>
      <c r="E143" s="670"/>
      <c r="F143" s="645">
        <v>82.86</v>
      </c>
      <c r="G143" s="645">
        <v>83.63</v>
      </c>
      <c r="H143" s="645">
        <v>84.75</v>
      </c>
      <c r="I143" s="645">
        <v>133.58000000000001</v>
      </c>
      <c r="J143" s="645">
        <v>582.66999999999996</v>
      </c>
    </row>
    <row r="144" spans="1:11">
      <c r="A144" s="604" t="s">
        <v>475</v>
      </c>
      <c r="B144" s="98"/>
      <c r="C144" s="98"/>
      <c r="D144" s="98"/>
      <c r="E144" s="670"/>
      <c r="F144" s="645"/>
      <c r="G144" s="645"/>
      <c r="H144" s="645"/>
      <c r="I144" s="645"/>
      <c r="J144" s="645"/>
    </row>
    <row r="145" spans="1:10">
      <c r="A145" s="604"/>
      <c r="B145" s="539"/>
      <c r="C145" s="539"/>
      <c r="D145" s="539"/>
      <c r="E145" s="671"/>
      <c r="F145" s="646"/>
      <c r="G145" s="646"/>
      <c r="H145" s="646"/>
      <c r="I145" s="646"/>
      <c r="J145" s="646"/>
    </row>
    <row r="146" spans="1:10">
      <c r="A146" s="606" t="s">
        <v>354</v>
      </c>
      <c r="B146" s="98"/>
      <c r="C146" s="98"/>
      <c r="D146" s="98"/>
      <c r="E146" s="672"/>
      <c r="F146" s="647" t="s">
        <v>120</v>
      </c>
      <c r="G146" s="647" t="s">
        <v>120</v>
      </c>
      <c r="H146" s="647" t="s">
        <v>120</v>
      </c>
      <c r="I146" s="647" t="s">
        <v>120</v>
      </c>
      <c r="J146" s="647" t="s">
        <v>120</v>
      </c>
    </row>
    <row r="147" spans="1:10">
      <c r="A147" s="604" t="s">
        <v>476</v>
      </c>
      <c r="B147" s="98"/>
      <c r="C147" s="98"/>
      <c r="D147" s="98"/>
      <c r="E147" s="672"/>
      <c r="F147" s="647" t="s">
        <v>120</v>
      </c>
      <c r="G147" s="647" t="s">
        <v>120</v>
      </c>
      <c r="H147" s="647" t="s">
        <v>120</v>
      </c>
      <c r="I147" s="647" t="s">
        <v>120</v>
      </c>
      <c r="J147" s="647" t="s">
        <v>120</v>
      </c>
    </row>
    <row r="148" spans="1:10">
      <c r="A148" s="604" t="s">
        <v>474</v>
      </c>
      <c r="B148" s="98"/>
      <c r="C148" s="98"/>
      <c r="D148" s="98"/>
      <c r="E148" s="672"/>
      <c r="F148" s="647" t="s">
        <v>120</v>
      </c>
      <c r="G148" s="647" t="s">
        <v>120</v>
      </c>
      <c r="H148" s="647" t="s">
        <v>120</v>
      </c>
      <c r="I148" s="647" t="s">
        <v>120</v>
      </c>
      <c r="J148" s="647" t="s">
        <v>120</v>
      </c>
    </row>
    <row r="149" spans="1:10">
      <c r="A149" s="604" t="s">
        <v>477</v>
      </c>
      <c r="B149" s="98"/>
      <c r="C149" s="98"/>
      <c r="D149" s="98"/>
      <c r="E149" s="672"/>
      <c r="F149" s="647" t="s">
        <v>120</v>
      </c>
      <c r="G149" s="647" t="s">
        <v>120</v>
      </c>
      <c r="H149" s="647" t="s">
        <v>120</v>
      </c>
      <c r="I149" s="647" t="s">
        <v>120</v>
      </c>
      <c r="J149" s="647" t="s">
        <v>120</v>
      </c>
    </row>
    <row r="150" spans="1:10">
      <c r="A150" s="604" t="s">
        <v>478</v>
      </c>
      <c r="B150" s="98"/>
      <c r="C150" s="98"/>
      <c r="D150" s="98"/>
      <c r="E150" s="672"/>
      <c r="F150" s="647" t="s">
        <v>120</v>
      </c>
      <c r="G150" s="647" t="s">
        <v>120</v>
      </c>
      <c r="H150" s="647" t="s">
        <v>120</v>
      </c>
      <c r="I150" s="647" t="s">
        <v>120</v>
      </c>
      <c r="J150" s="647" t="s">
        <v>120</v>
      </c>
    </row>
    <row r="151" spans="1:10">
      <c r="A151" s="604" t="s">
        <v>479</v>
      </c>
      <c r="B151" s="98"/>
      <c r="C151" s="98"/>
      <c r="D151" s="98"/>
      <c r="E151" s="672"/>
      <c r="F151" s="647" t="s">
        <v>120</v>
      </c>
      <c r="G151" s="647" t="s">
        <v>120</v>
      </c>
      <c r="H151" s="647" t="s">
        <v>120</v>
      </c>
      <c r="I151" s="647" t="s">
        <v>120</v>
      </c>
      <c r="J151" s="647" t="s">
        <v>120</v>
      </c>
    </row>
    <row r="152" spans="1:10">
      <c r="A152" s="604" t="s">
        <v>475</v>
      </c>
      <c r="B152" s="98"/>
      <c r="C152" s="98"/>
      <c r="D152" s="98"/>
      <c r="E152" s="670"/>
      <c r="F152" s="645"/>
      <c r="G152" s="645"/>
      <c r="H152" s="645"/>
      <c r="I152" s="645"/>
      <c r="J152" s="645"/>
    </row>
    <row r="153" spans="1:10">
      <c r="A153" s="604"/>
      <c r="B153" s="539"/>
      <c r="C153" s="539"/>
      <c r="D153" s="539"/>
      <c r="E153" s="671"/>
      <c r="F153" s="646"/>
      <c r="G153" s="646"/>
      <c r="H153" s="646"/>
      <c r="I153" s="646"/>
      <c r="J153" s="646"/>
    </row>
    <row r="154" spans="1:10">
      <c r="A154" s="606" t="s">
        <v>480</v>
      </c>
      <c r="B154" s="98"/>
      <c r="C154" s="98"/>
      <c r="D154" s="98"/>
      <c r="E154" s="670"/>
      <c r="F154" s="645"/>
      <c r="G154" s="645"/>
      <c r="H154" s="645"/>
      <c r="I154" s="645"/>
      <c r="J154" s="645"/>
    </row>
    <row r="155" spans="1:10">
      <c r="A155" s="649"/>
      <c r="B155" s="539"/>
      <c r="C155" s="539"/>
      <c r="D155" s="539"/>
      <c r="E155" s="671"/>
      <c r="F155" s="646">
        <v>1502</v>
      </c>
      <c r="G155" s="646">
        <v>580.9</v>
      </c>
      <c r="H155" s="646">
        <v>340.2</v>
      </c>
      <c r="I155" s="646">
        <v>109.8</v>
      </c>
      <c r="J155" s="646">
        <v>312.3</v>
      </c>
    </row>
    <row r="156" spans="1:10">
      <c r="A156" s="606" t="s">
        <v>353</v>
      </c>
      <c r="B156" s="98"/>
      <c r="C156" s="98"/>
      <c r="D156" s="98"/>
      <c r="E156" s="672"/>
      <c r="F156" s="647" t="s">
        <v>120</v>
      </c>
      <c r="G156" s="647" t="s">
        <v>120</v>
      </c>
      <c r="H156" s="647" t="s">
        <v>120</v>
      </c>
      <c r="I156" s="647" t="s">
        <v>120</v>
      </c>
      <c r="J156" s="647" t="s">
        <v>120</v>
      </c>
    </row>
    <row r="157" spans="1:10">
      <c r="A157" s="604" t="s">
        <v>476</v>
      </c>
      <c r="B157" s="98"/>
      <c r="C157" s="98"/>
      <c r="D157" s="98"/>
      <c r="E157" s="672"/>
      <c r="F157" s="647" t="s">
        <v>120</v>
      </c>
      <c r="G157" s="647" t="s">
        <v>120</v>
      </c>
      <c r="H157" s="647" t="s">
        <v>120</v>
      </c>
      <c r="I157" s="647" t="s">
        <v>120</v>
      </c>
      <c r="J157" s="647" t="s">
        <v>120</v>
      </c>
    </row>
    <row r="158" spans="1:10">
      <c r="A158" s="604" t="s">
        <v>474</v>
      </c>
      <c r="B158" s="98"/>
      <c r="C158" s="98"/>
      <c r="D158" s="98"/>
      <c r="E158" s="670"/>
      <c r="F158" s="645">
        <v>-1502</v>
      </c>
      <c r="G158" s="645">
        <v>580.9</v>
      </c>
      <c r="H158" s="645">
        <v>340.2</v>
      </c>
      <c r="I158" s="645">
        <v>109.8</v>
      </c>
      <c r="J158" s="645">
        <v>-312.3</v>
      </c>
    </row>
    <row r="159" spans="1:10">
      <c r="A159" s="604" t="s">
        <v>334</v>
      </c>
      <c r="B159" s="98"/>
      <c r="C159" s="98"/>
      <c r="D159" s="98"/>
      <c r="E159" s="670"/>
      <c r="F159" s="645">
        <v>8150</v>
      </c>
      <c r="G159" s="645">
        <v>8763.2000000000007</v>
      </c>
      <c r="H159" s="645">
        <v>7955.2</v>
      </c>
      <c r="I159" s="645">
        <v>7259.5</v>
      </c>
      <c r="J159" s="645">
        <v>6898.3</v>
      </c>
    </row>
    <row r="160" spans="1:10">
      <c r="A160" s="604" t="s">
        <v>414</v>
      </c>
      <c r="B160" s="98"/>
      <c r="C160" s="98"/>
      <c r="D160" s="98"/>
      <c r="E160" s="670"/>
      <c r="F160" s="645">
        <v>9652</v>
      </c>
      <c r="G160" s="645">
        <v>8182.3</v>
      </c>
      <c r="H160" s="645">
        <v>7615</v>
      </c>
      <c r="I160" s="645">
        <v>7149.7</v>
      </c>
      <c r="J160" s="645">
        <v>7210.6</v>
      </c>
    </row>
    <row r="161" spans="1:10">
      <c r="A161" s="604" t="s">
        <v>415</v>
      </c>
      <c r="B161" s="98"/>
      <c r="C161" s="98"/>
      <c r="D161" s="98"/>
      <c r="E161" s="670"/>
      <c r="F161" s="645">
        <v>-1938</v>
      </c>
      <c r="G161" s="645">
        <v>-136.80000000000001</v>
      </c>
      <c r="H161" s="645">
        <v>-344.8</v>
      </c>
      <c r="I161" s="645">
        <v>-340.5</v>
      </c>
      <c r="J161" s="645">
        <v>-301.7</v>
      </c>
    </row>
    <row r="162" spans="1:10">
      <c r="A162" s="604" t="s">
        <v>337</v>
      </c>
      <c r="B162" s="98"/>
      <c r="C162" s="98"/>
      <c r="D162" s="98"/>
      <c r="E162" s="670"/>
      <c r="F162" s="645">
        <v>7250</v>
      </c>
      <c r="G162" s="645">
        <v>7363.2</v>
      </c>
      <c r="H162" s="645">
        <v>6655.2</v>
      </c>
      <c r="I162" s="645">
        <v>6159.5</v>
      </c>
      <c r="J162" s="645">
        <v>5698.3</v>
      </c>
    </row>
    <row r="163" spans="1:10">
      <c r="A163" s="612" t="s">
        <v>422</v>
      </c>
      <c r="B163" s="98"/>
      <c r="C163" s="98"/>
      <c r="D163" s="98"/>
      <c r="E163" s="670"/>
      <c r="F163" s="645">
        <v>9188</v>
      </c>
      <c r="G163" s="645">
        <v>7500</v>
      </c>
      <c r="H163" s="645">
        <v>7000</v>
      </c>
      <c r="I163" s="645">
        <v>6500</v>
      </c>
      <c r="J163" s="645">
        <v>6000</v>
      </c>
    </row>
    <row r="164" spans="1:10">
      <c r="A164" s="612" t="s">
        <v>423</v>
      </c>
      <c r="B164" s="98"/>
      <c r="C164" s="98"/>
      <c r="D164" s="98"/>
      <c r="E164" s="670"/>
      <c r="F164" s="645">
        <v>436</v>
      </c>
      <c r="G164" s="645">
        <v>717.7</v>
      </c>
      <c r="H164" s="645">
        <v>685</v>
      </c>
      <c r="I164" s="645">
        <v>450.3</v>
      </c>
      <c r="J164" s="645">
        <v>-10.6</v>
      </c>
    </row>
    <row r="165" spans="1:10">
      <c r="A165" s="604" t="s">
        <v>338</v>
      </c>
      <c r="B165" s="98"/>
      <c r="C165" s="98"/>
      <c r="D165" s="98"/>
      <c r="E165" s="670"/>
      <c r="F165" s="645">
        <v>900</v>
      </c>
      <c r="G165" s="645">
        <v>1400</v>
      </c>
      <c r="H165" s="645">
        <v>1300</v>
      </c>
      <c r="I165" s="645">
        <v>1100</v>
      </c>
      <c r="J165" s="645">
        <v>1200</v>
      </c>
    </row>
    <row r="166" spans="1:10">
      <c r="A166" s="612" t="s">
        <v>414</v>
      </c>
      <c r="B166" s="98"/>
      <c r="C166" s="98"/>
      <c r="D166" s="98"/>
      <c r="E166" s="670"/>
      <c r="F166" s="645">
        <v>464</v>
      </c>
      <c r="G166" s="645">
        <v>682.3</v>
      </c>
      <c r="H166" s="645">
        <v>615</v>
      </c>
      <c r="I166" s="645">
        <v>649.70000000000005</v>
      </c>
      <c r="J166" s="645">
        <v>1210.5999999999999</v>
      </c>
    </row>
    <row r="167" spans="1:10">
      <c r="A167" s="612" t="s">
        <v>415</v>
      </c>
      <c r="B167" s="98"/>
      <c r="C167" s="98"/>
      <c r="D167" s="98"/>
      <c r="E167" s="670"/>
      <c r="F167" s="645" t="s">
        <v>120</v>
      </c>
      <c r="G167" s="645" t="s">
        <v>120</v>
      </c>
      <c r="H167" s="645" t="s">
        <v>120</v>
      </c>
      <c r="I167" s="645" t="s">
        <v>120</v>
      </c>
      <c r="J167" s="645">
        <v>0</v>
      </c>
    </row>
    <row r="168" spans="1:10">
      <c r="A168" s="604" t="s">
        <v>339</v>
      </c>
      <c r="B168" s="98"/>
      <c r="C168" s="98"/>
      <c r="D168" s="98"/>
      <c r="E168" s="670"/>
      <c r="F168" s="645"/>
      <c r="G168" s="645"/>
      <c r="H168" s="645"/>
      <c r="I168" s="645"/>
      <c r="J168" s="645"/>
    </row>
    <row r="169" spans="1:10">
      <c r="A169" s="604"/>
      <c r="B169" s="539"/>
      <c r="C169" s="539"/>
      <c r="D169" s="539"/>
      <c r="E169" s="671"/>
      <c r="F169" s="646">
        <v>3531.6</v>
      </c>
      <c r="G169" s="646">
        <v>681.7</v>
      </c>
      <c r="H169" s="646">
        <v>473.7</v>
      </c>
      <c r="I169" s="646">
        <v>-62.3</v>
      </c>
      <c r="J169" s="646">
        <v>-357.7</v>
      </c>
    </row>
    <row r="170" spans="1:10">
      <c r="A170" s="606" t="s">
        <v>354</v>
      </c>
      <c r="B170" s="98"/>
      <c r="C170" s="98"/>
      <c r="D170" s="98"/>
      <c r="E170" s="670"/>
      <c r="F170" s="645" t="s">
        <v>120</v>
      </c>
      <c r="G170" s="645" t="s">
        <v>120</v>
      </c>
      <c r="H170" s="645" t="s">
        <v>120</v>
      </c>
      <c r="I170" s="645" t="s">
        <v>120</v>
      </c>
      <c r="J170" s="645" t="s">
        <v>120</v>
      </c>
    </row>
    <row r="171" spans="1:10">
      <c r="A171" s="604" t="s">
        <v>476</v>
      </c>
      <c r="B171" s="98"/>
      <c r="C171" s="98"/>
      <c r="D171" s="98"/>
      <c r="E171" s="670"/>
      <c r="F171" s="645" t="s">
        <v>120</v>
      </c>
      <c r="G171" s="645" t="s">
        <v>120</v>
      </c>
      <c r="H171" s="645" t="s">
        <v>120</v>
      </c>
      <c r="I171" s="645" t="s">
        <v>120</v>
      </c>
      <c r="J171" s="645" t="s">
        <v>120</v>
      </c>
    </row>
    <row r="172" spans="1:10">
      <c r="A172" s="604" t="s">
        <v>474</v>
      </c>
      <c r="B172" s="98"/>
      <c r="C172" s="98"/>
      <c r="D172" s="98"/>
      <c r="E172" s="670"/>
      <c r="F172" s="645">
        <v>2800</v>
      </c>
      <c r="G172" s="645" t="s">
        <v>120</v>
      </c>
      <c r="H172" s="645" t="s">
        <v>120</v>
      </c>
      <c r="I172" s="645" t="s">
        <v>120</v>
      </c>
      <c r="J172" s="645" t="s">
        <v>120</v>
      </c>
    </row>
    <row r="173" spans="1:10">
      <c r="A173" s="604" t="s">
        <v>481</v>
      </c>
      <c r="B173" s="98"/>
      <c r="C173" s="98"/>
      <c r="D173" s="98"/>
      <c r="E173" s="670"/>
      <c r="F173" s="645">
        <v>2800</v>
      </c>
      <c r="G173" s="645" t="s">
        <v>120</v>
      </c>
      <c r="H173" s="645" t="s">
        <v>120</v>
      </c>
      <c r="I173" s="645" t="s">
        <v>120</v>
      </c>
      <c r="J173" s="645" t="s">
        <v>120</v>
      </c>
    </row>
    <row r="174" spans="1:10">
      <c r="A174" s="604" t="s">
        <v>335</v>
      </c>
      <c r="B174" s="98"/>
      <c r="C174" s="98"/>
      <c r="D174" s="98"/>
      <c r="E174" s="670"/>
      <c r="F174" s="645" t="s">
        <v>120</v>
      </c>
      <c r="G174" s="645" t="s">
        <v>120</v>
      </c>
      <c r="H174" s="645" t="s">
        <v>120</v>
      </c>
      <c r="I174" s="645" t="s">
        <v>120</v>
      </c>
      <c r="J174" s="645" t="s">
        <v>120</v>
      </c>
    </row>
    <row r="175" spans="1:10">
      <c r="A175" s="604" t="s">
        <v>336</v>
      </c>
      <c r="B175" s="98"/>
      <c r="C175" s="98"/>
      <c r="D175" s="98"/>
      <c r="E175" s="670"/>
      <c r="F175" s="645" t="s">
        <v>120</v>
      </c>
      <c r="G175" s="645" t="s">
        <v>120</v>
      </c>
      <c r="H175" s="645" t="s">
        <v>120</v>
      </c>
      <c r="I175" s="645" t="s">
        <v>120</v>
      </c>
      <c r="J175" s="645" t="s">
        <v>120</v>
      </c>
    </row>
    <row r="176" spans="1:10">
      <c r="A176" s="612" t="s">
        <v>483</v>
      </c>
      <c r="B176" s="98"/>
      <c r="C176" s="98"/>
      <c r="D176" s="98"/>
      <c r="E176" s="670"/>
      <c r="F176" s="645" t="s">
        <v>120</v>
      </c>
      <c r="G176" s="645" t="s">
        <v>120</v>
      </c>
      <c r="H176" s="645" t="s">
        <v>120</v>
      </c>
      <c r="I176" s="645" t="s">
        <v>120</v>
      </c>
      <c r="J176" s="645" t="s">
        <v>120</v>
      </c>
    </row>
    <row r="177" spans="1:10">
      <c r="A177" s="612" t="s">
        <v>335</v>
      </c>
      <c r="B177" s="98"/>
      <c r="C177" s="98"/>
      <c r="D177" s="98"/>
      <c r="E177" s="670"/>
      <c r="F177" s="645" t="s">
        <v>120</v>
      </c>
      <c r="G177" s="645" t="s">
        <v>120</v>
      </c>
      <c r="H177" s="645" t="s">
        <v>120</v>
      </c>
      <c r="I177" s="645" t="s">
        <v>120</v>
      </c>
      <c r="J177" s="645" t="s">
        <v>120</v>
      </c>
    </row>
    <row r="178" spans="1:10">
      <c r="A178" s="612" t="s">
        <v>336</v>
      </c>
      <c r="B178" s="98"/>
      <c r="C178" s="98"/>
      <c r="D178" s="98"/>
      <c r="E178" s="670"/>
      <c r="F178" s="645" t="s">
        <v>120</v>
      </c>
      <c r="G178" s="645" t="s">
        <v>120</v>
      </c>
      <c r="H178" s="645" t="s">
        <v>120</v>
      </c>
      <c r="I178" s="645" t="s">
        <v>120</v>
      </c>
      <c r="J178" s="645" t="s">
        <v>120</v>
      </c>
    </row>
    <row r="179" spans="1:10">
      <c r="A179" s="612" t="s">
        <v>484</v>
      </c>
      <c r="B179" s="98"/>
      <c r="C179" s="98"/>
      <c r="D179" s="98"/>
      <c r="E179" s="670"/>
      <c r="F179" s="645" t="s">
        <v>120</v>
      </c>
      <c r="G179" s="645" t="s">
        <v>120</v>
      </c>
      <c r="H179" s="645" t="s">
        <v>120</v>
      </c>
      <c r="I179" s="645" t="s">
        <v>120</v>
      </c>
      <c r="J179" s="645" t="s">
        <v>120</v>
      </c>
    </row>
    <row r="180" spans="1:10">
      <c r="A180" s="612" t="s">
        <v>335</v>
      </c>
      <c r="B180" s="98"/>
      <c r="C180" s="98"/>
      <c r="D180" s="98"/>
      <c r="E180" s="670"/>
      <c r="F180" s="645" t="s">
        <v>120</v>
      </c>
      <c r="G180" s="645" t="s">
        <v>120</v>
      </c>
      <c r="H180" s="645" t="s">
        <v>120</v>
      </c>
      <c r="I180" s="645" t="s">
        <v>120</v>
      </c>
      <c r="J180" s="645" t="s">
        <v>120</v>
      </c>
    </row>
    <row r="181" spans="1:10">
      <c r="A181" s="612" t="s">
        <v>336</v>
      </c>
      <c r="B181" s="98"/>
      <c r="C181" s="98"/>
      <c r="D181" s="98"/>
      <c r="E181" s="670"/>
      <c r="F181" s="645">
        <v>2800</v>
      </c>
      <c r="G181" s="645" t="s">
        <v>120</v>
      </c>
      <c r="H181" s="645" t="s">
        <v>120</v>
      </c>
      <c r="I181" s="645" t="s">
        <v>120</v>
      </c>
      <c r="J181" s="645" t="s">
        <v>120</v>
      </c>
    </row>
    <row r="182" spans="1:10">
      <c r="A182" s="612" t="s">
        <v>485</v>
      </c>
      <c r="B182" s="98"/>
      <c r="C182" s="98"/>
      <c r="D182" s="98"/>
      <c r="E182" s="670"/>
      <c r="F182" s="645">
        <v>2800</v>
      </c>
      <c r="G182" s="645" t="s">
        <v>120</v>
      </c>
      <c r="H182" s="645" t="s">
        <v>120</v>
      </c>
      <c r="I182" s="645" t="s">
        <v>120</v>
      </c>
      <c r="J182" s="645" t="s">
        <v>120</v>
      </c>
    </row>
    <row r="183" spans="1:10">
      <c r="A183" s="612" t="s">
        <v>335</v>
      </c>
      <c r="B183" s="98"/>
      <c r="C183" s="98"/>
      <c r="D183" s="98"/>
      <c r="E183" s="670"/>
      <c r="F183" s="645" t="s">
        <v>120</v>
      </c>
      <c r="G183" s="645" t="s">
        <v>120</v>
      </c>
      <c r="H183" s="645" t="s">
        <v>120</v>
      </c>
      <c r="I183" s="645" t="s">
        <v>120</v>
      </c>
      <c r="J183" s="645" t="s">
        <v>120</v>
      </c>
    </row>
    <row r="184" spans="1:10">
      <c r="A184" s="612" t="s">
        <v>336</v>
      </c>
      <c r="B184" s="98"/>
      <c r="C184" s="98"/>
      <c r="D184" s="98"/>
      <c r="E184" s="670"/>
      <c r="F184" s="645">
        <v>731.6</v>
      </c>
      <c r="G184" s="645">
        <v>681.7</v>
      </c>
      <c r="H184" s="645">
        <v>473.7</v>
      </c>
      <c r="I184" s="645">
        <v>62.3</v>
      </c>
      <c r="J184" s="645">
        <v>-357.7</v>
      </c>
    </row>
    <row r="185" spans="1:10">
      <c r="A185" s="601" t="s">
        <v>500</v>
      </c>
      <c r="B185" s="98"/>
      <c r="C185" s="98"/>
      <c r="D185" s="98"/>
      <c r="E185" s="670"/>
      <c r="F185" s="645">
        <v>930.1</v>
      </c>
      <c r="G185" s="645">
        <v>909.3</v>
      </c>
      <c r="H185" s="645">
        <v>725.7</v>
      </c>
      <c r="I185" s="645">
        <v>399.5</v>
      </c>
      <c r="J185" s="645">
        <v>200.4</v>
      </c>
    </row>
    <row r="186" spans="1:10">
      <c r="A186" s="604" t="s">
        <v>341</v>
      </c>
      <c r="B186" s="98"/>
      <c r="C186" s="98"/>
      <c r="D186" s="98"/>
      <c r="E186" s="670"/>
      <c r="F186" s="645">
        <v>198.5</v>
      </c>
      <c r="G186" s="645">
        <v>227.6</v>
      </c>
      <c r="H186" s="645">
        <v>251.9</v>
      </c>
      <c r="I186" s="645">
        <v>461.8</v>
      </c>
      <c r="J186" s="645">
        <v>558.1</v>
      </c>
    </row>
    <row r="187" spans="1:10">
      <c r="A187" s="604" t="s">
        <v>336</v>
      </c>
      <c r="B187" s="98"/>
      <c r="C187" s="98"/>
      <c r="D187" s="98"/>
      <c r="E187" s="670"/>
      <c r="F187" s="645">
        <v>765.5</v>
      </c>
      <c r="G187" s="645">
        <v>718.7</v>
      </c>
      <c r="H187" s="645">
        <v>510.1</v>
      </c>
      <c r="I187" s="645">
        <v>24.3</v>
      </c>
      <c r="J187" s="645">
        <v>-330.4</v>
      </c>
    </row>
    <row r="188" spans="1:10">
      <c r="A188" s="612" t="s">
        <v>483</v>
      </c>
      <c r="B188" s="98"/>
      <c r="C188" s="98"/>
      <c r="D188" s="98"/>
      <c r="E188" s="670"/>
      <c r="F188" s="645">
        <v>930.1</v>
      </c>
      <c r="G188" s="645">
        <v>909.3</v>
      </c>
      <c r="H188" s="645">
        <v>725.7</v>
      </c>
      <c r="I188" s="645">
        <v>399.5</v>
      </c>
      <c r="J188" s="645">
        <v>200.4</v>
      </c>
    </row>
    <row r="189" spans="1:10">
      <c r="A189" s="612" t="s">
        <v>341</v>
      </c>
      <c r="B189" s="98"/>
      <c r="C189" s="98"/>
      <c r="D189" s="98"/>
      <c r="E189" s="670"/>
      <c r="F189" s="645">
        <v>164.6</v>
      </c>
      <c r="G189" s="645">
        <v>190.6</v>
      </c>
      <c r="H189" s="645">
        <v>215.5</v>
      </c>
      <c r="I189" s="645">
        <v>423.8</v>
      </c>
      <c r="J189" s="645">
        <v>530.79999999999995</v>
      </c>
    </row>
    <row r="190" spans="1:10">
      <c r="A190" s="612" t="s">
        <v>336</v>
      </c>
      <c r="B190" s="98"/>
      <c r="C190" s="98"/>
      <c r="D190" s="98"/>
      <c r="E190" s="670"/>
      <c r="F190" s="645" t="s">
        <v>120</v>
      </c>
      <c r="G190" s="645" t="s">
        <v>120</v>
      </c>
      <c r="H190" s="645" t="s">
        <v>120</v>
      </c>
      <c r="I190" s="645" t="s">
        <v>120</v>
      </c>
      <c r="J190" s="645" t="s">
        <v>120</v>
      </c>
    </row>
    <row r="191" spans="1:10">
      <c r="A191" s="612" t="s">
        <v>484</v>
      </c>
      <c r="B191" s="98"/>
      <c r="C191" s="98"/>
      <c r="D191" s="98"/>
      <c r="E191" s="670"/>
      <c r="F191" s="645" t="s">
        <v>120</v>
      </c>
      <c r="G191" s="645" t="s">
        <v>120</v>
      </c>
      <c r="H191" s="645" t="s">
        <v>120</v>
      </c>
      <c r="I191" s="645" t="s">
        <v>120</v>
      </c>
      <c r="J191" s="645" t="s">
        <v>120</v>
      </c>
    </row>
    <row r="192" spans="1:10">
      <c r="A192" s="612" t="s">
        <v>341</v>
      </c>
      <c r="B192" s="98"/>
      <c r="C192" s="98"/>
      <c r="D192" s="98"/>
      <c r="E192" s="670"/>
      <c r="F192" s="645" t="s">
        <v>120</v>
      </c>
      <c r="G192" s="645" t="s">
        <v>120</v>
      </c>
      <c r="H192" s="645" t="s">
        <v>120</v>
      </c>
      <c r="I192" s="645" t="s">
        <v>120</v>
      </c>
      <c r="J192" s="645" t="s">
        <v>120</v>
      </c>
    </row>
    <row r="193" spans="1:10">
      <c r="A193" s="612" t="s">
        <v>336</v>
      </c>
      <c r="B193" s="98"/>
      <c r="C193" s="98"/>
      <c r="D193" s="98"/>
      <c r="E193" s="670"/>
      <c r="F193" s="645">
        <v>33.9</v>
      </c>
      <c r="G193" s="645">
        <v>37</v>
      </c>
      <c r="H193" s="645">
        <v>36.4</v>
      </c>
      <c r="I193" s="645">
        <v>38</v>
      </c>
      <c r="J193" s="645">
        <v>27.3</v>
      </c>
    </row>
    <row r="194" spans="1:10">
      <c r="A194" s="612" t="s">
        <v>485</v>
      </c>
      <c r="B194" s="98"/>
      <c r="C194" s="98"/>
      <c r="D194" s="98"/>
      <c r="E194" s="670"/>
      <c r="F194" s="645" t="s">
        <v>120</v>
      </c>
      <c r="G194" s="645" t="s">
        <v>120</v>
      </c>
      <c r="H194" s="645" t="s">
        <v>120</v>
      </c>
      <c r="I194" s="645" t="s">
        <v>120</v>
      </c>
      <c r="J194" s="645" t="s">
        <v>120</v>
      </c>
    </row>
    <row r="195" spans="1:10">
      <c r="A195" s="612" t="s">
        <v>341</v>
      </c>
      <c r="B195" s="98"/>
      <c r="C195" s="98"/>
      <c r="D195" s="98"/>
      <c r="E195" s="670"/>
      <c r="F195" s="645">
        <v>33.9</v>
      </c>
      <c r="G195" s="645">
        <v>37</v>
      </c>
      <c r="H195" s="645">
        <v>36.4</v>
      </c>
      <c r="I195" s="645">
        <v>38</v>
      </c>
      <c r="J195" s="645">
        <v>27.3</v>
      </c>
    </row>
    <row r="196" spans="1:10">
      <c r="A196" s="612" t="s">
        <v>336</v>
      </c>
      <c r="B196" s="98"/>
      <c r="C196" s="98"/>
      <c r="D196" s="98"/>
      <c r="E196" s="670"/>
      <c r="F196" s="645">
        <v>0</v>
      </c>
      <c r="G196" s="645">
        <v>0</v>
      </c>
      <c r="H196" s="645">
        <v>0</v>
      </c>
      <c r="I196" s="645">
        <v>0</v>
      </c>
      <c r="J196" s="645">
        <v>0</v>
      </c>
    </row>
    <row r="197" spans="1:10">
      <c r="A197" s="604" t="s">
        <v>478</v>
      </c>
      <c r="B197" s="98"/>
      <c r="C197" s="98"/>
      <c r="D197" s="98"/>
      <c r="E197" s="670"/>
      <c r="F197" s="645">
        <v>0</v>
      </c>
      <c r="G197" s="645">
        <v>0</v>
      </c>
      <c r="H197" s="645">
        <v>0</v>
      </c>
      <c r="I197" s="645">
        <v>0</v>
      </c>
      <c r="J197" s="645">
        <v>0</v>
      </c>
    </row>
    <row r="198" spans="1:10">
      <c r="A198" s="604" t="s">
        <v>479</v>
      </c>
      <c r="B198" s="98"/>
      <c r="C198" s="98"/>
      <c r="D198" s="98"/>
      <c r="E198" s="670"/>
      <c r="F198" s="645">
        <v>0</v>
      </c>
      <c r="G198" s="645">
        <v>0</v>
      </c>
      <c r="H198" s="645">
        <v>0</v>
      </c>
      <c r="I198" s="645">
        <v>0</v>
      </c>
      <c r="J198" s="645">
        <v>0</v>
      </c>
    </row>
    <row r="199" spans="1:10">
      <c r="A199" s="614" t="s">
        <v>482</v>
      </c>
      <c r="B199" s="98"/>
      <c r="C199" s="98"/>
      <c r="D199" s="98"/>
      <c r="E199" s="670"/>
      <c r="F199" s="645"/>
      <c r="G199" s="645"/>
      <c r="H199" s="645"/>
      <c r="I199" s="645"/>
      <c r="J199" s="645"/>
    </row>
    <row r="200" spans="1:10">
      <c r="A200" s="106"/>
      <c r="B200" s="743"/>
      <c r="C200" s="743"/>
      <c r="D200" s="743"/>
      <c r="E200" s="673"/>
      <c r="F200" s="744">
        <v>-5116.4598699999997</v>
      </c>
      <c r="G200" s="744">
        <v>-1346.2328360000001</v>
      </c>
      <c r="H200" s="744">
        <v>-898.64580000000001</v>
      </c>
      <c r="I200" s="744">
        <v>-181.08428900000001</v>
      </c>
      <c r="J200" s="648">
        <v>628.07001000000002</v>
      </c>
    </row>
    <row r="201" spans="1:10">
      <c r="A201" s="606" t="s">
        <v>605</v>
      </c>
      <c r="F201" s="96"/>
    </row>
    <row r="202" spans="1:10">
      <c r="F202" s="96"/>
    </row>
    <row r="203" spans="1:10">
      <c r="F203" s="96"/>
    </row>
    <row r="204" spans="1:10">
      <c r="F204" s="96"/>
    </row>
    <row r="205" spans="1:10">
      <c r="F205" s="91"/>
    </row>
    <row r="206" spans="1:10">
      <c r="F206" s="537"/>
    </row>
    <row r="207" spans="1:10">
      <c r="F207" s="537"/>
    </row>
    <row r="208" spans="1:10">
      <c r="F208" s="537"/>
    </row>
    <row r="209" spans="6:6">
      <c r="F209" s="537"/>
    </row>
    <row r="210" spans="6:6">
      <c r="F210" s="537"/>
    </row>
    <row r="211" spans="6:6">
      <c r="F211" s="537"/>
    </row>
    <row r="212" spans="6:6">
      <c r="F212" s="537"/>
    </row>
    <row r="213" spans="6:6">
      <c r="F213" s="537"/>
    </row>
    <row r="214" spans="6:6">
      <c r="F214" s="537"/>
    </row>
    <row r="215" spans="6:6">
      <c r="F215" s="537"/>
    </row>
    <row r="216" spans="6:6">
      <c r="F216" s="537"/>
    </row>
    <row r="217" spans="6:6">
      <c r="F217" s="537"/>
    </row>
    <row r="218" spans="6:6">
      <c r="F218" s="537"/>
    </row>
    <row r="219" spans="6:6">
      <c r="F219" s="537"/>
    </row>
    <row r="220" spans="6:6">
      <c r="F220" s="537"/>
    </row>
    <row r="221" spans="6:6">
      <c r="F221" s="537"/>
    </row>
    <row r="222" spans="6:6">
      <c r="F222" s="537"/>
    </row>
    <row r="223" spans="6:6">
      <c r="F223" s="537"/>
    </row>
    <row r="224" spans="6:6">
      <c r="F224" s="537"/>
    </row>
    <row r="225" spans="6:6">
      <c r="F225" s="537"/>
    </row>
    <row r="226" spans="6:6">
      <c r="F226" s="537"/>
    </row>
    <row r="227" spans="6:6">
      <c r="F227" s="537"/>
    </row>
    <row r="228" spans="6:6">
      <c r="F228" s="537"/>
    </row>
    <row r="229" spans="6:6">
      <c r="F229" s="537"/>
    </row>
    <row r="230" spans="6:6">
      <c r="F230" s="537"/>
    </row>
    <row r="231" spans="6:6">
      <c r="F231" s="537"/>
    </row>
    <row r="232" spans="6:6">
      <c r="F232" s="537"/>
    </row>
    <row r="233" spans="6:6">
      <c r="F233" s="537"/>
    </row>
    <row r="234" spans="6:6">
      <c r="F234" s="537"/>
    </row>
    <row r="235" spans="6:6">
      <c r="F235" s="537"/>
    </row>
    <row r="236" spans="6:6">
      <c r="F236" s="537"/>
    </row>
    <row r="237" spans="6:6">
      <c r="F237" s="537"/>
    </row>
    <row r="238" spans="6:6">
      <c r="F238" s="537"/>
    </row>
    <row r="239" spans="6:6">
      <c r="F239" s="537"/>
    </row>
    <row r="240" spans="6:6">
      <c r="F240" s="537"/>
    </row>
    <row r="241" spans="6:6">
      <c r="F241" s="537"/>
    </row>
    <row r="242" spans="6:6">
      <c r="F242" s="537"/>
    </row>
    <row r="243" spans="6:6">
      <c r="F243" s="537"/>
    </row>
    <row r="244" spans="6:6">
      <c r="F244" s="537"/>
    </row>
    <row r="245" spans="6:6">
      <c r="F245" s="537"/>
    </row>
    <row r="246" spans="6:6">
      <c r="F246" s="537"/>
    </row>
    <row r="247" spans="6:6">
      <c r="F247" s="537"/>
    </row>
    <row r="248" spans="6:6">
      <c r="F248" s="537"/>
    </row>
    <row r="249" spans="6:6">
      <c r="F249" s="537"/>
    </row>
    <row r="250" spans="6:6">
      <c r="F250" s="537"/>
    </row>
    <row r="251" spans="6:6">
      <c r="F251" s="537"/>
    </row>
    <row r="252" spans="6:6">
      <c r="F252" s="537"/>
    </row>
    <row r="253" spans="6:6">
      <c r="F253" s="537"/>
    </row>
    <row r="254" spans="6:6">
      <c r="F254" s="537"/>
    </row>
    <row r="255" spans="6:6">
      <c r="F255" s="537"/>
    </row>
    <row r="256" spans="6:6">
      <c r="F256" s="537"/>
    </row>
    <row r="257" spans="6:6">
      <c r="F257" s="537"/>
    </row>
    <row r="258" spans="6:6">
      <c r="F258" s="537"/>
    </row>
    <row r="259" spans="6:6">
      <c r="F259" s="537"/>
    </row>
    <row r="260" spans="6:6">
      <c r="F260" s="537"/>
    </row>
    <row r="261" spans="6:6">
      <c r="F261" s="537"/>
    </row>
    <row r="262" spans="6:6">
      <c r="F262" s="537"/>
    </row>
    <row r="263" spans="6:6">
      <c r="F263" s="537"/>
    </row>
    <row r="264" spans="6:6">
      <c r="F264" s="537"/>
    </row>
    <row r="265" spans="6:6">
      <c r="F265" s="537"/>
    </row>
    <row r="266" spans="6:6">
      <c r="F266" s="537"/>
    </row>
    <row r="267" spans="6:6">
      <c r="F267" s="537"/>
    </row>
    <row r="268" spans="6:6">
      <c r="F268" s="537"/>
    </row>
    <row r="269" spans="6:6">
      <c r="F269" s="537"/>
    </row>
    <row r="270" spans="6:6">
      <c r="F270" s="537"/>
    </row>
    <row r="271" spans="6:6">
      <c r="F271" s="537"/>
    </row>
    <row r="272" spans="6:6">
      <c r="F272" s="537"/>
    </row>
    <row r="273" spans="6:6">
      <c r="F273" s="537"/>
    </row>
    <row r="274" spans="6:6">
      <c r="F274" s="537"/>
    </row>
    <row r="275" spans="6:6">
      <c r="F275" s="537"/>
    </row>
    <row r="276" spans="6:6">
      <c r="F276" s="537"/>
    </row>
    <row r="277" spans="6:6">
      <c r="F277" s="537"/>
    </row>
    <row r="278" spans="6:6">
      <c r="F278" s="537"/>
    </row>
    <row r="279" spans="6:6">
      <c r="F279" s="537"/>
    </row>
    <row r="280" spans="6:6">
      <c r="F280" s="537"/>
    </row>
    <row r="281" spans="6:6">
      <c r="F281" s="537"/>
    </row>
    <row r="282" spans="6:6">
      <c r="F282" s="537"/>
    </row>
    <row r="283" spans="6:6">
      <c r="F283" s="537"/>
    </row>
    <row r="284" spans="6:6">
      <c r="F284" s="537"/>
    </row>
    <row r="285" spans="6:6">
      <c r="F285" s="537"/>
    </row>
    <row r="286" spans="6:6">
      <c r="F286" s="537"/>
    </row>
    <row r="287" spans="6:6">
      <c r="F287" s="537"/>
    </row>
    <row r="288" spans="6:6">
      <c r="F288" s="537"/>
    </row>
    <row r="289" spans="6:6">
      <c r="F289" s="537"/>
    </row>
    <row r="290" spans="6:6">
      <c r="F290" s="537"/>
    </row>
    <row r="291" spans="6:6">
      <c r="F291" s="537"/>
    </row>
    <row r="292" spans="6:6">
      <c r="F292" s="537"/>
    </row>
    <row r="293" spans="6:6">
      <c r="F293" s="537"/>
    </row>
    <row r="294" spans="6:6">
      <c r="F294" s="537"/>
    </row>
    <row r="295" spans="6:6">
      <c r="F295" s="537"/>
    </row>
    <row r="296" spans="6:6">
      <c r="F296" s="537"/>
    </row>
    <row r="297" spans="6:6">
      <c r="F297" s="537"/>
    </row>
    <row r="298" spans="6:6">
      <c r="F298" s="537"/>
    </row>
    <row r="299" spans="6:6">
      <c r="F299" s="537"/>
    </row>
    <row r="300" spans="6:6">
      <c r="F300" s="537"/>
    </row>
    <row r="301" spans="6:6">
      <c r="F301" s="537"/>
    </row>
    <row r="302" spans="6:6">
      <c r="F302" s="537"/>
    </row>
    <row r="303" spans="6:6">
      <c r="F303" s="537"/>
    </row>
    <row r="304" spans="6:6">
      <c r="F304" s="537"/>
    </row>
    <row r="305" spans="6:6">
      <c r="F305" s="537"/>
    </row>
    <row r="306" spans="6:6">
      <c r="F306" s="537"/>
    </row>
    <row r="307" spans="6:6">
      <c r="F307" s="537"/>
    </row>
    <row r="308" spans="6:6">
      <c r="F308" s="537"/>
    </row>
    <row r="309" spans="6:6">
      <c r="F309" s="537"/>
    </row>
    <row r="310" spans="6:6">
      <c r="F310" s="537"/>
    </row>
    <row r="311" spans="6:6">
      <c r="F311" s="537"/>
    </row>
    <row r="312" spans="6:6">
      <c r="F312" s="537"/>
    </row>
    <row r="313" spans="6:6">
      <c r="F313" s="537"/>
    </row>
    <row r="314" spans="6:6">
      <c r="F314" s="537"/>
    </row>
    <row r="315" spans="6:6">
      <c r="F315" s="537"/>
    </row>
    <row r="316" spans="6:6">
      <c r="F316" s="537"/>
    </row>
    <row r="317" spans="6:6">
      <c r="F317" s="537"/>
    </row>
    <row r="318" spans="6:6">
      <c r="F318" s="537"/>
    </row>
    <row r="319" spans="6:6">
      <c r="F319" s="537"/>
    </row>
    <row r="320" spans="6:6">
      <c r="F320" s="537"/>
    </row>
    <row r="321" spans="6:6">
      <c r="F321" s="537"/>
    </row>
    <row r="322" spans="6:6">
      <c r="F322" s="537"/>
    </row>
    <row r="323" spans="6:6">
      <c r="F323" s="537"/>
    </row>
    <row r="324" spans="6:6">
      <c r="F324" s="537"/>
    </row>
    <row r="325" spans="6:6">
      <c r="F325" s="537"/>
    </row>
    <row r="326" spans="6:6">
      <c r="F326" s="537"/>
    </row>
    <row r="327" spans="6:6">
      <c r="F327" s="537"/>
    </row>
    <row r="328" spans="6:6">
      <c r="F328" s="537"/>
    </row>
    <row r="329" spans="6:6">
      <c r="F329" s="537"/>
    </row>
    <row r="330" spans="6:6">
      <c r="F330" s="537"/>
    </row>
    <row r="331" spans="6:6">
      <c r="F331" s="537"/>
    </row>
    <row r="332" spans="6:6">
      <c r="F332" s="537"/>
    </row>
    <row r="333" spans="6:6">
      <c r="F333" s="537"/>
    </row>
    <row r="334" spans="6:6">
      <c r="F334" s="537"/>
    </row>
    <row r="335" spans="6:6">
      <c r="F335" s="537"/>
    </row>
    <row r="336" spans="6:6">
      <c r="F336" s="537"/>
    </row>
    <row r="337" spans="6:6">
      <c r="F337" s="537"/>
    </row>
    <row r="338" spans="6:6">
      <c r="F338" s="537"/>
    </row>
    <row r="339" spans="6:6">
      <c r="F339" s="537"/>
    </row>
    <row r="340" spans="6:6">
      <c r="F340" s="537"/>
    </row>
    <row r="341" spans="6:6">
      <c r="F341" s="537"/>
    </row>
    <row r="342" spans="6:6">
      <c r="F342" s="537"/>
    </row>
    <row r="343" spans="6:6">
      <c r="F343" s="537"/>
    </row>
    <row r="344" spans="6:6">
      <c r="F344" s="537"/>
    </row>
    <row r="345" spans="6:6">
      <c r="F345" s="537"/>
    </row>
    <row r="346" spans="6:6">
      <c r="F346" s="537"/>
    </row>
    <row r="347" spans="6:6">
      <c r="F347" s="537"/>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260"/>
  <sheetViews>
    <sheetView zoomScaleNormal="100" zoomScalePageLayoutView="120" workbookViewId="0">
      <pane xSplit="1" ySplit="3" topLeftCell="X4" activePane="bottomRight" state="frozen"/>
      <selection pane="topRight" activeCell="B1" sqref="B1"/>
      <selection pane="bottomLeft" activeCell="A4" sqref="A4"/>
      <selection pane="bottomRight" activeCell="AE76" sqref="AE76"/>
    </sheetView>
  </sheetViews>
  <sheetFormatPr defaultColWidth="11.42578125" defaultRowHeight="14.25"/>
  <cols>
    <col min="1" max="1" width="45.28515625" style="3" customWidth="1"/>
    <col min="2" max="10" width="12.140625" style="3" customWidth="1"/>
    <col min="11" max="11" width="8.85546875" style="3" customWidth="1"/>
    <col min="12" max="24" width="8.140625" style="82" customWidth="1"/>
    <col min="25" max="27" width="10.7109375" style="91" customWidth="1"/>
    <col min="28" max="28" width="11" style="91" customWidth="1"/>
    <col min="29" max="29" width="13" style="69" customWidth="1"/>
    <col min="30" max="33" width="13" style="59" customWidth="1"/>
    <col min="34" max="34" width="13" style="161" customWidth="1"/>
    <col min="35" max="35" width="12.85546875" style="161" customWidth="1"/>
    <col min="36" max="36" width="12.28515625" style="161" customWidth="1"/>
    <col min="37" max="16384" width="11.42578125" style="161"/>
  </cols>
  <sheetData>
    <row r="1" spans="1:111" s="169" customFormat="1" ht="15.75">
      <c r="A1" s="353" t="s">
        <v>581</v>
      </c>
      <c r="B1" s="354">
        <f t="shared" ref="B1:J1" si="0">C1-1</f>
        <v>1989</v>
      </c>
      <c r="C1" s="354">
        <f t="shared" si="0"/>
        <v>1990</v>
      </c>
      <c r="D1" s="354">
        <f t="shared" si="0"/>
        <v>1991</v>
      </c>
      <c r="E1" s="354">
        <f t="shared" si="0"/>
        <v>1992</v>
      </c>
      <c r="F1" s="354">
        <f t="shared" si="0"/>
        <v>1993</v>
      </c>
      <c r="G1" s="354">
        <f t="shared" si="0"/>
        <v>1994</v>
      </c>
      <c r="H1" s="354">
        <f t="shared" si="0"/>
        <v>1995</v>
      </c>
      <c r="I1" s="354">
        <f t="shared" si="0"/>
        <v>1996</v>
      </c>
      <c r="J1" s="354">
        <f t="shared" si="0"/>
        <v>1997</v>
      </c>
      <c r="K1" s="354">
        <f>L1-1</f>
        <v>1998</v>
      </c>
      <c r="L1" s="354">
        <v>1999</v>
      </c>
      <c r="M1" s="354">
        <v>2000</v>
      </c>
      <c r="N1" s="354">
        <v>2001</v>
      </c>
      <c r="O1" s="354">
        <v>2002</v>
      </c>
      <c r="P1" s="354">
        <v>2003</v>
      </c>
      <c r="Q1" s="354">
        <v>2004</v>
      </c>
      <c r="R1" s="354">
        <v>2005</v>
      </c>
      <c r="S1" s="354">
        <v>2006</v>
      </c>
      <c r="T1" s="354">
        <v>2007</v>
      </c>
      <c r="U1" s="354">
        <v>2008</v>
      </c>
      <c r="V1" s="354">
        <v>2009</v>
      </c>
      <c r="W1" s="354">
        <v>2010</v>
      </c>
      <c r="X1" s="354">
        <v>2011</v>
      </c>
      <c r="Y1" s="66">
        <v>2012</v>
      </c>
      <c r="Z1" s="66">
        <v>2013</v>
      </c>
      <c r="AA1" s="66">
        <v>2014</v>
      </c>
      <c r="AB1" s="66">
        <v>2015</v>
      </c>
      <c r="AC1" s="66">
        <v>2016</v>
      </c>
      <c r="AD1" s="66">
        <v>2017</v>
      </c>
      <c r="AE1" s="64">
        <v>2018</v>
      </c>
      <c r="AF1" s="944">
        <v>2018</v>
      </c>
      <c r="AG1" s="64">
        <v>2019</v>
      </c>
      <c r="AH1" s="64">
        <v>2020</v>
      </c>
      <c r="AI1" s="64">
        <f>'Fin (Tb14)'!L1</f>
        <v>2021</v>
      </c>
      <c r="AJ1" s="64">
        <f>'Fin (Tb14)'!M1</f>
        <v>2022</v>
      </c>
      <c r="AK1" s="64">
        <f>'Fin (Tb14)'!N1</f>
        <v>2023</v>
      </c>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row>
    <row r="2" spans="1:111" s="169" customFormat="1" ht="15.95" customHeight="1">
      <c r="A2" s="355"/>
      <c r="B2" s="250" t="s">
        <v>173</v>
      </c>
      <c r="C2" s="250" t="s">
        <v>173</v>
      </c>
      <c r="D2" s="250" t="s">
        <v>173</v>
      </c>
      <c r="E2" s="250" t="s">
        <v>173</v>
      </c>
      <c r="F2" s="250" t="s">
        <v>173</v>
      </c>
      <c r="G2" s="250" t="s">
        <v>173</v>
      </c>
      <c r="H2" s="250" t="s">
        <v>173</v>
      </c>
      <c r="I2" s="250" t="s">
        <v>173</v>
      </c>
      <c r="J2" s="250" t="s">
        <v>173</v>
      </c>
      <c r="K2" s="250" t="s">
        <v>173</v>
      </c>
      <c r="L2" s="250" t="s">
        <v>82</v>
      </c>
      <c r="M2" s="250" t="s">
        <v>82</v>
      </c>
      <c r="N2" s="250" t="s">
        <v>82</v>
      </c>
      <c r="O2" s="250" t="s">
        <v>82</v>
      </c>
      <c r="P2" s="250" t="s">
        <v>82</v>
      </c>
      <c r="Q2" s="250" t="s">
        <v>82</v>
      </c>
      <c r="R2" s="250" t="s">
        <v>82</v>
      </c>
      <c r="S2" s="250" t="s">
        <v>82</v>
      </c>
      <c r="T2" s="250" t="s">
        <v>82</v>
      </c>
      <c r="U2" s="250" t="s">
        <v>82</v>
      </c>
      <c r="V2" s="250" t="s">
        <v>82</v>
      </c>
      <c r="W2" s="250" t="s">
        <v>82</v>
      </c>
      <c r="X2" s="250" t="s">
        <v>82</v>
      </c>
      <c r="Y2" s="68" t="s">
        <v>82</v>
      </c>
      <c r="Z2" s="68" t="s">
        <v>82</v>
      </c>
      <c r="AA2" s="68" t="s">
        <v>82</v>
      </c>
      <c r="AB2" s="68" t="s">
        <v>82</v>
      </c>
      <c r="AC2" s="68" t="s">
        <v>82</v>
      </c>
      <c r="AD2" s="68" t="str">
        <f>'Fin (Tb14)'!G2</f>
        <v>ACTUAL</v>
      </c>
      <c r="AE2" s="67" t="s">
        <v>83</v>
      </c>
      <c r="AF2" s="954" t="s">
        <v>82</v>
      </c>
      <c r="AG2" s="67" t="s">
        <v>83</v>
      </c>
      <c r="AH2" s="67" t="s">
        <v>83</v>
      </c>
      <c r="AI2" s="67" t="str">
        <f>'Fin (Tb14)'!L2</f>
        <v>PROJECTION</v>
      </c>
      <c r="AJ2" s="67" t="str">
        <f>'Fin (Tb14)'!M2</f>
        <v>PROJECTION</v>
      </c>
      <c r="AK2" s="67" t="str">
        <f>'Fin (Tb14)'!N2</f>
        <v>PROJECTION</v>
      </c>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row>
    <row r="3" spans="1:111" s="169" customFormat="1" ht="27.95" customHeight="1">
      <c r="A3" s="356" t="s">
        <v>329</v>
      </c>
      <c r="B3" s="250"/>
      <c r="C3" s="250" t="s">
        <v>407</v>
      </c>
      <c r="D3" s="250" t="s">
        <v>407</v>
      </c>
      <c r="E3" s="250" t="s">
        <v>407</v>
      </c>
      <c r="F3" s="250" t="s">
        <v>407</v>
      </c>
      <c r="G3" s="250" t="s">
        <v>408</v>
      </c>
      <c r="H3" s="250" t="s">
        <v>486</v>
      </c>
      <c r="I3" s="250" t="s">
        <v>424</v>
      </c>
      <c r="J3" s="250" t="s">
        <v>409</v>
      </c>
      <c r="K3" s="250"/>
      <c r="L3" s="250"/>
      <c r="M3" s="250"/>
      <c r="N3" s="250"/>
      <c r="O3" s="250"/>
      <c r="P3" s="250"/>
      <c r="Q3" s="250"/>
      <c r="R3" s="250"/>
      <c r="S3" s="250"/>
      <c r="T3" s="250"/>
      <c r="U3" s="250"/>
      <c r="V3" s="250"/>
      <c r="W3" s="250"/>
      <c r="X3" s="722" t="s">
        <v>622</v>
      </c>
      <c r="Y3" s="722" t="s">
        <v>595</v>
      </c>
      <c r="Z3" s="68" t="s">
        <v>594</v>
      </c>
      <c r="AA3" s="722" t="s">
        <v>596</v>
      </c>
      <c r="AB3" s="722" t="s">
        <v>657</v>
      </c>
      <c r="AC3" s="69" t="s">
        <v>654</v>
      </c>
      <c r="AD3" s="69" t="str">
        <f>'Fin (Tb14)'!G3</f>
        <v>2019 Budget</v>
      </c>
      <c r="AE3" s="126" t="s">
        <v>675</v>
      </c>
      <c r="AF3" s="969" t="s">
        <v>781</v>
      </c>
      <c r="AG3" s="126" t="s">
        <v>675</v>
      </c>
      <c r="AH3" s="126" t="s">
        <v>675</v>
      </c>
      <c r="AI3" s="67" t="str">
        <f>'Fin (Tb14)'!L3</f>
        <v>2019 Budget</v>
      </c>
      <c r="AJ3" s="67" t="str">
        <f>'Fin (Tb14)'!M3</f>
        <v>2019 Budget</v>
      </c>
      <c r="AK3" s="67" t="str">
        <f>'Fin (Tb14)'!N3</f>
        <v>2019 Budget</v>
      </c>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row>
    <row r="4" spans="1:111" s="172" customFormat="1" ht="15.95" customHeight="1">
      <c r="A4" s="351"/>
      <c r="B4" s="357"/>
      <c r="C4" s="357"/>
      <c r="D4" s="357"/>
      <c r="E4" s="357"/>
      <c r="F4" s="357"/>
      <c r="G4" s="357"/>
      <c r="H4" s="357"/>
      <c r="I4" s="357"/>
      <c r="J4" s="357"/>
      <c r="K4" s="357"/>
      <c r="L4" s="357"/>
      <c r="M4" s="357"/>
      <c r="N4" s="357"/>
      <c r="O4" s="357"/>
      <c r="P4" s="357"/>
      <c r="Q4" s="357"/>
      <c r="R4" s="357"/>
      <c r="S4" s="357"/>
      <c r="T4" s="357"/>
      <c r="U4" s="357"/>
      <c r="V4" s="357"/>
      <c r="W4" s="357"/>
      <c r="X4" s="357"/>
      <c r="Y4" s="358"/>
      <c r="Z4" s="358"/>
      <c r="AA4" s="358"/>
      <c r="AB4" s="358"/>
      <c r="AC4" s="803"/>
      <c r="AD4" s="803"/>
      <c r="AE4" s="381"/>
      <c r="AF4" s="1018"/>
      <c r="AG4" s="381"/>
      <c r="AH4" s="381"/>
      <c r="AI4" s="382"/>
      <c r="AJ4" s="382"/>
      <c r="AK4" s="382"/>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row>
    <row r="5" spans="1:111">
      <c r="A5" s="243" t="s">
        <v>330</v>
      </c>
      <c r="B5" s="301"/>
      <c r="C5" s="301"/>
      <c r="D5" s="301"/>
      <c r="E5" s="301"/>
      <c r="F5" s="301"/>
      <c r="G5" s="301"/>
      <c r="H5" s="301"/>
      <c r="I5" s="301"/>
      <c r="J5" s="301"/>
      <c r="K5" s="301"/>
      <c r="L5" s="128"/>
      <c r="M5" s="128"/>
      <c r="N5" s="128"/>
      <c r="O5" s="128"/>
      <c r="P5" s="128"/>
      <c r="Q5" s="128"/>
      <c r="R5" s="128"/>
      <c r="S5" s="128"/>
      <c r="T5" s="128"/>
      <c r="U5" s="128"/>
      <c r="V5" s="128"/>
      <c r="W5" s="128"/>
      <c r="X5" s="128"/>
      <c r="Y5" s="79">
        <f>'Fin (Tb14)'!B5</f>
        <v>835.04778999999996</v>
      </c>
      <c r="Z5" s="79">
        <f>'Fin (Tb14)'!C5</f>
        <v>96.951260000000005</v>
      </c>
      <c r="AA5" s="79">
        <f>'Fin (Tb14)'!D5</f>
        <v>-174.04050000000001</v>
      </c>
      <c r="AB5" s="79">
        <f>'Fin (Tb14)'!E5</f>
        <v>-410.6</v>
      </c>
      <c r="AC5" s="79">
        <f>'Fin (Tb14)'!F5</f>
        <v>857</v>
      </c>
      <c r="AD5" s="79">
        <f>'Fin (Tb14)'!G5</f>
        <v>180.4</v>
      </c>
      <c r="AE5" s="81">
        <f>'Fin (Tb14)'!H5</f>
        <v>0</v>
      </c>
      <c r="AF5" s="1019">
        <f>'Fin (Tb14)'!I5</f>
        <v>1228.5999999999999</v>
      </c>
      <c r="AG5" s="81">
        <f>'Fin (Tb14)'!J5</f>
        <v>0</v>
      </c>
      <c r="AH5" s="81">
        <f>'Fin (Tb14)'!K5</f>
        <v>0</v>
      </c>
      <c r="AI5" s="81">
        <f>'Fin (Tb14)'!L5</f>
        <v>0</v>
      </c>
      <c r="AJ5" s="81">
        <f>'Fin (Tb14)'!M5</f>
        <v>0</v>
      </c>
      <c r="AK5" s="81">
        <f>'Fin (Tb14)'!N5</f>
        <v>0</v>
      </c>
      <c r="AL5" s="171"/>
      <c r="AM5" s="171"/>
      <c r="AN5" s="171"/>
      <c r="AO5" s="171"/>
      <c r="AP5" s="171"/>
      <c r="AQ5" s="171"/>
      <c r="AR5" s="171"/>
      <c r="AS5" s="171"/>
      <c r="AT5" s="171"/>
      <c r="AU5" s="171"/>
      <c r="AV5" s="171"/>
      <c r="AW5" s="171"/>
      <c r="AX5" s="171"/>
      <c r="AY5" s="171"/>
      <c r="AZ5" s="171"/>
      <c r="BA5" s="171"/>
      <c r="BB5" s="171"/>
      <c r="BC5" s="171"/>
      <c r="BD5" s="171"/>
      <c r="BE5" s="171"/>
      <c r="BF5" s="171"/>
      <c r="BG5" s="171"/>
      <c r="BH5" s="171"/>
    </row>
    <row r="6" spans="1:111" s="172" customFormat="1">
      <c r="A6" s="243" t="s">
        <v>325</v>
      </c>
      <c r="B6" s="243"/>
      <c r="C6" s="243"/>
      <c r="D6" s="243"/>
      <c r="E6" s="243"/>
      <c r="F6" s="243"/>
      <c r="G6" s="243"/>
      <c r="H6" s="243"/>
      <c r="I6" s="243"/>
      <c r="J6" s="243"/>
      <c r="K6" s="243"/>
      <c r="L6" s="123"/>
      <c r="M6" s="123"/>
      <c r="N6" s="123"/>
      <c r="O6" s="123"/>
      <c r="P6" s="123"/>
      <c r="Q6" s="123"/>
      <c r="R6" s="123"/>
      <c r="S6" s="123"/>
      <c r="T6" s="123"/>
      <c r="U6" s="123"/>
      <c r="V6" s="123"/>
      <c r="W6" s="123"/>
      <c r="X6" s="123"/>
      <c r="Y6" s="77">
        <f>'Fin (Tb14)'!B7</f>
        <v>835.04778999999996</v>
      </c>
      <c r="Z6" s="77">
        <f>'Fin (Tb14)'!C7</f>
        <v>96.951260000000005</v>
      </c>
      <c r="AA6" s="77">
        <f>'Fin (Tb14)'!D7</f>
        <v>-174.04050000000001</v>
      </c>
      <c r="AB6" s="77">
        <f>'Fin (Tb14)'!E7</f>
        <v>-410.6</v>
      </c>
      <c r="AC6" s="77">
        <f>'Fin (Tb14)'!F7</f>
        <v>857</v>
      </c>
      <c r="AD6" s="77">
        <f>'Fin (Tb14)'!G7</f>
        <v>180.4</v>
      </c>
      <c r="AE6" s="76">
        <f>'Fin (Tb14)'!H7</f>
        <v>0</v>
      </c>
      <c r="AF6" s="982">
        <f>'Fin (Tb14)'!I7</f>
        <v>1228.5999999999999</v>
      </c>
      <c r="AG6" s="76">
        <f>'Fin (Tb14)'!J7</f>
        <v>0</v>
      </c>
      <c r="AH6" s="76">
        <f>'Fin (Tb14)'!K7</f>
        <v>0</v>
      </c>
      <c r="AI6" s="76">
        <f>'Fin (Tb14)'!L7</f>
        <v>0</v>
      </c>
      <c r="AJ6" s="76">
        <f>'Fin (Tb14)'!M7</f>
        <v>0</v>
      </c>
      <c r="AK6" s="76">
        <f>'Fin (Tb14)'!N7</f>
        <v>0</v>
      </c>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row>
    <row r="7" spans="1:111">
      <c r="A7" s="299" t="s">
        <v>331</v>
      </c>
      <c r="B7" s="299"/>
      <c r="C7" s="299"/>
      <c r="D7" s="299"/>
      <c r="E7" s="299"/>
      <c r="F7" s="299"/>
      <c r="G7" s="299"/>
      <c r="H7" s="299"/>
      <c r="I7" s="299"/>
      <c r="J7" s="299"/>
      <c r="K7" s="299"/>
      <c r="L7" s="122"/>
      <c r="M7" s="122"/>
      <c r="N7" s="122"/>
      <c r="O7" s="122"/>
      <c r="P7" s="122"/>
      <c r="Q7" s="122"/>
      <c r="R7" s="122"/>
      <c r="S7" s="122"/>
      <c r="T7" s="122"/>
      <c r="U7" s="122"/>
      <c r="V7" s="122"/>
      <c r="W7" s="122"/>
      <c r="X7" s="122"/>
      <c r="Y7" s="79"/>
      <c r="Z7" s="79"/>
      <c r="AA7" s="79"/>
      <c r="AB7" s="90">
        <f>'Fin (Tb14)'!E8</f>
        <v>-354.5</v>
      </c>
      <c r="AC7" s="90">
        <f>'Fin (Tb14)'!F8</f>
        <v>857</v>
      </c>
      <c r="AD7" s="90">
        <f>'Fin (Tb14)'!G8</f>
        <v>180.4</v>
      </c>
      <c r="AE7" s="75">
        <f>'Fin (Tb14)'!H8</f>
        <v>0</v>
      </c>
      <c r="AF7" s="984">
        <f>'Fin (Tb14)'!I8</f>
        <v>1228.5999999999999</v>
      </c>
      <c r="AG7" s="75">
        <f>'Fin (Tb14)'!J8</f>
        <v>0</v>
      </c>
      <c r="AH7" s="75">
        <f>'Fin (Tb14)'!K8</f>
        <v>0</v>
      </c>
      <c r="AI7" s="75">
        <f>'Fin (Tb14)'!L8</f>
        <v>0</v>
      </c>
      <c r="AJ7" s="75">
        <f>'Fin (Tb14)'!M8</f>
        <v>0</v>
      </c>
      <c r="AK7" s="75">
        <f>'Fin (Tb14)'!N8</f>
        <v>0</v>
      </c>
      <c r="AL7" s="171"/>
      <c r="AM7" s="171"/>
      <c r="AN7" s="171"/>
      <c r="AO7" s="171"/>
      <c r="AP7" s="171"/>
      <c r="AQ7" s="171"/>
      <c r="AR7" s="171"/>
      <c r="AS7" s="171"/>
      <c r="AT7" s="171"/>
      <c r="AU7" s="171"/>
      <c r="AV7" s="171"/>
      <c r="AW7" s="171"/>
      <c r="AX7" s="171"/>
      <c r="AY7" s="171"/>
      <c r="AZ7" s="171"/>
      <c r="BA7" s="171"/>
      <c r="BB7" s="171"/>
      <c r="BC7" s="171"/>
      <c r="BD7" s="171"/>
      <c r="BE7" s="171"/>
      <c r="BF7" s="171"/>
      <c r="BG7" s="171"/>
      <c r="BH7" s="171"/>
    </row>
    <row r="8" spans="1:111">
      <c r="A8" s="106" t="s">
        <v>332</v>
      </c>
      <c r="B8" s="106"/>
      <c r="C8" s="106"/>
      <c r="D8" s="106"/>
      <c r="E8" s="106"/>
      <c r="F8" s="106"/>
      <c r="G8" s="106"/>
      <c r="H8" s="106"/>
      <c r="I8" s="106"/>
      <c r="J8" s="106"/>
      <c r="K8" s="106"/>
      <c r="L8" s="124"/>
      <c r="M8" s="124"/>
      <c r="N8" s="124"/>
      <c r="O8" s="124"/>
      <c r="P8" s="124"/>
      <c r="Q8" s="124"/>
      <c r="R8" s="124"/>
      <c r="S8" s="124"/>
      <c r="T8" s="124"/>
      <c r="U8" s="124"/>
      <c r="V8" s="124"/>
      <c r="W8" s="124"/>
      <c r="X8" s="124"/>
      <c r="Y8" s="90">
        <v>835.04778999999996</v>
      </c>
      <c r="Z8" s="90">
        <v>96.95</v>
      </c>
      <c r="AA8" s="90">
        <v>174.04</v>
      </c>
      <c r="AB8" s="78">
        <f>'Fin (Tb14)'!E9</f>
        <v>-56.1</v>
      </c>
      <c r="AC8" s="78">
        <f>'Fin (Tb14)'!F9</f>
        <v>0</v>
      </c>
      <c r="AD8" s="78">
        <f>'Fin (Tb14)'!G9</f>
        <v>0</v>
      </c>
      <c r="AE8" s="80">
        <f>'Fin (Tb14)'!H9</f>
        <v>0</v>
      </c>
      <c r="AF8" s="978">
        <f>'Fin (Tb14)'!I9</f>
        <v>0</v>
      </c>
      <c r="AG8" s="80">
        <f>'Fin (Tb14)'!J9</f>
        <v>0</v>
      </c>
      <c r="AH8" s="80">
        <f>'Fin (Tb14)'!K9</f>
        <v>0</v>
      </c>
      <c r="AI8" s="80">
        <f>'Fin (Tb14)'!L9</f>
        <v>0</v>
      </c>
      <c r="AJ8" s="80">
        <f>'Fin (Tb14)'!M9</f>
        <v>0</v>
      </c>
      <c r="AK8" s="80">
        <f>'Fin (Tb14)'!N9</f>
        <v>0</v>
      </c>
      <c r="AL8" s="171"/>
      <c r="AM8" s="171"/>
      <c r="AN8" s="171"/>
      <c r="AO8" s="171"/>
      <c r="AP8" s="171"/>
      <c r="AQ8" s="171"/>
      <c r="AR8" s="171"/>
      <c r="AS8" s="171"/>
      <c r="AT8" s="171"/>
      <c r="AU8" s="171"/>
      <c r="AV8" s="171"/>
      <c r="AW8" s="171"/>
      <c r="AX8" s="171"/>
      <c r="AY8" s="171"/>
      <c r="AZ8" s="171"/>
      <c r="BA8" s="171"/>
      <c r="BB8" s="171"/>
      <c r="BC8" s="171"/>
      <c r="BD8" s="171"/>
      <c r="BE8" s="171"/>
      <c r="BF8" s="171"/>
      <c r="BG8" s="171"/>
      <c r="BH8" s="171"/>
    </row>
    <row r="9" spans="1:111">
      <c r="A9" s="106"/>
      <c r="B9" s="106"/>
      <c r="C9" s="106"/>
      <c r="D9" s="106"/>
      <c r="E9" s="106"/>
      <c r="F9" s="106"/>
      <c r="G9" s="106"/>
      <c r="H9" s="106"/>
      <c r="I9" s="106"/>
      <c r="J9" s="106"/>
      <c r="K9" s="106"/>
      <c r="L9" s="124"/>
      <c r="M9" s="124"/>
      <c r="N9" s="124"/>
      <c r="O9" s="124"/>
      <c r="P9" s="124"/>
      <c r="Q9" s="124"/>
      <c r="R9" s="124"/>
      <c r="S9" s="124"/>
      <c r="T9" s="124"/>
      <c r="U9" s="124"/>
      <c r="V9" s="124"/>
      <c r="W9" s="124"/>
      <c r="X9" s="124"/>
      <c r="Y9" s="90"/>
      <c r="Z9" s="90"/>
      <c r="AA9" s="90"/>
      <c r="AB9" s="90"/>
      <c r="AC9" s="90"/>
      <c r="AD9" s="90"/>
      <c r="AE9" s="75"/>
      <c r="AF9" s="984"/>
      <c r="AG9" s="75"/>
      <c r="AH9" s="75"/>
      <c r="AI9" s="75"/>
      <c r="AJ9" s="75"/>
      <c r="AK9" s="75"/>
      <c r="AL9" s="171"/>
      <c r="AM9" s="171"/>
      <c r="AN9" s="171"/>
      <c r="AO9" s="171"/>
      <c r="AP9" s="171"/>
      <c r="AQ9" s="171"/>
      <c r="AR9" s="171"/>
      <c r="AS9" s="171"/>
      <c r="AT9" s="171"/>
      <c r="AU9" s="171"/>
      <c r="AV9" s="171"/>
      <c r="AW9" s="171"/>
      <c r="AX9" s="171"/>
      <c r="AY9" s="171"/>
      <c r="AZ9" s="171"/>
      <c r="BA9" s="171"/>
      <c r="BB9" s="171"/>
      <c r="BC9" s="171"/>
      <c r="BD9" s="171"/>
      <c r="BE9" s="171"/>
      <c r="BF9" s="171"/>
      <c r="BG9" s="171"/>
      <c r="BH9" s="171"/>
    </row>
    <row r="10" spans="1:111" s="171" customFormat="1">
      <c r="A10" s="243" t="s">
        <v>326</v>
      </c>
      <c r="B10" s="243"/>
      <c r="C10" s="243"/>
      <c r="D10" s="243"/>
      <c r="E10" s="243"/>
      <c r="F10" s="243"/>
      <c r="G10" s="243"/>
      <c r="H10" s="243"/>
      <c r="I10" s="243"/>
      <c r="J10" s="243"/>
      <c r="K10" s="243"/>
      <c r="L10" s="123"/>
      <c r="M10" s="123"/>
      <c r="N10" s="123"/>
      <c r="O10" s="123"/>
      <c r="P10" s="123"/>
      <c r="Q10" s="123"/>
      <c r="R10" s="123"/>
      <c r="S10" s="123"/>
      <c r="T10" s="123"/>
      <c r="U10" s="123"/>
      <c r="V10" s="123"/>
      <c r="W10" s="123"/>
      <c r="X10" s="123"/>
      <c r="Y10" s="77">
        <v>0</v>
      </c>
      <c r="Z10" s="77">
        <v>0</v>
      </c>
      <c r="AA10" s="77">
        <v>0</v>
      </c>
      <c r="AB10" s="77">
        <v>0</v>
      </c>
      <c r="AC10" s="77">
        <v>0</v>
      </c>
      <c r="AD10" s="77">
        <v>0</v>
      </c>
      <c r="AE10" s="76">
        <v>0</v>
      </c>
      <c r="AF10" s="982">
        <v>1</v>
      </c>
      <c r="AG10" s="76">
        <v>0</v>
      </c>
      <c r="AH10" s="76">
        <v>0</v>
      </c>
      <c r="AI10" s="420">
        <v>0</v>
      </c>
      <c r="AJ10" s="420">
        <v>0</v>
      </c>
      <c r="AK10" s="420">
        <v>1</v>
      </c>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row>
    <row r="11" spans="1:111">
      <c r="A11" s="106"/>
      <c r="B11" s="106"/>
      <c r="C11" s="106"/>
      <c r="D11" s="106"/>
      <c r="E11" s="106"/>
      <c r="F11" s="106"/>
      <c r="G11" s="106"/>
      <c r="H11" s="106"/>
      <c r="I11" s="106"/>
      <c r="J11" s="106"/>
      <c r="K11" s="106"/>
      <c r="L11" s="124"/>
      <c r="M11" s="124"/>
      <c r="N11" s="124"/>
      <c r="O11" s="124"/>
      <c r="P11" s="124"/>
      <c r="Q11" s="124"/>
      <c r="R11" s="124"/>
      <c r="S11" s="124"/>
      <c r="T11" s="124"/>
      <c r="U11" s="124"/>
      <c r="V11" s="124"/>
      <c r="W11" s="124"/>
      <c r="X11" s="124"/>
      <c r="Y11" s="90"/>
      <c r="Z11" s="90"/>
      <c r="AA11" s="90"/>
      <c r="AB11" s="90"/>
      <c r="AC11" s="90"/>
      <c r="AD11" s="90"/>
      <c r="AE11" s="75"/>
      <c r="AF11" s="984"/>
      <c r="AG11" s="75"/>
      <c r="AH11" s="75"/>
      <c r="AI11" s="75"/>
      <c r="AJ11" s="75"/>
      <c r="AK11" s="75"/>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row>
    <row r="12" spans="1:111" s="172" customFormat="1">
      <c r="A12" s="243" t="s">
        <v>333</v>
      </c>
      <c r="B12" s="243"/>
      <c r="C12" s="243"/>
      <c r="D12" s="243"/>
      <c r="E12" s="243"/>
      <c r="F12" s="243"/>
      <c r="G12" s="243"/>
      <c r="H12" s="243"/>
      <c r="I12" s="243"/>
      <c r="J12" s="243"/>
      <c r="K12" s="243"/>
      <c r="L12" s="123"/>
      <c r="M12" s="123"/>
      <c r="N12" s="123"/>
      <c r="O12" s="123"/>
      <c r="P12" s="123"/>
      <c r="Q12" s="123"/>
      <c r="R12" s="123"/>
      <c r="S12" s="123"/>
      <c r="T12" s="123"/>
      <c r="U12" s="123"/>
      <c r="V12" s="123"/>
      <c r="W12" s="123"/>
      <c r="X12" s="123"/>
      <c r="Y12" s="77">
        <f>'Fin (Tb14)'!B13</f>
        <v>1359</v>
      </c>
      <c r="Z12" s="77">
        <f>'Fin (Tb14)'!C13</f>
        <v>3375</v>
      </c>
      <c r="AA12" s="77">
        <f>'Fin (Tb14)'!D13</f>
        <v>3405</v>
      </c>
      <c r="AB12" s="77">
        <f>'Fin (Tb14)'!E13</f>
        <v>2601.8000000000002</v>
      </c>
      <c r="AC12" s="77">
        <f>'Fin (Tb14)'!F13</f>
        <v>3943.8</v>
      </c>
      <c r="AD12" s="77">
        <f>'Fin (Tb14)'!G13</f>
        <v>1614.2</v>
      </c>
      <c r="AE12" s="76">
        <f>'Fin (Tb14)'!H13</f>
        <v>373.8</v>
      </c>
      <c r="AF12" s="982">
        <f>'Fin (Tb14)'!I13</f>
        <v>3277</v>
      </c>
      <c r="AG12" s="76">
        <f>'Fin (Tb14)'!J13</f>
        <v>1866.7</v>
      </c>
      <c r="AH12" s="76">
        <f>'Fin (Tb14)'!K13</f>
        <v>1558.9</v>
      </c>
      <c r="AI12" s="76">
        <f>'Fin (Tb14)'!L13</f>
        <v>1389.4</v>
      </c>
      <c r="AJ12" s="76">
        <f>'Fin (Tb14)'!M13</f>
        <v>1140.2</v>
      </c>
      <c r="AK12" s="76">
        <f>'Fin (Tb14)'!N13</f>
        <v>1000.2</v>
      </c>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row>
    <row r="13" spans="1:111" s="172" customFormat="1">
      <c r="A13" s="243" t="s">
        <v>325</v>
      </c>
      <c r="B13" s="243"/>
      <c r="C13" s="243"/>
      <c r="D13" s="243"/>
      <c r="E13" s="243"/>
      <c r="F13" s="243"/>
      <c r="G13" s="243"/>
      <c r="H13" s="243"/>
      <c r="I13" s="243"/>
      <c r="J13" s="243"/>
      <c r="K13" s="243"/>
      <c r="L13" s="123"/>
      <c r="M13" s="123"/>
      <c r="N13" s="123"/>
      <c r="O13" s="123"/>
      <c r="P13" s="123"/>
      <c r="Q13" s="123"/>
      <c r="R13" s="123"/>
      <c r="S13" s="123"/>
      <c r="T13" s="123"/>
      <c r="U13" s="123"/>
      <c r="V13" s="123"/>
      <c r="W13" s="123"/>
      <c r="X13" s="123"/>
      <c r="Y13" s="77">
        <f>'Fin (Tb14)'!B15</f>
        <v>1197.0999999999999</v>
      </c>
      <c r="Z13" s="77">
        <f>'Fin (Tb14)'!C15</f>
        <v>3031.5</v>
      </c>
      <c r="AA13" s="77">
        <f>'Fin (Tb14)'!D15</f>
        <v>2983.2</v>
      </c>
      <c r="AB13" s="77">
        <f>'Fin (Tb14)'!E15</f>
        <v>2080.8000000000002</v>
      </c>
      <c r="AC13" s="77">
        <f>'Fin (Tb14)'!F15</f>
        <v>2494.9</v>
      </c>
      <c r="AD13" s="77">
        <f>'Fin (Tb14)'!G15</f>
        <v>736.2</v>
      </c>
      <c r="AE13" s="76">
        <f>'Fin (Tb14)'!H15</f>
        <v>373.8</v>
      </c>
      <c r="AF13" s="982">
        <f>'Fin (Tb14)'!I15</f>
        <v>-319.3</v>
      </c>
      <c r="AG13" s="76">
        <f>'Fin (Tb14)'!J15</f>
        <v>-629.4</v>
      </c>
      <c r="AH13" s="76">
        <f>'Fin (Tb14)'!K15</f>
        <v>18.5</v>
      </c>
      <c r="AI13" s="76">
        <f>'Fin (Tb14)'!L15</f>
        <v>212.7</v>
      </c>
      <c r="AJ13" s="76">
        <f>'Fin (Tb14)'!M15</f>
        <v>-12.6</v>
      </c>
      <c r="AK13" s="76">
        <f>'Fin (Tb14)'!N15</f>
        <v>1056.0999999999999</v>
      </c>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row>
    <row r="14" spans="1:111">
      <c r="A14" s="359" t="s">
        <v>342</v>
      </c>
      <c r="B14" s="264">
        <v>33.9</v>
      </c>
      <c r="C14" s="264">
        <v>88.2</v>
      </c>
      <c r="D14" s="264">
        <v>220.7</v>
      </c>
      <c r="E14" s="264">
        <v>193.4</v>
      </c>
      <c r="F14" s="264">
        <v>244.7</v>
      </c>
      <c r="G14" s="264">
        <v>266.8</v>
      </c>
      <c r="H14" s="264">
        <v>77.099999999999994</v>
      </c>
      <c r="I14" s="264">
        <v>-47</v>
      </c>
      <c r="J14" s="264">
        <v>63.7</v>
      </c>
      <c r="K14" s="264">
        <v>228</v>
      </c>
      <c r="L14" s="264">
        <v>54.2</v>
      </c>
      <c r="M14" s="264">
        <v>42.3</v>
      </c>
      <c r="N14" s="264">
        <v>117.5</v>
      </c>
      <c r="O14" s="264">
        <v>576.6</v>
      </c>
      <c r="P14" s="264">
        <v>431.3</v>
      </c>
      <c r="Q14" s="264">
        <v>123.5</v>
      </c>
      <c r="R14" s="264">
        <v>155.80000000000001</v>
      </c>
      <c r="S14" s="264">
        <v>-316.8</v>
      </c>
      <c r="T14" s="264">
        <v>-54.2</v>
      </c>
      <c r="U14" s="264">
        <v>850.4</v>
      </c>
      <c r="V14" s="264">
        <v>118</v>
      </c>
      <c r="W14" s="264">
        <v>-101.4</v>
      </c>
      <c r="X14" s="264">
        <v>40</v>
      </c>
      <c r="Y14" s="264">
        <v>1216</v>
      </c>
      <c r="Z14" s="264">
        <v>2328.8000000000002</v>
      </c>
      <c r="AA14" s="264">
        <f>AA16+AA29</f>
        <v>2809.5</v>
      </c>
      <c r="AB14" s="264">
        <v>2011.7</v>
      </c>
      <c r="AC14" s="510"/>
      <c r="AD14" s="510"/>
      <c r="AE14" s="237"/>
      <c r="AF14" s="993"/>
      <c r="AG14" s="237"/>
      <c r="AH14" s="237"/>
      <c r="AI14" s="237"/>
      <c r="AJ14" s="237"/>
      <c r="AK14" s="237"/>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row>
    <row r="15" spans="1:111">
      <c r="A15" s="106" t="s">
        <v>334</v>
      </c>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90">
        <f>'Fin (Tb14)'!B16</f>
        <v>997.1</v>
      </c>
      <c r="Z15" s="90">
        <f>'Fin (Tb14)'!C16</f>
        <v>2726.5</v>
      </c>
      <c r="AA15" s="90">
        <f>'Fin (Tb14)'!D16</f>
        <v>2983.2</v>
      </c>
      <c r="AB15" s="90">
        <f>'Fin (Tb14)'!E16</f>
        <v>2080.8000000000002</v>
      </c>
      <c r="AC15" s="90">
        <f>'Fin (Tb14)'!F16</f>
        <v>2494.9</v>
      </c>
      <c r="AD15" s="90">
        <f>'Fin (Tb14)'!G16</f>
        <v>736.2</v>
      </c>
      <c r="AE15" s="75">
        <f>'Fin (Tb14)'!H16</f>
        <v>373.8</v>
      </c>
      <c r="AF15" s="984">
        <f>'Fin (Tb14)'!I16</f>
        <v>-173.3</v>
      </c>
      <c r="AG15" s="75">
        <f>'Fin (Tb14)'!J16</f>
        <v>-629.4</v>
      </c>
      <c r="AH15" s="75">
        <f>'Fin (Tb14)'!K16</f>
        <v>18.5</v>
      </c>
      <c r="AI15" s="75">
        <f>'Fin (Tb14)'!L16</f>
        <v>212.7</v>
      </c>
      <c r="AJ15" s="75">
        <f>'Fin (Tb14)'!M16</f>
        <v>-12.6</v>
      </c>
      <c r="AK15" s="75">
        <f>'Fin (Tb14)'!N16</f>
        <v>1056.0999999999999</v>
      </c>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row>
    <row r="16" spans="1:111" s="171" customFormat="1">
      <c r="A16" s="360" t="s">
        <v>343</v>
      </c>
      <c r="B16" s="267"/>
      <c r="C16" s="267">
        <v>101.5</v>
      </c>
      <c r="D16" s="267">
        <v>141.19999999999999</v>
      </c>
      <c r="E16" s="267">
        <v>256.39999999999998</v>
      </c>
      <c r="F16" s="267">
        <v>267</v>
      </c>
      <c r="G16" s="267">
        <v>393.5</v>
      </c>
      <c r="H16" s="267">
        <v>79.900000000000006</v>
      </c>
      <c r="I16" s="267">
        <v>331.9</v>
      </c>
      <c r="J16" s="267">
        <v>256.8</v>
      </c>
      <c r="K16" s="267">
        <v>205.9</v>
      </c>
      <c r="L16" s="267">
        <v>-659.7</v>
      </c>
      <c r="M16" s="267">
        <v>-52.4</v>
      </c>
      <c r="N16" s="267">
        <v>265.10000000000002</v>
      </c>
      <c r="O16" s="267">
        <v>300.7</v>
      </c>
      <c r="P16" s="267">
        <v>361.5</v>
      </c>
      <c r="Q16" s="267">
        <v>154.1</v>
      </c>
      <c r="R16" s="267">
        <v>225</v>
      </c>
      <c r="S16" s="267">
        <v>-304</v>
      </c>
      <c r="T16" s="267">
        <v>72.7</v>
      </c>
      <c r="U16" s="267">
        <v>850.4</v>
      </c>
      <c r="V16" s="267">
        <v>84</v>
      </c>
      <c r="W16" s="267">
        <v>-10.7</v>
      </c>
      <c r="X16" s="267">
        <v>775.9</v>
      </c>
      <c r="Y16" s="268">
        <v>997.1</v>
      </c>
      <c r="Z16" s="268">
        <v>2726.6</v>
      </c>
      <c r="AA16" s="268">
        <v>2983.1</v>
      </c>
      <c r="AB16" s="282">
        <v>2011.7</v>
      </c>
      <c r="AC16" s="78"/>
      <c r="AD16" s="78"/>
      <c r="AE16" s="80"/>
      <c r="AF16" s="978"/>
      <c r="AG16" s="80"/>
      <c r="AH16" s="80"/>
      <c r="AI16" s="80"/>
      <c r="AJ16" s="80"/>
      <c r="AK16" s="80"/>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row>
    <row r="17" spans="1:81" hidden="1">
      <c r="A17" s="360" t="s">
        <v>344</v>
      </c>
      <c r="B17" s="267"/>
      <c r="C17" s="267">
        <v>101.5</v>
      </c>
      <c r="D17" s="267">
        <v>195.6</v>
      </c>
      <c r="E17" s="267">
        <v>296.5</v>
      </c>
      <c r="F17" s="267">
        <v>303.60000000000002</v>
      </c>
      <c r="G17" s="267">
        <v>429.3</v>
      </c>
      <c r="H17" s="267">
        <v>175.5</v>
      </c>
      <c r="I17" s="267">
        <v>378.1</v>
      </c>
      <c r="J17" s="267">
        <v>297.8</v>
      </c>
      <c r="K17" s="267">
        <v>243.2</v>
      </c>
      <c r="L17" s="267">
        <v>354.2</v>
      </c>
      <c r="M17" s="267">
        <v>83.7</v>
      </c>
      <c r="N17" s="267">
        <v>397.8</v>
      </c>
      <c r="O17" s="267">
        <v>705.5</v>
      </c>
      <c r="P17" s="267">
        <v>645.20000000000005</v>
      </c>
      <c r="Q17" s="267">
        <v>1377.9</v>
      </c>
      <c r="R17" s="267">
        <v>1599</v>
      </c>
      <c r="S17" s="267">
        <v>1130</v>
      </c>
      <c r="T17" s="267">
        <v>4694.7</v>
      </c>
      <c r="U17" s="267">
        <v>2684.4</v>
      </c>
      <c r="V17" s="267">
        <v>2191.9</v>
      </c>
      <c r="W17" s="267">
        <v>1913.2</v>
      </c>
      <c r="X17" s="267">
        <v>3500.1</v>
      </c>
      <c r="Y17" s="268">
        <v>4076.9</v>
      </c>
      <c r="Z17" s="361">
        <v>6609.6</v>
      </c>
      <c r="AA17" s="361">
        <v>8704.2999999999993</v>
      </c>
      <c r="AB17" s="268">
        <v>10970.2</v>
      </c>
      <c r="AC17" s="78"/>
      <c r="AD17" s="78"/>
      <c r="AE17" s="75"/>
      <c r="AF17" s="984"/>
      <c r="AG17" s="75"/>
      <c r="AH17" s="75"/>
      <c r="AI17" s="75"/>
      <c r="AJ17" s="75"/>
      <c r="AK17" s="75"/>
    </row>
    <row r="18" spans="1:81" hidden="1">
      <c r="A18" s="416" t="s">
        <v>345</v>
      </c>
      <c r="B18" s="267"/>
      <c r="C18" s="267"/>
      <c r="D18" s="267">
        <v>-54.4</v>
      </c>
      <c r="E18" s="267">
        <v>-40.1</v>
      </c>
      <c r="F18" s="267">
        <v>-36.6</v>
      </c>
      <c r="G18" s="267">
        <v>-35.799999999999997</v>
      </c>
      <c r="H18" s="267">
        <v>-95.6</v>
      </c>
      <c r="I18" s="267">
        <v>-46.3</v>
      </c>
      <c r="J18" s="267">
        <v>-40.9</v>
      </c>
      <c r="K18" s="267">
        <v>-37.299999999999997</v>
      </c>
      <c r="L18" s="267">
        <v>-1013.9</v>
      </c>
      <c r="M18" s="267">
        <v>-136.1</v>
      </c>
      <c r="N18" s="267">
        <v>-132.69999999999999</v>
      </c>
      <c r="O18" s="267">
        <v>-404.8</v>
      </c>
      <c r="P18" s="267">
        <v>-283.7</v>
      </c>
      <c r="Q18" s="267">
        <v>-1223.8</v>
      </c>
      <c r="R18" s="267">
        <v>-1374</v>
      </c>
      <c r="S18" s="267">
        <v>-1434</v>
      </c>
      <c r="T18" s="267" t="s">
        <v>346</v>
      </c>
      <c r="U18" s="267">
        <v>-1834</v>
      </c>
      <c r="V18" s="267">
        <v>-2107.9</v>
      </c>
      <c r="W18" s="267">
        <v>-1923.9</v>
      </c>
      <c r="X18" s="267">
        <v>-2724.2</v>
      </c>
      <c r="Y18" s="268">
        <v>-3079.8</v>
      </c>
      <c r="Z18" s="268">
        <v>-4188</v>
      </c>
      <c r="AA18" s="268">
        <v>-5721.1</v>
      </c>
      <c r="AB18" s="268">
        <v>8889.2999999999993</v>
      </c>
      <c r="AC18" s="90"/>
      <c r="AD18" s="90"/>
      <c r="AE18" s="75"/>
      <c r="AF18" s="984"/>
      <c r="AG18" s="75"/>
      <c r="AH18" s="75"/>
      <c r="AI18" s="75"/>
      <c r="AJ18" s="75"/>
      <c r="AK18" s="75"/>
    </row>
    <row r="19" spans="1:81">
      <c r="A19" s="299" t="s">
        <v>347</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90">
        <f>'Fin (Tb14)'!B17</f>
        <v>497.1</v>
      </c>
      <c r="Z19" s="90">
        <f>'Fin (Tb14)'!C17</f>
        <v>1449.1</v>
      </c>
      <c r="AA19" s="90">
        <f>'Fin (Tb14)'!D17</f>
        <v>1419.9</v>
      </c>
      <c r="AB19" s="90">
        <f>'Fin (Tb14)'!E17</f>
        <v>1075.5</v>
      </c>
      <c r="AC19" s="90">
        <f>'Fin (Tb14)'!F17</f>
        <v>1934.1</v>
      </c>
      <c r="AD19" s="90">
        <f>'Fin (Tb14)'!G17</f>
        <v>530.9</v>
      </c>
      <c r="AE19" s="75">
        <f>'Fin (Tb14)'!H17</f>
        <v>30.2</v>
      </c>
      <c r="AF19" s="984">
        <f>'Fin (Tb14)'!I17</f>
        <v>-516.9</v>
      </c>
      <c r="AG19" s="75">
        <f>'Fin (Tb14)'!J17</f>
        <v>-329.4</v>
      </c>
      <c r="AH19" s="75">
        <f>'Fin (Tb14)'!K17</f>
        <v>0</v>
      </c>
      <c r="AI19" s="75">
        <f>'Fin (Tb14)'!L17</f>
        <v>100</v>
      </c>
      <c r="AJ19" s="75">
        <f>'Fin (Tb14)'!M17</f>
        <v>12.6</v>
      </c>
      <c r="AK19" s="75">
        <f>'Fin (Tb14)'!N17</f>
        <v>538.4</v>
      </c>
    </row>
    <row r="20" spans="1:81" hidden="1">
      <c r="A20" s="417" t="s">
        <v>335</v>
      </c>
      <c r="B20" s="362"/>
      <c r="C20" s="362"/>
      <c r="D20" s="362"/>
      <c r="E20" s="362"/>
      <c r="F20" s="362"/>
      <c r="G20" s="362"/>
      <c r="H20" s="362"/>
      <c r="I20" s="362"/>
      <c r="J20" s="362"/>
      <c r="K20" s="362"/>
      <c r="L20" s="362"/>
      <c r="M20" s="362"/>
      <c r="N20" s="362"/>
      <c r="O20" s="362"/>
      <c r="P20" s="362"/>
      <c r="Q20" s="362"/>
      <c r="R20" s="362"/>
      <c r="S20" s="122"/>
      <c r="T20" s="122"/>
      <c r="U20" s="122"/>
      <c r="V20" s="122"/>
      <c r="W20" s="122"/>
      <c r="X20" s="122"/>
      <c r="Y20" s="90">
        <f>'Fin (Tb14)'!B18</f>
        <v>3470.2</v>
      </c>
      <c r="Z20" s="90">
        <f>'Fin (Tb14)'!C18</f>
        <v>5498.9</v>
      </c>
      <c r="AA20" s="90">
        <f>'Fin (Tb14)'!D18</f>
        <v>6784.3</v>
      </c>
      <c r="AB20" s="90">
        <f>'Fin (Tb14)'!E18</f>
        <v>0</v>
      </c>
      <c r="AC20" s="90">
        <f>'Fin (Tb14)'!F18</f>
        <v>0</v>
      </c>
      <c r="AD20" s="90">
        <f>'Fin (Tb14)'!G18</f>
        <v>0</v>
      </c>
      <c r="AE20" s="75">
        <f>'Fin (Tb14)'!H18</f>
        <v>0</v>
      </c>
      <c r="AF20" s="984">
        <f>'Fin (Tb14)'!I18</f>
        <v>0</v>
      </c>
      <c r="AG20" s="75">
        <f>'Fin (Tb14)'!J18</f>
        <v>0</v>
      </c>
      <c r="AH20" s="75">
        <f>'Fin (Tb14)'!K18</f>
        <v>0</v>
      </c>
      <c r="AI20" s="75">
        <f>'Fin (Tb14)'!L18</f>
        <v>0</v>
      </c>
      <c r="AJ20" s="75">
        <f>'Fin (Tb14)'!M18</f>
        <v>0</v>
      </c>
      <c r="AK20" s="75">
        <f>'Fin (Tb14)'!N18</f>
        <v>0</v>
      </c>
    </row>
    <row r="21" spans="1:81" hidden="1">
      <c r="A21" s="417" t="s">
        <v>336</v>
      </c>
      <c r="B21" s="363"/>
      <c r="C21" s="363"/>
      <c r="D21" s="363"/>
      <c r="E21" s="363"/>
      <c r="F21" s="363"/>
      <c r="G21" s="363"/>
      <c r="H21" s="363"/>
      <c r="I21" s="363"/>
      <c r="J21" s="363"/>
      <c r="K21" s="363"/>
      <c r="L21" s="363"/>
      <c r="M21" s="363"/>
      <c r="N21" s="363"/>
      <c r="O21" s="363"/>
      <c r="P21" s="363"/>
      <c r="Q21" s="363"/>
      <c r="R21" s="363"/>
      <c r="S21" s="124"/>
      <c r="T21" s="124"/>
      <c r="U21" s="124"/>
      <c r="V21" s="124"/>
      <c r="W21" s="124"/>
      <c r="X21" s="124"/>
      <c r="Y21" s="90">
        <f>'Fin (Tb14)'!B19</f>
        <v>2973.1</v>
      </c>
      <c r="Z21" s="90">
        <f>'Fin (Tb14)'!C19</f>
        <v>4049.8</v>
      </c>
      <c r="AA21" s="90">
        <f>'Fin (Tb14)'!D19</f>
        <v>5364.4</v>
      </c>
      <c r="AB21" s="90">
        <f>'Fin (Tb14)'!E19</f>
        <v>0</v>
      </c>
      <c r="AC21" s="90">
        <f>'Fin (Tb14)'!F19</f>
        <v>0</v>
      </c>
      <c r="AD21" s="90">
        <f>'Fin (Tb14)'!G19</f>
        <v>0</v>
      </c>
      <c r="AE21" s="75">
        <f>'Fin (Tb14)'!H19</f>
        <v>0</v>
      </c>
      <c r="AF21" s="984">
        <f>'Fin (Tb14)'!I19</f>
        <v>0</v>
      </c>
      <c r="AG21" s="75">
        <f>'Fin (Tb14)'!J19</f>
        <v>0</v>
      </c>
      <c r="AH21" s="75">
        <f>'Fin (Tb14)'!K19</f>
        <v>0</v>
      </c>
      <c r="AI21" s="75">
        <f>'Fin (Tb14)'!L19</f>
        <v>0</v>
      </c>
      <c r="AJ21" s="75">
        <f>'Fin (Tb14)'!M19</f>
        <v>0</v>
      </c>
      <c r="AK21" s="75">
        <f>'Fin (Tb14)'!N19</f>
        <v>0</v>
      </c>
    </row>
    <row r="22" spans="1:81">
      <c r="A22" s="299" t="s">
        <v>348</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90">
        <f>'Fin (Tb14)'!B20</f>
        <v>500</v>
      </c>
      <c r="Z22" s="90">
        <f>'Fin (Tb14)'!C20</f>
        <v>1277.4000000000001</v>
      </c>
      <c r="AA22" s="90">
        <f>'Fin (Tb14)'!D20</f>
        <v>1563.3</v>
      </c>
      <c r="AB22" s="90">
        <f>'Fin (Tb14)'!E20</f>
        <v>1005.3</v>
      </c>
      <c r="AC22" s="90">
        <f>'Fin (Tb14)'!F20</f>
        <v>560.79999999999995</v>
      </c>
      <c r="AD22" s="90">
        <f>'Fin (Tb14)'!G20</f>
        <v>205.3</v>
      </c>
      <c r="AE22" s="75">
        <f>'Fin (Tb14)'!H20</f>
        <v>343.6</v>
      </c>
      <c r="AF22" s="984">
        <f>'Fin (Tb14)'!I20</f>
        <v>343.5</v>
      </c>
      <c r="AG22" s="75">
        <f>'Fin (Tb14)'!J20</f>
        <v>-300</v>
      </c>
      <c r="AH22" s="75">
        <f>'Fin (Tb14)'!K20</f>
        <v>18.5</v>
      </c>
      <c r="AI22" s="75">
        <f>'Fin (Tb14)'!L20</f>
        <v>112.7</v>
      </c>
      <c r="AJ22" s="75">
        <f>'Fin (Tb14)'!M20</f>
        <v>0</v>
      </c>
      <c r="AK22" s="75">
        <f>'Fin (Tb14)'!N20</f>
        <v>517.70000000000005</v>
      </c>
    </row>
    <row r="23" spans="1:81" hidden="1">
      <c r="A23" s="417" t="s">
        <v>335</v>
      </c>
      <c r="B23" s="363"/>
      <c r="C23" s="363"/>
      <c r="D23" s="363"/>
      <c r="E23" s="363"/>
      <c r="F23" s="363"/>
      <c r="G23" s="363"/>
      <c r="H23" s="363"/>
      <c r="I23" s="363"/>
      <c r="J23" s="363"/>
      <c r="K23" s="363"/>
      <c r="L23" s="363"/>
      <c r="M23" s="363"/>
      <c r="N23" s="363"/>
      <c r="O23" s="363"/>
      <c r="P23" s="363"/>
      <c r="Q23" s="363"/>
      <c r="R23" s="363"/>
      <c r="S23" s="124"/>
      <c r="T23" s="124"/>
      <c r="U23" s="124"/>
      <c r="V23" s="124"/>
      <c r="W23" s="124"/>
      <c r="X23" s="124"/>
      <c r="Y23" s="90">
        <f>'Fin (Tb14)'!B21</f>
        <v>606.70000000000005</v>
      </c>
      <c r="Z23" s="90">
        <f>'Fin (Tb14)'!C21</f>
        <v>1415.7</v>
      </c>
      <c r="AA23" s="90">
        <f>'Fin (Tb14)'!D21</f>
        <v>1920</v>
      </c>
      <c r="AB23" s="90">
        <f>'Fin (Tb14)'!E21</f>
        <v>0</v>
      </c>
      <c r="AC23" s="90">
        <f>'Fin (Tb14)'!F21</f>
        <v>0</v>
      </c>
      <c r="AD23" s="90">
        <f>'Fin (Tb14)'!G21</f>
        <v>0</v>
      </c>
      <c r="AE23" s="75">
        <f>'Fin (Tb14)'!H21</f>
        <v>0</v>
      </c>
      <c r="AF23" s="984">
        <f>'Fin (Tb14)'!I21</f>
        <v>0</v>
      </c>
      <c r="AG23" s="75">
        <f>'Fin (Tb14)'!J21</f>
        <v>0</v>
      </c>
      <c r="AH23" s="75">
        <f>'Fin (Tb14)'!K21</f>
        <v>0</v>
      </c>
      <c r="AI23" s="75">
        <f>'Fin (Tb14)'!L21</f>
        <v>0</v>
      </c>
      <c r="AJ23" s="75">
        <f>'Fin (Tb14)'!M21</f>
        <v>0</v>
      </c>
      <c r="AK23" s="75">
        <f>'Fin (Tb14)'!N21</f>
        <v>0</v>
      </c>
    </row>
    <row r="24" spans="1:81" hidden="1">
      <c r="A24" s="417" t="s">
        <v>336</v>
      </c>
      <c r="B24" s="363"/>
      <c r="C24" s="363"/>
      <c r="D24" s="363"/>
      <c r="E24" s="363"/>
      <c r="F24" s="363"/>
      <c r="G24" s="363"/>
      <c r="H24" s="363"/>
      <c r="I24" s="363"/>
      <c r="J24" s="363"/>
      <c r="K24" s="363"/>
      <c r="L24" s="363"/>
      <c r="M24" s="363"/>
      <c r="N24" s="363"/>
      <c r="O24" s="363"/>
      <c r="P24" s="363"/>
      <c r="Q24" s="363"/>
      <c r="R24" s="363"/>
      <c r="S24" s="124"/>
      <c r="T24" s="124"/>
      <c r="U24" s="124"/>
      <c r="V24" s="124"/>
      <c r="W24" s="124"/>
      <c r="X24" s="124"/>
      <c r="Y24" s="90">
        <f>'Fin (Tb14)'!B22</f>
        <v>106.7</v>
      </c>
      <c r="Z24" s="90">
        <f>'Fin (Tb14)'!C22</f>
        <v>138.30000000000001</v>
      </c>
      <c r="AA24" s="90">
        <f>'Fin (Tb14)'!D22</f>
        <v>356.7</v>
      </c>
      <c r="AB24" s="90">
        <f>'Fin (Tb14)'!E22</f>
        <v>0</v>
      </c>
      <c r="AC24" s="90">
        <f>'Fin (Tb14)'!F22</f>
        <v>0</v>
      </c>
      <c r="AD24" s="90">
        <f>'Fin (Tb14)'!G22</f>
        <v>0</v>
      </c>
      <c r="AE24" s="75">
        <f>'Fin (Tb14)'!H22</f>
        <v>0</v>
      </c>
      <c r="AF24" s="984">
        <f>'Fin (Tb14)'!I22</f>
        <v>0</v>
      </c>
      <c r="AG24" s="75">
        <f>'Fin (Tb14)'!J22</f>
        <v>0</v>
      </c>
      <c r="AH24" s="75">
        <f>'Fin (Tb14)'!K22</f>
        <v>0</v>
      </c>
      <c r="AI24" s="75">
        <f>'Fin (Tb14)'!L22</f>
        <v>0</v>
      </c>
      <c r="AJ24" s="75">
        <f>'Fin (Tb14)'!M22</f>
        <v>0</v>
      </c>
      <c r="AK24" s="75">
        <f>'Fin (Tb14)'!N22</f>
        <v>0</v>
      </c>
    </row>
    <row r="25" spans="1:81">
      <c r="A25" s="299" t="s">
        <v>339</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90">
        <f>'Fin (Tb14)'!B24</f>
        <v>200</v>
      </c>
      <c r="Z25" s="90">
        <f>'Fin (Tb14)'!C24</f>
        <v>305</v>
      </c>
      <c r="AA25" s="90">
        <f>'Fin (Tb14)'!D24</f>
        <v>0</v>
      </c>
      <c r="AB25" s="90">
        <f>'Fin (Tb14)'!E24</f>
        <v>0</v>
      </c>
      <c r="AC25" s="90">
        <f>'Fin (Tb14)'!F24</f>
        <v>0</v>
      </c>
      <c r="AD25" s="90">
        <f>'Fin (Tb14)'!G24</f>
        <v>0</v>
      </c>
      <c r="AE25" s="75">
        <f>'Fin (Tb14)'!H24</f>
        <v>0</v>
      </c>
      <c r="AF25" s="984">
        <f>'Fin (Tb14)'!I24</f>
        <v>0</v>
      </c>
      <c r="AG25" s="75">
        <f>'Fin (Tb14)'!J24</f>
        <v>0</v>
      </c>
      <c r="AH25" s="75">
        <f>'Fin (Tb14)'!K24</f>
        <v>0</v>
      </c>
      <c r="AI25" s="383"/>
      <c r="AJ25" s="383"/>
      <c r="AK25" s="383"/>
    </row>
    <row r="26" spans="1:81">
      <c r="A26" s="416" t="s">
        <v>349</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8"/>
      <c r="Z26" s="268">
        <v>305</v>
      </c>
      <c r="AA26" s="282" t="s">
        <v>120</v>
      </c>
      <c r="AB26" s="275" t="s">
        <v>120</v>
      </c>
      <c r="AC26" s="78"/>
      <c r="AD26" s="78"/>
      <c r="AE26" s="80"/>
      <c r="AF26" s="978"/>
      <c r="AG26" s="80"/>
      <c r="AH26" s="80"/>
      <c r="AI26" s="384"/>
      <c r="AJ26" s="384"/>
      <c r="AK26" s="384"/>
    </row>
    <row r="27" spans="1:81">
      <c r="A27" s="416" t="s">
        <v>412</v>
      </c>
      <c r="B27" s="267">
        <v>-35</v>
      </c>
      <c r="C27" s="267">
        <v>44.4</v>
      </c>
      <c r="D27" s="267">
        <v>-13.2</v>
      </c>
      <c r="E27" s="267">
        <v>5.3</v>
      </c>
      <c r="F27" s="267">
        <v>-22.4</v>
      </c>
      <c r="G27" s="267">
        <v>-68.7</v>
      </c>
      <c r="H27" s="267">
        <v>-111.8</v>
      </c>
      <c r="I27" s="267">
        <v>-229.4</v>
      </c>
      <c r="J27" s="267">
        <v>-164.2</v>
      </c>
      <c r="K27" s="267">
        <v>19.100000000000001</v>
      </c>
      <c r="L27" s="364"/>
      <c r="M27" s="364"/>
      <c r="N27" s="364"/>
      <c r="O27" s="364"/>
      <c r="P27" s="364"/>
      <c r="Q27" s="364"/>
      <c r="R27" s="364"/>
      <c r="S27" s="267"/>
      <c r="T27" s="267"/>
      <c r="U27" s="267"/>
      <c r="V27" s="267"/>
      <c r="W27" s="267"/>
      <c r="X27" s="267"/>
      <c r="Y27" s="268"/>
      <c r="Z27" s="268"/>
      <c r="AA27" s="268"/>
      <c r="AB27" s="268"/>
      <c r="AC27" s="78"/>
      <c r="AD27" s="78"/>
      <c r="AE27" s="80"/>
      <c r="AF27" s="978"/>
      <c r="AG27" s="80"/>
      <c r="AH27" s="80"/>
      <c r="AI27" s="384"/>
      <c r="AJ27" s="384"/>
      <c r="AK27" s="384"/>
    </row>
    <row r="28" spans="1:81">
      <c r="A28" s="416" t="s">
        <v>413</v>
      </c>
      <c r="B28" s="364"/>
      <c r="C28" s="364"/>
      <c r="D28" s="364"/>
      <c r="E28" s="364"/>
      <c r="F28" s="364"/>
      <c r="G28" s="364"/>
      <c r="H28" s="364"/>
      <c r="I28" s="364"/>
      <c r="J28" s="364"/>
      <c r="K28" s="364"/>
      <c r="L28" s="267"/>
      <c r="M28" s="267">
        <v>68.400000000000006</v>
      </c>
      <c r="N28" s="267">
        <v>-147.6</v>
      </c>
      <c r="O28" s="267">
        <v>74.900000000000006</v>
      </c>
      <c r="P28" s="267"/>
      <c r="Q28" s="364"/>
      <c r="R28" s="364"/>
      <c r="S28" s="267"/>
      <c r="T28" s="267"/>
      <c r="U28" s="267"/>
      <c r="V28" s="267"/>
      <c r="W28" s="267"/>
      <c r="X28" s="267"/>
      <c r="Y28" s="268"/>
      <c r="Z28" s="268"/>
      <c r="AA28" s="268"/>
      <c r="AB28" s="268"/>
      <c r="AC28" s="78"/>
      <c r="AD28" s="78"/>
      <c r="AE28" s="80"/>
      <c r="AF28" s="978"/>
      <c r="AG28" s="80"/>
      <c r="AH28" s="80"/>
      <c r="AI28" s="384"/>
      <c r="AJ28" s="384"/>
      <c r="AK28" s="384"/>
    </row>
    <row r="29" spans="1:81" s="174" customFormat="1">
      <c r="A29" s="416" t="s">
        <v>350</v>
      </c>
      <c r="B29" s="267"/>
      <c r="C29" s="267"/>
      <c r="D29" s="267"/>
      <c r="E29" s="267"/>
      <c r="F29" s="267"/>
      <c r="G29" s="267"/>
      <c r="H29" s="267"/>
      <c r="I29" s="267"/>
      <c r="J29" s="267"/>
      <c r="K29" s="267"/>
      <c r="L29" s="267">
        <v>0.1</v>
      </c>
      <c r="M29" s="267">
        <v>175.6</v>
      </c>
      <c r="N29" s="267" t="s">
        <v>120</v>
      </c>
      <c r="O29" s="267" t="s">
        <v>120</v>
      </c>
      <c r="P29" s="267">
        <v>29.8</v>
      </c>
      <c r="Q29" s="267">
        <v>-55.6</v>
      </c>
      <c r="R29" s="267">
        <v>-69.2</v>
      </c>
      <c r="S29" s="267">
        <v>-12.8</v>
      </c>
      <c r="T29" s="267">
        <v>-126.9</v>
      </c>
      <c r="U29" s="267" t="s">
        <v>120</v>
      </c>
      <c r="V29" s="267">
        <v>34</v>
      </c>
      <c r="W29" s="267">
        <v>-90.7</v>
      </c>
      <c r="X29" s="267">
        <v>-735.9</v>
      </c>
      <c r="Y29" s="268">
        <v>218.9</v>
      </c>
      <c r="Z29" s="268">
        <v>-397.8</v>
      </c>
      <c r="AA29" s="268">
        <v>-173.6</v>
      </c>
      <c r="AB29" s="282">
        <v>-69.2</v>
      </c>
      <c r="AC29" s="78"/>
      <c r="AD29" s="78"/>
      <c r="AE29" s="80"/>
      <c r="AF29" s="978"/>
      <c r="AG29" s="80"/>
      <c r="AH29" s="80"/>
      <c r="AI29" s="384"/>
      <c r="AJ29" s="384"/>
      <c r="AK29" s="384"/>
    </row>
    <row r="30" spans="1:81">
      <c r="A30" s="276"/>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78"/>
      <c r="AD30" s="78"/>
      <c r="AE30" s="80"/>
      <c r="AF30" s="978"/>
      <c r="AG30" s="80"/>
      <c r="AH30" s="80"/>
      <c r="AI30" s="383"/>
      <c r="AJ30" s="383"/>
      <c r="AK30" s="38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row>
    <row r="31" spans="1:81" s="172" customFormat="1">
      <c r="A31" s="243" t="s">
        <v>326</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77">
        <f>'Fin (Tb14)'!B26</f>
        <v>161.9</v>
      </c>
      <c r="Z31" s="77">
        <f>'Fin (Tb14)'!C26</f>
        <v>343.5</v>
      </c>
      <c r="AA31" s="77">
        <f>'Fin (Tb14)'!D26</f>
        <v>421.8</v>
      </c>
      <c r="AB31" s="77">
        <f>'Fin (Tb14)'!E26</f>
        <v>521</v>
      </c>
      <c r="AC31" s="77">
        <f>'Fin (Tb14)'!F26</f>
        <v>1448.9</v>
      </c>
      <c r="AD31" s="77">
        <f>'Fin (Tb14)'!G26</f>
        <v>878</v>
      </c>
      <c r="AE31" s="76">
        <f>'Fin (Tb14)'!H26</f>
        <v>1613.4</v>
      </c>
      <c r="AF31" s="982">
        <f>'Fin (Tb14)'!I26</f>
        <v>3596.3</v>
      </c>
      <c r="AG31" s="76">
        <f>'Fin (Tb14)'!J26</f>
        <v>2496.1</v>
      </c>
      <c r="AH31" s="76">
        <f>'Fin (Tb14)'!K26</f>
        <v>1540.8</v>
      </c>
      <c r="AI31" s="76">
        <f>'Fin (Tb14)'!L26</f>
        <v>1176.5999999999999</v>
      </c>
      <c r="AJ31" s="76">
        <f>'Fin (Tb14)'!M26</f>
        <v>1152.8</v>
      </c>
      <c r="AK31" s="76">
        <f>'Fin (Tb14)'!N26</f>
        <v>-56</v>
      </c>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row>
    <row r="32" spans="1:81" s="172" customFormat="1">
      <c r="A32" s="366" t="s">
        <v>351</v>
      </c>
      <c r="B32" s="257">
        <f t="shared" ref="B32:K32" si="1">B40+B46+B52</f>
        <v>1.2999999999999972</v>
      </c>
      <c r="C32" s="257">
        <f t="shared" si="1"/>
        <v>12</v>
      </c>
      <c r="D32" s="257">
        <f t="shared" si="1"/>
        <v>-59.099999999999994</v>
      </c>
      <c r="E32" s="257">
        <f t="shared" si="1"/>
        <v>39.399999999999991</v>
      </c>
      <c r="F32" s="257">
        <f t="shared" si="1"/>
        <v>51.699999999999996</v>
      </c>
      <c r="G32" s="257">
        <f t="shared" si="1"/>
        <v>-113</v>
      </c>
      <c r="H32" s="257">
        <f t="shared" si="1"/>
        <v>-43.599999999999994</v>
      </c>
      <c r="I32" s="257">
        <f t="shared" si="1"/>
        <v>10.099999999999998</v>
      </c>
      <c r="J32" s="257">
        <f t="shared" si="1"/>
        <v>-73.3</v>
      </c>
      <c r="K32" s="257">
        <f t="shared" si="1"/>
        <v>-105.3</v>
      </c>
      <c r="L32" s="257">
        <v>178.2</v>
      </c>
      <c r="M32" s="257">
        <v>45.2</v>
      </c>
      <c r="N32" s="257">
        <v>241.9</v>
      </c>
      <c r="O32" s="257">
        <v>-126.6</v>
      </c>
      <c r="P32" s="257">
        <v>-307</v>
      </c>
      <c r="Q32" s="257">
        <v>-325.39999999999998</v>
      </c>
      <c r="R32" s="257">
        <v>-163.4</v>
      </c>
      <c r="S32" s="257">
        <v>-219</v>
      </c>
      <c r="T32" s="257">
        <v>-397.3</v>
      </c>
      <c r="U32" s="257">
        <v>-371.9</v>
      </c>
      <c r="V32" s="257">
        <v>-82.1</v>
      </c>
      <c r="W32" s="257">
        <v>-84.9</v>
      </c>
      <c r="X32" s="257">
        <v>25.7</v>
      </c>
      <c r="Y32" s="284">
        <v>161.9</v>
      </c>
      <c r="Z32" s="284">
        <v>343.6</v>
      </c>
      <c r="AA32" s="284">
        <v>421.8</v>
      </c>
      <c r="AB32" s="367">
        <f>AB40</f>
        <v>521</v>
      </c>
      <c r="AC32" s="510"/>
      <c r="AD32" s="510"/>
      <c r="AE32" s="237"/>
      <c r="AF32" s="993"/>
      <c r="AG32" s="237"/>
      <c r="AH32" s="237"/>
      <c r="AI32" s="385"/>
      <c r="AJ32" s="385"/>
      <c r="AK32" s="385"/>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row>
    <row r="33" spans="1:81" s="171" customFormat="1">
      <c r="A33" s="235" t="s">
        <v>699</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5"/>
      <c r="Z33" s="285"/>
      <c r="AA33" s="285"/>
      <c r="AB33" s="422"/>
      <c r="AC33" s="78"/>
      <c r="AD33" s="78"/>
      <c r="AE33" s="80">
        <f>'Fin (Tb14)'!H27</f>
        <v>640</v>
      </c>
      <c r="AF33" s="978">
        <f>'Fin (Tb14)'!I27</f>
        <v>0</v>
      </c>
      <c r="AG33" s="80">
        <f>'Fin (Tb14)'!J27</f>
        <v>640</v>
      </c>
      <c r="AH33" s="80">
        <f>'Fin (Tb14)'!K27</f>
        <v>820</v>
      </c>
      <c r="AI33" s="80">
        <f>'Fin (Tb14)'!L27</f>
        <v>550</v>
      </c>
      <c r="AJ33" s="80">
        <f>'Fin (Tb14)'!M27</f>
        <v>390</v>
      </c>
      <c r="AK33" s="80">
        <f>'Fin (Tb14)'!N27</f>
        <v>0</v>
      </c>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row>
    <row r="34" spans="1:81" s="435" customFormat="1" ht="15">
      <c r="A34" s="106" t="s">
        <v>334</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78">
        <f>'Fin (Tb14)'!B28</f>
        <v>0</v>
      </c>
      <c r="Z34" s="78">
        <f>'Fin (Tb14)'!C28</f>
        <v>0</v>
      </c>
      <c r="AA34" s="78">
        <f>'Fin (Tb14)'!D28</f>
        <v>0</v>
      </c>
      <c r="AB34" s="78">
        <f>'Fin (Tb14)'!E28</f>
        <v>0</v>
      </c>
      <c r="AC34" s="78">
        <f>'Fin (Tb14)'!F28</f>
        <v>0</v>
      </c>
      <c r="AD34" s="78">
        <f>'Fin (Tb14)'!G28</f>
        <v>0</v>
      </c>
      <c r="AE34" s="80">
        <f>'Fin (Tb14)'!H28</f>
        <v>0</v>
      </c>
      <c r="AF34" s="978">
        <f>'Fin (Tb14)'!I28</f>
        <v>1672.2</v>
      </c>
      <c r="AG34" s="80">
        <f>'Fin (Tb14)'!J28</f>
        <v>0</v>
      </c>
      <c r="AH34" s="80">
        <f>'Fin (Tb14)'!K28</f>
        <v>0</v>
      </c>
      <c r="AI34" s="80">
        <f>'Fin (Tb14)'!L28</f>
        <v>0</v>
      </c>
      <c r="AJ34" s="80">
        <f>'Fin (Tb14)'!M28</f>
        <v>0</v>
      </c>
      <c r="AK34" s="80">
        <f>'Fin (Tb14)'!N28</f>
        <v>0</v>
      </c>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row>
    <row r="35" spans="1:81">
      <c r="A35" s="106" t="s">
        <v>373</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78">
        <f>'Fin (Tb14)'!B29</f>
        <v>0</v>
      </c>
      <c r="Z35" s="78">
        <f>'Fin (Tb14)'!C29</f>
        <v>0</v>
      </c>
      <c r="AA35" s="78">
        <f>'Fin (Tb14)'!D29</f>
        <v>0</v>
      </c>
      <c r="AB35" s="78">
        <f>'Fin (Tb14)'!E29</f>
        <v>0</v>
      </c>
      <c r="AC35" s="78">
        <f>'Fin (Tb14)'!F29</f>
        <v>0</v>
      </c>
      <c r="AD35" s="78">
        <f>'Fin (Tb14)'!G29</f>
        <v>0</v>
      </c>
      <c r="AE35" s="80">
        <f>'Fin (Tb14)'!H29</f>
        <v>0</v>
      </c>
      <c r="AF35" s="978">
        <f>'Fin (Tb14)'!I29</f>
        <v>1672.2</v>
      </c>
      <c r="AG35" s="80">
        <f>'Fin (Tb14)'!J29</f>
        <v>0</v>
      </c>
      <c r="AH35" s="80">
        <f>'Fin (Tb14)'!K29</f>
        <v>0</v>
      </c>
      <c r="AI35" s="80">
        <f>'Fin (Tb14)'!L29</f>
        <v>0</v>
      </c>
      <c r="AJ35" s="80">
        <f>'Fin (Tb14)'!M29</f>
        <v>0</v>
      </c>
      <c r="AK35" s="80">
        <f>'Fin (Tb14)'!N29</f>
        <v>0</v>
      </c>
    </row>
    <row r="36" spans="1:81" hidden="1">
      <c r="A36" s="352" t="s">
        <v>414</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78" t="str">
        <f>'Fin (Tb14)'!B30</f>
        <v>-</v>
      </c>
      <c r="Z36" s="78" t="str">
        <f>'Fin (Tb14)'!C30</f>
        <v>-</v>
      </c>
      <c r="AA36" s="78" t="str">
        <f>'Fin (Tb14)'!D30</f>
        <v>-</v>
      </c>
      <c r="AB36" s="78">
        <f>'Fin (Tb14)'!E30</f>
        <v>0</v>
      </c>
      <c r="AC36" s="78">
        <f>'Fin (Tb14)'!F30</f>
        <v>0</v>
      </c>
      <c r="AD36" s="78">
        <f>'Fin (Tb14)'!G30</f>
        <v>0</v>
      </c>
      <c r="AE36" s="80">
        <f>'Fin (Tb14)'!H30</f>
        <v>0</v>
      </c>
      <c r="AF36" s="978">
        <f>'Fin (Tb14)'!I30</f>
        <v>0</v>
      </c>
      <c r="AG36" s="80">
        <f>'Fin (Tb14)'!J30</f>
        <v>0</v>
      </c>
      <c r="AH36" s="80">
        <f>'Fin (Tb14)'!K30</f>
        <v>0</v>
      </c>
      <c r="AI36" s="80">
        <f>'Fin (Tb14)'!L30</f>
        <v>0</v>
      </c>
      <c r="AJ36" s="80">
        <f>'Fin (Tb14)'!M30</f>
        <v>0</v>
      </c>
      <c r="AK36" s="80">
        <f>'Fin (Tb14)'!N30</f>
        <v>0</v>
      </c>
    </row>
    <row r="37" spans="1:81" hidden="1">
      <c r="A37" s="352" t="s">
        <v>415</v>
      </c>
      <c r="B37" s="267"/>
      <c r="C37" s="267"/>
      <c r="D37" s="267"/>
      <c r="E37" s="267"/>
      <c r="F37" s="267"/>
      <c r="G37" s="267"/>
      <c r="H37" s="267"/>
      <c r="I37" s="267"/>
      <c r="J37" s="267">
        <f>32.06*280-50</f>
        <v>8926.8000000000011</v>
      </c>
      <c r="K37" s="267"/>
      <c r="L37" s="267"/>
      <c r="M37" s="267"/>
      <c r="N37" s="267"/>
      <c r="O37" s="267"/>
      <c r="P37" s="267"/>
      <c r="Q37" s="267"/>
      <c r="R37" s="267"/>
      <c r="S37" s="267"/>
      <c r="T37" s="267"/>
      <c r="U37" s="267"/>
      <c r="V37" s="267"/>
      <c r="W37" s="267"/>
      <c r="X37" s="267"/>
      <c r="Y37" s="78" t="str">
        <f>'Fin (Tb14)'!B31</f>
        <v>-</v>
      </c>
      <c r="Z37" s="78" t="str">
        <f>'Fin (Tb14)'!C31</f>
        <v>-</v>
      </c>
      <c r="AA37" s="78" t="str">
        <f>'Fin (Tb14)'!D31</f>
        <v>-</v>
      </c>
      <c r="AB37" s="78">
        <f>'Fin (Tb14)'!E31</f>
        <v>0</v>
      </c>
      <c r="AC37" s="78">
        <f>'Fin (Tb14)'!F31</f>
        <v>0</v>
      </c>
      <c r="AD37" s="78">
        <f>'Fin (Tb14)'!G31</f>
        <v>0</v>
      </c>
      <c r="AE37" s="80">
        <f>'Fin (Tb14)'!H31</f>
        <v>0</v>
      </c>
      <c r="AF37" s="978">
        <f>'Fin (Tb14)'!I31</f>
        <v>0</v>
      </c>
      <c r="AG37" s="80">
        <f>'Fin (Tb14)'!J31</f>
        <v>0</v>
      </c>
      <c r="AH37" s="80">
        <f>'Fin (Tb14)'!K31</f>
        <v>0</v>
      </c>
      <c r="AI37" s="80">
        <f>'Fin (Tb14)'!L31</f>
        <v>0</v>
      </c>
      <c r="AJ37" s="80">
        <f>'Fin (Tb14)'!M31</f>
        <v>0</v>
      </c>
      <c r="AK37" s="80">
        <f>'Fin (Tb14)'!N31</f>
        <v>0</v>
      </c>
    </row>
    <row r="38" spans="1:81" s="435" customFormat="1" ht="15">
      <c r="A38" s="106" t="s">
        <v>340</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78">
        <f>'Fin (Tb14)'!B32</f>
        <v>161.9</v>
      </c>
      <c r="Z38" s="78">
        <f>'Fin (Tb14)'!C32</f>
        <v>343.5</v>
      </c>
      <c r="AA38" s="78">
        <f>'Fin (Tb14)'!D32</f>
        <v>421.8</v>
      </c>
      <c r="AB38" s="78">
        <f>'Fin (Tb14)'!E32</f>
        <v>521</v>
      </c>
      <c r="AC38" s="78">
        <f>'Fin (Tb14)'!F32</f>
        <v>1448.9</v>
      </c>
      <c r="AD38" s="78">
        <f>'Fin (Tb14)'!G32</f>
        <v>878</v>
      </c>
      <c r="AE38" s="80">
        <f>'Fin (Tb14)'!H32</f>
        <v>973.4</v>
      </c>
      <c r="AF38" s="978">
        <f>'Fin (Tb14)'!I32</f>
        <v>1924.1</v>
      </c>
      <c r="AG38" s="80">
        <f>'Fin (Tb14)'!J32</f>
        <v>1856.1</v>
      </c>
      <c r="AH38" s="80">
        <f>'Fin (Tb14)'!K32</f>
        <v>720.8</v>
      </c>
      <c r="AI38" s="80">
        <f>'Fin (Tb14)'!L32</f>
        <v>626.6</v>
      </c>
      <c r="AJ38" s="80">
        <f>'Fin (Tb14)'!M32</f>
        <v>762.8</v>
      </c>
      <c r="AK38" s="80">
        <f>'Fin (Tb14)'!N32</f>
        <v>-56</v>
      </c>
    </row>
    <row r="39" spans="1:81">
      <c r="A39" s="299" t="s">
        <v>368</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78">
        <f>'Fin (Tb14)'!B33</f>
        <v>214.8</v>
      </c>
      <c r="Z39" s="78">
        <f>'Fin (Tb14)'!C33</f>
        <v>395.1</v>
      </c>
      <c r="AA39" s="78">
        <f>'Fin (Tb14)'!D33</f>
        <v>477.5</v>
      </c>
      <c r="AB39" s="78">
        <f>'Fin (Tb14)'!E33</f>
        <v>567.70000000000005</v>
      </c>
      <c r="AC39" s="78">
        <f>'Fin (Tb14)'!F33</f>
        <v>803.6</v>
      </c>
      <c r="AD39" s="78">
        <f>'Fin (Tb14)'!G33</f>
        <v>576.1</v>
      </c>
      <c r="AE39" s="80">
        <f>'Fin (Tb14)'!H33</f>
        <v>337.4</v>
      </c>
      <c r="AF39" s="978">
        <f>'Fin (Tb14)'!I33</f>
        <v>527.70000000000005</v>
      </c>
      <c r="AG39" s="80">
        <f>'Fin (Tb14)'!J33</f>
        <v>464.8</v>
      </c>
      <c r="AH39" s="80">
        <f>'Fin (Tb14)'!K33</f>
        <v>883.7</v>
      </c>
      <c r="AI39" s="80">
        <f>'Fin (Tb14)'!L33</f>
        <v>1461.6</v>
      </c>
      <c r="AJ39" s="80">
        <f>'Fin (Tb14)'!M33</f>
        <v>817.8</v>
      </c>
      <c r="AK39" s="80">
        <f>'Fin (Tb14)'!N33</f>
        <v>37.200000000000003</v>
      </c>
    </row>
    <row r="40" spans="1:81" s="174" customFormat="1">
      <c r="A40" s="416" t="s">
        <v>368</v>
      </c>
      <c r="B40" s="267">
        <v>70</v>
      </c>
      <c r="C40" s="267">
        <v>130.9</v>
      </c>
      <c r="D40" s="267">
        <v>21</v>
      </c>
      <c r="E40" s="267">
        <v>72.099999999999994</v>
      </c>
      <c r="F40" s="267">
        <v>9.9</v>
      </c>
      <c r="G40" s="267">
        <v>-9.6</v>
      </c>
      <c r="H40" s="267">
        <v>-37.5</v>
      </c>
      <c r="I40" s="267">
        <v>29.4</v>
      </c>
      <c r="J40" s="267">
        <v>19.899999999999999</v>
      </c>
      <c r="K40" s="267">
        <v>-24.8</v>
      </c>
      <c r="L40" s="267">
        <v>19.100000000000001</v>
      </c>
      <c r="M40" s="267">
        <v>-93.6</v>
      </c>
      <c r="N40" s="267">
        <v>-151.9</v>
      </c>
      <c r="O40" s="267">
        <v>-177.9</v>
      </c>
      <c r="P40" s="267">
        <v>-136.5</v>
      </c>
      <c r="Q40" s="267">
        <v>-147.19999999999999</v>
      </c>
      <c r="R40" s="267">
        <v>-84</v>
      </c>
      <c r="S40" s="267">
        <v>-145</v>
      </c>
      <c r="T40" s="267">
        <v>-206.2</v>
      </c>
      <c r="U40" s="267">
        <v>-323.2</v>
      </c>
      <c r="V40" s="267">
        <v>-30</v>
      </c>
      <c r="W40" s="267">
        <v>-27.7</v>
      </c>
      <c r="X40" s="267">
        <v>88.9</v>
      </c>
      <c r="Y40" s="268">
        <v>214.8</v>
      </c>
      <c r="Z40" s="268">
        <v>395.1</v>
      </c>
      <c r="AA40" s="268">
        <v>421.8</v>
      </c>
      <c r="AB40" s="268">
        <f>AB42+AB44</f>
        <v>521</v>
      </c>
      <c r="AC40" s="78"/>
      <c r="AD40" s="78"/>
      <c r="AE40" s="80"/>
      <c r="AF40" s="978"/>
      <c r="AG40" s="80"/>
      <c r="AH40" s="80"/>
      <c r="AI40" s="80"/>
      <c r="AJ40" s="80"/>
      <c r="AK40" s="80"/>
    </row>
    <row r="41" spans="1:81" hidden="1">
      <c r="A41" s="352" t="s">
        <v>417</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78">
        <f>'Fin (Tb14)'!B34</f>
        <v>326.2</v>
      </c>
      <c r="Z41" s="78">
        <f>'Fin (Tb14)'!C34</f>
        <v>516.5</v>
      </c>
      <c r="AA41" s="78">
        <f>'Fin (Tb14)'!D34</f>
        <v>610.1</v>
      </c>
      <c r="AB41" s="78">
        <f>'Fin (Tb14)'!E34</f>
        <v>0</v>
      </c>
      <c r="AC41" s="78">
        <f>'Fin (Tb14)'!F34</f>
        <v>0</v>
      </c>
      <c r="AD41" s="78">
        <f>'Fin (Tb14)'!G34</f>
        <v>0</v>
      </c>
      <c r="AE41" s="80">
        <f>'Fin (Tb14)'!H34</f>
        <v>0</v>
      </c>
      <c r="AF41" s="978">
        <f>'Fin (Tb14)'!I34</f>
        <v>0</v>
      </c>
      <c r="AG41" s="80">
        <f>'Fin (Tb14)'!J34</f>
        <v>0</v>
      </c>
      <c r="AH41" s="80">
        <f>'Fin (Tb14)'!K34</f>
        <v>0</v>
      </c>
      <c r="AI41" s="80">
        <f>'Fin (Tb14)'!L34</f>
        <v>0</v>
      </c>
      <c r="AJ41" s="80">
        <f>'Fin (Tb14)'!M34</f>
        <v>0</v>
      </c>
      <c r="AK41" s="80">
        <f>'Fin (Tb14)'!N34</f>
        <v>0</v>
      </c>
    </row>
    <row r="42" spans="1:81" s="432" customFormat="1" hidden="1">
      <c r="A42" s="418" t="s">
        <v>418</v>
      </c>
      <c r="B42" s="267">
        <v>87.7</v>
      </c>
      <c r="C42" s="267">
        <v>156.69999999999999</v>
      </c>
      <c r="D42" s="267">
        <v>146.19999999999999</v>
      </c>
      <c r="E42" s="267">
        <v>111.1</v>
      </c>
      <c r="F42" s="267">
        <v>57.5</v>
      </c>
      <c r="G42" s="267">
        <v>48.2</v>
      </c>
      <c r="H42" s="267">
        <v>55.9</v>
      </c>
      <c r="I42" s="267">
        <v>118.5</v>
      </c>
      <c r="J42" s="267">
        <v>99.8</v>
      </c>
      <c r="K42" s="267">
        <v>96.9</v>
      </c>
      <c r="L42" s="267">
        <v>196.5</v>
      </c>
      <c r="M42" s="267">
        <v>302.2</v>
      </c>
      <c r="N42" s="267">
        <v>84.3</v>
      </c>
      <c r="O42" s="267">
        <v>97.5</v>
      </c>
      <c r="P42" s="267">
        <v>82.8</v>
      </c>
      <c r="Q42" s="267">
        <v>94.6</v>
      </c>
      <c r="R42" s="267">
        <v>134</v>
      </c>
      <c r="S42" s="267">
        <v>145</v>
      </c>
      <c r="T42" s="267">
        <v>102.7</v>
      </c>
      <c r="U42" s="267">
        <v>84.3</v>
      </c>
      <c r="V42" s="267">
        <v>89.1</v>
      </c>
      <c r="W42" s="267">
        <v>100.1</v>
      </c>
      <c r="X42" s="267">
        <v>213</v>
      </c>
      <c r="Y42" s="268">
        <v>326.2</v>
      </c>
      <c r="Z42" s="268">
        <v>516.5</v>
      </c>
      <c r="AA42" s="268">
        <v>610.1</v>
      </c>
      <c r="AB42" s="268">
        <v>707.3</v>
      </c>
      <c r="AC42" s="78"/>
      <c r="AD42" s="78"/>
      <c r="AE42" s="80"/>
      <c r="AF42" s="978"/>
      <c r="AG42" s="80"/>
      <c r="AH42" s="80"/>
      <c r="AI42" s="80"/>
      <c r="AJ42" s="80"/>
      <c r="AK42" s="80"/>
    </row>
    <row r="43" spans="1:81" hidden="1">
      <c r="A43" s="352" t="s">
        <v>415</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78">
        <f>'Fin (Tb14)'!B35</f>
        <v>111.4</v>
      </c>
      <c r="Z43" s="78">
        <f>'Fin (Tb14)'!C35</f>
        <v>121.4</v>
      </c>
      <c r="AA43" s="78">
        <f>'Fin (Tb14)'!D35</f>
        <v>132.6</v>
      </c>
      <c r="AB43" s="78">
        <f>'Fin (Tb14)'!E35</f>
        <v>0</v>
      </c>
      <c r="AC43" s="78">
        <f>'Fin (Tb14)'!F35</f>
        <v>0</v>
      </c>
      <c r="AD43" s="78">
        <f>'Fin (Tb14)'!G35</f>
        <v>0</v>
      </c>
      <c r="AE43" s="80">
        <f>'Fin (Tb14)'!H35</f>
        <v>0</v>
      </c>
      <c r="AF43" s="978">
        <f>'Fin (Tb14)'!I35</f>
        <v>0</v>
      </c>
      <c r="AG43" s="80">
        <f>'Fin (Tb14)'!J35</f>
        <v>0</v>
      </c>
      <c r="AH43" s="80">
        <f>'Fin (Tb14)'!K35</f>
        <v>0</v>
      </c>
      <c r="AI43" s="80">
        <f>'Fin (Tb14)'!L35</f>
        <v>0</v>
      </c>
      <c r="AJ43" s="80">
        <f>'Fin (Tb14)'!M35</f>
        <v>0</v>
      </c>
      <c r="AK43" s="80">
        <f>'Fin (Tb14)'!N35</f>
        <v>0</v>
      </c>
    </row>
    <row r="44" spans="1:81" s="432" customFormat="1" hidden="1">
      <c r="A44" s="418" t="s">
        <v>419</v>
      </c>
      <c r="B44" s="267">
        <v>-17.7</v>
      </c>
      <c r="C44" s="267">
        <v>-25.8</v>
      </c>
      <c r="D44" s="267">
        <v>-125.2</v>
      </c>
      <c r="E44" s="267">
        <v>-39</v>
      </c>
      <c r="F44" s="267">
        <v>-47.6</v>
      </c>
      <c r="G44" s="267">
        <v>-57.8</v>
      </c>
      <c r="H44" s="267">
        <v>-93.4</v>
      </c>
      <c r="I44" s="267">
        <v>-89.1</v>
      </c>
      <c r="J44" s="267">
        <v>-79.900000000000006</v>
      </c>
      <c r="K44" s="267">
        <v>-121.7</v>
      </c>
      <c r="L44" s="267">
        <v>-177.5</v>
      </c>
      <c r="M44" s="267">
        <v>-395.8</v>
      </c>
      <c r="N44" s="267">
        <v>-236.2</v>
      </c>
      <c r="O44" s="267">
        <v>-275.39999999999998</v>
      </c>
      <c r="P44" s="267">
        <v>-219.3</v>
      </c>
      <c r="Q44" s="267">
        <v>-241.8</v>
      </c>
      <c r="R44" s="267">
        <v>-218</v>
      </c>
      <c r="S44" s="267">
        <v>-290</v>
      </c>
      <c r="T44" s="267">
        <v>-308.89999999999998</v>
      </c>
      <c r="U44" s="267">
        <v>-407.5</v>
      </c>
      <c r="V44" s="267">
        <v>-119.1</v>
      </c>
      <c r="W44" s="267">
        <v>-127.8</v>
      </c>
      <c r="X44" s="267">
        <v>-124.1</v>
      </c>
      <c r="Y44" s="268">
        <v>-111.4</v>
      </c>
      <c r="Z44" s="268">
        <v>-121.4</v>
      </c>
      <c r="AA44" s="268">
        <v>-188.3</v>
      </c>
      <c r="AB44" s="268">
        <v>-186.3</v>
      </c>
      <c r="AC44" s="78"/>
      <c r="AD44" s="78"/>
      <c r="AE44" s="80"/>
      <c r="AF44" s="978"/>
      <c r="AG44" s="80"/>
      <c r="AH44" s="80"/>
      <c r="AI44" s="80"/>
      <c r="AJ44" s="80"/>
      <c r="AK44" s="80"/>
    </row>
    <row r="45" spans="1:81">
      <c r="A45" s="299" t="s">
        <v>420</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78">
        <f>'Fin (Tb14)'!B36</f>
        <v>16.100000000000001</v>
      </c>
      <c r="Z45" s="78">
        <f>'Fin (Tb14)'!C36</f>
        <v>14.2</v>
      </c>
      <c r="AA45" s="78">
        <f>'Fin (Tb14)'!D36</f>
        <v>14.2</v>
      </c>
      <c r="AB45" s="78">
        <f>'Fin (Tb14)'!E36</f>
        <v>0</v>
      </c>
      <c r="AC45" s="78">
        <f>'Fin (Tb14)'!F36</f>
        <v>686.8</v>
      </c>
      <c r="AD45" s="78">
        <f>'Fin (Tb14)'!G36</f>
        <v>346.9</v>
      </c>
      <c r="AE45" s="80">
        <f>'Fin (Tb14)'!H36</f>
        <v>39.799999999999997</v>
      </c>
      <c r="AF45" s="978">
        <f>'Fin (Tb14)'!I36</f>
        <v>601.9</v>
      </c>
      <c r="AG45" s="80">
        <f>'Fin (Tb14)'!J36</f>
        <v>-36.299999999999997</v>
      </c>
      <c r="AH45" s="80">
        <f>'Fin (Tb14)'!K36</f>
        <v>-784.2</v>
      </c>
      <c r="AI45" s="80">
        <f>'Fin (Tb14)'!L36</f>
        <v>-803.5</v>
      </c>
      <c r="AJ45" s="80">
        <f>'Fin (Tb14)'!M36</f>
        <v>-15</v>
      </c>
      <c r="AK45" s="80">
        <f>'Fin (Tb14)'!N36</f>
        <v>-57.5</v>
      </c>
    </row>
    <row r="46" spans="1:81" s="174" customFormat="1">
      <c r="A46" s="416" t="s">
        <v>369</v>
      </c>
      <c r="B46" s="267">
        <v>-68.7</v>
      </c>
      <c r="C46" s="267">
        <v>-118.9</v>
      </c>
      <c r="D46" s="267">
        <v>-80.099999999999994</v>
      </c>
      <c r="E46" s="267">
        <v>-32.700000000000003</v>
      </c>
      <c r="F46" s="267">
        <v>41.8</v>
      </c>
      <c r="G46" s="267">
        <v>-103.4</v>
      </c>
      <c r="H46" s="267">
        <v>-129.69999999999999</v>
      </c>
      <c r="I46" s="267">
        <v>-36.6</v>
      </c>
      <c r="J46" s="267">
        <v>-126.9</v>
      </c>
      <c r="K46" s="267">
        <v>-80.5</v>
      </c>
      <c r="L46" s="267">
        <v>-55.7</v>
      </c>
      <c r="M46" s="267">
        <v>-52</v>
      </c>
      <c r="N46" s="267">
        <v>-83.7</v>
      </c>
      <c r="O46" s="267">
        <v>51.3</v>
      </c>
      <c r="P46" s="267">
        <v>11.3</v>
      </c>
      <c r="Q46" s="267">
        <v>-9.9</v>
      </c>
      <c r="R46" s="267">
        <v>-18</v>
      </c>
      <c r="S46" s="267">
        <v>-11</v>
      </c>
      <c r="T46" s="267">
        <v>-14.7</v>
      </c>
      <c r="U46" s="267">
        <v>-16</v>
      </c>
      <c r="V46" s="267">
        <v>-18.3</v>
      </c>
      <c r="W46" s="267">
        <v>-19.399999999999999</v>
      </c>
      <c r="X46" s="267">
        <v>-19.399999999999999</v>
      </c>
      <c r="Y46" s="268">
        <v>-16.100000000000001</v>
      </c>
      <c r="Z46" s="268">
        <v>-14.2</v>
      </c>
      <c r="AA46" s="282" t="s">
        <v>120</v>
      </c>
      <c r="AB46" s="282" t="s">
        <v>120</v>
      </c>
      <c r="AC46" s="78"/>
      <c r="AD46" s="78"/>
      <c r="AE46" s="80"/>
      <c r="AF46" s="978"/>
      <c r="AG46" s="80"/>
      <c r="AH46" s="80"/>
      <c r="AI46" s="80"/>
      <c r="AJ46" s="80"/>
      <c r="AK46" s="80"/>
    </row>
    <row r="47" spans="1:81" hidden="1">
      <c r="A47" s="352" t="s">
        <v>417</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78" t="str">
        <f>'Fin (Tb14)'!B37</f>
        <v>-</v>
      </c>
      <c r="Z47" s="78" t="str">
        <f>'Fin (Tb14)'!C37</f>
        <v>-</v>
      </c>
      <c r="AA47" s="78" t="str">
        <f>'Fin (Tb14)'!D37</f>
        <v>-</v>
      </c>
      <c r="AB47" s="78">
        <f>'Fin (Tb14)'!E37</f>
        <v>0</v>
      </c>
      <c r="AC47" s="78">
        <f>'Fin (Tb14)'!F37</f>
        <v>0</v>
      </c>
      <c r="AD47" s="78">
        <f>'Fin (Tb14)'!G37</f>
        <v>0</v>
      </c>
      <c r="AE47" s="80">
        <f>'Fin (Tb14)'!H37</f>
        <v>0</v>
      </c>
      <c r="AF47" s="978">
        <f>'Fin (Tb14)'!I37</f>
        <v>0</v>
      </c>
      <c r="AG47" s="80">
        <f>'Fin (Tb14)'!J37</f>
        <v>0</v>
      </c>
      <c r="AH47" s="80">
        <f>'Fin (Tb14)'!K37</f>
        <v>0</v>
      </c>
      <c r="AI47" s="80">
        <f>'Fin (Tb14)'!L37</f>
        <v>0</v>
      </c>
      <c r="AJ47" s="80">
        <f>'Fin (Tb14)'!M37</f>
        <v>0</v>
      </c>
      <c r="AK47" s="80">
        <f>'Fin (Tb14)'!N37</f>
        <v>0</v>
      </c>
    </row>
    <row r="48" spans="1:81" s="432" customFormat="1" hidden="1">
      <c r="A48" s="418" t="s">
        <v>418</v>
      </c>
      <c r="B48" s="267">
        <v>20.399999999999999</v>
      </c>
      <c r="C48" s="267">
        <v>0</v>
      </c>
      <c r="D48" s="267">
        <v>0</v>
      </c>
      <c r="E48" s="267">
        <v>0</v>
      </c>
      <c r="F48" s="267">
        <v>96.8</v>
      </c>
      <c r="G48" s="267"/>
      <c r="H48" s="267"/>
      <c r="I48" s="267"/>
      <c r="J48" s="267"/>
      <c r="K48" s="267"/>
      <c r="L48" s="267">
        <v>214.8</v>
      </c>
      <c r="M48" s="267">
        <v>190.8</v>
      </c>
      <c r="N48" s="267">
        <v>477.5</v>
      </c>
      <c r="O48" s="267" t="s">
        <v>120</v>
      </c>
      <c r="P48" s="267" t="s">
        <v>120</v>
      </c>
      <c r="Q48" s="267" t="s">
        <v>120</v>
      </c>
      <c r="R48" s="267" t="s">
        <v>120</v>
      </c>
      <c r="S48" s="267" t="s">
        <v>120</v>
      </c>
      <c r="T48" s="267" t="s">
        <v>120</v>
      </c>
      <c r="U48" s="267" t="s">
        <v>120</v>
      </c>
      <c r="V48" s="267" t="s">
        <v>120</v>
      </c>
      <c r="W48" s="267" t="s">
        <v>120</v>
      </c>
      <c r="X48" s="267" t="s">
        <v>120</v>
      </c>
      <c r="Y48" s="282" t="s">
        <v>120</v>
      </c>
      <c r="Z48" s="282" t="s">
        <v>120</v>
      </c>
      <c r="AA48" s="282" t="s">
        <v>120</v>
      </c>
      <c r="AB48" s="282" t="s">
        <v>120</v>
      </c>
      <c r="AC48" s="78"/>
      <c r="AD48" s="78"/>
      <c r="AE48" s="80"/>
      <c r="AF48" s="978"/>
      <c r="AG48" s="80"/>
      <c r="AH48" s="80"/>
      <c r="AI48" s="80"/>
      <c r="AJ48" s="80"/>
      <c r="AK48" s="80"/>
    </row>
    <row r="49" spans="1:84" hidden="1">
      <c r="A49" s="352" t="s">
        <v>415</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78">
        <f>'Fin (Tb14)'!B38</f>
        <v>16.100000000000001</v>
      </c>
      <c r="Z49" s="78">
        <f>'Fin (Tb14)'!C38</f>
        <v>14.2</v>
      </c>
      <c r="AA49" s="78">
        <f>'Fin (Tb14)'!D38</f>
        <v>14.2</v>
      </c>
      <c r="AB49" s="78">
        <f>'Fin (Tb14)'!E38</f>
        <v>0</v>
      </c>
      <c r="AC49" s="78">
        <f>'Fin (Tb14)'!F38</f>
        <v>0</v>
      </c>
      <c r="AD49" s="78">
        <f>'Fin (Tb14)'!G38</f>
        <v>0</v>
      </c>
      <c r="AE49" s="80">
        <f>'Fin (Tb14)'!H38</f>
        <v>0</v>
      </c>
      <c r="AF49" s="978">
        <f>'Fin (Tb14)'!I38</f>
        <v>0</v>
      </c>
      <c r="AG49" s="80">
        <f>'Fin (Tb14)'!J38</f>
        <v>0</v>
      </c>
      <c r="AH49" s="80">
        <f>'Fin (Tb14)'!K38</f>
        <v>0</v>
      </c>
      <c r="AI49" s="80">
        <f>'Fin (Tb14)'!L38</f>
        <v>0</v>
      </c>
      <c r="AJ49" s="80">
        <f>'Fin (Tb14)'!M38</f>
        <v>0</v>
      </c>
      <c r="AK49" s="80">
        <f>'Fin (Tb14)'!N38</f>
        <v>0</v>
      </c>
    </row>
    <row r="50" spans="1:84" s="432" customFormat="1" hidden="1">
      <c r="A50" s="418" t="s">
        <v>419</v>
      </c>
      <c r="B50" s="267">
        <v>-89.1</v>
      </c>
      <c r="C50" s="267">
        <v>-118.9</v>
      </c>
      <c r="D50" s="267">
        <v>-80.099999999999994</v>
      </c>
      <c r="E50" s="267">
        <v>-32.700000000000003</v>
      </c>
      <c r="F50" s="267">
        <v>-55</v>
      </c>
      <c r="G50" s="267">
        <v>-103.4</v>
      </c>
      <c r="H50" s="267">
        <v>-129.69999999999999</v>
      </c>
      <c r="I50" s="267">
        <v>-36.6</v>
      </c>
      <c r="J50" s="267">
        <v>-126.9</v>
      </c>
      <c r="K50" s="267">
        <v>-80.5</v>
      </c>
      <c r="L50" s="267"/>
      <c r="M50" s="267"/>
      <c r="N50" s="267"/>
      <c r="O50" s="267">
        <v>-83.7</v>
      </c>
      <c r="P50" s="267">
        <v>-44.6</v>
      </c>
      <c r="Q50" s="267">
        <v>-26.7</v>
      </c>
      <c r="R50" s="267">
        <v>-20</v>
      </c>
      <c r="S50" s="267">
        <v>-17</v>
      </c>
      <c r="T50" s="267">
        <v>-15.6</v>
      </c>
      <c r="U50" s="267">
        <v>-16</v>
      </c>
      <c r="V50" s="267">
        <v>-18.3</v>
      </c>
      <c r="W50" s="267">
        <v>-19.399999999999999</v>
      </c>
      <c r="X50" s="267">
        <v>-19.399999999999999</v>
      </c>
      <c r="Y50" s="268">
        <v>-16.100000000000001</v>
      </c>
      <c r="Z50" s="268">
        <v>-14.2</v>
      </c>
      <c r="AA50" s="282" t="s">
        <v>120</v>
      </c>
      <c r="AB50" s="282" t="s">
        <v>120</v>
      </c>
      <c r="AC50" s="78"/>
      <c r="AD50" s="78"/>
      <c r="AE50" s="80"/>
      <c r="AF50" s="978"/>
      <c r="AG50" s="80"/>
      <c r="AH50" s="80"/>
      <c r="AI50" s="80"/>
      <c r="AJ50" s="80"/>
      <c r="AK50" s="80"/>
    </row>
    <row r="51" spans="1:84">
      <c r="A51" s="299" t="s">
        <v>373</v>
      </c>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78">
        <f>'Fin (Tb14)'!B39</f>
        <v>36.799999999999997</v>
      </c>
      <c r="Z51" s="78">
        <f>'Fin (Tb14)'!C39</f>
        <v>37.4</v>
      </c>
      <c r="AA51" s="78">
        <f>'Fin (Tb14)'!D39</f>
        <v>41.5</v>
      </c>
      <c r="AB51" s="78">
        <f>'Fin (Tb14)'!E39</f>
        <v>-46.7</v>
      </c>
      <c r="AC51" s="78">
        <f>'Fin (Tb14)'!F39</f>
        <v>-41.5</v>
      </c>
      <c r="AD51" s="78">
        <f>'Fin (Tb14)'!G39</f>
        <v>-45</v>
      </c>
      <c r="AE51" s="80">
        <f>'Fin (Tb14)'!H39</f>
        <v>596.20000000000005</v>
      </c>
      <c r="AF51" s="978">
        <f>'Fin (Tb14)'!I39</f>
        <v>850</v>
      </c>
      <c r="AG51" s="80">
        <f>'Fin (Tb14)'!J39</f>
        <v>1427.6</v>
      </c>
      <c r="AH51" s="80">
        <f>'Fin (Tb14)'!K39</f>
        <v>621.29999999999995</v>
      </c>
      <c r="AI51" s="80">
        <f>'Fin (Tb14)'!L39</f>
        <v>-31.5</v>
      </c>
      <c r="AJ51" s="80">
        <f>'Fin (Tb14)'!M39</f>
        <v>-40.5</v>
      </c>
      <c r="AK51" s="80">
        <f>'Fin (Tb14)'!N39</f>
        <v>-35.700000000000003</v>
      </c>
    </row>
    <row r="52" spans="1:84" s="174" customFormat="1">
      <c r="A52" s="416" t="s">
        <v>421</v>
      </c>
      <c r="B52" s="267"/>
      <c r="C52" s="267"/>
      <c r="D52" s="267"/>
      <c r="E52" s="267"/>
      <c r="F52" s="267"/>
      <c r="G52" s="267"/>
      <c r="H52" s="267">
        <v>123.6</v>
      </c>
      <c r="I52" s="267">
        <v>17.3</v>
      </c>
      <c r="J52" s="267">
        <v>33.700000000000003</v>
      </c>
      <c r="K52" s="267">
        <v>0</v>
      </c>
      <c r="L52" s="267">
        <v>214.8</v>
      </c>
      <c r="M52" s="267">
        <v>190.8</v>
      </c>
      <c r="N52" s="267">
        <v>477.5</v>
      </c>
      <c r="O52" s="267" t="s">
        <v>120</v>
      </c>
      <c r="P52" s="267">
        <v>-181.8</v>
      </c>
      <c r="Q52" s="267">
        <v>-168.3</v>
      </c>
      <c r="R52" s="267">
        <v>-61.4</v>
      </c>
      <c r="S52" s="267">
        <v>-63</v>
      </c>
      <c r="T52" s="267">
        <v>-176.4</v>
      </c>
      <c r="U52" s="267">
        <v>-32.700000000000003</v>
      </c>
      <c r="V52" s="267">
        <v>-33.799999999999997</v>
      </c>
      <c r="W52" s="267">
        <v>-37.799999999999997</v>
      </c>
      <c r="X52" s="267">
        <v>-43.8</v>
      </c>
      <c r="Y52" s="268">
        <v>-36.799999999999997</v>
      </c>
      <c r="Z52" s="268">
        <v>-37.4</v>
      </c>
      <c r="AA52" s="282" t="s">
        <v>120</v>
      </c>
      <c r="AB52" s="282" t="s">
        <v>120</v>
      </c>
      <c r="AC52" s="78"/>
      <c r="AD52" s="78"/>
      <c r="AE52" s="80"/>
      <c r="AF52" s="978"/>
      <c r="AG52" s="80"/>
      <c r="AH52" s="80"/>
      <c r="AI52" s="80"/>
      <c r="AJ52" s="80"/>
      <c r="AK52" s="80"/>
    </row>
    <row r="53" spans="1:84" s="432" customFormat="1" hidden="1">
      <c r="A53" s="352" t="s">
        <v>417</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368" t="s">
        <v>120</v>
      </c>
      <c r="Z53" s="368" t="s">
        <v>120</v>
      </c>
      <c r="AA53" s="368" t="s">
        <v>120</v>
      </c>
      <c r="AB53" s="78">
        <f>'Fin (Tb14)'!E40</f>
        <v>0</v>
      </c>
      <c r="AC53" s="78">
        <f>'Fin (Tb14)'!F40</f>
        <v>0</v>
      </c>
      <c r="AD53" s="78">
        <f>'Fin (Tb14)'!G40</f>
        <v>0</v>
      </c>
      <c r="AE53" s="80">
        <f>'Fin (Tb14)'!H40</f>
        <v>0</v>
      </c>
      <c r="AF53" s="978">
        <f>'Fin (Tb14)'!I40</f>
        <v>0</v>
      </c>
      <c r="AG53" s="80">
        <f>'Fin (Tb14)'!J40</f>
        <v>0</v>
      </c>
      <c r="AH53" s="80">
        <f>'Fin (Tb14)'!K40</f>
        <v>0</v>
      </c>
      <c r="AI53" s="80">
        <f>'Fin (Tb14)'!L40</f>
        <v>0</v>
      </c>
      <c r="AJ53" s="80">
        <f>'Fin (Tb14)'!M40</f>
        <v>0</v>
      </c>
      <c r="AK53" s="80">
        <f>'Fin (Tb14)'!N40</f>
        <v>0</v>
      </c>
    </row>
    <row r="54" spans="1:84" s="432" customFormat="1" hidden="1">
      <c r="A54" s="418" t="s">
        <v>418</v>
      </c>
      <c r="B54" s="267"/>
      <c r="C54" s="267"/>
      <c r="D54" s="267"/>
      <c r="E54" s="267"/>
      <c r="F54" s="267"/>
      <c r="G54" s="267"/>
      <c r="H54" s="267">
        <v>123.6</v>
      </c>
      <c r="I54" s="267">
        <v>17.3</v>
      </c>
      <c r="J54" s="267">
        <v>33.700000000000003</v>
      </c>
      <c r="K54" s="267"/>
      <c r="L54" s="267">
        <v>214.8</v>
      </c>
      <c r="M54" s="267">
        <v>190.8</v>
      </c>
      <c r="N54" s="267">
        <v>477.5</v>
      </c>
      <c r="O54" s="267" t="s">
        <v>120</v>
      </c>
      <c r="P54" s="267" t="s">
        <v>120</v>
      </c>
      <c r="Q54" s="267" t="s">
        <v>120</v>
      </c>
      <c r="R54" s="267" t="s">
        <v>120</v>
      </c>
      <c r="S54" s="267" t="s">
        <v>120</v>
      </c>
      <c r="T54" s="267" t="s">
        <v>120</v>
      </c>
      <c r="U54" s="267" t="s">
        <v>120</v>
      </c>
      <c r="V54" s="267" t="s">
        <v>120</v>
      </c>
      <c r="W54" s="267" t="s">
        <v>120</v>
      </c>
      <c r="X54" s="267" t="s">
        <v>120</v>
      </c>
      <c r="Y54" s="282" t="s">
        <v>120</v>
      </c>
      <c r="Z54" s="282" t="s">
        <v>120</v>
      </c>
      <c r="AA54" s="282" t="s">
        <v>120</v>
      </c>
      <c r="AB54" s="282" t="s">
        <v>120</v>
      </c>
      <c r="AC54" s="78"/>
      <c r="AD54" s="78"/>
      <c r="AE54" s="80"/>
      <c r="AF54" s="978"/>
      <c r="AG54" s="80"/>
      <c r="AH54" s="80"/>
      <c r="AI54" s="80"/>
      <c r="AJ54" s="80"/>
      <c r="AK54" s="80"/>
    </row>
    <row r="55" spans="1:84" s="432" customFormat="1" hidden="1">
      <c r="A55" s="352" t="s">
        <v>415</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78">
        <f>'Fin (Tb14)'!B41</f>
        <v>36.799999999999997</v>
      </c>
      <c r="Z55" s="78">
        <f>'Fin (Tb14)'!C41</f>
        <v>37.4</v>
      </c>
      <c r="AA55" s="78">
        <f>'Fin (Tb14)'!D41</f>
        <v>41.5</v>
      </c>
      <c r="AB55" s="78">
        <f>'Fin (Tb14)'!E41</f>
        <v>0</v>
      </c>
      <c r="AC55" s="78">
        <f>'Fin (Tb14)'!F41</f>
        <v>0</v>
      </c>
      <c r="AD55" s="78">
        <f>'Fin (Tb14)'!G41</f>
        <v>0</v>
      </c>
      <c r="AE55" s="80">
        <f>'Fin (Tb14)'!H41</f>
        <v>0</v>
      </c>
      <c r="AF55" s="978">
        <f>'Fin (Tb14)'!I41</f>
        <v>0</v>
      </c>
      <c r="AG55" s="80">
        <f>'Fin (Tb14)'!J41</f>
        <v>0</v>
      </c>
      <c r="AH55" s="80">
        <f>'Fin (Tb14)'!K41</f>
        <v>0</v>
      </c>
      <c r="AI55" s="80">
        <f>'Fin (Tb14)'!L41</f>
        <v>0</v>
      </c>
      <c r="AJ55" s="80">
        <f>'Fin (Tb14)'!M41</f>
        <v>0</v>
      </c>
      <c r="AK55" s="80">
        <f>'Fin (Tb14)'!N41</f>
        <v>0</v>
      </c>
    </row>
    <row r="56" spans="1:84" s="432" customFormat="1" hidden="1">
      <c r="A56" s="418" t="s">
        <v>419</v>
      </c>
      <c r="B56" s="267"/>
      <c r="C56" s="267"/>
      <c r="D56" s="267"/>
      <c r="E56" s="267"/>
      <c r="F56" s="267"/>
      <c r="G56" s="267"/>
      <c r="H56" s="267"/>
      <c r="I56" s="267"/>
      <c r="J56" s="267"/>
      <c r="K56" s="267"/>
      <c r="L56" s="267" t="s">
        <v>120</v>
      </c>
      <c r="M56" s="267" t="s">
        <v>120</v>
      </c>
      <c r="N56" s="267" t="s">
        <v>120</v>
      </c>
      <c r="O56" s="267" t="s">
        <v>120</v>
      </c>
      <c r="P56" s="267">
        <v>-181.8</v>
      </c>
      <c r="Q56" s="267">
        <v>-168.3</v>
      </c>
      <c r="R56" s="267">
        <v>-61.4</v>
      </c>
      <c r="S56" s="267">
        <v>-63</v>
      </c>
      <c r="T56" s="267">
        <v>-176.4</v>
      </c>
      <c r="U56" s="267">
        <v>-32.700000000000003</v>
      </c>
      <c r="V56" s="267">
        <v>-33.799999999999997</v>
      </c>
      <c r="W56" s="267">
        <v>-37.799999999999997</v>
      </c>
      <c r="X56" s="267">
        <v>-43.8</v>
      </c>
      <c r="Y56" s="268">
        <v>-36.799999999999997</v>
      </c>
      <c r="Z56" s="268">
        <v>-37.4</v>
      </c>
      <c r="AA56" s="282" t="s">
        <v>120</v>
      </c>
      <c r="AB56" s="282" t="s">
        <v>120</v>
      </c>
      <c r="AC56" s="78"/>
      <c r="AD56" s="78"/>
      <c r="AE56" s="80"/>
      <c r="AF56" s="978"/>
      <c r="AG56" s="80"/>
      <c r="AH56" s="80"/>
      <c r="AI56" s="384"/>
      <c r="AJ56" s="384"/>
      <c r="AK56" s="384"/>
    </row>
    <row r="57" spans="1:84">
      <c r="A57" s="106"/>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368"/>
      <c r="Z57" s="368"/>
      <c r="AA57" s="368"/>
      <c r="AB57" s="368"/>
      <c r="AC57" s="78"/>
      <c r="AD57" s="78"/>
      <c r="AE57" s="80"/>
      <c r="AF57" s="978"/>
      <c r="AG57" s="80"/>
      <c r="AH57" s="80"/>
      <c r="AI57" s="383"/>
      <c r="AJ57" s="383"/>
      <c r="AK57" s="383"/>
    </row>
    <row r="58" spans="1:84" s="174" customFormat="1">
      <c r="A58" s="366" t="s">
        <v>352</v>
      </c>
      <c r="B58" s="257"/>
      <c r="C58" s="257">
        <v>100.2</v>
      </c>
      <c r="D58" s="257">
        <v>161.6</v>
      </c>
      <c r="E58" s="257">
        <v>232.8</v>
      </c>
      <c r="F58" s="257">
        <v>296.5</v>
      </c>
      <c r="G58" s="257">
        <v>153.80000000000001</v>
      </c>
      <c r="H58" s="257">
        <v>33.5</v>
      </c>
      <c r="I58" s="257">
        <v>-36.9</v>
      </c>
      <c r="J58" s="257">
        <v>-9.6</v>
      </c>
      <c r="K58" s="257">
        <v>122.7</v>
      </c>
      <c r="L58" s="257">
        <v>232.4</v>
      </c>
      <c r="M58" s="257">
        <v>87.5</v>
      </c>
      <c r="N58" s="257">
        <v>359.4</v>
      </c>
      <c r="O58" s="257">
        <v>450</v>
      </c>
      <c r="P58" s="257">
        <v>124.3</v>
      </c>
      <c r="Q58" s="257">
        <v>-201.9</v>
      </c>
      <c r="R58" s="257">
        <v>-7.6</v>
      </c>
      <c r="S58" s="257">
        <v>-535.79999999999995</v>
      </c>
      <c r="T58" s="257">
        <v>-451.5</v>
      </c>
      <c r="U58" s="257">
        <v>478.5</v>
      </c>
      <c r="V58" s="257">
        <v>35.9</v>
      </c>
      <c r="W58" s="257">
        <v>-186.3</v>
      </c>
      <c r="X58" s="257">
        <v>65.7</v>
      </c>
      <c r="Y58" s="284">
        <v>1377.9</v>
      </c>
      <c r="Z58" s="280">
        <v>2672.3</v>
      </c>
      <c r="AA58" s="280">
        <f>AA14+AA32</f>
        <v>3231.3</v>
      </c>
      <c r="AB58" s="280">
        <f>AB14+AB32</f>
        <v>2532.6999999999998</v>
      </c>
      <c r="AC58" s="510"/>
      <c r="AD58" s="510"/>
      <c r="AE58" s="237"/>
      <c r="AF58" s="993"/>
      <c r="AG58" s="237"/>
      <c r="AH58" s="237"/>
      <c r="AI58" s="237"/>
      <c r="AJ58" s="237"/>
      <c r="AK58" s="237"/>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row>
    <row r="59" spans="1:84">
      <c r="A59" s="369"/>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78"/>
      <c r="AD59" s="78"/>
      <c r="AE59" s="80"/>
      <c r="AF59" s="978"/>
      <c r="AG59" s="80"/>
      <c r="AH59" s="80"/>
      <c r="AI59" s="384"/>
      <c r="AJ59" s="384"/>
      <c r="AK59" s="384"/>
    </row>
    <row r="60" spans="1:84" s="172" customFormat="1" hidden="1">
      <c r="A60" s="366" t="s">
        <v>212</v>
      </c>
      <c r="B60" s="257"/>
      <c r="C60" s="257"/>
      <c r="D60" s="257"/>
      <c r="E60" s="257"/>
      <c r="F60" s="257"/>
      <c r="G60" s="257"/>
      <c r="H60" s="257"/>
      <c r="I60" s="257"/>
      <c r="J60" s="257"/>
      <c r="K60" s="257"/>
      <c r="L60" s="257">
        <v>765.6</v>
      </c>
      <c r="M60" s="257">
        <v>820.7</v>
      </c>
      <c r="N60" s="257">
        <v>812</v>
      </c>
      <c r="O60" s="257">
        <v>375.6</v>
      </c>
      <c r="P60" s="257">
        <v>391.3</v>
      </c>
      <c r="Q60" s="257">
        <v>98.5</v>
      </c>
      <c r="R60" s="257">
        <v>1665.8</v>
      </c>
      <c r="S60" s="257">
        <v>1268.2</v>
      </c>
      <c r="T60" s="257">
        <v>4797.3999999999996</v>
      </c>
      <c r="U60" s="257">
        <v>2768.7</v>
      </c>
      <c r="V60" s="257">
        <v>2315</v>
      </c>
      <c r="W60" s="257">
        <v>2013.3</v>
      </c>
      <c r="X60" s="257">
        <v>3913.1</v>
      </c>
      <c r="Y60" s="284">
        <v>4622</v>
      </c>
      <c r="Z60" s="284">
        <v>7431.1</v>
      </c>
      <c r="AA60" s="284">
        <v>9314.4</v>
      </c>
      <c r="AB60" s="284">
        <v>11677.4</v>
      </c>
      <c r="AC60" s="510"/>
      <c r="AD60" s="510"/>
      <c r="AE60" s="237"/>
      <c r="AF60" s="993"/>
      <c r="AG60" s="237"/>
      <c r="AH60" s="237"/>
      <c r="AI60" s="385"/>
      <c r="AJ60" s="385"/>
      <c r="AK60" s="385"/>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row>
    <row r="61" spans="1:84" hidden="1">
      <c r="A61" s="369" t="s">
        <v>353</v>
      </c>
      <c r="B61" s="286"/>
      <c r="C61" s="286"/>
      <c r="D61" s="286"/>
      <c r="E61" s="286"/>
      <c r="F61" s="286"/>
      <c r="G61" s="286"/>
      <c r="H61" s="286"/>
      <c r="I61" s="286"/>
      <c r="J61" s="286"/>
      <c r="K61" s="286"/>
      <c r="L61" s="286">
        <v>354.3</v>
      </c>
      <c r="M61" s="286">
        <v>327.7</v>
      </c>
      <c r="N61" s="286">
        <v>250.2</v>
      </c>
      <c r="O61" s="286"/>
      <c r="P61" s="286">
        <v>813.7</v>
      </c>
      <c r="Q61" s="286">
        <v>1433.7</v>
      </c>
      <c r="R61" s="286">
        <v>1529.8</v>
      </c>
      <c r="S61" s="286">
        <v>1117.2</v>
      </c>
      <c r="T61" s="286">
        <v>4695</v>
      </c>
      <c r="U61" s="286">
        <v>2684.4</v>
      </c>
      <c r="V61" s="286">
        <v>2225.9</v>
      </c>
      <c r="W61" s="286">
        <v>1913.2</v>
      </c>
      <c r="X61" s="286">
        <v>3700.1</v>
      </c>
      <c r="Y61" s="285">
        <v>4295.8</v>
      </c>
      <c r="Z61" s="285">
        <v>6941.6</v>
      </c>
      <c r="AA61" s="285">
        <v>8704.2999999999993</v>
      </c>
      <c r="AB61" s="285">
        <v>10970.1</v>
      </c>
      <c r="AC61" s="78"/>
      <c r="AD61" s="78"/>
      <c r="AE61" s="80"/>
      <c r="AF61" s="978"/>
      <c r="AG61" s="80"/>
      <c r="AH61" s="80"/>
      <c r="AI61" s="384"/>
      <c r="AJ61" s="384"/>
      <c r="AK61" s="384"/>
    </row>
    <row r="62" spans="1:84" hidden="1">
      <c r="A62" s="419" t="s">
        <v>354</v>
      </c>
      <c r="B62" s="286"/>
      <c r="C62" s="286"/>
      <c r="D62" s="286"/>
      <c r="E62" s="286"/>
      <c r="F62" s="286"/>
      <c r="G62" s="286"/>
      <c r="H62" s="286"/>
      <c r="I62" s="286"/>
      <c r="J62" s="286"/>
      <c r="K62" s="286"/>
      <c r="L62" s="286"/>
      <c r="M62" s="286"/>
      <c r="N62" s="286"/>
      <c r="O62" s="286"/>
      <c r="P62" s="286">
        <v>675</v>
      </c>
      <c r="Q62" s="286">
        <v>1322.3</v>
      </c>
      <c r="R62" s="286">
        <v>136</v>
      </c>
      <c r="S62" s="286">
        <v>151</v>
      </c>
      <c r="T62" s="286">
        <v>0</v>
      </c>
      <c r="U62" s="286">
        <v>84.3</v>
      </c>
      <c r="V62" s="286">
        <v>89.1</v>
      </c>
      <c r="W62" s="286">
        <v>100.1</v>
      </c>
      <c r="X62" s="286">
        <v>213</v>
      </c>
      <c r="Y62" s="285">
        <v>326.2</v>
      </c>
      <c r="Z62" s="422" t="s">
        <v>120</v>
      </c>
      <c r="AA62" s="285">
        <v>610.1</v>
      </c>
      <c r="AB62" s="422" t="s">
        <v>120</v>
      </c>
      <c r="AC62" s="78"/>
      <c r="AD62" s="78"/>
      <c r="AE62" s="80"/>
      <c r="AF62" s="978"/>
      <c r="AG62" s="80"/>
      <c r="AH62" s="80"/>
      <c r="AI62" s="384"/>
      <c r="AJ62" s="384"/>
      <c r="AK62" s="384"/>
    </row>
    <row r="63" spans="1:84" hidden="1">
      <c r="A63" s="416" t="s">
        <v>355</v>
      </c>
      <c r="B63" s="267"/>
      <c r="C63" s="267"/>
      <c r="D63" s="267"/>
      <c r="E63" s="267"/>
      <c r="F63" s="267"/>
      <c r="G63" s="267"/>
      <c r="H63" s="267"/>
      <c r="I63" s="267"/>
      <c r="J63" s="267"/>
      <c r="K63" s="267"/>
      <c r="L63" s="267">
        <v>196.5</v>
      </c>
      <c r="M63" s="267">
        <v>302.2</v>
      </c>
      <c r="N63" s="267">
        <v>84.3</v>
      </c>
      <c r="O63" s="267"/>
      <c r="P63" s="267">
        <v>138.69999999999999</v>
      </c>
      <c r="Q63" s="267">
        <v>111.4</v>
      </c>
      <c r="R63" s="267">
        <v>134</v>
      </c>
      <c r="S63" s="267">
        <v>145</v>
      </c>
      <c r="T63" s="267">
        <v>102.7</v>
      </c>
      <c r="U63" s="267">
        <v>84.3</v>
      </c>
      <c r="V63" s="267">
        <v>89.1</v>
      </c>
      <c r="W63" s="267">
        <v>100.1</v>
      </c>
      <c r="X63" s="267">
        <v>213</v>
      </c>
      <c r="Y63" s="268">
        <v>326.2</v>
      </c>
      <c r="Z63" s="268">
        <v>516.5</v>
      </c>
      <c r="AA63" s="268">
        <v>610.1</v>
      </c>
      <c r="AB63" s="268">
        <v>707.3</v>
      </c>
      <c r="AC63" s="78"/>
      <c r="AD63" s="78"/>
      <c r="AE63" s="80"/>
      <c r="AF63" s="978"/>
      <c r="AG63" s="80"/>
      <c r="AH63" s="80"/>
      <c r="AI63" s="384"/>
      <c r="AJ63" s="384"/>
      <c r="AK63" s="384"/>
    </row>
    <row r="64" spans="1:84" hidden="1">
      <c r="A64" s="416" t="s">
        <v>356</v>
      </c>
      <c r="B64" s="281"/>
      <c r="C64" s="281"/>
      <c r="D64" s="281"/>
      <c r="E64" s="281"/>
      <c r="F64" s="281"/>
      <c r="G64" s="281"/>
      <c r="H64" s="281"/>
      <c r="I64" s="281"/>
      <c r="J64" s="281"/>
      <c r="K64" s="281"/>
      <c r="L64" s="281" t="s">
        <v>120</v>
      </c>
      <c r="M64" s="281" t="s">
        <v>120</v>
      </c>
      <c r="N64" s="281" t="s">
        <v>120</v>
      </c>
      <c r="O64" s="267"/>
      <c r="P64" s="267">
        <v>82.8</v>
      </c>
      <c r="Q64" s="267">
        <v>94.6</v>
      </c>
      <c r="R64" s="267">
        <v>2</v>
      </c>
      <c r="S64" s="267">
        <v>6</v>
      </c>
      <c r="T64" s="281" t="s">
        <v>120</v>
      </c>
      <c r="U64" s="281" t="s">
        <v>120</v>
      </c>
      <c r="V64" s="281" t="s">
        <v>120</v>
      </c>
      <c r="W64" s="281" t="s">
        <v>120</v>
      </c>
      <c r="X64" s="281" t="s">
        <v>120</v>
      </c>
      <c r="Y64" s="282" t="s">
        <v>120</v>
      </c>
      <c r="Z64" s="282" t="s">
        <v>120</v>
      </c>
      <c r="AA64" s="282" t="s">
        <v>120</v>
      </c>
      <c r="AB64" s="282" t="s">
        <v>120</v>
      </c>
      <c r="AC64" s="78"/>
      <c r="AD64" s="78"/>
      <c r="AE64" s="80"/>
      <c r="AF64" s="978"/>
      <c r="AG64" s="80"/>
      <c r="AH64" s="80"/>
      <c r="AI64" s="384"/>
      <c r="AJ64" s="384"/>
      <c r="AK64" s="384"/>
    </row>
    <row r="65" spans="1:84" hidden="1">
      <c r="A65" s="416" t="s">
        <v>357</v>
      </c>
      <c r="B65" s="267"/>
      <c r="C65" s="267"/>
      <c r="D65" s="267"/>
      <c r="E65" s="267"/>
      <c r="F65" s="267"/>
      <c r="G65" s="267"/>
      <c r="H65" s="267"/>
      <c r="I65" s="267"/>
      <c r="J65" s="267"/>
      <c r="K65" s="267"/>
      <c r="L65" s="267">
        <v>214.8</v>
      </c>
      <c r="M65" s="267">
        <v>190.8</v>
      </c>
      <c r="N65" s="267">
        <v>477.5</v>
      </c>
      <c r="O65" s="267"/>
      <c r="P65" s="281" t="s">
        <v>120</v>
      </c>
      <c r="Q65" s="281" t="s">
        <v>120</v>
      </c>
      <c r="R65" s="281" t="s">
        <v>120</v>
      </c>
      <c r="S65" s="281" t="s">
        <v>120</v>
      </c>
      <c r="T65" s="281" t="s">
        <v>120</v>
      </c>
      <c r="U65" s="281" t="s">
        <v>120</v>
      </c>
      <c r="V65" s="281" t="s">
        <v>120</v>
      </c>
      <c r="W65" s="281" t="s">
        <v>120</v>
      </c>
      <c r="X65" s="281" t="s">
        <v>120</v>
      </c>
      <c r="Y65" s="282" t="s">
        <v>120</v>
      </c>
      <c r="Z65" s="282" t="s">
        <v>120</v>
      </c>
      <c r="AA65" s="282" t="s">
        <v>120</v>
      </c>
      <c r="AB65" s="282" t="s">
        <v>120</v>
      </c>
      <c r="AC65" s="78"/>
      <c r="AD65" s="78"/>
      <c r="AE65" s="80"/>
      <c r="AF65" s="978"/>
      <c r="AG65" s="80"/>
      <c r="AH65" s="80"/>
      <c r="AI65" s="384"/>
      <c r="AJ65" s="384"/>
      <c r="AK65" s="384"/>
    </row>
    <row r="66" spans="1:84" hidden="1">
      <c r="A66" s="360"/>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8"/>
      <c r="Z66" s="273"/>
      <c r="AA66" s="273"/>
      <c r="AB66" s="273"/>
      <c r="AC66" s="78"/>
      <c r="AD66" s="78"/>
      <c r="AE66" s="80"/>
      <c r="AF66" s="978"/>
      <c r="AG66" s="80"/>
      <c r="AH66" s="80"/>
      <c r="AI66" s="384"/>
      <c r="AJ66" s="384"/>
      <c r="AK66" s="384"/>
    </row>
    <row r="67" spans="1:84" s="172" customFormat="1" hidden="1">
      <c r="A67" s="366" t="s">
        <v>358</v>
      </c>
      <c r="B67" s="257"/>
      <c r="C67" s="257"/>
      <c r="D67" s="257"/>
      <c r="E67" s="257"/>
      <c r="F67" s="257"/>
      <c r="G67" s="257"/>
      <c r="H67" s="257"/>
      <c r="I67" s="257"/>
      <c r="J67" s="257"/>
      <c r="K67" s="257"/>
      <c r="L67" s="257"/>
      <c r="M67" s="257"/>
      <c r="N67" s="257"/>
      <c r="O67" s="257"/>
      <c r="P67" s="257">
        <v>729.4</v>
      </c>
      <c r="Q67" s="257">
        <v>1660.6</v>
      </c>
      <c r="R67" s="257">
        <v>1673.4</v>
      </c>
      <c r="S67" s="257">
        <v>1804</v>
      </c>
      <c r="T67" s="257">
        <v>5123</v>
      </c>
      <c r="U67" s="257">
        <v>2290.1999999999998</v>
      </c>
      <c r="V67" s="257">
        <v>2279.1</v>
      </c>
      <c r="W67" s="257">
        <v>2108.9</v>
      </c>
      <c r="X67" s="257">
        <v>2911.5</v>
      </c>
      <c r="Y67" s="284">
        <v>3244.1</v>
      </c>
      <c r="Z67" s="284">
        <v>4361</v>
      </c>
      <c r="AA67" s="284">
        <v>5909.4</v>
      </c>
      <c r="AB67" s="284">
        <v>9075.6</v>
      </c>
      <c r="AC67" s="510"/>
      <c r="AD67" s="510"/>
      <c r="AE67" s="237"/>
      <c r="AF67" s="993"/>
      <c r="AG67" s="237"/>
      <c r="AH67" s="237"/>
      <c r="AI67" s="385"/>
      <c r="AJ67" s="385"/>
      <c r="AK67" s="385"/>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row>
    <row r="68" spans="1:84" hidden="1">
      <c r="A68" s="369" t="s">
        <v>353</v>
      </c>
      <c r="B68" s="286"/>
      <c r="C68" s="286"/>
      <c r="D68" s="286"/>
      <c r="E68" s="286"/>
      <c r="F68" s="286"/>
      <c r="G68" s="286"/>
      <c r="H68" s="286"/>
      <c r="I68" s="286"/>
      <c r="J68" s="286"/>
      <c r="K68" s="286"/>
      <c r="L68" s="286"/>
      <c r="M68" s="286"/>
      <c r="N68" s="286"/>
      <c r="O68" s="286"/>
      <c r="P68" s="286">
        <v>283.7</v>
      </c>
      <c r="Q68" s="286">
        <v>1223.8</v>
      </c>
      <c r="R68" s="286">
        <v>1374</v>
      </c>
      <c r="S68" s="286">
        <v>1434</v>
      </c>
      <c r="T68" s="286">
        <v>4622</v>
      </c>
      <c r="U68" s="286">
        <v>1834</v>
      </c>
      <c r="V68" s="286">
        <v>2107.9</v>
      </c>
      <c r="W68" s="286">
        <v>1923.9</v>
      </c>
      <c r="X68" s="286">
        <v>2724.2</v>
      </c>
      <c r="Y68" s="285">
        <v>3079.8</v>
      </c>
      <c r="Z68" s="285">
        <v>4188</v>
      </c>
      <c r="AA68" s="285">
        <v>5721.1</v>
      </c>
      <c r="AB68" s="285">
        <v>8889.2999999999993</v>
      </c>
      <c r="AC68" s="78"/>
      <c r="AD68" s="78"/>
      <c r="AE68" s="80"/>
      <c r="AF68" s="978"/>
      <c r="AG68" s="80"/>
      <c r="AH68" s="80"/>
      <c r="AI68" s="384"/>
      <c r="AJ68" s="384"/>
      <c r="AK68" s="384"/>
    </row>
    <row r="69" spans="1:84" hidden="1">
      <c r="A69" s="419" t="s">
        <v>354</v>
      </c>
      <c r="B69" s="286"/>
      <c r="C69" s="286"/>
      <c r="D69" s="286"/>
      <c r="E69" s="286"/>
      <c r="F69" s="286"/>
      <c r="G69" s="286"/>
      <c r="H69" s="286"/>
      <c r="I69" s="286"/>
      <c r="J69" s="286"/>
      <c r="K69" s="286"/>
      <c r="L69" s="286"/>
      <c r="M69" s="286"/>
      <c r="N69" s="286"/>
      <c r="O69" s="286"/>
      <c r="P69" s="286">
        <v>445.6</v>
      </c>
      <c r="Q69" s="286">
        <v>436.8</v>
      </c>
      <c r="R69" s="286">
        <v>299.39999999999998</v>
      </c>
      <c r="S69" s="286">
        <v>370</v>
      </c>
      <c r="T69" s="286">
        <v>501</v>
      </c>
      <c r="U69" s="286">
        <v>456.2</v>
      </c>
      <c r="V69" s="286">
        <v>171.2</v>
      </c>
      <c r="W69" s="286">
        <v>185</v>
      </c>
      <c r="X69" s="286">
        <v>187.3</v>
      </c>
      <c r="Y69" s="285">
        <v>164.3</v>
      </c>
      <c r="Z69" s="285">
        <v>173</v>
      </c>
      <c r="AA69" s="285">
        <v>183.3</v>
      </c>
      <c r="AB69" s="422" t="s">
        <v>120</v>
      </c>
      <c r="AC69" s="78"/>
      <c r="AD69" s="78"/>
      <c r="AE69" s="80"/>
      <c r="AF69" s="978"/>
      <c r="AG69" s="80"/>
      <c r="AH69" s="80"/>
      <c r="AI69" s="384"/>
      <c r="AJ69" s="384"/>
      <c r="AK69" s="384"/>
    </row>
    <row r="70" spans="1:84" hidden="1">
      <c r="A70" s="416" t="s">
        <v>355</v>
      </c>
      <c r="B70" s="286"/>
      <c r="C70" s="286"/>
      <c r="D70" s="286"/>
      <c r="E70" s="286"/>
      <c r="F70" s="286"/>
      <c r="G70" s="286"/>
      <c r="H70" s="286"/>
      <c r="I70" s="286"/>
      <c r="J70" s="286"/>
      <c r="K70" s="286"/>
      <c r="L70" s="286"/>
      <c r="M70" s="286"/>
      <c r="N70" s="286"/>
      <c r="O70" s="286"/>
      <c r="P70" s="267">
        <v>219.3</v>
      </c>
      <c r="Q70" s="267">
        <v>241.8</v>
      </c>
      <c r="R70" s="267">
        <v>218</v>
      </c>
      <c r="S70" s="267">
        <v>290</v>
      </c>
      <c r="T70" s="267">
        <v>308.89999999999998</v>
      </c>
      <c r="U70" s="267">
        <v>407.5</v>
      </c>
      <c r="V70" s="267">
        <v>119.1</v>
      </c>
      <c r="W70" s="267">
        <v>127.8</v>
      </c>
      <c r="X70" s="267">
        <v>124.1</v>
      </c>
      <c r="Y70" s="268">
        <v>111.4</v>
      </c>
      <c r="Z70" s="268">
        <v>121.4</v>
      </c>
      <c r="AA70" s="268">
        <v>188.3</v>
      </c>
      <c r="AB70" s="268">
        <v>139.6</v>
      </c>
      <c r="AC70" s="78"/>
      <c r="AD70" s="78"/>
      <c r="AE70" s="80"/>
      <c r="AF70" s="978"/>
      <c r="AG70" s="80"/>
      <c r="AH70" s="80"/>
      <c r="AI70" s="384"/>
      <c r="AJ70" s="384"/>
      <c r="AK70" s="384"/>
    </row>
    <row r="71" spans="1:84" hidden="1">
      <c r="A71" s="416" t="s">
        <v>356</v>
      </c>
      <c r="B71" s="286"/>
      <c r="C71" s="286"/>
      <c r="D71" s="286"/>
      <c r="E71" s="286"/>
      <c r="F71" s="286"/>
      <c r="G71" s="286"/>
      <c r="H71" s="286"/>
      <c r="I71" s="286"/>
      <c r="J71" s="286"/>
      <c r="K71" s="286"/>
      <c r="L71" s="286"/>
      <c r="M71" s="286"/>
      <c r="N71" s="286"/>
      <c r="O71" s="286"/>
      <c r="P71" s="267">
        <v>44.6</v>
      </c>
      <c r="Q71" s="267">
        <v>26.7</v>
      </c>
      <c r="R71" s="267">
        <v>20</v>
      </c>
      <c r="S71" s="267">
        <v>17</v>
      </c>
      <c r="T71" s="267">
        <v>15.6</v>
      </c>
      <c r="U71" s="267">
        <v>16</v>
      </c>
      <c r="V71" s="267">
        <v>18.3</v>
      </c>
      <c r="W71" s="267">
        <v>19.399999999999999</v>
      </c>
      <c r="X71" s="267">
        <v>19.399999999999999</v>
      </c>
      <c r="Y71" s="268">
        <v>16.100000000000001</v>
      </c>
      <c r="Z71" s="268">
        <v>14.2</v>
      </c>
      <c r="AA71" s="282" t="s">
        <v>120</v>
      </c>
      <c r="AB71" s="282" t="s">
        <v>120</v>
      </c>
      <c r="AC71" s="78"/>
      <c r="AD71" s="78"/>
      <c r="AE71" s="80"/>
      <c r="AF71" s="978"/>
      <c r="AG71" s="80"/>
      <c r="AH71" s="80"/>
      <c r="AI71" s="384"/>
      <c r="AJ71" s="384"/>
      <c r="AK71" s="384"/>
    </row>
    <row r="72" spans="1:84" hidden="1">
      <c r="A72" s="416" t="s">
        <v>357</v>
      </c>
      <c r="B72" s="286"/>
      <c r="C72" s="286"/>
      <c r="D72" s="286"/>
      <c r="E72" s="286"/>
      <c r="F72" s="286"/>
      <c r="G72" s="286"/>
      <c r="H72" s="286"/>
      <c r="I72" s="286"/>
      <c r="J72" s="286"/>
      <c r="K72" s="286"/>
      <c r="L72" s="286"/>
      <c r="M72" s="286"/>
      <c r="N72" s="286"/>
      <c r="O72" s="286"/>
      <c r="P72" s="267">
        <v>181.8</v>
      </c>
      <c r="Q72" s="267">
        <v>168.3</v>
      </c>
      <c r="R72" s="267">
        <v>61.4</v>
      </c>
      <c r="S72" s="267">
        <v>63</v>
      </c>
      <c r="T72" s="267">
        <v>176.4</v>
      </c>
      <c r="U72" s="267">
        <v>32.700000000000003</v>
      </c>
      <c r="V72" s="267">
        <v>33.799999999999997</v>
      </c>
      <c r="W72" s="267">
        <v>37.799999999999997</v>
      </c>
      <c r="X72" s="267">
        <v>43.8</v>
      </c>
      <c r="Y72" s="268">
        <v>36.799999999999997</v>
      </c>
      <c r="Z72" s="268">
        <v>37.4</v>
      </c>
      <c r="AA72" s="282" t="s">
        <v>120</v>
      </c>
      <c r="AB72" s="282">
        <v>46.7</v>
      </c>
      <c r="AC72" s="78"/>
      <c r="AD72" s="78"/>
      <c r="AE72" s="80"/>
      <c r="AF72" s="978"/>
      <c r="AG72" s="80"/>
      <c r="AH72" s="80"/>
      <c r="AI72" s="384"/>
      <c r="AJ72" s="384"/>
      <c r="AK72" s="384"/>
    </row>
    <row r="73" spans="1:84" ht="15" hidden="1">
      <c r="A73" s="419"/>
      <c r="B73" s="372"/>
      <c r="C73" s="372"/>
      <c r="D73" s="372"/>
      <c r="E73" s="372"/>
      <c r="F73" s="372"/>
      <c r="G73" s="372"/>
      <c r="H73" s="372"/>
      <c r="I73" s="372"/>
      <c r="J73" s="372"/>
      <c r="K73" s="372"/>
      <c r="L73" s="372"/>
      <c r="M73" s="372"/>
      <c r="N73" s="372"/>
      <c r="O73" s="372"/>
      <c r="P73" s="372"/>
      <c r="Q73" s="286"/>
      <c r="R73" s="286"/>
      <c r="S73" s="286"/>
      <c r="T73" s="286"/>
      <c r="U73" s="286"/>
      <c r="V73" s="286"/>
      <c r="W73" s="286"/>
      <c r="X73" s="286"/>
      <c r="Y73" s="273"/>
      <c r="Z73" s="273"/>
      <c r="AA73" s="273"/>
      <c r="AB73" s="273"/>
      <c r="AC73" s="78"/>
      <c r="AD73" s="78"/>
      <c r="AE73" s="80"/>
      <c r="AF73" s="978"/>
      <c r="AG73" s="80"/>
      <c r="AH73" s="80"/>
      <c r="AI73" s="383"/>
      <c r="AJ73" s="383"/>
      <c r="AK73" s="383"/>
    </row>
    <row r="74" spans="1:84" hidden="1">
      <c r="A74" s="416" t="s">
        <v>359</v>
      </c>
      <c r="B74" s="267"/>
      <c r="C74" s="267"/>
      <c r="D74" s="267"/>
      <c r="E74" s="267"/>
      <c r="F74" s="267"/>
      <c r="G74" s="267"/>
      <c r="H74" s="267"/>
      <c r="I74" s="267"/>
      <c r="J74" s="267"/>
      <c r="K74" s="267"/>
      <c r="L74" s="267">
        <v>2569</v>
      </c>
      <c r="M74" s="267">
        <v>2975.8</v>
      </c>
      <c r="N74" s="267">
        <v>3184.8</v>
      </c>
      <c r="O74" s="267">
        <v>3286.4</v>
      </c>
      <c r="P74" s="267">
        <v>3650.1</v>
      </c>
      <c r="Q74" s="267">
        <v>4349.6000000000004</v>
      </c>
      <c r="R74" s="267">
        <v>5326.8</v>
      </c>
      <c r="S74" s="267">
        <v>6311.6</v>
      </c>
      <c r="T74" s="267">
        <v>7028.6</v>
      </c>
      <c r="U74" s="267">
        <v>7073.3</v>
      </c>
      <c r="V74" s="267">
        <v>6651.3</v>
      </c>
      <c r="W74" s="267">
        <v>8278.9</v>
      </c>
      <c r="X74" s="267">
        <v>9304.9</v>
      </c>
      <c r="Y74" s="268">
        <v>9566</v>
      </c>
      <c r="Z74" s="268">
        <v>9832.7000000000007</v>
      </c>
      <c r="AA74" s="268">
        <v>11497.6</v>
      </c>
      <c r="AB74" s="268">
        <v>10963.5</v>
      </c>
      <c r="AC74" s="100"/>
      <c r="AD74" s="100"/>
      <c r="AE74" s="134"/>
      <c r="AF74" s="1020"/>
      <c r="AG74" s="134"/>
      <c r="AH74" s="134"/>
      <c r="AI74" s="384"/>
      <c r="AJ74" s="384"/>
      <c r="AK74" s="384"/>
    </row>
    <row r="75" spans="1:84" hidden="1">
      <c r="A75" s="360" t="s">
        <v>360</v>
      </c>
      <c r="B75" s="267"/>
      <c r="C75" s="267"/>
      <c r="D75" s="267"/>
      <c r="E75" s="267"/>
      <c r="F75" s="267"/>
      <c r="G75" s="267"/>
      <c r="H75" s="267"/>
      <c r="I75" s="267"/>
      <c r="J75" s="267"/>
      <c r="K75" s="267"/>
      <c r="L75" s="267">
        <v>2808.1</v>
      </c>
      <c r="M75" s="267">
        <v>3206.2</v>
      </c>
      <c r="N75" s="267">
        <v>3544.2</v>
      </c>
      <c r="O75" s="267">
        <v>3681.3</v>
      </c>
      <c r="P75" s="267">
        <v>3774.4</v>
      </c>
      <c r="Q75" s="267">
        <v>4147.8</v>
      </c>
      <c r="R75" s="267">
        <v>5319.1</v>
      </c>
      <c r="S75" s="267">
        <v>5775.8</v>
      </c>
      <c r="T75" s="267">
        <v>6552.4</v>
      </c>
      <c r="U75" s="267">
        <v>7551.8</v>
      </c>
      <c r="V75" s="267">
        <v>6687.2</v>
      </c>
      <c r="W75" s="267">
        <v>8092.6</v>
      </c>
      <c r="X75" s="267">
        <v>9370.6</v>
      </c>
      <c r="Y75" s="268">
        <v>10943.9</v>
      </c>
      <c r="Z75" s="268">
        <v>12505.1</v>
      </c>
      <c r="AA75" s="268">
        <v>14489.8</v>
      </c>
      <c r="AB75" s="268">
        <v>13496.1</v>
      </c>
      <c r="AC75" s="100"/>
      <c r="AD75" s="100"/>
      <c r="AE75" s="134"/>
      <c r="AF75" s="1020"/>
      <c r="AG75" s="134"/>
      <c r="AH75" s="134"/>
      <c r="AI75" s="384"/>
      <c r="AJ75" s="384"/>
      <c r="AK75" s="384"/>
    </row>
    <row r="76" spans="1:84" s="474" customFormat="1" ht="15">
      <c r="A76" s="472" t="s">
        <v>642</v>
      </c>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725">
        <f>'Fin (Tb14)'!B43</f>
        <v>-523.95220999999992</v>
      </c>
      <c r="Z76" s="725">
        <f>'Fin (Tb14)'!C43</f>
        <v>-3278.0487400000002</v>
      </c>
      <c r="AA76" s="725">
        <f>'Fin (Tb14)'!D43</f>
        <v>-3579.0405000000001</v>
      </c>
      <c r="AB76" s="725">
        <f>'Fin (Tb14)'!E43</f>
        <v>-3012.4</v>
      </c>
      <c r="AC76" s="725">
        <f>'Fin (Tb14)'!F43</f>
        <v>-3086.8</v>
      </c>
      <c r="AD76" s="725">
        <f>'Fin (Tb14)'!G43</f>
        <v>-1433.8000000000002</v>
      </c>
      <c r="AE76" s="386">
        <f>'Fin (Tb14)'!H43</f>
        <v>-1987.2</v>
      </c>
      <c r="AF76" s="1021">
        <f>'Fin (Tb14)'!I43</f>
        <v>-2048.4</v>
      </c>
      <c r="AG76" s="386">
        <f>'Fin (Tb14)'!J43</f>
        <v>-1866.6999999999998</v>
      </c>
      <c r="AH76" s="386">
        <f>'Fin (Tb14)'!K43</f>
        <v>-1559.3</v>
      </c>
      <c r="AI76" s="386">
        <f>'Fin (Tb14)'!L43</f>
        <v>-1389.3</v>
      </c>
      <c r="AJ76" s="386">
        <f>'Fin (Tb14)'!M43</f>
        <v>-1140.2</v>
      </c>
      <c r="AK76" s="386">
        <f>'Fin (Tb14)'!N43</f>
        <v>-1000.0999999999999</v>
      </c>
    </row>
    <row r="77" spans="1:84" s="172" customFormat="1">
      <c r="A77" s="366" t="s">
        <v>582</v>
      </c>
      <c r="B77" s="257"/>
      <c r="C77" s="257"/>
      <c r="D77" s="257"/>
      <c r="E77" s="257"/>
      <c r="F77" s="257"/>
      <c r="G77" s="257"/>
      <c r="H77" s="257"/>
      <c r="I77" s="257"/>
      <c r="J77" s="257"/>
      <c r="K77" s="257"/>
      <c r="L77" s="257">
        <v>-232.3</v>
      </c>
      <c r="M77" s="257">
        <v>-230.4</v>
      </c>
      <c r="N77" s="257">
        <v>-359.4</v>
      </c>
      <c r="O77" s="257">
        <v>-450</v>
      </c>
      <c r="P77" s="257">
        <v>-124.3</v>
      </c>
      <c r="Q77" s="257">
        <v>201.8</v>
      </c>
      <c r="R77" s="257">
        <v>7.6</v>
      </c>
      <c r="S77" s="257">
        <v>535.79999999999995</v>
      </c>
      <c r="T77" s="257">
        <v>321</v>
      </c>
      <c r="U77" s="257">
        <v>-478.5</v>
      </c>
      <c r="V77" s="257">
        <v>-35.9</v>
      </c>
      <c r="W77" s="257">
        <v>186.3</v>
      </c>
      <c r="X77" s="257">
        <v>-65.7</v>
      </c>
      <c r="Y77" s="284">
        <v>-1377.9</v>
      </c>
      <c r="Z77" s="284">
        <v>-2672.4</v>
      </c>
      <c r="AA77" s="284">
        <v>-2992.2</v>
      </c>
      <c r="AB77" s="284">
        <f>AB74-AB75</f>
        <v>-2532.6000000000004</v>
      </c>
      <c r="AC77" s="725"/>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row>
    <row r="78" spans="1:84">
      <c r="A78" s="373" t="s">
        <v>361</v>
      </c>
      <c r="B78" s="374"/>
      <c r="C78" s="374"/>
      <c r="D78" s="374"/>
      <c r="E78" s="374"/>
      <c r="F78" s="374"/>
      <c r="G78" s="374"/>
      <c r="H78" s="374"/>
      <c r="I78" s="374"/>
      <c r="J78" s="374"/>
      <c r="K78" s="374"/>
      <c r="L78" s="374">
        <v>-2.6000000000000002E-2</v>
      </c>
      <c r="M78" s="374">
        <v>-2.4E-2</v>
      </c>
      <c r="N78" s="374">
        <v>-3.7000000000000005E-2</v>
      </c>
      <c r="O78" s="374">
        <v>-3.9E-2</v>
      </c>
      <c r="P78" s="374">
        <v>-0.01</v>
      </c>
      <c r="Q78" s="374">
        <v>1.3999999999999999E-2</v>
      </c>
      <c r="R78" s="374">
        <v>5.0348797922449592E-4</v>
      </c>
      <c r="S78" s="374">
        <v>3.1710521643407548E-2</v>
      </c>
      <c r="T78" s="374">
        <v>1.7000000000000001E-2</v>
      </c>
      <c r="U78" s="374">
        <v>-2.2000000000000002E-2</v>
      </c>
      <c r="V78" s="374">
        <v>-2E-3</v>
      </c>
      <c r="W78" s="374">
        <v>6.9999999999999993E-3</v>
      </c>
      <c r="X78" s="374">
        <v>-2E-3</v>
      </c>
      <c r="Y78" s="375">
        <v>-4.2999999999999997E-2</v>
      </c>
      <c r="Z78" s="375">
        <v>-7.6999999999999999E-2</v>
      </c>
      <c r="AA78" s="375">
        <v>-7.2999999999999995E-2</v>
      </c>
      <c r="AB78" s="375">
        <v>-0.05</v>
      </c>
      <c r="AC78" s="103"/>
      <c r="AD78" s="161"/>
      <c r="AE78" s="161"/>
      <c r="AF78" s="161"/>
      <c r="AG78" s="161"/>
    </row>
    <row r="79" spans="1:84">
      <c r="A79" s="37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68"/>
      <c r="Z79" s="273"/>
      <c r="AA79" s="273"/>
      <c r="AB79" s="273"/>
      <c r="AC79" s="78"/>
      <c r="AD79" s="161"/>
      <c r="AE79" s="161"/>
      <c r="AF79" s="161"/>
      <c r="AG79" s="161"/>
    </row>
    <row r="80" spans="1:84" s="172" customFormat="1">
      <c r="A80" s="366" t="s">
        <v>362</v>
      </c>
      <c r="B80" s="257"/>
      <c r="C80" s="257"/>
      <c r="D80" s="257"/>
      <c r="E80" s="257"/>
      <c r="F80" s="257"/>
      <c r="G80" s="257"/>
      <c r="H80" s="257"/>
      <c r="I80" s="257"/>
      <c r="J80" s="257"/>
      <c r="K80" s="257"/>
      <c r="L80" s="257"/>
      <c r="M80" s="257"/>
      <c r="N80" s="257"/>
      <c r="O80" s="370">
        <v>576.6</v>
      </c>
      <c r="P80" s="370">
        <v>431.3</v>
      </c>
      <c r="Q80" s="370">
        <v>123.6</v>
      </c>
      <c r="R80" s="370">
        <v>155.80000000000001</v>
      </c>
      <c r="S80" s="370">
        <v>-316.8</v>
      </c>
      <c r="T80" s="370">
        <v>-78.900000000000006</v>
      </c>
      <c r="U80" s="370">
        <v>478.5</v>
      </c>
      <c r="V80" s="370">
        <v>35.9</v>
      </c>
      <c r="W80" s="370">
        <v>-186.3</v>
      </c>
      <c r="X80" s="370">
        <v>65.7</v>
      </c>
      <c r="Y80" s="371">
        <v>1377.9</v>
      </c>
      <c r="Z80" s="371">
        <v>2672.4</v>
      </c>
      <c r="AA80" s="333">
        <v>2992.2</v>
      </c>
      <c r="AB80" s="333">
        <v>2532.6</v>
      </c>
      <c r="AC80" s="510"/>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row>
    <row r="81" spans="1:84" s="175" customFormat="1" ht="15" thickBot="1">
      <c r="A81" s="377" t="s">
        <v>361</v>
      </c>
      <c r="B81" s="378"/>
      <c r="C81" s="378"/>
      <c r="D81" s="378"/>
      <c r="E81" s="378"/>
      <c r="F81" s="378"/>
      <c r="G81" s="378"/>
      <c r="H81" s="378"/>
      <c r="I81" s="378"/>
      <c r="J81" s="378"/>
      <c r="K81" s="378"/>
      <c r="L81" s="378"/>
      <c r="M81" s="378"/>
      <c r="N81" s="378"/>
      <c r="O81" s="379">
        <v>5.1999999999999998E-2</v>
      </c>
      <c r="P81" s="379">
        <v>3.5000000000000003E-2</v>
      </c>
      <c r="Q81" s="379">
        <v>0.01</v>
      </c>
      <c r="R81" s="379">
        <v>0.01</v>
      </c>
      <c r="S81" s="379">
        <v>-1.9E-2</v>
      </c>
      <c r="T81" s="379">
        <v>-4.0000000000000001E-3</v>
      </c>
      <c r="U81" s="379">
        <v>2.1999999999999999E-2</v>
      </c>
      <c r="V81" s="379">
        <v>2E-3</v>
      </c>
      <c r="W81" s="379">
        <v>-7.0000000000000001E-3</v>
      </c>
      <c r="X81" s="379">
        <v>2E-3</v>
      </c>
      <c r="Y81" s="380">
        <v>4.2999999999999997E-2</v>
      </c>
      <c r="Z81" s="380">
        <v>7.6999999999999999E-2</v>
      </c>
      <c r="AA81" s="380">
        <v>7.2999999999999995E-2</v>
      </c>
      <c r="AB81" s="380">
        <v>0.05</v>
      </c>
      <c r="AC81" s="804"/>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row>
    <row r="82" spans="1:84" ht="15.75" thickTop="1">
      <c r="A82" s="116"/>
      <c r="B82" s="504"/>
      <c r="C82" s="504"/>
      <c r="D82" s="504"/>
      <c r="E82" s="504"/>
      <c r="F82" s="504"/>
      <c r="G82" s="504"/>
      <c r="H82" s="504"/>
      <c r="I82" s="504"/>
      <c r="J82" s="504"/>
      <c r="K82" s="504"/>
      <c r="L82" s="176"/>
      <c r="M82" s="176"/>
      <c r="N82" s="176"/>
      <c r="O82" s="176"/>
      <c r="P82" s="176"/>
      <c r="Q82" s="176"/>
      <c r="R82" s="176"/>
      <c r="S82" s="176"/>
      <c r="T82" s="176"/>
      <c r="U82" s="176"/>
      <c r="V82" s="176"/>
      <c r="W82" s="176"/>
      <c r="X82" s="176"/>
      <c r="Y82" s="117"/>
      <c r="Z82" s="117"/>
      <c r="AA82" s="117"/>
      <c r="AB82" s="117"/>
      <c r="AC82" s="59"/>
    </row>
    <row r="83" spans="1:84" ht="24">
      <c r="A83" s="118" t="s">
        <v>363</v>
      </c>
      <c r="B83" s="505"/>
      <c r="C83" s="505"/>
      <c r="D83" s="505"/>
      <c r="E83" s="505"/>
      <c r="F83" s="505"/>
      <c r="G83" s="505"/>
      <c r="H83" s="505"/>
      <c r="I83" s="505"/>
      <c r="J83" s="505"/>
      <c r="K83" s="505"/>
      <c r="L83" s="176"/>
      <c r="M83" s="176"/>
      <c r="N83" s="176"/>
      <c r="O83" s="176"/>
      <c r="P83" s="176"/>
      <c r="Q83" s="176"/>
      <c r="R83" s="176"/>
      <c r="S83" s="176"/>
      <c r="T83" s="176"/>
      <c r="U83" s="176"/>
      <c r="V83" s="176"/>
      <c r="W83" s="176"/>
      <c r="X83" s="176"/>
      <c r="Y83" s="117"/>
      <c r="Z83" s="117"/>
      <c r="AA83" s="117"/>
      <c r="AB83" s="117"/>
      <c r="AC83" s="59"/>
    </row>
    <row r="84" spans="1:84" ht="48">
      <c r="A84" s="118" t="s">
        <v>364</v>
      </c>
      <c r="B84" s="505"/>
      <c r="C84" s="505"/>
      <c r="D84" s="505"/>
      <c r="E84" s="505"/>
      <c r="F84" s="505"/>
      <c r="G84" s="505"/>
      <c r="H84" s="505"/>
      <c r="I84" s="505"/>
      <c r="J84" s="505"/>
      <c r="K84" s="505"/>
      <c r="L84" s="176"/>
      <c r="M84" s="176"/>
      <c r="N84" s="176"/>
      <c r="O84" s="176"/>
      <c r="P84" s="176"/>
      <c r="Q84" s="176"/>
      <c r="R84" s="176"/>
      <c r="S84" s="176"/>
      <c r="T84" s="176"/>
      <c r="U84" s="176"/>
      <c r="V84" s="176"/>
      <c r="W84" s="176"/>
      <c r="X84" s="176"/>
      <c r="Y84" s="117"/>
      <c r="Z84" s="117"/>
      <c r="AA84" s="117"/>
      <c r="AB84" s="117"/>
      <c r="AC84" s="59"/>
    </row>
    <row r="85" spans="1:84" ht="15">
      <c r="A85" s="118"/>
      <c r="B85" s="505"/>
      <c r="C85" s="505"/>
      <c r="D85" s="505"/>
      <c r="E85" s="505"/>
      <c r="F85" s="505"/>
      <c r="G85" s="505"/>
      <c r="H85" s="505"/>
      <c r="I85" s="505"/>
      <c r="J85" s="505"/>
      <c r="K85" s="505"/>
      <c r="L85" s="176"/>
      <c r="M85" s="176"/>
      <c r="N85" s="176"/>
      <c r="O85" s="176"/>
      <c r="P85" s="176"/>
      <c r="Q85" s="176"/>
      <c r="R85" s="176"/>
      <c r="S85" s="176"/>
      <c r="T85" s="176"/>
      <c r="U85" s="176"/>
      <c r="V85" s="176"/>
      <c r="W85" s="176"/>
      <c r="X85" s="176"/>
      <c r="Y85" s="117"/>
      <c r="Z85" s="117"/>
      <c r="AA85" s="117"/>
      <c r="AB85" s="117"/>
      <c r="AC85" s="59"/>
    </row>
    <row r="86" spans="1:84">
      <c r="AC86" s="59"/>
    </row>
    <row r="87" spans="1:84">
      <c r="AC87" s="59"/>
    </row>
    <row r="88" spans="1:84">
      <c r="AC88" s="59"/>
    </row>
    <row r="89" spans="1:84">
      <c r="AC89" s="59"/>
    </row>
    <row r="90" spans="1:84">
      <c r="AC90" s="59"/>
    </row>
    <row r="91" spans="1:84">
      <c r="AC91" s="59"/>
    </row>
    <row r="92" spans="1:84">
      <c r="AC92" s="59"/>
    </row>
    <row r="93" spans="1:84">
      <c r="AC93" s="59"/>
    </row>
    <row r="94" spans="1:84">
      <c r="AC94" s="59"/>
    </row>
    <row r="95" spans="1:84">
      <c r="AC95" s="59"/>
    </row>
    <row r="96" spans="1:84">
      <c r="AC96" s="59"/>
    </row>
    <row r="97" spans="29:29">
      <c r="AC97" s="59"/>
    </row>
    <row r="98" spans="29:29">
      <c r="AC98" s="59"/>
    </row>
    <row r="99" spans="29:29">
      <c r="AC99" s="59"/>
    </row>
    <row r="100" spans="29:29">
      <c r="AC100" s="59"/>
    </row>
    <row r="101" spans="29:29">
      <c r="AC101" s="59"/>
    </row>
    <row r="102" spans="29:29">
      <c r="AC102" s="59"/>
    </row>
    <row r="103" spans="29:29">
      <c r="AC103" s="59"/>
    </row>
    <row r="104" spans="29:29">
      <c r="AC104" s="59"/>
    </row>
    <row r="105" spans="29:29">
      <c r="AC105" s="59"/>
    </row>
    <row r="106" spans="29:29">
      <c r="AC106" s="59"/>
    </row>
    <row r="107" spans="29:29">
      <c r="AC107" s="59"/>
    </row>
    <row r="108" spans="29:29">
      <c r="AC108" s="59"/>
    </row>
    <row r="109" spans="29:29">
      <c r="AC109" s="59"/>
    </row>
    <row r="110" spans="29:29">
      <c r="AC110" s="59"/>
    </row>
    <row r="111" spans="29:29">
      <c r="AC111" s="59"/>
    </row>
    <row r="112" spans="29:29">
      <c r="AC112" s="59"/>
    </row>
    <row r="113" spans="29:29">
      <c r="AC113" s="59"/>
    </row>
    <row r="114" spans="29:29">
      <c r="AC114" s="59"/>
    </row>
    <row r="115" spans="29:29">
      <c r="AC115" s="59"/>
    </row>
    <row r="116" spans="29:29">
      <c r="AC116" s="59"/>
    </row>
    <row r="117" spans="29:29">
      <c r="AC117" s="59"/>
    </row>
    <row r="118" spans="29:29">
      <c r="AC118" s="59"/>
    </row>
    <row r="119" spans="29:29">
      <c r="AC119" s="59"/>
    </row>
    <row r="120" spans="29:29">
      <c r="AC120" s="59"/>
    </row>
    <row r="121" spans="29:29">
      <c r="AC121" s="59"/>
    </row>
    <row r="122" spans="29:29">
      <c r="AC122" s="59"/>
    </row>
    <row r="123" spans="29:29">
      <c r="AC123" s="59"/>
    </row>
    <row r="124" spans="29:29">
      <c r="AC124" s="59"/>
    </row>
    <row r="125" spans="29:29">
      <c r="AC125" s="59"/>
    </row>
    <row r="126" spans="29:29">
      <c r="AC126" s="59"/>
    </row>
    <row r="127" spans="29:29">
      <c r="AC127" s="59"/>
    </row>
    <row r="128" spans="29:29">
      <c r="AC128" s="59"/>
    </row>
    <row r="129" spans="29:29">
      <c r="AC129" s="59"/>
    </row>
    <row r="130" spans="29:29">
      <c r="AC130" s="59"/>
    </row>
    <row r="131" spans="29:29">
      <c r="AC131" s="59"/>
    </row>
    <row r="132" spans="29:29">
      <c r="AC132" s="59"/>
    </row>
    <row r="133" spans="29:29">
      <c r="AC133" s="59"/>
    </row>
    <row r="134" spans="29:29">
      <c r="AC134" s="59"/>
    </row>
    <row r="135" spans="29:29">
      <c r="AC135" s="59"/>
    </row>
    <row r="136" spans="29:29">
      <c r="AC136" s="59"/>
    </row>
    <row r="137" spans="29:29">
      <c r="AC137" s="59"/>
    </row>
    <row r="138" spans="29:29">
      <c r="AC138" s="59"/>
    </row>
    <row r="139" spans="29:29">
      <c r="AC139" s="59"/>
    </row>
    <row r="140" spans="29:29">
      <c r="AC140" s="59"/>
    </row>
    <row r="141" spans="29:29">
      <c r="AC141" s="59"/>
    </row>
    <row r="142" spans="29:29">
      <c r="AC142" s="59"/>
    </row>
    <row r="143" spans="29:29">
      <c r="AC143" s="59"/>
    </row>
    <row r="144" spans="29:29">
      <c r="AC144" s="59"/>
    </row>
    <row r="145" spans="29:29">
      <c r="AC145" s="59"/>
    </row>
    <row r="146" spans="29:29">
      <c r="AC146" s="59"/>
    </row>
    <row r="147" spans="29:29">
      <c r="AC147" s="59"/>
    </row>
    <row r="148" spans="29:29">
      <c r="AC148" s="59"/>
    </row>
    <row r="149" spans="29:29">
      <c r="AC149" s="59"/>
    </row>
    <row r="150" spans="29:29">
      <c r="AC150" s="59"/>
    </row>
    <row r="151" spans="29:29">
      <c r="AC151" s="59"/>
    </row>
    <row r="152" spans="29:29">
      <c r="AC152" s="59"/>
    </row>
    <row r="153" spans="29:29">
      <c r="AC153" s="59"/>
    </row>
    <row r="154" spans="29:29">
      <c r="AC154" s="59"/>
    </row>
    <row r="155" spans="29:29">
      <c r="AC155" s="59"/>
    </row>
    <row r="156" spans="29:29">
      <c r="AC156" s="59"/>
    </row>
    <row r="157" spans="29:29">
      <c r="AC157" s="59"/>
    </row>
    <row r="158" spans="29:29">
      <c r="AC158" s="59"/>
    </row>
    <row r="159" spans="29:29">
      <c r="AC159" s="59"/>
    </row>
    <row r="160" spans="29:29">
      <c r="AC160" s="59"/>
    </row>
    <row r="161" spans="29:29">
      <c r="AC161" s="59"/>
    </row>
    <row r="162" spans="29:29">
      <c r="AC162" s="59"/>
    </row>
    <row r="163" spans="29:29">
      <c r="AC163" s="59"/>
    </row>
    <row r="164" spans="29:29">
      <c r="AC164" s="59"/>
    </row>
    <row r="165" spans="29:29">
      <c r="AC165" s="59"/>
    </row>
    <row r="166" spans="29:29">
      <c r="AC166" s="59"/>
    </row>
    <row r="167" spans="29:29">
      <c r="AC167" s="59"/>
    </row>
    <row r="168" spans="29:29">
      <c r="AC168" s="59"/>
    </row>
    <row r="169" spans="29:29">
      <c r="AC169" s="59"/>
    </row>
    <row r="170" spans="29:29">
      <c r="AC170" s="59"/>
    </row>
    <row r="171" spans="29:29">
      <c r="AC171" s="59"/>
    </row>
    <row r="172" spans="29:29">
      <c r="AC172" s="59"/>
    </row>
    <row r="173" spans="29:29">
      <c r="AC173" s="59"/>
    </row>
    <row r="174" spans="29:29">
      <c r="AC174" s="59"/>
    </row>
    <row r="175" spans="29:29">
      <c r="AC175" s="59"/>
    </row>
    <row r="176" spans="29:29">
      <c r="AC176" s="59"/>
    </row>
    <row r="177" spans="29:29">
      <c r="AC177" s="59"/>
    </row>
    <row r="178" spans="29:29">
      <c r="AC178" s="59"/>
    </row>
    <row r="179" spans="29:29">
      <c r="AC179" s="59"/>
    </row>
    <row r="180" spans="29:29">
      <c r="AC180" s="59"/>
    </row>
    <row r="181" spans="29:29">
      <c r="AC181" s="59"/>
    </row>
    <row r="182" spans="29:29">
      <c r="AC182" s="59"/>
    </row>
    <row r="183" spans="29:29">
      <c r="AC183" s="59"/>
    </row>
    <row r="184" spans="29:29">
      <c r="AC184" s="59"/>
    </row>
    <row r="185" spans="29:29">
      <c r="AC185" s="59"/>
    </row>
    <row r="186" spans="29:29">
      <c r="AC186" s="59"/>
    </row>
    <row r="187" spans="29:29">
      <c r="AC187" s="59"/>
    </row>
    <row r="188" spans="29:29">
      <c r="AC188" s="59"/>
    </row>
    <row r="189" spans="29:29">
      <c r="AC189" s="59"/>
    </row>
    <row r="190" spans="29:29">
      <c r="AC190" s="59"/>
    </row>
    <row r="191" spans="29:29">
      <c r="AC191" s="59"/>
    </row>
    <row r="192" spans="29:29">
      <c r="AC192" s="59"/>
    </row>
    <row r="193" spans="29:29">
      <c r="AC193" s="59"/>
    </row>
    <row r="194" spans="29:29">
      <c r="AC194" s="59"/>
    </row>
    <row r="195" spans="29:29">
      <c r="AC195" s="59"/>
    </row>
    <row r="196" spans="29:29">
      <c r="AC196" s="59"/>
    </row>
    <row r="197" spans="29:29">
      <c r="AC197" s="59"/>
    </row>
    <row r="198" spans="29:29">
      <c r="AC198" s="59"/>
    </row>
    <row r="199" spans="29:29">
      <c r="AC199" s="59"/>
    </row>
    <row r="200" spans="29:29">
      <c r="AC200" s="59"/>
    </row>
    <row r="201" spans="29:29">
      <c r="AC201" s="59"/>
    </row>
    <row r="202" spans="29:29">
      <c r="AC202" s="59"/>
    </row>
    <row r="203" spans="29:29">
      <c r="AC203" s="59"/>
    </row>
    <row r="204" spans="29:29">
      <c r="AC204" s="59"/>
    </row>
    <row r="205" spans="29:29">
      <c r="AC205" s="59"/>
    </row>
    <row r="206" spans="29:29">
      <c r="AC206" s="59"/>
    </row>
    <row r="207" spans="29:29">
      <c r="AC207" s="59"/>
    </row>
    <row r="208" spans="29:29">
      <c r="AC208" s="59"/>
    </row>
    <row r="209" spans="29:29">
      <c r="AC209" s="59"/>
    </row>
    <row r="210" spans="29:29">
      <c r="AC210" s="59"/>
    </row>
    <row r="211" spans="29:29">
      <c r="AC211" s="59"/>
    </row>
    <row r="212" spans="29:29">
      <c r="AC212" s="59"/>
    </row>
    <row r="213" spans="29:29">
      <c r="AC213" s="59"/>
    </row>
    <row r="214" spans="29:29">
      <c r="AC214" s="59"/>
    </row>
    <row r="215" spans="29:29">
      <c r="AC215" s="59"/>
    </row>
    <row r="216" spans="29:29">
      <c r="AC216" s="59"/>
    </row>
    <row r="217" spans="29:29">
      <c r="AC217" s="59"/>
    </row>
    <row r="218" spans="29:29">
      <c r="AC218" s="59"/>
    </row>
    <row r="219" spans="29:29">
      <c r="AC219" s="59"/>
    </row>
    <row r="220" spans="29:29">
      <c r="AC220" s="59"/>
    </row>
    <row r="221" spans="29:29">
      <c r="AC221" s="59"/>
    </row>
    <row r="222" spans="29:29">
      <c r="AC222" s="59"/>
    </row>
    <row r="223" spans="29:29">
      <c r="AC223" s="59"/>
    </row>
    <row r="224" spans="29:29">
      <c r="AC224" s="59"/>
    </row>
    <row r="225" spans="29:29">
      <c r="AC225" s="59"/>
    </row>
    <row r="226" spans="29:29">
      <c r="AC226" s="59"/>
    </row>
    <row r="227" spans="29:29">
      <c r="AC227" s="59"/>
    </row>
    <row r="228" spans="29:29">
      <c r="AC228" s="59"/>
    </row>
    <row r="229" spans="29:29">
      <c r="AC229" s="59"/>
    </row>
    <row r="230" spans="29:29">
      <c r="AC230" s="59"/>
    </row>
    <row r="231" spans="29:29">
      <c r="AC231" s="59"/>
    </row>
    <row r="232" spans="29:29">
      <c r="AC232" s="59"/>
    </row>
    <row r="233" spans="29:29">
      <c r="AC233" s="59"/>
    </row>
    <row r="234" spans="29:29">
      <c r="AC234" s="59"/>
    </row>
    <row r="235" spans="29:29">
      <c r="AC235" s="59"/>
    </row>
    <row r="236" spans="29:29">
      <c r="AC236" s="59"/>
    </row>
    <row r="237" spans="29:29">
      <c r="AC237" s="59"/>
    </row>
    <row r="238" spans="29:29">
      <c r="AC238" s="59"/>
    </row>
    <row r="239" spans="29:29">
      <c r="AC239" s="59"/>
    </row>
    <row r="240" spans="29:29">
      <c r="AC240" s="59"/>
    </row>
    <row r="241" spans="29:29">
      <c r="AC241" s="59"/>
    </row>
    <row r="242" spans="29:29">
      <c r="AC242" s="59"/>
    </row>
    <row r="243" spans="29:29">
      <c r="AC243" s="59"/>
    </row>
    <row r="244" spans="29:29">
      <c r="AC244" s="59"/>
    </row>
    <row r="245" spans="29:29">
      <c r="AC245" s="59"/>
    </row>
    <row r="246" spans="29:29">
      <c r="AC246" s="59"/>
    </row>
    <row r="247" spans="29:29">
      <c r="AC247" s="59"/>
    </row>
    <row r="248" spans="29:29">
      <c r="AC248" s="59"/>
    </row>
    <row r="249" spans="29:29">
      <c r="AC249" s="59"/>
    </row>
    <row r="250" spans="29:29">
      <c r="AC250" s="59"/>
    </row>
    <row r="251" spans="29:29">
      <c r="AC251" s="59"/>
    </row>
    <row r="252" spans="29:29">
      <c r="AC252" s="59"/>
    </row>
    <row r="253" spans="29:29">
      <c r="AC253" s="59"/>
    </row>
    <row r="254" spans="29:29">
      <c r="AC254" s="59"/>
    </row>
    <row r="255" spans="29:29">
      <c r="AC255" s="59"/>
    </row>
    <row r="256" spans="29:29">
      <c r="AC256" s="59"/>
    </row>
    <row r="257" spans="29:29">
      <c r="AC257" s="59"/>
    </row>
    <row r="258" spans="29:29">
      <c r="AC258" s="59"/>
    </row>
    <row r="259" spans="29:29">
      <c r="AC259" s="59"/>
    </row>
    <row r="260" spans="29:29">
      <c r="AC260" s="59"/>
    </row>
  </sheetData>
  <pageMargins left="0.75" right="0.75" top="1" bottom="1" header="0.5" footer="0.5"/>
  <pageSetup paperSize="9" orientation="portrait" horizontalDpi="4294967292" verticalDpi="4294967292"/>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103"/>
  <sheetViews>
    <sheetView workbookViewId="0">
      <pane xSplit="1" ySplit="3" topLeftCell="B4" activePane="bottomRight" state="frozen"/>
      <selection activeCell="B4" sqref="B4"/>
      <selection pane="topRight" activeCell="B4" sqref="B4"/>
      <selection pane="bottomLeft" activeCell="B4" sqref="B4"/>
      <selection pane="bottomRight" activeCell="I2" sqref="I2"/>
    </sheetView>
  </sheetViews>
  <sheetFormatPr defaultColWidth="8.85546875" defaultRowHeight="12.75"/>
  <cols>
    <col min="1" max="1" width="54.28515625" style="14" customWidth="1"/>
    <col min="2" max="4" width="11.42578125" style="24" customWidth="1"/>
    <col min="5" max="5" width="12.42578125" style="61" bestFit="1" customWidth="1"/>
    <col min="6" max="6" width="12.42578125" style="60" bestFit="1" customWidth="1"/>
    <col min="7" max="11" width="12.42578125" style="24" bestFit="1" customWidth="1"/>
    <col min="12" max="12" width="12.42578125" style="14" customWidth="1"/>
    <col min="13" max="13" width="12.5703125" style="14" bestFit="1" customWidth="1"/>
    <col min="14" max="16384" width="8.85546875" style="14"/>
  </cols>
  <sheetData>
    <row r="1" spans="1:14" ht="15.75">
      <c r="A1" s="288" t="s">
        <v>715</v>
      </c>
      <c r="B1" s="66">
        <v>2012</v>
      </c>
      <c r="C1" s="66">
        <v>2013</v>
      </c>
      <c r="D1" s="66">
        <v>2014</v>
      </c>
      <c r="E1" s="66">
        <v>2015</v>
      </c>
      <c r="F1" s="66">
        <v>2016</v>
      </c>
      <c r="G1" s="66">
        <v>2017</v>
      </c>
      <c r="H1" s="602">
        <v>2018</v>
      </c>
      <c r="I1" s="944">
        <v>2018</v>
      </c>
      <c r="J1" s="64">
        <v>2019</v>
      </c>
      <c r="K1" s="64">
        <v>2020</v>
      </c>
      <c r="L1" s="64">
        <v>2021</v>
      </c>
      <c r="M1" s="857">
        <v>2022</v>
      </c>
      <c r="N1" s="857">
        <v>2023</v>
      </c>
    </row>
    <row r="2" spans="1:14" ht="13.5" customHeight="1">
      <c r="A2" s="388"/>
      <c r="B2" s="68" t="s">
        <v>82</v>
      </c>
      <c r="C2" s="68" t="s">
        <v>82</v>
      </c>
      <c r="D2" s="68" t="s">
        <v>82</v>
      </c>
      <c r="E2" s="68" t="s">
        <v>82</v>
      </c>
      <c r="F2" s="68" t="s">
        <v>82</v>
      </c>
      <c r="G2" s="884" t="s">
        <v>82</v>
      </c>
      <c r="H2" s="603" t="s">
        <v>83</v>
      </c>
      <c r="I2" s="945" t="s">
        <v>82</v>
      </c>
      <c r="J2" s="67" t="s">
        <v>83</v>
      </c>
      <c r="K2" s="67" t="s">
        <v>83</v>
      </c>
      <c r="L2" s="67" t="s">
        <v>83</v>
      </c>
      <c r="M2" s="67" t="s">
        <v>83</v>
      </c>
      <c r="N2" s="67" t="s">
        <v>83</v>
      </c>
    </row>
    <row r="3" spans="1:14">
      <c r="A3" s="287" t="s">
        <v>366</v>
      </c>
      <c r="B3" s="69" t="s">
        <v>85</v>
      </c>
      <c r="C3" s="69" t="s">
        <v>85</v>
      </c>
      <c r="D3" s="69" t="s">
        <v>85</v>
      </c>
      <c r="E3" s="65" t="s">
        <v>675</v>
      </c>
      <c r="F3" s="65" t="s">
        <v>675</v>
      </c>
      <c r="G3" s="885" t="s">
        <v>771</v>
      </c>
      <c r="H3" s="631" t="s">
        <v>771</v>
      </c>
      <c r="I3" s="946" t="s">
        <v>781</v>
      </c>
      <c r="J3" s="93" t="s">
        <v>771</v>
      </c>
      <c r="K3" s="93" t="s">
        <v>771</v>
      </c>
      <c r="L3" s="93" t="s">
        <v>771</v>
      </c>
      <c r="M3" s="93" t="s">
        <v>771</v>
      </c>
      <c r="N3" s="93" t="s">
        <v>771</v>
      </c>
    </row>
    <row r="4" spans="1:14">
      <c r="A4" s="287"/>
      <c r="B4" s="178"/>
      <c r="C4" s="178"/>
      <c r="D4" s="178"/>
      <c r="E4" s="178"/>
      <c r="F4" s="178"/>
      <c r="G4" s="178"/>
      <c r="H4" s="805"/>
      <c r="I4" s="947"/>
      <c r="J4" s="177"/>
      <c r="K4" s="177"/>
      <c r="L4" s="177"/>
      <c r="M4" s="858"/>
      <c r="N4" s="858"/>
    </row>
    <row r="5" spans="1:14" s="13" customFormat="1">
      <c r="A5" s="108" t="s">
        <v>325</v>
      </c>
      <c r="B5" s="152">
        <v>6118.2</v>
      </c>
      <c r="C5" s="152">
        <v>8845.2000000000007</v>
      </c>
      <c r="D5" s="152">
        <v>11827.9</v>
      </c>
      <c r="E5" s="152">
        <v>13942</v>
      </c>
      <c r="F5" s="152">
        <v>16436.900000000001</v>
      </c>
      <c r="G5" s="152">
        <v>17173.099999999999</v>
      </c>
      <c r="H5" s="806">
        <v>16569.3</v>
      </c>
      <c r="I5" s="948">
        <v>16999.8</v>
      </c>
      <c r="J5" s="149">
        <v>15940.3</v>
      </c>
      <c r="K5" s="149">
        <v>15958.8</v>
      </c>
      <c r="L5" s="149">
        <v>16171.5</v>
      </c>
      <c r="M5" s="149">
        <v>16158.9</v>
      </c>
      <c r="N5" s="149">
        <v>17215</v>
      </c>
    </row>
    <row r="6" spans="1:14">
      <c r="A6" s="287" t="s">
        <v>347</v>
      </c>
      <c r="B6" s="154">
        <v>2751.6</v>
      </c>
      <c r="C6" s="154">
        <v>4200.7</v>
      </c>
      <c r="D6" s="154">
        <v>5620.6</v>
      </c>
      <c r="E6" s="154">
        <v>6729.4</v>
      </c>
      <c r="F6" s="154">
        <v>8663.5</v>
      </c>
      <c r="G6" s="154">
        <v>9194.4</v>
      </c>
      <c r="H6" s="807">
        <v>9388.5</v>
      </c>
      <c r="I6" s="949">
        <v>8677.6</v>
      </c>
      <c r="J6" s="153">
        <v>8234.6</v>
      </c>
      <c r="K6" s="153">
        <v>7075.3</v>
      </c>
      <c r="L6" s="153">
        <v>6102.5</v>
      </c>
      <c r="M6" s="858">
        <v>6474.7</v>
      </c>
      <c r="N6" s="858">
        <v>5881.5</v>
      </c>
    </row>
    <row r="7" spans="1:14">
      <c r="A7" s="287" t="s">
        <v>367</v>
      </c>
      <c r="B7" s="154">
        <v>3366.6</v>
      </c>
      <c r="C7" s="154">
        <v>4644.5</v>
      </c>
      <c r="D7" s="154">
        <v>6207.3</v>
      </c>
      <c r="E7" s="154">
        <v>7212.6</v>
      </c>
      <c r="F7" s="154">
        <v>7773.4</v>
      </c>
      <c r="G7" s="154">
        <v>7978.7</v>
      </c>
      <c r="H7" s="807">
        <v>8334.7000000000007</v>
      </c>
      <c r="I7" s="949">
        <v>8322.2999999999993</v>
      </c>
      <c r="J7" s="153">
        <v>8761.5</v>
      </c>
      <c r="K7" s="153">
        <v>8685.2000000000007</v>
      </c>
      <c r="L7" s="153">
        <v>8911.9</v>
      </c>
      <c r="M7" s="153">
        <v>9344.4</v>
      </c>
      <c r="N7" s="858">
        <v>10939.4</v>
      </c>
    </row>
    <row r="8" spans="1:14">
      <c r="A8" s="287" t="s">
        <v>340</v>
      </c>
      <c r="B8" s="156"/>
      <c r="C8" s="154"/>
      <c r="D8" s="154"/>
      <c r="E8" s="156"/>
      <c r="F8" s="156"/>
      <c r="G8" s="156"/>
      <c r="H8" s="808"/>
      <c r="I8" s="950"/>
      <c r="J8" s="155"/>
      <c r="K8" s="155"/>
      <c r="L8" s="155"/>
      <c r="M8" s="858"/>
      <c r="N8" s="858"/>
    </row>
    <row r="9" spans="1:14">
      <c r="A9" s="287"/>
      <c r="B9" s="154"/>
      <c r="C9" s="154"/>
      <c r="D9" s="154"/>
      <c r="E9" s="154"/>
      <c r="F9" s="154"/>
      <c r="G9" s="154"/>
      <c r="H9" s="807"/>
      <c r="I9" s="949"/>
      <c r="J9" s="153"/>
      <c r="K9" s="153"/>
      <c r="L9" s="153"/>
      <c r="M9" s="858"/>
      <c r="N9" s="858"/>
    </row>
    <row r="10" spans="1:14" s="13" customFormat="1">
      <c r="A10" s="108" t="s">
        <v>326</v>
      </c>
      <c r="B10" s="152">
        <v>2367.4</v>
      </c>
      <c r="C10" s="152">
        <v>3032.5</v>
      </c>
      <c r="D10" s="152">
        <v>3537.2</v>
      </c>
      <c r="E10" s="152">
        <v>4058.1</v>
      </c>
      <c r="F10" s="152">
        <v>5507.1</v>
      </c>
      <c r="G10" s="152">
        <v>6385.1</v>
      </c>
      <c r="H10" s="806">
        <v>8885.7000000000007</v>
      </c>
      <c r="I10" s="948">
        <v>9981.4</v>
      </c>
      <c r="J10" s="149">
        <v>11381.9</v>
      </c>
      <c r="K10" s="149">
        <v>12922.6</v>
      </c>
      <c r="L10" s="149">
        <v>14099.2</v>
      </c>
      <c r="M10" s="149">
        <v>15252</v>
      </c>
      <c r="N10" s="149">
        <v>15196</v>
      </c>
    </row>
    <row r="11" spans="1:14">
      <c r="A11" s="287" t="s">
        <v>334</v>
      </c>
      <c r="B11" s="154"/>
      <c r="C11" s="154"/>
      <c r="D11" s="154"/>
      <c r="E11" s="156"/>
      <c r="F11" s="156"/>
      <c r="G11" s="154"/>
      <c r="H11" s="807">
        <v>640</v>
      </c>
      <c r="I11" s="949">
        <v>1672.2</v>
      </c>
      <c r="J11" s="153">
        <v>1630.8</v>
      </c>
      <c r="K11" s="153">
        <v>3230.8</v>
      </c>
      <c r="L11" s="153">
        <v>3230.8</v>
      </c>
      <c r="M11" s="153">
        <v>3230.8</v>
      </c>
      <c r="N11" s="153">
        <v>3230.8</v>
      </c>
    </row>
    <row r="12" spans="1:14">
      <c r="A12" s="490" t="s">
        <v>368</v>
      </c>
      <c r="B12" s="154"/>
      <c r="C12" s="154"/>
      <c r="D12" s="154"/>
      <c r="E12" s="156"/>
      <c r="F12" s="156"/>
      <c r="G12" s="156"/>
      <c r="H12" s="808"/>
      <c r="I12" s="950"/>
      <c r="J12" s="155"/>
      <c r="K12" s="155"/>
      <c r="L12" s="155"/>
      <c r="M12" s="858"/>
      <c r="N12" s="858"/>
    </row>
    <row r="13" spans="1:14">
      <c r="A13" s="490" t="s">
        <v>369</v>
      </c>
      <c r="B13" s="154"/>
      <c r="C13" s="154"/>
      <c r="D13" s="154"/>
      <c r="E13" s="156"/>
      <c r="F13" s="156"/>
      <c r="G13" s="156"/>
      <c r="H13" s="808">
        <f>H11</f>
        <v>640</v>
      </c>
      <c r="I13" s="950">
        <v>1672.2</v>
      </c>
      <c r="J13" s="155">
        <f t="shared" ref="J13:N13" si="0">J11</f>
        <v>1630.8</v>
      </c>
      <c r="K13" s="155">
        <f t="shared" si="0"/>
        <v>3230.8</v>
      </c>
      <c r="L13" s="155">
        <f t="shared" si="0"/>
        <v>3230.8</v>
      </c>
      <c r="M13" s="155">
        <f t="shared" si="0"/>
        <v>3230.8</v>
      </c>
      <c r="N13" s="155">
        <f t="shared" si="0"/>
        <v>3230.8</v>
      </c>
    </row>
    <row r="14" spans="1:14">
      <c r="A14" s="490" t="s">
        <v>370</v>
      </c>
      <c r="B14" s="154"/>
      <c r="C14" s="154"/>
      <c r="D14" s="154"/>
      <c r="E14" s="156"/>
      <c r="F14" s="156"/>
      <c r="G14" s="156"/>
      <c r="H14" s="808"/>
      <c r="I14" s="950"/>
      <c r="J14" s="155"/>
      <c r="K14" s="155"/>
      <c r="L14" s="155"/>
      <c r="M14" s="858"/>
      <c r="N14" s="858"/>
    </row>
    <row r="15" spans="1:14">
      <c r="A15" s="287" t="s">
        <v>340</v>
      </c>
      <c r="B15" s="154">
        <v>2367.4</v>
      </c>
      <c r="C15" s="154">
        <v>3032.5</v>
      </c>
      <c r="D15" s="154">
        <v>3537.2</v>
      </c>
      <c r="E15" s="156">
        <v>4058.1</v>
      </c>
      <c r="F15" s="154">
        <f>SUM(F16:F18)</f>
        <v>5507.1</v>
      </c>
      <c r="G15" s="154">
        <v>6385.1</v>
      </c>
      <c r="H15" s="807">
        <f t="shared" ref="H15" si="1">SUM(H16:H18)</f>
        <v>7444.2999999999993</v>
      </c>
      <c r="I15" s="949">
        <v>8309.2000000000007</v>
      </c>
      <c r="J15" s="153">
        <f>SUM(J16:J18)</f>
        <v>9953.2000000000007</v>
      </c>
      <c r="K15" s="153">
        <f>SUM(K16:K18)</f>
        <v>10673.2</v>
      </c>
      <c r="L15" s="153">
        <f>SUM(L16:L18)</f>
        <v>11463.6</v>
      </c>
      <c r="M15" s="153">
        <f>SUM(M16:M18)</f>
        <v>12226.4</v>
      </c>
      <c r="N15" s="858"/>
    </row>
    <row r="16" spans="1:14">
      <c r="A16" s="490" t="s">
        <v>371</v>
      </c>
      <c r="B16" s="154">
        <v>2337.5</v>
      </c>
      <c r="C16" s="154">
        <v>3018.4</v>
      </c>
      <c r="D16" s="154">
        <v>3537.2</v>
      </c>
      <c r="E16" s="156">
        <v>4058.1</v>
      </c>
      <c r="F16" s="154">
        <v>4593</v>
      </c>
      <c r="G16" s="154">
        <v>5396.4</v>
      </c>
      <c r="H16" s="807">
        <v>5228.7</v>
      </c>
      <c r="I16" s="949">
        <v>5924.1</v>
      </c>
      <c r="J16" s="153">
        <v>5958.7</v>
      </c>
      <c r="K16" s="153">
        <v>6842.5</v>
      </c>
      <c r="L16" s="153">
        <v>8304.1</v>
      </c>
      <c r="M16" s="858">
        <v>9122.4</v>
      </c>
      <c r="N16" s="858">
        <v>9159.5</v>
      </c>
    </row>
    <row r="17" spans="1:14">
      <c r="A17" s="490" t="s">
        <v>372</v>
      </c>
      <c r="B17" s="154">
        <v>29.9</v>
      </c>
      <c r="C17" s="154">
        <v>14.1</v>
      </c>
      <c r="D17" s="154"/>
      <c r="E17" s="156"/>
      <c r="F17" s="154">
        <v>686.8</v>
      </c>
      <c r="G17" s="154">
        <v>1033.7</v>
      </c>
      <c r="H17" s="807">
        <v>1429.6</v>
      </c>
      <c r="I17" s="949">
        <v>1635.6</v>
      </c>
      <c r="J17" s="153">
        <v>1617.3</v>
      </c>
      <c r="K17" s="153">
        <v>833.1</v>
      </c>
      <c r="L17" s="153">
        <v>29.6</v>
      </c>
      <c r="M17" s="858">
        <v>14.6</v>
      </c>
      <c r="N17" s="858">
        <v>43</v>
      </c>
    </row>
    <row r="18" spans="1:14">
      <c r="A18" s="882" t="s">
        <v>600</v>
      </c>
      <c r="B18" s="154"/>
      <c r="C18" s="154"/>
      <c r="D18" s="154"/>
      <c r="E18" s="156"/>
      <c r="F18" s="154">
        <v>227.3</v>
      </c>
      <c r="G18" s="154">
        <v>45</v>
      </c>
      <c r="H18" s="807">
        <v>786</v>
      </c>
      <c r="I18" s="949">
        <v>749.5</v>
      </c>
      <c r="J18" s="153">
        <v>2377.1999999999998</v>
      </c>
      <c r="K18" s="153">
        <v>2997.6</v>
      </c>
      <c r="L18" s="153">
        <v>3129.9</v>
      </c>
      <c r="M18" s="858">
        <v>3089.4</v>
      </c>
      <c r="N18" s="858">
        <v>3053.7</v>
      </c>
    </row>
    <row r="19" spans="1:14">
      <c r="A19" s="287"/>
      <c r="B19" s="156"/>
      <c r="C19" s="156"/>
      <c r="D19" s="156"/>
      <c r="E19" s="156"/>
      <c r="F19" s="154"/>
      <c r="G19" s="154"/>
      <c r="H19" s="807"/>
      <c r="I19" s="949"/>
      <c r="J19" s="153"/>
      <c r="K19" s="153"/>
      <c r="L19" s="153"/>
      <c r="M19" s="858"/>
      <c r="N19" s="858"/>
    </row>
    <row r="20" spans="1:14" s="13" customFormat="1">
      <c r="A20" s="108" t="s">
        <v>374</v>
      </c>
      <c r="B20" s="152">
        <v>8485.6</v>
      </c>
      <c r="C20" s="152">
        <v>11877.65</v>
      </c>
      <c r="D20" s="152">
        <v>15365.1</v>
      </c>
      <c r="E20" s="152">
        <v>18000.099999999999</v>
      </c>
      <c r="F20" s="152">
        <f>F10+F5</f>
        <v>21944</v>
      </c>
      <c r="G20" s="152">
        <f>G5+G10</f>
        <v>23558.199999999997</v>
      </c>
      <c r="H20" s="806">
        <f t="shared" ref="H20" si="2">H5+H10</f>
        <v>25455</v>
      </c>
      <c r="I20" s="948">
        <v>26981.3</v>
      </c>
      <c r="J20" s="149">
        <f>J5+J10</f>
        <v>27322.199999999997</v>
      </c>
      <c r="K20" s="149">
        <f>K5+K10</f>
        <v>28881.4</v>
      </c>
      <c r="L20" s="149">
        <f>L5+L10</f>
        <v>30270.7</v>
      </c>
      <c r="M20" s="149">
        <f>M5+M10</f>
        <v>31410.9</v>
      </c>
      <c r="N20" s="149">
        <f>N5+N10</f>
        <v>32411</v>
      </c>
    </row>
    <row r="21" spans="1:14">
      <c r="A21" s="287" t="s">
        <v>375</v>
      </c>
      <c r="B21" s="179">
        <v>0.26900000000000002</v>
      </c>
      <c r="C21" s="179">
        <v>0.34700000000000003</v>
      </c>
      <c r="D21" s="179">
        <v>0.35499999999999998</v>
      </c>
      <c r="E21" s="872">
        <f t="shared" ref="E21:F21" si="3">E20/E22</f>
        <v>0.28958714755026721</v>
      </c>
      <c r="F21" s="180">
        <f t="shared" si="3"/>
        <v>0.32383836416173029</v>
      </c>
      <c r="G21" s="180">
        <f>G20/G22</f>
        <v>0.31895446428208774</v>
      </c>
      <c r="H21" s="809">
        <f t="shared" ref="H21" si="4">H20/H22</f>
        <v>0.31773710764990626</v>
      </c>
      <c r="I21" s="951">
        <v>0.32800000000000001</v>
      </c>
      <c r="J21" s="186">
        <f>J20/J22</f>
        <v>0.31792587524392329</v>
      </c>
      <c r="K21" s="186">
        <f>K20/K22</f>
        <v>0.31332986893508813</v>
      </c>
      <c r="L21" s="186">
        <f>L20/L22</f>
        <v>0.30551714671548907</v>
      </c>
      <c r="M21" s="186">
        <f>M20/M22</f>
        <v>0.29367673484957568</v>
      </c>
      <c r="N21" s="186">
        <f t="shared" ref="N21" si="5">N20/N22</f>
        <v>0.30302435339346889</v>
      </c>
    </row>
    <row r="22" spans="1:14" s="13" customFormat="1">
      <c r="A22" s="108" t="s">
        <v>376</v>
      </c>
      <c r="B22" s="152">
        <v>31593.1</v>
      </c>
      <c r="C22" s="152">
        <v>34275.9</v>
      </c>
      <c r="D22" s="152">
        <v>43279.199999999997</v>
      </c>
      <c r="E22" s="873">
        <v>62157.8</v>
      </c>
      <c r="F22" s="138">
        <v>67762.2</v>
      </c>
      <c r="G22" s="710">
        <v>73860.7</v>
      </c>
      <c r="H22" s="634">
        <v>80113.399999999994</v>
      </c>
      <c r="I22" s="952">
        <v>82341.100000000006</v>
      </c>
      <c r="J22" s="387">
        <v>85938.9</v>
      </c>
      <c r="K22" s="387">
        <v>92175.7</v>
      </c>
      <c r="L22" s="387">
        <v>99080.2</v>
      </c>
      <c r="M22" s="859">
        <v>106957.4</v>
      </c>
      <c r="N22" s="859">
        <v>106958.39999999999</v>
      </c>
    </row>
    <row r="23" spans="1:14">
      <c r="A23" s="287"/>
      <c r="B23" s="540"/>
      <c r="C23" s="540"/>
      <c r="D23" s="542"/>
      <c r="E23" s="542"/>
      <c r="F23" s="542"/>
      <c r="G23" s="540"/>
      <c r="H23" s="540"/>
      <c r="I23" s="540"/>
      <c r="J23" s="540"/>
    </row>
    <row r="24" spans="1:14" ht="15">
      <c r="A24" s="545" t="s">
        <v>487</v>
      </c>
      <c r="B24" s="540"/>
      <c r="C24" s="540"/>
      <c r="D24" s="542"/>
      <c r="E24" s="542"/>
      <c r="F24" s="542"/>
      <c r="G24" s="540"/>
      <c r="H24" s="540"/>
      <c r="I24" s="540"/>
      <c r="J24" s="540"/>
    </row>
    <row r="25" spans="1:14">
      <c r="A25" s="850"/>
      <c r="B25" s="540"/>
      <c r="C25" s="540"/>
      <c r="D25" s="542"/>
      <c r="E25" s="542"/>
      <c r="F25" s="542"/>
      <c r="G25" s="540"/>
      <c r="H25" s="540"/>
      <c r="I25" s="540"/>
      <c r="J25" s="540"/>
    </row>
    <row r="26" spans="1:14">
      <c r="A26" s="879"/>
      <c r="B26" s="540"/>
      <c r="C26" s="540"/>
      <c r="D26" s="542"/>
      <c r="E26" s="542"/>
      <c r="F26" s="542"/>
      <c r="G26" s="540"/>
      <c r="H26" s="540"/>
      <c r="I26" s="540"/>
      <c r="J26" s="540"/>
    </row>
    <row r="27" spans="1:14">
      <c r="A27" s="287"/>
      <c r="B27" s="540"/>
      <c r="C27" s="540"/>
      <c r="D27" s="542"/>
      <c r="E27" s="542"/>
      <c r="F27" s="542"/>
      <c r="G27" s="540"/>
      <c r="H27" s="540"/>
      <c r="I27" s="540"/>
      <c r="J27" s="540"/>
    </row>
    <row r="29" spans="1:14" ht="20.25">
      <c r="A29" s="629" t="s">
        <v>770</v>
      </c>
    </row>
    <row r="30" spans="1:14">
      <c r="A30" s="618" t="s">
        <v>365</v>
      </c>
      <c r="E30" s="602">
        <v>2018</v>
      </c>
      <c r="F30" s="602">
        <v>2019</v>
      </c>
      <c r="G30" s="602">
        <v>2020</v>
      </c>
      <c r="H30" s="602">
        <v>2021</v>
      </c>
      <c r="I30" s="656">
        <v>2022</v>
      </c>
      <c r="J30" s="656">
        <v>2023</v>
      </c>
    </row>
    <row r="31" spans="1:14" ht="25.5">
      <c r="A31" s="618"/>
      <c r="E31" s="603" t="s">
        <v>83</v>
      </c>
      <c r="F31" s="603" t="s">
        <v>83</v>
      </c>
      <c r="G31" s="603" t="s">
        <v>83</v>
      </c>
      <c r="H31" s="603" t="s">
        <v>83</v>
      </c>
      <c r="I31" s="603" t="s">
        <v>83</v>
      </c>
      <c r="J31" s="603" t="s">
        <v>83</v>
      </c>
    </row>
    <row r="32" spans="1:14">
      <c r="A32" s="540" t="s">
        <v>366</v>
      </c>
      <c r="E32" s="631" t="s">
        <v>771</v>
      </c>
      <c r="F32" s="631" t="s">
        <v>771</v>
      </c>
      <c r="G32" s="631" t="s">
        <v>771</v>
      </c>
      <c r="H32" s="631" t="s">
        <v>771</v>
      </c>
      <c r="I32" s="631" t="s">
        <v>771</v>
      </c>
      <c r="J32" s="631" t="s">
        <v>771</v>
      </c>
    </row>
    <row r="33" spans="1:10">
      <c r="A33" s="540"/>
      <c r="E33" s="805"/>
      <c r="F33" s="805"/>
      <c r="G33" s="805"/>
      <c r="H33" s="805"/>
      <c r="I33" s="653"/>
      <c r="J33" s="653"/>
    </row>
    <row r="34" spans="1:10">
      <c r="A34" s="642" t="s">
        <v>325</v>
      </c>
      <c r="E34" s="806">
        <v>16569.3</v>
      </c>
      <c r="F34" s="806">
        <v>15940.3</v>
      </c>
      <c r="G34" s="806">
        <v>15958.8</v>
      </c>
      <c r="H34" s="806">
        <v>16171.5</v>
      </c>
      <c r="I34" s="806">
        <v>16158.9</v>
      </c>
      <c r="J34" s="655">
        <v>17215</v>
      </c>
    </row>
    <row r="35" spans="1:10">
      <c r="A35" s="540" t="s">
        <v>347</v>
      </c>
      <c r="E35" s="807">
        <v>9388.5</v>
      </c>
      <c r="F35" s="807">
        <v>8234.6</v>
      </c>
      <c r="G35" s="807">
        <v>7075.3</v>
      </c>
      <c r="H35" s="807">
        <v>6102.5</v>
      </c>
      <c r="I35" s="653">
        <v>6474.7</v>
      </c>
      <c r="J35" s="653">
        <v>5881.5</v>
      </c>
    </row>
    <row r="36" spans="1:10">
      <c r="A36" s="540" t="s">
        <v>367</v>
      </c>
      <c r="E36" s="807">
        <v>8334.7000000000007</v>
      </c>
      <c r="F36" s="807">
        <v>8761.5</v>
      </c>
      <c r="G36" s="807">
        <v>8685.2000000000007</v>
      </c>
      <c r="H36" s="807">
        <v>8911.9</v>
      </c>
      <c r="I36" s="807">
        <v>9344.4</v>
      </c>
      <c r="J36" s="653">
        <v>10939.4</v>
      </c>
    </row>
    <row r="37" spans="1:10">
      <c r="A37" s="540" t="s">
        <v>340</v>
      </c>
      <c r="E37" s="808"/>
      <c r="F37" s="808"/>
      <c r="G37" s="808"/>
      <c r="H37" s="808"/>
      <c r="I37" s="653"/>
      <c r="J37" s="653"/>
    </row>
    <row r="38" spans="1:10">
      <c r="A38" s="540"/>
      <c r="E38" s="807"/>
      <c r="F38" s="807"/>
      <c r="G38" s="807"/>
      <c r="H38" s="807"/>
      <c r="I38" s="653"/>
      <c r="J38" s="653"/>
    </row>
    <row r="39" spans="1:10">
      <c r="A39" s="642" t="s">
        <v>326</v>
      </c>
      <c r="E39" s="806">
        <v>8885.7000000000007</v>
      </c>
      <c r="F39" s="806">
        <v>11381.9</v>
      </c>
      <c r="G39" s="806">
        <v>12922.6</v>
      </c>
      <c r="H39" s="806">
        <v>14099.2</v>
      </c>
      <c r="I39" s="806">
        <v>15252</v>
      </c>
      <c r="J39" s="655">
        <v>15196</v>
      </c>
    </row>
    <row r="40" spans="1:10">
      <c r="A40" s="540" t="s">
        <v>334</v>
      </c>
      <c r="E40" s="807">
        <v>640</v>
      </c>
      <c r="F40" s="807">
        <v>1630.8</v>
      </c>
      <c r="G40" s="807">
        <v>3230.8</v>
      </c>
      <c r="H40" s="807">
        <v>3230.8</v>
      </c>
      <c r="I40" s="807">
        <v>3230.8</v>
      </c>
      <c r="J40" s="807">
        <v>3230.8</v>
      </c>
    </row>
    <row r="41" spans="1:10">
      <c r="A41" s="650" t="s">
        <v>368</v>
      </c>
      <c r="E41" s="808"/>
      <c r="F41" s="808"/>
      <c r="G41" s="808"/>
      <c r="H41" s="808"/>
      <c r="I41" s="653"/>
      <c r="J41" s="653"/>
    </row>
    <row r="42" spans="1:10">
      <c r="A42" s="650" t="s">
        <v>369</v>
      </c>
      <c r="E42" s="808">
        <f>E40</f>
        <v>640</v>
      </c>
      <c r="F42" s="808">
        <f t="shared" ref="F42:J42" si="6">F40</f>
        <v>1630.8</v>
      </c>
      <c r="G42" s="808">
        <f t="shared" si="6"/>
        <v>3230.8</v>
      </c>
      <c r="H42" s="808">
        <f t="shared" si="6"/>
        <v>3230.8</v>
      </c>
      <c r="I42" s="808">
        <f t="shared" si="6"/>
        <v>3230.8</v>
      </c>
      <c r="J42" s="808">
        <f t="shared" si="6"/>
        <v>3230.8</v>
      </c>
    </row>
    <row r="43" spans="1:10">
      <c r="A43" s="650" t="s">
        <v>370</v>
      </c>
      <c r="E43" s="808"/>
      <c r="F43" s="808"/>
      <c r="G43" s="808"/>
      <c r="H43" s="808"/>
      <c r="I43" s="653"/>
      <c r="J43" s="653"/>
    </row>
    <row r="44" spans="1:10">
      <c r="A44" s="540" t="s">
        <v>340</v>
      </c>
      <c r="E44" s="807">
        <f t="shared" ref="E44:I44" si="7">SUM(E45:E47)</f>
        <v>7444.2999999999993</v>
      </c>
      <c r="F44" s="807">
        <f t="shared" si="7"/>
        <v>9953.2000000000007</v>
      </c>
      <c r="G44" s="807">
        <f t="shared" si="7"/>
        <v>10673.2</v>
      </c>
      <c r="H44" s="807">
        <f t="shared" si="7"/>
        <v>11463.6</v>
      </c>
      <c r="I44" s="807">
        <f t="shared" si="7"/>
        <v>12226.4</v>
      </c>
      <c r="J44" s="653"/>
    </row>
    <row r="45" spans="1:10">
      <c r="A45" s="650" t="s">
        <v>371</v>
      </c>
      <c r="E45" s="807">
        <v>5228.7</v>
      </c>
      <c r="F45" s="807">
        <v>5958.7</v>
      </c>
      <c r="G45" s="807">
        <v>6842.5</v>
      </c>
      <c r="H45" s="807">
        <v>8304.1</v>
      </c>
      <c r="I45" s="653">
        <v>9122.4</v>
      </c>
      <c r="J45" s="653">
        <v>9159.5</v>
      </c>
    </row>
    <row r="46" spans="1:10">
      <c r="A46" s="650" t="s">
        <v>372</v>
      </c>
      <c r="E46" s="807">
        <v>1429.6</v>
      </c>
      <c r="F46" s="807">
        <v>1617.3</v>
      </c>
      <c r="G46" s="807">
        <v>833.1</v>
      </c>
      <c r="H46" s="807">
        <v>29.6</v>
      </c>
      <c r="I46" s="653">
        <v>14.6</v>
      </c>
      <c r="J46" s="653">
        <v>43</v>
      </c>
    </row>
    <row r="47" spans="1:10">
      <c r="A47" s="650" t="s">
        <v>373</v>
      </c>
      <c r="E47" s="807">
        <v>786</v>
      </c>
      <c r="F47" s="807">
        <v>2377.1999999999998</v>
      </c>
      <c r="G47" s="807">
        <v>2997.6</v>
      </c>
      <c r="H47" s="807">
        <v>3129.9</v>
      </c>
      <c r="I47" s="653">
        <v>3089.4</v>
      </c>
      <c r="J47" s="653">
        <v>3053.7</v>
      </c>
    </row>
    <row r="48" spans="1:10">
      <c r="A48" s="540"/>
      <c r="E48" s="807"/>
      <c r="F48" s="807"/>
      <c r="G48" s="807"/>
      <c r="H48" s="807"/>
      <c r="I48" s="653"/>
      <c r="J48" s="653"/>
    </row>
    <row r="49" spans="1:11">
      <c r="A49" s="642" t="s">
        <v>374</v>
      </c>
      <c r="E49" s="806">
        <f t="shared" ref="E49:J49" si="8">E34+E39</f>
        <v>25455</v>
      </c>
      <c r="F49" s="806">
        <f t="shared" si="8"/>
        <v>27322.199999999997</v>
      </c>
      <c r="G49" s="806">
        <f t="shared" si="8"/>
        <v>28881.4</v>
      </c>
      <c r="H49" s="806">
        <f t="shared" si="8"/>
        <v>30270.7</v>
      </c>
      <c r="I49" s="806">
        <f t="shared" si="8"/>
        <v>31410.9</v>
      </c>
      <c r="J49" s="806">
        <f t="shared" si="8"/>
        <v>32411</v>
      </c>
    </row>
    <row r="50" spans="1:11">
      <c r="A50" s="540" t="s">
        <v>375</v>
      </c>
      <c r="E50" s="809">
        <f t="shared" ref="E50:J50" si="9">E49/E51</f>
        <v>0.31773710764990626</v>
      </c>
      <c r="F50" s="809">
        <f t="shared" si="9"/>
        <v>0.31792587524392329</v>
      </c>
      <c r="G50" s="809">
        <f t="shared" si="9"/>
        <v>0.31332986893508813</v>
      </c>
      <c r="H50" s="809">
        <f t="shared" si="9"/>
        <v>0.30551714671548907</v>
      </c>
      <c r="I50" s="809">
        <f t="shared" si="9"/>
        <v>0.29367673484957568</v>
      </c>
      <c r="J50" s="809">
        <f t="shared" si="9"/>
        <v>0.30302435339346889</v>
      </c>
    </row>
    <row r="51" spans="1:11">
      <c r="A51" s="642" t="s">
        <v>376</v>
      </c>
      <c r="E51" s="634">
        <v>80113.399999999994</v>
      </c>
      <c r="F51" s="634">
        <v>85938.9</v>
      </c>
      <c r="G51" s="634">
        <v>92175.7</v>
      </c>
      <c r="H51" s="634">
        <v>99080.2</v>
      </c>
      <c r="I51" s="655">
        <v>106957.4</v>
      </c>
      <c r="J51" s="655">
        <v>106958.39999999999</v>
      </c>
    </row>
    <row r="54" spans="1:11" ht="20.25">
      <c r="A54" s="629" t="s">
        <v>653</v>
      </c>
      <c r="B54" s="540"/>
      <c r="C54" s="540"/>
      <c r="D54" s="542"/>
      <c r="E54" s="542"/>
      <c r="F54" s="542"/>
      <c r="G54" s="540"/>
      <c r="H54" s="540"/>
      <c r="I54" s="540"/>
      <c r="J54" s="540"/>
    </row>
    <row r="55" spans="1:11">
      <c r="A55" s="618" t="s">
        <v>365</v>
      </c>
      <c r="B55" s="540"/>
      <c r="C55" s="540"/>
      <c r="D55" s="540"/>
    </row>
    <row r="56" spans="1:11" ht="25.5">
      <c r="A56" s="618"/>
      <c r="B56" s="540"/>
      <c r="C56" s="540"/>
      <c r="D56" s="540"/>
      <c r="E56" s="603" t="s">
        <v>658</v>
      </c>
      <c r="F56" s="603" t="s">
        <v>83</v>
      </c>
      <c r="G56" s="603" t="s">
        <v>83</v>
      </c>
      <c r="H56" s="603" t="s">
        <v>83</v>
      </c>
      <c r="I56" s="603" t="s">
        <v>83</v>
      </c>
      <c r="J56" s="603" t="s">
        <v>83</v>
      </c>
      <c r="K56" s="603" t="s">
        <v>83</v>
      </c>
    </row>
    <row r="57" spans="1:11">
      <c r="A57" s="540" t="s">
        <v>366</v>
      </c>
      <c r="B57" s="540"/>
      <c r="C57" s="540"/>
      <c r="D57" s="540"/>
      <c r="E57" s="631" t="s">
        <v>86</v>
      </c>
      <c r="F57" s="631" t="s">
        <v>86</v>
      </c>
      <c r="G57" s="631" t="s">
        <v>86</v>
      </c>
      <c r="H57" s="631" t="s">
        <v>86</v>
      </c>
      <c r="I57" s="631" t="s">
        <v>86</v>
      </c>
      <c r="J57" s="631" t="s">
        <v>86</v>
      </c>
      <c r="K57" s="631" t="s">
        <v>86</v>
      </c>
    </row>
    <row r="58" spans="1:11">
      <c r="A58" s="540"/>
      <c r="B58" s="540"/>
      <c r="C58" s="540"/>
      <c r="D58" s="540"/>
      <c r="E58" s="805"/>
      <c r="F58" s="805"/>
      <c r="G58" s="805"/>
      <c r="H58" s="805"/>
      <c r="I58" s="805"/>
      <c r="J58" s="805"/>
      <c r="K58" s="805"/>
    </row>
    <row r="59" spans="1:11">
      <c r="A59" s="642" t="s">
        <v>325</v>
      </c>
      <c r="B59" s="540"/>
      <c r="C59" s="540"/>
      <c r="D59" s="540"/>
      <c r="E59" s="806">
        <v>13863.5</v>
      </c>
      <c r="F59" s="806">
        <v>13369.4</v>
      </c>
      <c r="G59" s="806">
        <v>13525</v>
      </c>
      <c r="H59" s="806">
        <v>14771.4</v>
      </c>
      <c r="I59" s="806">
        <v>15761.9</v>
      </c>
      <c r="J59" s="806">
        <v>17326.3</v>
      </c>
      <c r="K59" s="806">
        <v>20163</v>
      </c>
    </row>
    <row r="60" spans="1:11">
      <c r="A60" s="540" t="s">
        <v>347</v>
      </c>
      <c r="B60" s="540"/>
      <c r="C60" s="540"/>
      <c r="D60" s="540"/>
      <c r="E60" s="807">
        <v>6667.2</v>
      </c>
      <c r="F60" s="807">
        <v>5720.7</v>
      </c>
      <c r="G60" s="807">
        <v>5658.7</v>
      </c>
      <c r="H60" s="807">
        <v>6261.5</v>
      </c>
      <c r="I60" s="807">
        <v>6251.7</v>
      </c>
      <c r="J60" s="807">
        <v>6773.2</v>
      </c>
      <c r="K60" s="807">
        <v>7672</v>
      </c>
    </row>
    <row r="61" spans="1:11">
      <c r="A61" s="540" t="s">
        <v>367</v>
      </c>
      <c r="B61" s="540"/>
      <c r="C61" s="540"/>
      <c r="D61" s="540"/>
      <c r="E61" s="807">
        <v>7196.3</v>
      </c>
      <c r="F61" s="807">
        <v>7648.6</v>
      </c>
      <c r="G61" s="807">
        <v>7866.3</v>
      </c>
      <c r="H61" s="807">
        <v>8509.9</v>
      </c>
      <c r="I61" s="807">
        <v>9510.2000000000007</v>
      </c>
      <c r="J61" s="807">
        <v>10553.1</v>
      </c>
      <c r="K61" s="807">
        <v>12491</v>
      </c>
    </row>
    <row r="62" spans="1:11">
      <c r="A62" s="540" t="s">
        <v>340</v>
      </c>
      <c r="B62" s="540"/>
      <c r="C62" s="540"/>
      <c r="D62" s="540"/>
      <c r="E62" s="808" t="s">
        <v>120</v>
      </c>
      <c r="F62" s="808" t="s">
        <v>120</v>
      </c>
      <c r="G62" s="808" t="s">
        <v>120</v>
      </c>
      <c r="H62" s="808" t="s">
        <v>120</v>
      </c>
      <c r="I62" s="808" t="s">
        <v>120</v>
      </c>
      <c r="J62" s="808" t="s">
        <v>120</v>
      </c>
      <c r="K62" s="808" t="s">
        <v>120</v>
      </c>
    </row>
    <row r="63" spans="1:11">
      <c r="A63" s="540"/>
      <c r="B63" s="540"/>
      <c r="C63" s="540"/>
      <c r="D63" s="540"/>
      <c r="E63" s="807"/>
      <c r="F63" s="807"/>
      <c r="G63" s="807"/>
      <c r="H63" s="807"/>
      <c r="I63" s="807"/>
      <c r="J63" s="807"/>
      <c r="K63" s="807"/>
    </row>
    <row r="64" spans="1:11">
      <c r="A64" s="642" t="s">
        <v>326</v>
      </c>
      <c r="B64" s="540"/>
      <c r="C64" s="540"/>
      <c r="D64" s="540"/>
      <c r="E64" s="806">
        <v>3852.1</v>
      </c>
      <c r="F64" s="806">
        <v>6415.3</v>
      </c>
      <c r="G64" s="806">
        <v>8098.3</v>
      </c>
      <c r="H64" s="806">
        <v>8691.5</v>
      </c>
      <c r="I64" s="806">
        <v>9271.2999999999993</v>
      </c>
      <c r="J64" s="806">
        <v>8922</v>
      </c>
      <c r="K64" s="806">
        <v>6785.1</v>
      </c>
    </row>
    <row r="65" spans="1:11">
      <c r="A65" s="540" t="s">
        <v>334</v>
      </c>
      <c r="B65" s="540"/>
      <c r="C65" s="540"/>
      <c r="D65" s="540"/>
      <c r="E65" s="808" t="s">
        <v>120</v>
      </c>
      <c r="F65" s="808" t="s">
        <v>120</v>
      </c>
      <c r="G65" s="807">
        <v>1500</v>
      </c>
      <c r="H65" s="807">
        <v>1500</v>
      </c>
      <c r="I65" s="807">
        <v>1500</v>
      </c>
      <c r="J65" s="807">
        <v>1500</v>
      </c>
      <c r="K65" s="807">
        <v>0.8</v>
      </c>
    </row>
    <row r="66" spans="1:11">
      <c r="A66" s="650" t="s">
        <v>368</v>
      </c>
      <c r="B66" s="540"/>
      <c r="C66" s="540"/>
      <c r="D66" s="540"/>
      <c r="E66" s="808" t="s">
        <v>120</v>
      </c>
      <c r="F66" s="808" t="s">
        <v>120</v>
      </c>
      <c r="G66" s="808" t="s">
        <v>120</v>
      </c>
      <c r="H66" s="808" t="s">
        <v>120</v>
      </c>
      <c r="I66" s="808" t="s">
        <v>120</v>
      </c>
      <c r="J66" s="808" t="s">
        <v>120</v>
      </c>
      <c r="K66" s="808" t="s">
        <v>120</v>
      </c>
    </row>
    <row r="67" spans="1:11">
      <c r="A67" s="650" t="s">
        <v>369</v>
      </c>
      <c r="B67" s="540"/>
      <c r="C67" s="540"/>
      <c r="D67" s="540"/>
      <c r="E67" s="808" t="s">
        <v>120</v>
      </c>
      <c r="F67" s="808" t="s">
        <v>120</v>
      </c>
      <c r="G67" s="808" t="s">
        <v>120</v>
      </c>
      <c r="H67" s="808" t="s">
        <v>120</v>
      </c>
      <c r="I67" s="808" t="s">
        <v>120</v>
      </c>
      <c r="J67" s="808" t="s">
        <v>120</v>
      </c>
      <c r="K67" s="808" t="s">
        <v>120</v>
      </c>
    </row>
    <row r="68" spans="1:11">
      <c r="A68" s="650" t="s">
        <v>370</v>
      </c>
      <c r="B68" s="540"/>
      <c r="C68" s="540"/>
      <c r="D68" s="540"/>
      <c r="E68" s="808" t="s">
        <v>120</v>
      </c>
      <c r="F68" s="808" t="s">
        <v>120</v>
      </c>
      <c r="G68" s="808">
        <v>1500</v>
      </c>
      <c r="H68" s="808">
        <v>1500</v>
      </c>
      <c r="I68" s="808">
        <v>1500</v>
      </c>
      <c r="J68" s="808">
        <v>1500</v>
      </c>
      <c r="K68" s="808">
        <v>0.8</v>
      </c>
    </row>
    <row r="69" spans="1:11">
      <c r="A69" s="540" t="s">
        <v>340</v>
      </c>
      <c r="B69" s="540"/>
      <c r="C69" s="540"/>
      <c r="D69" s="540"/>
      <c r="E69" s="807">
        <f>E70</f>
        <v>3852.1</v>
      </c>
      <c r="F69" s="807">
        <v>6415.3</v>
      </c>
      <c r="G69" s="807">
        <v>6598.3</v>
      </c>
      <c r="H69" s="807">
        <v>7191.5</v>
      </c>
      <c r="I69" s="807">
        <v>7771.3</v>
      </c>
      <c r="J69" s="807">
        <v>7422</v>
      </c>
      <c r="K69" s="807">
        <v>6784.3</v>
      </c>
    </row>
    <row r="70" spans="1:11">
      <c r="A70" s="650" t="s">
        <v>371</v>
      </c>
      <c r="B70" s="540"/>
      <c r="C70" s="540"/>
      <c r="D70" s="540"/>
      <c r="E70" s="807">
        <v>3852.1</v>
      </c>
      <c r="F70" s="807">
        <v>4540.3999999999996</v>
      </c>
      <c r="G70" s="807">
        <v>4735</v>
      </c>
      <c r="H70" s="807">
        <v>5313</v>
      </c>
      <c r="I70" s="807">
        <v>5940.1</v>
      </c>
      <c r="J70" s="807">
        <v>6423.4</v>
      </c>
      <c r="K70" s="807">
        <v>6608.2</v>
      </c>
    </row>
    <row r="71" spans="1:11">
      <c r="A71" s="650" t="s">
        <v>372</v>
      </c>
      <c r="B71" s="540"/>
      <c r="C71" s="540"/>
      <c r="D71" s="540"/>
      <c r="E71" s="807" t="s">
        <v>120</v>
      </c>
      <c r="F71" s="807">
        <v>1655.8</v>
      </c>
      <c r="G71" s="807">
        <v>1710.2</v>
      </c>
      <c r="H71" s="807">
        <v>1751</v>
      </c>
      <c r="I71" s="807">
        <v>1734.3</v>
      </c>
      <c r="J71" s="807">
        <v>925.3</v>
      </c>
      <c r="K71" s="807">
        <v>116.2</v>
      </c>
    </row>
    <row r="72" spans="1:11">
      <c r="A72" s="650" t="s">
        <v>373</v>
      </c>
      <c r="B72" s="540"/>
      <c r="C72" s="540"/>
      <c r="D72" s="540"/>
      <c r="E72" s="807" t="s">
        <v>120</v>
      </c>
      <c r="F72" s="807">
        <v>219.1</v>
      </c>
      <c r="G72" s="807">
        <v>153.1</v>
      </c>
      <c r="H72" s="807">
        <v>126.9</v>
      </c>
      <c r="I72" s="807">
        <v>96.9</v>
      </c>
      <c r="J72" s="807">
        <v>73.3</v>
      </c>
      <c r="K72" s="807">
        <v>59.9</v>
      </c>
    </row>
    <row r="73" spans="1:11">
      <c r="A73" s="540"/>
      <c r="B73" s="540"/>
      <c r="C73" s="540"/>
      <c r="D73" s="540"/>
      <c r="E73" s="807"/>
      <c r="F73" s="807"/>
      <c r="G73" s="807"/>
      <c r="H73" s="807"/>
      <c r="I73" s="807"/>
      <c r="J73" s="807"/>
      <c r="K73" s="807"/>
    </row>
    <row r="74" spans="1:11">
      <c r="A74" s="642" t="s">
        <v>374</v>
      </c>
      <c r="B74" s="540"/>
      <c r="C74" s="540"/>
      <c r="D74" s="540"/>
      <c r="E74" s="806">
        <v>17716.599999999999</v>
      </c>
      <c r="F74" s="806">
        <v>19784.7</v>
      </c>
      <c r="G74" s="806">
        <v>21623.3</v>
      </c>
      <c r="H74" s="806">
        <v>23462.9</v>
      </c>
      <c r="I74" s="806">
        <v>25033.200000000001</v>
      </c>
      <c r="J74" s="806">
        <v>26248.3</v>
      </c>
      <c r="K74" s="806">
        <v>26948.1</v>
      </c>
    </row>
    <row r="75" spans="1:11">
      <c r="A75" s="540" t="s">
        <v>375</v>
      </c>
      <c r="B75" s="540"/>
      <c r="C75" s="540"/>
      <c r="D75" s="540"/>
      <c r="E75" s="809">
        <v>0.34699999999999998</v>
      </c>
      <c r="F75" s="809">
        <v>0.29399999999999998</v>
      </c>
      <c r="G75" s="809">
        <f>G74/G76</f>
        <v>0.28836103372722438</v>
      </c>
      <c r="H75" s="809">
        <f>H74/H76</f>
        <v>0.2882561796648484</v>
      </c>
      <c r="I75" s="809">
        <f>I74/I76</f>
        <v>0.28694635488308118</v>
      </c>
      <c r="J75" s="809">
        <f>J74/J76</f>
        <v>0.28082208634902295</v>
      </c>
      <c r="K75" s="809">
        <f>K74/K76</f>
        <v>0.26956213820359931</v>
      </c>
    </row>
    <row r="76" spans="1:11">
      <c r="A76" s="642" t="s">
        <v>376</v>
      </c>
      <c r="B76" s="540"/>
      <c r="C76" s="540"/>
      <c r="D76" s="542"/>
      <c r="E76" s="634">
        <v>51024.3</v>
      </c>
      <c r="F76" s="634">
        <v>67300.100000000006</v>
      </c>
      <c r="G76" s="634">
        <v>74986.899999999994</v>
      </c>
      <c r="H76" s="634">
        <v>81396</v>
      </c>
      <c r="I76" s="634">
        <v>87240</v>
      </c>
      <c r="J76" s="634">
        <v>93469.5</v>
      </c>
      <c r="K76" s="634">
        <v>99969.9</v>
      </c>
    </row>
    <row r="77" spans="1:11">
      <c r="A77" s="287"/>
      <c r="B77" s="540"/>
      <c r="C77" s="540"/>
      <c r="D77" s="542"/>
      <c r="E77" s="542"/>
      <c r="F77" s="542"/>
      <c r="G77" s="540"/>
      <c r="H77" s="540"/>
      <c r="I77" s="540"/>
      <c r="J77" s="540"/>
    </row>
    <row r="78" spans="1:11">
      <c r="A78" s="287"/>
      <c r="B78" s="540"/>
      <c r="C78" s="540"/>
      <c r="D78" s="542"/>
      <c r="E78" s="542"/>
      <c r="F78" s="542"/>
      <c r="G78" s="540"/>
      <c r="H78" s="540"/>
      <c r="I78" s="540"/>
      <c r="J78" s="540"/>
    </row>
    <row r="79" spans="1:11">
      <c r="A79" s="287"/>
      <c r="B79" s="540"/>
      <c r="C79" s="540"/>
      <c r="D79" s="540"/>
      <c r="E79" s="287"/>
      <c r="F79" s="287"/>
      <c r="G79" s="287"/>
      <c r="H79" s="287"/>
      <c r="I79" s="287"/>
      <c r="J79" s="287"/>
      <c r="K79" s="14"/>
    </row>
    <row r="80" spans="1:11" ht="20.25">
      <c r="A80" s="629" t="s">
        <v>472</v>
      </c>
      <c r="B80" s="540"/>
      <c r="C80" s="540"/>
      <c r="D80" s="541"/>
      <c r="E80" s="681"/>
      <c r="K80" s="14"/>
    </row>
    <row r="81" spans="1:10">
      <c r="A81" s="618" t="s">
        <v>365</v>
      </c>
      <c r="B81" s="540"/>
      <c r="C81" s="540"/>
      <c r="D81" s="540"/>
      <c r="E81" s="682"/>
      <c r="F81" s="651">
        <v>2016</v>
      </c>
      <c r="G81" s="651">
        <v>2017</v>
      </c>
      <c r="H81" s="651">
        <v>2018</v>
      </c>
      <c r="I81" s="651">
        <v>2019</v>
      </c>
      <c r="J81" s="651">
        <v>2020</v>
      </c>
    </row>
    <row r="82" spans="1:10" ht="25.5">
      <c r="A82" s="618"/>
      <c r="B82" s="540"/>
      <c r="C82" s="540"/>
      <c r="D82" s="540"/>
      <c r="E82" s="308"/>
      <c r="F82" s="652" t="s">
        <v>83</v>
      </c>
      <c r="G82" s="652" t="s">
        <v>83</v>
      </c>
      <c r="H82" s="652" t="s">
        <v>83</v>
      </c>
      <c r="I82" s="652" t="s">
        <v>83</v>
      </c>
      <c r="J82" s="652" t="s">
        <v>83</v>
      </c>
    </row>
    <row r="83" spans="1:10">
      <c r="A83" s="540" t="s">
        <v>366</v>
      </c>
      <c r="B83" s="544"/>
      <c r="C83" s="540"/>
      <c r="D83" s="540"/>
      <c r="E83" s="683"/>
      <c r="F83" s="631" t="s">
        <v>85</v>
      </c>
      <c r="G83" s="631" t="s">
        <v>85</v>
      </c>
      <c r="H83" s="631" t="s">
        <v>85</v>
      </c>
      <c r="I83" s="631" t="s">
        <v>85</v>
      </c>
      <c r="J83" s="631" t="s">
        <v>85</v>
      </c>
    </row>
    <row r="84" spans="1:10">
      <c r="A84" s="540"/>
      <c r="B84" s="543"/>
      <c r="C84" s="543"/>
      <c r="D84" s="543"/>
      <c r="E84" s="642"/>
      <c r="F84" s="654"/>
      <c r="G84" s="654"/>
      <c r="H84" s="654"/>
      <c r="I84" s="654"/>
      <c r="J84" s="654"/>
    </row>
    <row r="85" spans="1:10">
      <c r="A85" s="642" t="s">
        <v>325</v>
      </c>
      <c r="B85" s="540"/>
      <c r="C85" s="540"/>
      <c r="D85" s="540"/>
      <c r="E85" s="618"/>
      <c r="F85" s="655">
        <v>12361.5</v>
      </c>
      <c r="G85" s="655">
        <v>12942.4</v>
      </c>
      <c r="H85" s="655">
        <v>13282.6</v>
      </c>
      <c r="I85" s="655">
        <v>13392.4</v>
      </c>
      <c r="J85" s="655">
        <v>13080.1</v>
      </c>
    </row>
    <row r="86" spans="1:10">
      <c r="A86" s="618" t="s">
        <v>334</v>
      </c>
      <c r="B86" s="540"/>
      <c r="C86" s="540"/>
      <c r="D86" s="540"/>
      <c r="E86" s="540"/>
      <c r="F86" s="656">
        <v>12361.5</v>
      </c>
      <c r="G86" s="656">
        <v>12942.4</v>
      </c>
      <c r="H86" s="656">
        <v>13282.6</v>
      </c>
      <c r="I86" s="656">
        <v>13392.4</v>
      </c>
      <c r="J86" s="656">
        <v>13080.1</v>
      </c>
    </row>
    <row r="87" spans="1:10">
      <c r="A87" s="540" t="s">
        <v>347</v>
      </c>
      <c r="B87" s="540"/>
      <c r="C87" s="540"/>
      <c r="D87" s="540"/>
      <c r="E87" s="308"/>
      <c r="F87" s="653">
        <v>4729.2</v>
      </c>
      <c r="G87" s="653">
        <v>4592.3999999999996</v>
      </c>
      <c r="H87" s="653">
        <v>4247.6000000000004</v>
      </c>
      <c r="I87" s="653">
        <v>3907.1</v>
      </c>
      <c r="J87" s="653">
        <v>3605.4</v>
      </c>
    </row>
    <row r="88" spans="1:10">
      <c r="A88" s="540" t="s">
        <v>367</v>
      </c>
      <c r="B88" s="540"/>
      <c r="C88" s="540"/>
      <c r="D88" s="540"/>
      <c r="E88" s="308"/>
      <c r="F88" s="631">
        <v>7632.3</v>
      </c>
      <c r="G88" s="631">
        <v>8350</v>
      </c>
      <c r="H88" s="631">
        <v>9035</v>
      </c>
      <c r="I88" s="631">
        <v>9485.2999999999993</v>
      </c>
      <c r="J88" s="631">
        <v>9474.7000000000007</v>
      </c>
    </row>
    <row r="89" spans="1:10">
      <c r="A89" s="540" t="s">
        <v>340</v>
      </c>
      <c r="B89" s="540"/>
      <c r="C89" s="540"/>
      <c r="D89" s="540"/>
      <c r="E89" s="308"/>
      <c r="F89" s="631" t="s">
        <v>120</v>
      </c>
      <c r="G89" s="631" t="s">
        <v>120</v>
      </c>
      <c r="H89" s="631" t="s">
        <v>120</v>
      </c>
      <c r="I89" s="631" t="s">
        <v>120</v>
      </c>
      <c r="J89" s="631" t="s">
        <v>120</v>
      </c>
    </row>
    <row r="90" spans="1:10">
      <c r="A90" s="540"/>
      <c r="B90" s="543"/>
      <c r="C90" s="543"/>
      <c r="D90" s="543"/>
      <c r="E90" s="669"/>
      <c r="F90" s="631"/>
      <c r="G90" s="631"/>
      <c r="H90" s="631"/>
      <c r="I90" s="631"/>
      <c r="J90" s="631"/>
    </row>
    <row r="91" spans="1:10">
      <c r="A91" s="642" t="s">
        <v>326</v>
      </c>
      <c r="B91" s="540"/>
      <c r="C91" s="540"/>
      <c r="D91" s="540"/>
      <c r="E91" s="308"/>
      <c r="F91" s="634">
        <v>7383.7</v>
      </c>
      <c r="G91" s="634">
        <v>8065.4</v>
      </c>
      <c r="H91" s="634">
        <v>8539.1</v>
      </c>
      <c r="I91" s="634">
        <v>8476.7999999999993</v>
      </c>
      <c r="J91" s="634">
        <v>8119.1</v>
      </c>
    </row>
    <row r="92" spans="1:10">
      <c r="A92" s="540" t="s">
        <v>334</v>
      </c>
      <c r="B92" s="540"/>
      <c r="C92" s="540"/>
      <c r="D92" s="540"/>
      <c r="E92" s="308"/>
      <c r="F92" s="631">
        <v>2800</v>
      </c>
      <c r="G92" s="631">
        <v>2800</v>
      </c>
      <c r="H92" s="631">
        <v>2800</v>
      </c>
      <c r="I92" s="631">
        <v>2800</v>
      </c>
      <c r="J92" s="631">
        <v>2800</v>
      </c>
    </row>
    <row r="93" spans="1:10">
      <c r="A93" s="650" t="s">
        <v>368</v>
      </c>
      <c r="B93" s="540"/>
      <c r="C93" s="540"/>
      <c r="D93" s="540"/>
      <c r="E93" s="308"/>
      <c r="F93" s="631" t="s">
        <v>120</v>
      </c>
      <c r="G93" s="631" t="s">
        <v>120</v>
      </c>
      <c r="H93" s="631" t="s">
        <v>120</v>
      </c>
      <c r="I93" s="631" t="s">
        <v>120</v>
      </c>
      <c r="J93" s="631" t="s">
        <v>120</v>
      </c>
    </row>
    <row r="94" spans="1:10">
      <c r="A94" s="650" t="s">
        <v>369</v>
      </c>
      <c r="B94" s="540"/>
      <c r="C94" s="540"/>
      <c r="D94" s="540"/>
      <c r="E94" s="308"/>
      <c r="F94" s="631" t="s">
        <v>120</v>
      </c>
      <c r="G94" s="631" t="s">
        <v>120</v>
      </c>
      <c r="H94" s="631" t="s">
        <v>120</v>
      </c>
      <c r="I94" s="631" t="s">
        <v>120</v>
      </c>
      <c r="J94" s="631" t="s">
        <v>120</v>
      </c>
    </row>
    <row r="95" spans="1:10">
      <c r="A95" s="650" t="s">
        <v>370</v>
      </c>
      <c r="B95" s="540"/>
      <c r="C95" s="540"/>
      <c r="D95" s="540"/>
      <c r="E95" s="308"/>
      <c r="F95" s="631">
        <v>2800</v>
      </c>
      <c r="G95" s="631">
        <v>2800</v>
      </c>
      <c r="H95" s="631">
        <v>2800</v>
      </c>
      <c r="I95" s="631">
        <v>2800</v>
      </c>
      <c r="J95" s="631">
        <v>2800</v>
      </c>
    </row>
    <row r="96" spans="1:10">
      <c r="A96" s="540" t="s">
        <v>340</v>
      </c>
      <c r="B96" s="540"/>
      <c r="C96" s="540"/>
      <c r="D96" s="540"/>
      <c r="E96" s="308"/>
      <c r="F96" s="631">
        <v>4583.7</v>
      </c>
      <c r="G96" s="631">
        <v>5265.4</v>
      </c>
      <c r="H96" s="631">
        <v>5739.1</v>
      </c>
      <c r="I96" s="631">
        <v>5676.8</v>
      </c>
      <c r="J96" s="631">
        <v>5319.1</v>
      </c>
    </row>
    <row r="97" spans="1:10">
      <c r="A97" s="650" t="s">
        <v>371</v>
      </c>
      <c r="B97" s="540"/>
      <c r="C97" s="540"/>
      <c r="D97" s="540"/>
      <c r="E97" s="308"/>
      <c r="F97" s="631">
        <v>4583.7</v>
      </c>
      <c r="G97" s="631">
        <v>5265.4</v>
      </c>
      <c r="H97" s="631">
        <v>5739.1</v>
      </c>
      <c r="I97" s="631">
        <v>5676.8</v>
      </c>
      <c r="J97" s="631">
        <v>5319.1</v>
      </c>
    </row>
    <row r="98" spans="1:10">
      <c r="A98" s="650" t="s">
        <v>372</v>
      </c>
      <c r="B98" s="540"/>
      <c r="C98" s="540"/>
      <c r="D98" s="540"/>
      <c r="E98" s="308"/>
      <c r="F98" s="631" t="s">
        <v>120</v>
      </c>
      <c r="G98" s="631" t="s">
        <v>120</v>
      </c>
      <c r="H98" s="631" t="s">
        <v>120</v>
      </c>
      <c r="I98" s="631" t="s">
        <v>120</v>
      </c>
      <c r="J98" s="631" t="s">
        <v>120</v>
      </c>
    </row>
    <row r="99" spans="1:10">
      <c r="A99" s="650" t="s">
        <v>373</v>
      </c>
      <c r="B99" s="540"/>
      <c r="C99" s="540"/>
      <c r="D99" s="540"/>
      <c r="E99" s="308"/>
      <c r="F99" s="631" t="s">
        <v>120</v>
      </c>
      <c r="G99" s="631" t="s">
        <v>120</v>
      </c>
      <c r="H99" s="631" t="s">
        <v>120</v>
      </c>
      <c r="I99" s="631" t="s">
        <v>120</v>
      </c>
      <c r="J99" s="631">
        <v>0</v>
      </c>
    </row>
    <row r="100" spans="1:10">
      <c r="A100" s="540"/>
      <c r="B100" s="543"/>
      <c r="C100" s="543"/>
      <c r="D100" s="543"/>
      <c r="E100" s="669"/>
      <c r="F100" s="631"/>
      <c r="G100" s="631"/>
      <c r="H100" s="631"/>
      <c r="I100" s="631"/>
      <c r="J100" s="631"/>
    </row>
    <row r="101" spans="1:10">
      <c r="A101" s="642" t="s">
        <v>374</v>
      </c>
      <c r="B101" s="540"/>
      <c r="C101" s="540"/>
      <c r="D101" s="540"/>
      <c r="E101" s="308"/>
      <c r="F101" s="634">
        <v>19745.25</v>
      </c>
      <c r="G101" s="634">
        <v>21007.82</v>
      </c>
      <c r="H101" s="634">
        <v>21821.65</v>
      </c>
      <c r="I101" s="634">
        <v>21869.16</v>
      </c>
      <c r="J101" s="634">
        <v>21199.23</v>
      </c>
    </row>
    <row r="102" spans="1:10">
      <c r="A102" s="540" t="s">
        <v>375</v>
      </c>
      <c r="B102" s="543"/>
      <c r="C102" s="543"/>
      <c r="D102" s="543"/>
      <c r="E102" s="669"/>
      <c r="F102" s="809">
        <v>0.35799999999999998</v>
      </c>
      <c r="G102" s="809">
        <v>0.35899999999999999</v>
      </c>
      <c r="H102" s="809">
        <v>0.35600000000000004</v>
      </c>
      <c r="I102" s="809">
        <v>0.33700000000000002</v>
      </c>
      <c r="J102" s="809">
        <v>0.309</v>
      </c>
    </row>
    <row r="103" spans="1:10">
      <c r="A103" s="642" t="s">
        <v>376</v>
      </c>
      <c r="F103" s="634">
        <v>55123.6</v>
      </c>
      <c r="G103" s="634">
        <v>58582.8</v>
      </c>
      <c r="H103" s="634">
        <v>61367.8</v>
      </c>
      <c r="I103" s="634">
        <v>64849.3</v>
      </c>
      <c r="J103" s="634">
        <v>68687.5</v>
      </c>
    </row>
  </sheetData>
  <pageMargins left="0.78749999999999998" right="0.78749999999999998" top="1.05277777777778" bottom="1.05277777777778" header="0.78749999999999998" footer="0.78749999999999998"/>
  <pageSetup orientation="portrait" useFirstPageNumber="1" horizontalDpi="4294967292" verticalDpi="4294967292" r:id="rId1"/>
  <headerFooter>
    <oddHeader>&amp;C&amp;"Times New Roman,Regular"&amp;12&amp;A</oddHeader>
    <oddFooter>&amp;C&amp;"Times New Roman,Regular"&amp;12Page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5"/>
  <sheetViews>
    <sheetView workbookViewId="0">
      <pane xSplit="1" ySplit="3" topLeftCell="O4" activePane="bottomRight" state="frozen"/>
      <selection pane="topRight" activeCell="B1" sqref="B1"/>
      <selection pane="bottomLeft" activeCell="A4" sqref="A4"/>
      <selection pane="bottomRight" activeCell="P16" sqref="P16"/>
    </sheetView>
  </sheetViews>
  <sheetFormatPr defaultColWidth="11.42578125" defaultRowHeight="14.25"/>
  <cols>
    <col min="1" max="1" width="55" style="161" customWidth="1"/>
    <col min="2" max="14" width="8.28515625" style="187" customWidth="1"/>
    <col min="15" max="15" width="11.42578125" style="188"/>
    <col min="16" max="16" width="13.140625" style="94" customWidth="1"/>
    <col min="17" max="17" width="12.140625" style="94" customWidth="1"/>
    <col min="18" max="18" width="11.7109375" style="94" customWidth="1"/>
    <col min="19" max="19" width="12.85546875" style="104" customWidth="1"/>
    <col min="20" max="24" width="12.85546875" style="105" customWidth="1"/>
    <col min="25" max="25" width="12.85546875" style="161" customWidth="1"/>
    <col min="26" max="26" width="12.7109375" style="161" customWidth="1"/>
    <col min="27" max="16384" width="11.42578125" style="161"/>
  </cols>
  <sheetData>
    <row r="1" spans="1:56" ht="15.75">
      <c r="A1" s="288" t="s">
        <v>365</v>
      </c>
      <c r="B1" s="389">
        <v>1999</v>
      </c>
      <c r="C1" s="389">
        <v>2000</v>
      </c>
      <c r="D1" s="389">
        <v>2001</v>
      </c>
      <c r="E1" s="389">
        <v>2002</v>
      </c>
      <c r="F1" s="389">
        <v>2003</v>
      </c>
      <c r="G1" s="389">
        <v>2004</v>
      </c>
      <c r="H1" s="389">
        <v>2005</v>
      </c>
      <c r="I1" s="389">
        <v>2006</v>
      </c>
      <c r="J1" s="389">
        <v>2007</v>
      </c>
      <c r="K1" s="389">
        <v>2008</v>
      </c>
      <c r="L1" s="389">
        <v>2009</v>
      </c>
      <c r="M1" s="389">
        <v>2010</v>
      </c>
      <c r="N1" s="389">
        <v>2011</v>
      </c>
      <c r="O1" s="66">
        <v>2012</v>
      </c>
      <c r="P1" s="66">
        <v>2013</v>
      </c>
      <c r="Q1" s="66">
        <v>2014</v>
      </c>
      <c r="R1" s="66">
        <v>2015</v>
      </c>
      <c r="S1" s="66">
        <v>2016</v>
      </c>
      <c r="T1" s="66">
        <v>2017</v>
      </c>
      <c r="U1" s="64">
        <v>2018</v>
      </c>
      <c r="V1" s="944">
        <v>2018</v>
      </c>
      <c r="W1" s="64">
        <v>2019</v>
      </c>
      <c r="X1" s="64">
        <v>2020</v>
      </c>
      <c r="Y1" s="64">
        <f>'Debt (Tb15)'!L1</f>
        <v>2021</v>
      </c>
      <c r="Z1" s="64">
        <f>'Debt (Tb15)'!M1</f>
        <v>2022</v>
      </c>
    </row>
    <row r="2" spans="1:56" ht="15" customHeight="1">
      <c r="A2" s="390"/>
      <c r="B2" s="391" t="s">
        <v>82</v>
      </c>
      <c r="C2" s="391" t="s">
        <v>82</v>
      </c>
      <c r="D2" s="391" t="s">
        <v>82</v>
      </c>
      <c r="E2" s="391" t="s">
        <v>82</v>
      </c>
      <c r="F2" s="391" t="s">
        <v>82</v>
      </c>
      <c r="G2" s="391" t="s">
        <v>82</v>
      </c>
      <c r="H2" s="391" t="s">
        <v>82</v>
      </c>
      <c r="I2" s="391" t="s">
        <v>82</v>
      </c>
      <c r="J2" s="391" t="s">
        <v>82</v>
      </c>
      <c r="K2" s="391" t="s">
        <v>82</v>
      </c>
      <c r="L2" s="391" t="s">
        <v>82</v>
      </c>
      <c r="M2" s="391" t="s">
        <v>82</v>
      </c>
      <c r="N2" s="391" t="s">
        <v>82</v>
      </c>
      <c r="O2" s="181" t="s">
        <v>82</v>
      </c>
      <c r="P2" s="181" t="s">
        <v>82</v>
      </c>
      <c r="Q2" s="181" t="s">
        <v>82</v>
      </c>
      <c r="R2" s="181" t="s">
        <v>82</v>
      </c>
      <c r="S2" s="181" t="s">
        <v>82</v>
      </c>
      <c r="T2" s="181" t="str">
        <f>'Debt (Tb15)'!G2</f>
        <v>ACTUAL</v>
      </c>
      <c r="U2" s="125" t="s">
        <v>83</v>
      </c>
      <c r="V2" s="953" t="s">
        <v>82</v>
      </c>
      <c r="W2" s="125" t="s">
        <v>83</v>
      </c>
      <c r="X2" s="127" t="s">
        <v>83</v>
      </c>
      <c r="Y2" s="64" t="str">
        <f>'Debt (Tb15)'!L2</f>
        <v>PROJECTION</v>
      </c>
      <c r="Z2" s="64" t="str">
        <f>'Debt (Tb15)'!M2</f>
        <v>PROJECTION</v>
      </c>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row>
    <row r="3" spans="1:56" s="183" customFormat="1" ht="28.5" customHeight="1">
      <c r="A3" s="392" t="s">
        <v>366</v>
      </c>
      <c r="B3" s="393"/>
      <c r="C3" s="393"/>
      <c r="D3" s="393"/>
      <c r="E3" s="393"/>
      <c r="F3" s="393"/>
      <c r="G3" s="393"/>
      <c r="H3" s="393"/>
      <c r="I3" s="393"/>
      <c r="J3" s="393"/>
      <c r="K3" s="393"/>
      <c r="L3" s="393"/>
      <c r="M3" s="393"/>
      <c r="N3" s="754" t="s">
        <v>578</v>
      </c>
      <c r="O3" s="722" t="s">
        <v>595</v>
      </c>
      <c r="P3" s="68" t="s">
        <v>594</v>
      </c>
      <c r="Q3" s="722" t="s">
        <v>596</v>
      </c>
      <c r="R3" s="722" t="s">
        <v>696</v>
      </c>
      <c r="S3" s="810" t="s">
        <v>675</v>
      </c>
      <c r="T3" s="68" t="str">
        <f>'Debt (Tb15)'!G3</f>
        <v>2019 Budget</v>
      </c>
      <c r="U3" s="67" t="str">
        <f>'Debt (Tb15)'!H3</f>
        <v>2019 Budget</v>
      </c>
      <c r="V3" s="954" t="str">
        <f>'Debt (Tb15)'!I3</f>
        <v>2018 FBO</v>
      </c>
      <c r="W3" s="67" t="str">
        <f>'Debt (Tb15)'!J3</f>
        <v>2019 Budget</v>
      </c>
      <c r="X3" s="67" t="str">
        <f>'Debt (Tb15)'!K3</f>
        <v>2019 Budget</v>
      </c>
      <c r="Y3" s="67" t="str">
        <f>'Debt (Tb15)'!L3</f>
        <v>2019 Budget</v>
      </c>
      <c r="Z3" s="67" t="str">
        <f>'Debt (Tb15)'!M3</f>
        <v>2019 Budget</v>
      </c>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row>
    <row r="4" spans="1:56">
      <c r="A4" s="287"/>
      <c r="B4" s="74"/>
      <c r="C4" s="74"/>
      <c r="D4" s="74"/>
      <c r="E4" s="74"/>
      <c r="F4" s="74"/>
      <c r="G4" s="74"/>
      <c r="H4" s="74"/>
      <c r="I4" s="74"/>
      <c r="J4" s="74"/>
      <c r="K4" s="74"/>
      <c r="L4" s="74"/>
      <c r="M4" s="74"/>
      <c r="N4" s="74"/>
      <c r="O4" s="394"/>
      <c r="P4" s="394"/>
      <c r="Q4" s="394"/>
      <c r="R4" s="394"/>
      <c r="S4" s="178"/>
      <c r="T4" s="178"/>
      <c r="U4" s="177"/>
      <c r="V4" s="947"/>
      <c r="W4" s="177"/>
      <c r="X4" s="177"/>
      <c r="Y4" s="64"/>
      <c r="Z4" s="64"/>
    </row>
    <row r="5" spans="1:56" s="172" customFormat="1">
      <c r="A5" s="108" t="s">
        <v>325</v>
      </c>
      <c r="B5" s="395"/>
      <c r="C5" s="395"/>
      <c r="D5" s="395"/>
      <c r="E5" s="395"/>
      <c r="F5" s="395"/>
      <c r="G5" s="395"/>
      <c r="H5" s="395"/>
      <c r="I5" s="395"/>
      <c r="J5" s="395"/>
      <c r="K5" s="395"/>
      <c r="L5" s="395"/>
      <c r="M5" s="395"/>
      <c r="N5" s="395"/>
      <c r="O5" s="138">
        <f>'Debt (Tb15)'!B5</f>
        <v>6118.2</v>
      </c>
      <c r="P5" s="138">
        <f>'Debt (Tb15)'!C5</f>
        <v>8845.2000000000007</v>
      </c>
      <c r="Q5" s="138">
        <f>'Debt (Tb15)'!D5</f>
        <v>11827.9</v>
      </c>
      <c r="R5" s="138">
        <f>'Debt (Tb15)'!E5</f>
        <v>13942</v>
      </c>
      <c r="S5" s="138">
        <f>'Debt (Tb15)'!F5</f>
        <v>16436.900000000001</v>
      </c>
      <c r="T5" s="138">
        <f>'Debt (Tb15)'!G5</f>
        <v>17173.099999999999</v>
      </c>
      <c r="U5" s="137">
        <f>'Debt (Tb15)'!H5</f>
        <v>16569.3</v>
      </c>
      <c r="V5" s="955">
        <f>'Debt (Tb15)'!I5</f>
        <v>16999.8</v>
      </c>
      <c r="W5" s="137">
        <f>'Debt (Tb15)'!J5</f>
        <v>15940.3</v>
      </c>
      <c r="X5" s="137">
        <f>'Debt (Tb15)'!K5</f>
        <v>15958.8</v>
      </c>
      <c r="Y5" s="137">
        <f>'Debt (Tb15)'!L5</f>
        <v>16171.5</v>
      </c>
      <c r="Z5" s="137">
        <f>'Debt (Tb15)'!M5</f>
        <v>16158.9</v>
      </c>
    </row>
    <row r="6" spans="1:56" s="172" customFormat="1">
      <c r="A6" s="315" t="s">
        <v>325</v>
      </c>
      <c r="B6" s="280">
        <v>2021.3</v>
      </c>
      <c r="C6" s="280">
        <v>1783.3</v>
      </c>
      <c r="D6" s="280">
        <v>2115.1</v>
      </c>
      <c r="E6" s="280">
        <v>2588.3000000000002</v>
      </c>
      <c r="F6" s="280">
        <v>3022.9</v>
      </c>
      <c r="G6" s="280">
        <v>3181.4</v>
      </c>
      <c r="H6" s="280">
        <v>3403.8</v>
      </c>
      <c r="I6" s="280">
        <v>3101</v>
      </c>
      <c r="J6" s="280">
        <v>3173.3</v>
      </c>
      <c r="K6" s="280">
        <v>4096</v>
      </c>
      <c r="L6" s="280">
        <v>4213</v>
      </c>
      <c r="M6" s="280">
        <v>4127.8999999999996</v>
      </c>
      <c r="N6" s="280">
        <v>3875.7</v>
      </c>
      <c r="O6" s="280">
        <v>6118.2</v>
      </c>
      <c r="P6" s="280">
        <v>8845.2000000000007</v>
      </c>
      <c r="Q6" s="280">
        <v>11827.9</v>
      </c>
      <c r="R6" s="280">
        <v>13908.7</v>
      </c>
      <c r="S6" s="811"/>
      <c r="T6" s="811"/>
      <c r="U6" s="297"/>
      <c r="V6" s="956"/>
      <c r="W6" s="297"/>
      <c r="X6" s="297"/>
      <c r="Y6" s="404"/>
      <c r="Z6" s="404"/>
    </row>
    <row r="7" spans="1:56">
      <c r="A7" s="287" t="s">
        <v>347</v>
      </c>
      <c r="B7" s="124"/>
      <c r="C7" s="124"/>
      <c r="D7" s="124"/>
      <c r="E7" s="124"/>
      <c r="F7" s="124"/>
      <c r="G7" s="124"/>
      <c r="H7" s="124"/>
      <c r="I7" s="124"/>
      <c r="J7" s="124"/>
      <c r="K7" s="124"/>
      <c r="L7" s="124"/>
      <c r="M7" s="124"/>
      <c r="N7" s="124"/>
      <c r="O7" s="143">
        <f>'Debt (Tb15)'!B6</f>
        <v>2751.6</v>
      </c>
      <c r="P7" s="143">
        <f>'Debt (Tb15)'!C6</f>
        <v>4200.7</v>
      </c>
      <c r="Q7" s="143">
        <f>'Debt (Tb15)'!D6</f>
        <v>5620.6</v>
      </c>
      <c r="R7" s="143">
        <f>'Debt (Tb15)'!E6</f>
        <v>6729.4</v>
      </c>
      <c r="S7" s="143">
        <f>'Debt (Tb15)'!F6</f>
        <v>8663.5</v>
      </c>
      <c r="T7" s="143">
        <f>'Debt (Tb15)'!G6</f>
        <v>9194.4</v>
      </c>
      <c r="U7" s="142">
        <f>'Debt (Tb15)'!H6</f>
        <v>9388.5</v>
      </c>
      <c r="V7" s="957">
        <f>'Debt (Tb15)'!I6</f>
        <v>8677.6</v>
      </c>
      <c r="W7" s="142">
        <f>'Debt (Tb15)'!J6</f>
        <v>8234.6</v>
      </c>
      <c r="X7" s="142">
        <f>'Debt (Tb15)'!K6</f>
        <v>7075.3</v>
      </c>
      <c r="Y7" s="142">
        <f>'Debt (Tb15)'!L6</f>
        <v>6102.5</v>
      </c>
      <c r="Z7" s="142">
        <f>'Debt (Tb15)'!M6</f>
        <v>6474.7</v>
      </c>
    </row>
    <row r="8" spans="1:56">
      <c r="A8" s="322" t="s">
        <v>347</v>
      </c>
      <c r="B8" s="273">
        <v>1775.2</v>
      </c>
      <c r="C8" s="273">
        <v>1577.2</v>
      </c>
      <c r="D8" s="273">
        <v>1748.8</v>
      </c>
      <c r="E8" s="273">
        <v>2169.1</v>
      </c>
      <c r="F8" s="273">
        <v>2755.3</v>
      </c>
      <c r="G8" s="273">
        <v>2236.1999999999998</v>
      </c>
      <c r="H8" s="273">
        <v>1796.5</v>
      </c>
      <c r="I8" s="273">
        <v>1194</v>
      </c>
      <c r="J8" s="273">
        <v>980.2</v>
      </c>
      <c r="K8" s="273">
        <v>1742.8</v>
      </c>
      <c r="L8" s="273">
        <v>1801.3</v>
      </c>
      <c r="M8" s="273">
        <v>1625.3</v>
      </c>
      <c r="N8" s="273">
        <v>1373.1</v>
      </c>
      <c r="O8" s="269">
        <v>2751.6</v>
      </c>
      <c r="P8" s="269">
        <v>4200.7</v>
      </c>
      <c r="Q8" s="269">
        <v>5620.6</v>
      </c>
      <c r="R8" s="269">
        <v>6696.1</v>
      </c>
      <c r="S8" s="143"/>
      <c r="T8" s="143"/>
      <c r="U8" s="142"/>
      <c r="V8" s="957"/>
      <c r="W8" s="142"/>
      <c r="X8" s="142"/>
      <c r="Y8" s="350"/>
      <c r="Z8" s="350"/>
    </row>
    <row r="9" spans="1:56">
      <c r="A9" s="287" t="s">
        <v>367</v>
      </c>
      <c r="B9" s="124"/>
      <c r="C9" s="124"/>
      <c r="D9" s="124"/>
      <c r="E9" s="124"/>
      <c r="F9" s="124"/>
      <c r="G9" s="124"/>
      <c r="H9" s="124"/>
      <c r="I9" s="124"/>
      <c r="J9" s="124"/>
      <c r="K9" s="124"/>
      <c r="L9" s="124"/>
      <c r="M9" s="124"/>
      <c r="N9" s="124"/>
      <c r="O9" s="143">
        <f>'Debt (Tb15)'!B7</f>
        <v>3366.6</v>
      </c>
      <c r="P9" s="143">
        <f>'Debt (Tb15)'!C7</f>
        <v>4644.5</v>
      </c>
      <c r="Q9" s="143">
        <f>'Debt (Tb15)'!D7</f>
        <v>6207.3</v>
      </c>
      <c r="R9" s="143">
        <f>'Debt (Tb15)'!E7</f>
        <v>7212.6</v>
      </c>
      <c r="S9" s="143">
        <f>'Debt (Tb15)'!F7</f>
        <v>7773.4</v>
      </c>
      <c r="T9" s="143">
        <f>'Debt (Tb15)'!G7</f>
        <v>7978.7</v>
      </c>
      <c r="U9" s="142">
        <f>'Debt (Tb15)'!H7</f>
        <v>8334.7000000000007</v>
      </c>
      <c r="V9" s="957">
        <f>'Debt (Tb15)'!I7</f>
        <v>8322.2999999999993</v>
      </c>
      <c r="W9" s="142">
        <f>'Debt (Tb15)'!J7</f>
        <v>8761.5</v>
      </c>
      <c r="X9" s="142">
        <f>'Debt (Tb15)'!K7</f>
        <v>8685.2000000000007</v>
      </c>
      <c r="Y9" s="142">
        <f>'Debt (Tb15)'!L7</f>
        <v>8911.9</v>
      </c>
      <c r="Z9" s="142">
        <f>'Debt (Tb15)'!M7</f>
        <v>9344.4</v>
      </c>
    </row>
    <row r="10" spans="1:56">
      <c r="A10" s="322" t="s">
        <v>377</v>
      </c>
      <c r="B10" s="273">
        <v>246.1</v>
      </c>
      <c r="C10" s="273">
        <v>206.1</v>
      </c>
      <c r="D10" s="273">
        <v>306.10000000000002</v>
      </c>
      <c r="E10" s="273">
        <v>283.8</v>
      </c>
      <c r="F10" s="273">
        <v>174.7</v>
      </c>
      <c r="G10" s="273">
        <v>898</v>
      </c>
      <c r="H10" s="273">
        <v>1567.9</v>
      </c>
      <c r="I10" s="273">
        <v>1883</v>
      </c>
      <c r="J10" s="273">
        <v>2174.8000000000002</v>
      </c>
      <c r="K10" s="273">
        <v>2339.5</v>
      </c>
      <c r="L10" s="273">
        <v>2402.6</v>
      </c>
      <c r="M10" s="273">
        <v>2502.6</v>
      </c>
      <c r="N10" s="273">
        <v>2502.6</v>
      </c>
      <c r="O10" s="269">
        <v>3366.6</v>
      </c>
      <c r="P10" s="269">
        <v>4644.5</v>
      </c>
      <c r="Q10" s="269">
        <v>6207.3</v>
      </c>
      <c r="R10" s="269">
        <v>7212.6</v>
      </c>
      <c r="S10" s="143"/>
      <c r="T10" s="143"/>
      <c r="U10" s="142"/>
      <c r="V10" s="957"/>
      <c r="W10" s="142"/>
      <c r="X10" s="142"/>
      <c r="Y10" s="350"/>
      <c r="Z10" s="350"/>
    </row>
    <row r="11" spans="1:56">
      <c r="A11" s="287" t="s">
        <v>340</v>
      </c>
      <c r="B11" s="124"/>
      <c r="C11" s="124"/>
      <c r="D11" s="124"/>
      <c r="E11" s="124"/>
      <c r="F11" s="124"/>
      <c r="G11" s="124"/>
      <c r="H11" s="124"/>
      <c r="I11" s="124"/>
      <c r="J11" s="124"/>
      <c r="K11" s="124"/>
      <c r="L11" s="124"/>
      <c r="M11" s="124"/>
      <c r="N11" s="124"/>
      <c r="O11" s="396" t="s">
        <v>120</v>
      </c>
      <c r="P11" s="397" t="s">
        <v>120</v>
      </c>
      <c r="Q11" s="397" t="s">
        <v>120</v>
      </c>
      <c r="R11" s="396" t="s">
        <v>120</v>
      </c>
      <c r="S11" s="144" t="s">
        <v>120</v>
      </c>
      <c r="T11" s="143" t="s">
        <v>120</v>
      </c>
      <c r="U11" s="142" t="s">
        <v>120</v>
      </c>
      <c r="V11" s="957" t="s">
        <v>120</v>
      </c>
      <c r="W11" s="142" t="s">
        <v>120</v>
      </c>
      <c r="X11" s="142" t="s">
        <v>120</v>
      </c>
      <c r="Y11" s="405" t="s">
        <v>120</v>
      </c>
      <c r="Z11" s="405" t="s">
        <v>120</v>
      </c>
    </row>
    <row r="12" spans="1:56">
      <c r="A12" s="322" t="s">
        <v>378</v>
      </c>
      <c r="B12" s="273">
        <v>0</v>
      </c>
      <c r="C12" s="273">
        <v>0</v>
      </c>
      <c r="D12" s="273">
        <v>60.2</v>
      </c>
      <c r="E12" s="273">
        <v>135.4</v>
      </c>
      <c r="F12" s="273">
        <v>92.9</v>
      </c>
      <c r="G12" s="273">
        <v>47.2</v>
      </c>
      <c r="H12" s="273">
        <v>39.4</v>
      </c>
      <c r="I12" s="273">
        <v>24</v>
      </c>
      <c r="J12" s="273">
        <v>18.3</v>
      </c>
      <c r="K12" s="273">
        <v>13.7</v>
      </c>
      <c r="L12" s="273">
        <v>9.1</v>
      </c>
      <c r="M12" s="273" t="s">
        <v>120</v>
      </c>
      <c r="N12" s="273" t="s">
        <v>120</v>
      </c>
      <c r="O12" s="274" t="s">
        <v>120</v>
      </c>
      <c r="P12" s="274" t="s">
        <v>120</v>
      </c>
      <c r="Q12" s="398" t="s">
        <v>120</v>
      </c>
      <c r="R12" s="274" t="s">
        <v>120</v>
      </c>
      <c r="S12" s="143"/>
      <c r="T12" s="143"/>
      <c r="U12" s="142"/>
      <c r="V12" s="957"/>
      <c r="W12" s="142"/>
      <c r="X12" s="142"/>
      <c r="Y12" s="350"/>
      <c r="Z12" s="350"/>
    </row>
    <row r="13" spans="1:56">
      <c r="A13" s="322" t="s">
        <v>379</v>
      </c>
      <c r="B13" s="399">
        <v>0.23</v>
      </c>
      <c r="C13" s="399">
        <v>0.187</v>
      </c>
      <c r="D13" s="399">
        <v>0.215</v>
      </c>
      <c r="E13" s="399">
        <v>0.22</v>
      </c>
      <c r="F13" s="399">
        <v>0.23300000000000001</v>
      </c>
      <c r="G13" s="399">
        <v>0.23200000000000001</v>
      </c>
      <c r="H13" s="399">
        <v>0.2</v>
      </c>
      <c r="I13" s="399">
        <v>0.184</v>
      </c>
      <c r="J13" s="399">
        <v>0.16900000000000001</v>
      </c>
      <c r="K13" s="399">
        <v>0.189</v>
      </c>
      <c r="L13" s="399">
        <v>0.193</v>
      </c>
      <c r="M13" s="399">
        <v>0.16600000000000001</v>
      </c>
      <c r="N13" s="399">
        <v>0.14499999999999999</v>
      </c>
      <c r="O13" s="400">
        <v>0.19</v>
      </c>
      <c r="P13" s="400">
        <v>0.25800000000000001</v>
      </c>
      <c r="Q13" s="400">
        <v>0.28999999999999998</v>
      </c>
      <c r="R13" s="400">
        <v>0.27300000000000002</v>
      </c>
      <c r="S13" s="812"/>
      <c r="T13" s="812"/>
      <c r="U13" s="142"/>
      <c r="V13" s="957"/>
      <c r="W13" s="142"/>
      <c r="X13" s="142"/>
      <c r="Y13" s="350"/>
      <c r="Z13" s="350"/>
    </row>
    <row r="14" spans="1:56">
      <c r="A14" s="287"/>
      <c r="B14" s="124"/>
      <c r="C14" s="124"/>
      <c r="D14" s="124"/>
      <c r="E14" s="124"/>
      <c r="F14" s="124"/>
      <c r="G14" s="124"/>
      <c r="H14" s="124"/>
      <c r="I14" s="124"/>
      <c r="J14" s="124"/>
      <c r="K14" s="124"/>
      <c r="L14" s="124"/>
      <c r="M14" s="124"/>
      <c r="N14" s="124"/>
      <c r="O14" s="397"/>
      <c r="P14" s="397"/>
      <c r="Q14" s="397"/>
      <c r="R14" s="397"/>
      <c r="S14" s="143"/>
      <c r="T14" s="143"/>
      <c r="U14" s="142"/>
      <c r="V14" s="957"/>
      <c r="W14" s="142"/>
      <c r="X14" s="142"/>
      <c r="Y14" s="350"/>
      <c r="Z14" s="350"/>
    </row>
    <row r="15" spans="1:56" s="172" customFormat="1">
      <c r="A15" s="108" t="s">
        <v>326</v>
      </c>
      <c r="B15" s="395"/>
      <c r="C15" s="395"/>
      <c r="D15" s="395"/>
      <c r="E15" s="395"/>
      <c r="F15" s="395"/>
      <c r="G15" s="395"/>
      <c r="H15" s="395"/>
      <c r="I15" s="395"/>
      <c r="J15" s="395"/>
      <c r="K15" s="395"/>
      <c r="L15" s="395"/>
      <c r="M15" s="395"/>
      <c r="N15" s="395"/>
      <c r="O15" s="138">
        <f>'Debt (Tb15)'!B10</f>
        <v>2367.4</v>
      </c>
      <c r="P15" s="138">
        <f>'Debt (Tb15)'!C10</f>
        <v>3032.5</v>
      </c>
      <c r="Q15" s="138">
        <f>'Debt (Tb15)'!D10</f>
        <v>3537.2</v>
      </c>
      <c r="R15" s="138">
        <f>'Debt (Tb15)'!E10</f>
        <v>4058.1</v>
      </c>
      <c r="S15" s="138">
        <f>'Debt (Tb15)'!F10</f>
        <v>5507.1</v>
      </c>
      <c r="T15" s="138">
        <f>'Debt (Tb15)'!G10</f>
        <v>6385.1</v>
      </c>
      <c r="U15" s="137">
        <f>'Debt (Tb15)'!H10</f>
        <v>8885.7000000000007</v>
      </c>
      <c r="V15" s="955">
        <f>'Debt (Tb15)'!I10</f>
        <v>9981.4</v>
      </c>
      <c r="W15" s="137">
        <f>'Debt (Tb15)'!J10</f>
        <v>11381.9</v>
      </c>
      <c r="X15" s="137">
        <f>'Debt (Tb15)'!K10</f>
        <v>12922.6</v>
      </c>
      <c r="Y15" s="137">
        <f>'Debt (Tb15)'!L10</f>
        <v>14099.2</v>
      </c>
      <c r="Z15" s="137">
        <f>'Debt (Tb15)'!M10</f>
        <v>15252</v>
      </c>
    </row>
    <row r="16" spans="1:56" s="172" customFormat="1">
      <c r="A16" s="315" t="s">
        <v>326</v>
      </c>
      <c r="B16" s="280">
        <v>3812.9</v>
      </c>
      <c r="C16" s="280">
        <v>3838.3</v>
      </c>
      <c r="D16" s="280">
        <v>4982.2</v>
      </c>
      <c r="E16" s="280">
        <v>5594.6</v>
      </c>
      <c r="F16" s="280">
        <v>4709.1000000000004</v>
      </c>
      <c r="G16" s="280">
        <v>4409.5</v>
      </c>
      <c r="H16" s="280">
        <v>3856</v>
      </c>
      <c r="I16" s="280">
        <v>3631.1</v>
      </c>
      <c r="J16" s="280">
        <v>3145.7</v>
      </c>
      <c r="K16" s="280">
        <v>2854.8</v>
      </c>
      <c r="L16" s="280">
        <v>2936.6</v>
      </c>
      <c r="M16" s="280">
        <v>3021.7</v>
      </c>
      <c r="N16" s="280">
        <v>3328</v>
      </c>
      <c r="O16" s="280">
        <v>2367.4</v>
      </c>
      <c r="P16" s="280">
        <v>3032.5</v>
      </c>
      <c r="Q16" s="280">
        <v>3537.2</v>
      </c>
      <c r="R16" s="280">
        <v>4058.1</v>
      </c>
      <c r="S16" s="811"/>
      <c r="T16" s="811"/>
      <c r="U16" s="297"/>
      <c r="V16" s="956"/>
      <c r="W16" s="297"/>
      <c r="X16" s="297"/>
      <c r="Y16" s="404"/>
      <c r="Z16" s="404"/>
    </row>
    <row r="17" spans="1:26">
      <c r="A17" s="287" t="s">
        <v>334</v>
      </c>
      <c r="B17" s="124"/>
      <c r="C17" s="124"/>
      <c r="D17" s="124"/>
      <c r="E17" s="124"/>
      <c r="F17" s="124"/>
      <c r="G17" s="124"/>
      <c r="H17" s="124"/>
      <c r="I17" s="124"/>
      <c r="J17" s="124"/>
      <c r="K17" s="124"/>
      <c r="L17" s="124"/>
      <c r="M17" s="124"/>
      <c r="N17" s="124"/>
      <c r="O17" s="397" t="s">
        <v>120</v>
      </c>
      <c r="P17" s="397" t="s">
        <v>120</v>
      </c>
      <c r="Q17" s="397" t="s">
        <v>120</v>
      </c>
      <c r="R17" s="396">
        <f>'Debt (Tb15)'!E11</f>
        <v>0</v>
      </c>
      <c r="S17" s="396">
        <f>'Debt (Tb15)'!F11</f>
        <v>0</v>
      </c>
      <c r="T17" s="144">
        <f>'Debt (Tb15)'!G11</f>
        <v>0</v>
      </c>
      <c r="U17" s="146">
        <f>'Debt (Tb15)'!H11</f>
        <v>640</v>
      </c>
      <c r="V17" s="958">
        <f>'Debt (Tb15)'!I11</f>
        <v>1672.2</v>
      </c>
      <c r="W17" s="146">
        <f>'Debt (Tb15)'!J11</f>
        <v>1630.8</v>
      </c>
      <c r="X17" s="146">
        <f>'Debt (Tb15)'!K11</f>
        <v>3230.8</v>
      </c>
      <c r="Y17" s="146">
        <f>'Debt (Tb15)'!L11</f>
        <v>3230.8</v>
      </c>
      <c r="Z17" s="146">
        <f>'Debt (Tb15)'!M11</f>
        <v>3230.8</v>
      </c>
    </row>
    <row r="18" spans="1:26">
      <c r="A18" s="490" t="s">
        <v>370</v>
      </c>
      <c r="B18" s="124"/>
      <c r="C18" s="124"/>
      <c r="D18" s="124"/>
      <c r="E18" s="124"/>
      <c r="F18" s="124"/>
      <c r="G18" s="124"/>
      <c r="H18" s="124"/>
      <c r="I18" s="124"/>
      <c r="J18" s="124"/>
      <c r="K18" s="124"/>
      <c r="L18" s="124"/>
      <c r="M18" s="124"/>
      <c r="N18" s="124"/>
      <c r="O18" s="143" t="s">
        <v>120</v>
      </c>
      <c r="P18" s="143" t="s">
        <v>120</v>
      </c>
      <c r="Q18" s="143" t="s">
        <v>120</v>
      </c>
      <c r="R18" s="144">
        <f>'Debt (Tb15)'!E14</f>
        <v>0</v>
      </c>
      <c r="S18" s="144">
        <f>'Debt (Tb15)'!F14</f>
        <v>0</v>
      </c>
      <c r="T18" s="144">
        <f>'Debt (Tb15)'!G14</f>
        <v>0</v>
      </c>
      <c r="U18" s="146">
        <f>'Debt (Tb15)'!H14</f>
        <v>0</v>
      </c>
      <c r="V18" s="958">
        <f>'Debt (Tb15)'!I14</f>
        <v>0</v>
      </c>
      <c r="W18" s="146">
        <f>'Debt (Tb15)'!J14</f>
        <v>0</v>
      </c>
      <c r="X18" s="146">
        <f>'Debt (Tb15)'!K14</f>
        <v>0</v>
      </c>
      <c r="Y18" s="146">
        <f>'Debt (Tb15)'!L14</f>
        <v>0</v>
      </c>
      <c r="Z18" s="146">
        <f>'Debt (Tb15)'!M14</f>
        <v>0</v>
      </c>
    </row>
    <row r="19" spans="1:26">
      <c r="A19" s="287" t="s">
        <v>340</v>
      </c>
      <c r="B19" s="124"/>
      <c r="C19" s="124"/>
      <c r="D19" s="124"/>
      <c r="E19" s="124"/>
      <c r="F19" s="124"/>
      <c r="G19" s="124"/>
      <c r="H19" s="124"/>
      <c r="I19" s="124"/>
      <c r="J19" s="124"/>
      <c r="K19" s="124"/>
      <c r="L19" s="124"/>
      <c r="M19" s="124"/>
      <c r="N19" s="124"/>
      <c r="O19" s="143">
        <f>'Debt (Tb15)'!B15</f>
        <v>2367.4</v>
      </c>
      <c r="P19" s="143">
        <f>'Debt (Tb15)'!C15</f>
        <v>3032.5</v>
      </c>
      <c r="Q19" s="143">
        <f>'Debt (Tb15)'!D15</f>
        <v>3537.2</v>
      </c>
      <c r="R19" s="143">
        <f>'Debt (Tb15)'!E15</f>
        <v>4058.1</v>
      </c>
      <c r="S19" s="143">
        <f>'Debt (Tb15)'!F15</f>
        <v>5507.1</v>
      </c>
      <c r="T19" s="143">
        <f>'Debt (Tb15)'!G15</f>
        <v>6385.1</v>
      </c>
      <c r="U19" s="142">
        <f>'Debt (Tb15)'!H15</f>
        <v>7444.2999999999993</v>
      </c>
      <c r="V19" s="957">
        <f>'Debt (Tb15)'!I15</f>
        <v>8309.2000000000007</v>
      </c>
      <c r="W19" s="142">
        <f>'Debt (Tb15)'!J15</f>
        <v>9953.2000000000007</v>
      </c>
      <c r="X19" s="142">
        <f>'Debt (Tb15)'!K15</f>
        <v>10673.2</v>
      </c>
      <c r="Y19" s="142">
        <f>'Debt (Tb15)'!L15</f>
        <v>11463.6</v>
      </c>
      <c r="Z19" s="142">
        <f>'Debt (Tb15)'!M15</f>
        <v>12226.4</v>
      </c>
    </row>
    <row r="20" spans="1:26">
      <c r="A20" s="490" t="s">
        <v>371</v>
      </c>
      <c r="B20" s="124"/>
      <c r="C20" s="124"/>
      <c r="D20" s="124"/>
      <c r="E20" s="124"/>
      <c r="F20" s="124"/>
      <c r="G20" s="124"/>
      <c r="H20" s="124"/>
      <c r="I20" s="124"/>
      <c r="J20" s="124"/>
      <c r="K20" s="124"/>
      <c r="L20" s="124"/>
      <c r="M20" s="124"/>
      <c r="N20" s="124"/>
      <c r="O20" s="143">
        <f>'Debt (Tb15)'!B16</f>
        <v>2337.5</v>
      </c>
      <c r="P20" s="143">
        <f>'Debt (Tb15)'!C16</f>
        <v>3018.4</v>
      </c>
      <c r="Q20" s="143">
        <f>'Debt (Tb15)'!D16</f>
        <v>3537.2</v>
      </c>
      <c r="R20" s="143">
        <f>'Debt (Tb15)'!E16</f>
        <v>4058.1</v>
      </c>
      <c r="S20" s="143">
        <f>'Debt (Tb15)'!F16</f>
        <v>4593</v>
      </c>
      <c r="T20" s="143">
        <f>'Debt (Tb15)'!G16</f>
        <v>5396.4</v>
      </c>
      <c r="U20" s="142">
        <f>'Debt (Tb15)'!H16</f>
        <v>5228.7</v>
      </c>
      <c r="V20" s="957">
        <f>'Debt (Tb15)'!I16</f>
        <v>5924.1</v>
      </c>
      <c r="W20" s="142">
        <f>'Debt (Tb15)'!J16</f>
        <v>5958.7</v>
      </c>
      <c r="X20" s="142">
        <f>'Debt (Tb15)'!K16</f>
        <v>6842.5</v>
      </c>
      <c r="Y20" s="142">
        <f>'Debt (Tb15)'!L16</f>
        <v>8304.1</v>
      </c>
      <c r="Z20" s="142">
        <f>'Debt (Tb15)'!M16</f>
        <v>9122.4</v>
      </c>
    </row>
    <row r="21" spans="1:26">
      <c r="A21" s="322" t="s">
        <v>380</v>
      </c>
      <c r="B21" s="273">
        <v>3650.4</v>
      </c>
      <c r="C21" s="273">
        <v>3683.5</v>
      </c>
      <c r="D21" s="273">
        <v>4822</v>
      </c>
      <c r="E21" s="273">
        <v>5464.1</v>
      </c>
      <c r="F21" s="273">
        <v>4547.8</v>
      </c>
      <c r="G21" s="273">
        <v>4239.5</v>
      </c>
      <c r="H21" s="273">
        <v>3723</v>
      </c>
      <c r="I21" s="273">
        <v>3507.2</v>
      </c>
      <c r="J21" s="273">
        <v>3038.1</v>
      </c>
      <c r="K21" s="273">
        <v>2746</v>
      </c>
      <c r="L21" s="273">
        <v>2842.2</v>
      </c>
      <c r="M21" s="273">
        <v>2945.1</v>
      </c>
      <c r="N21" s="273">
        <v>3269.2</v>
      </c>
      <c r="O21" s="269">
        <v>2337.5</v>
      </c>
      <c r="P21" s="269">
        <v>3018.4</v>
      </c>
      <c r="Q21" s="269">
        <v>3537.2</v>
      </c>
      <c r="R21" s="269">
        <v>4058.1</v>
      </c>
      <c r="S21" s="143"/>
      <c r="T21" s="143"/>
      <c r="U21" s="142"/>
      <c r="V21" s="957"/>
      <c r="W21" s="142"/>
      <c r="X21" s="142"/>
      <c r="Y21" s="350"/>
      <c r="Z21" s="350"/>
    </row>
    <row r="22" spans="1:26">
      <c r="A22" s="490" t="s">
        <v>372</v>
      </c>
      <c r="B22" s="124"/>
      <c r="C22" s="124"/>
      <c r="D22" s="124"/>
      <c r="E22" s="124"/>
      <c r="F22" s="124"/>
      <c r="G22" s="124"/>
      <c r="H22" s="124"/>
      <c r="I22" s="124"/>
      <c r="J22" s="124"/>
      <c r="K22" s="124"/>
      <c r="L22" s="124"/>
      <c r="M22" s="124"/>
      <c r="N22" s="124"/>
      <c r="O22" s="144">
        <f>'Debt (Tb15)'!B17</f>
        <v>29.9</v>
      </c>
      <c r="P22" s="144">
        <f>'Debt (Tb15)'!C17</f>
        <v>14.1</v>
      </c>
      <c r="Q22" s="144">
        <f>'Debt (Tb15)'!D17</f>
        <v>0</v>
      </c>
      <c r="R22" s="144">
        <f>'Debt (Tb15)'!E17</f>
        <v>0</v>
      </c>
      <c r="S22" s="144">
        <f>'Debt (Tb15)'!F17</f>
        <v>686.8</v>
      </c>
      <c r="T22" s="144">
        <f>'Debt (Tb15)'!G17</f>
        <v>1033.7</v>
      </c>
      <c r="U22" s="146">
        <f>'Debt (Tb15)'!H17</f>
        <v>1429.6</v>
      </c>
      <c r="V22" s="958">
        <f>'Debt (Tb15)'!I17</f>
        <v>1635.6</v>
      </c>
      <c r="W22" s="146">
        <f>'Debt (Tb15)'!J17</f>
        <v>1617.3</v>
      </c>
      <c r="X22" s="146">
        <f>'Debt (Tb15)'!K17</f>
        <v>833.1</v>
      </c>
      <c r="Y22" s="146">
        <f>'Debt (Tb15)'!L17</f>
        <v>29.6</v>
      </c>
      <c r="Z22" s="146">
        <f>'Debt (Tb15)'!M17</f>
        <v>14.6</v>
      </c>
    </row>
    <row r="23" spans="1:26">
      <c r="A23" s="322" t="s">
        <v>381</v>
      </c>
      <c r="B23" s="273">
        <v>144.6</v>
      </c>
      <c r="C23" s="273">
        <v>137.5</v>
      </c>
      <c r="D23" s="273">
        <v>140.30000000000001</v>
      </c>
      <c r="E23" s="273">
        <v>107.4</v>
      </c>
      <c r="F23" s="273">
        <v>135.9</v>
      </c>
      <c r="G23" s="273">
        <v>170</v>
      </c>
      <c r="H23" s="273">
        <v>133</v>
      </c>
      <c r="I23" s="273">
        <v>123.9</v>
      </c>
      <c r="J23" s="273">
        <v>107.6</v>
      </c>
      <c r="K23" s="273">
        <v>108.8</v>
      </c>
      <c r="L23" s="273">
        <v>94.5</v>
      </c>
      <c r="M23" s="273">
        <v>76.599999999999994</v>
      </c>
      <c r="N23" s="273">
        <v>58.8</v>
      </c>
      <c r="O23" s="269">
        <v>29.9</v>
      </c>
      <c r="P23" s="269">
        <v>14.1</v>
      </c>
      <c r="Q23" s="274" t="s">
        <v>120</v>
      </c>
      <c r="R23" s="398" t="s">
        <v>120</v>
      </c>
      <c r="S23" s="143"/>
      <c r="T23" s="143"/>
      <c r="U23" s="142"/>
      <c r="V23" s="957"/>
      <c r="W23" s="142"/>
      <c r="X23" s="142"/>
      <c r="Y23" s="350"/>
      <c r="Z23" s="350"/>
    </row>
    <row r="24" spans="1:26">
      <c r="A24" s="287" t="s">
        <v>382</v>
      </c>
      <c r="B24" s="124"/>
      <c r="C24" s="124"/>
      <c r="D24" s="124"/>
      <c r="E24" s="124"/>
      <c r="F24" s="124"/>
      <c r="G24" s="124"/>
      <c r="H24" s="124"/>
      <c r="I24" s="124"/>
      <c r="J24" s="124"/>
      <c r="K24" s="124"/>
      <c r="L24" s="124"/>
      <c r="M24" s="124"/>
      <c r="N24" s="124"/>
      <c r="O24" s="396">
        <f>'Debt (Tb15)'!B18</f>
        <v>0</v>
      </c>
      <c r="P24" s="396">
        <f>'Debt (Tb15)'!C18</f>
        <v>0</v>
      </c>
      <c r="Q24" s="396">
        <f>'Debt (Tb15)'!D18</f>
        <v>0</v>
      </c>
      <c r="R24" s="396">
        <f>'Debt (Tb15)'!E18</f>
        <v>0</v>
      </c>
      <c r="S24" s="144">
        <f>'Debt (Tb15)'!F18</f>
        <v>227.3</v>
      </c>
      <c r="T24" s="144">
        <f>'Debt (Tb15)'!G18</f>
        <v>45</v>
      </c>
      <c r="U24" s="146">
        <f>'Debt (Tb15)'!H18</f>
        <v>786</v>
      </c>
      <c r="V24" s="958">
        <f>'Debt (Tb15)'!I18</f>
        <v>749.5</v>
      </c>
      <c r="W24" s="146">
        <f>'Debt (Tb15)'!J18</f>
        <v>2377.1999999999998</v>
      </c>
      <c r="X24" s="146">
        <f>'Debt (Tb15)'!K18</f>
        <v>2997.6</v>
      </c>
      <c r="Y24" s="146">
        <f>'Debt (Tb15)'!L18</f>
        <v>3129.9</v>
      </c>
      <c r="Z24" s="146">
        <f>'Debt (Tb15)'!M18</f>
        <v>3089.4</v>
      </c>
    </row>
    <row r="25" spans="1:26">
      <c r="A25" s="322" t="s">
        <v>383</v>
      </c>
      <c r="B25" s="275">
        <v>17.899999999999999</v>
      </c>
      <c r="C25" s="275">
        <v>17.3</v>
      </c>
      <c r="D25" s="275">
        <v>19.899999999999999</v>
      </c>
      <c r="E25" s="275">
        <v>23.1</v>
      </c>
      <c r="F25" s="275">
        <v>25.4</v>
      </c>
      <c r="G25" s="275" t="s">
        <v>120</v>
      </c>
      <c r="H25" s="275" t="s">
        <v>120</v>
      </c>
      <c r="I25" s="275" t="s">
        <v>120</v>
      </c>
      <c r="J25" s="275" t="s">
        <v>120</v>
      </c>
      <c r="K25" s="275" t="s">
        <v>120</v>
      </c>
      <c r="L25" s="275" t="s">
        <v>120</v>
      </c>
      <c r="M25" s="275" t="s">
        <v>120</v>
      </c>
      <c r="N25" s="275" t="s">
        <v>120</v>
      </c>
      <c r="O25" s="274" t="s">
        <v>120</v>
      </c>
      <c r="P25" s="274" t="s">
        <v>120</v>
      </c>
      <c r="Q25" s="274" t="s">
        <v>120</v>
      </c>
      <c r="R25" s="398" t="s">
        <v>120</v>
      </c>
      <c r="S25" s="143"/>
      <c r="T25" s="143"/>
      <c r="U25" s="142"/>
      <c r="V25" s="957"/>
      <c r="W25" s="142"/>
      <c r="X25" s="142"/>
      <c r="Y25" s="350"/>
      <c r="Z25" s="350"/>
    </row>
    <row r="26" spans="1:26">
      <c r="A26" s="322" t="s">
        <v>384</v>
      </c>
      <c r="B26" s="399">
        <v>0.434</v>
      </c>
      <c r="C26" s="399">
        <v>0.40300000000000002</v>
      </c>
      <c r="D26" s="399">
        <v>0.50700000000000001</v>
      </c>
      <c r="E26" s="399">
        <v>0.47499999999999998</v>
      </c>
      <c r="F26" s="399">
        <v>0.36399999999999999</v>
      </c>
      <c r="G26" s="399">
        <v>0.34899999999999998</v>
      </c>
      <c r="H26" s="399">
        <v>0.255</v>
      </c>
      <c r="I26" s="399">
        <v>0.215</v>
      </c>
      <c r="J26" s="399">
        <v>0.16700000000000001</v>
      </c>
      <c r="K26" s="399">
        <v>0.13200000000000001</v>
      </c>
      <c r="L26" s="399">
        <v>0.13500000000000001</v>
      </c>
      <c r="M26" s="399">
        <v>0.121</v>
      </c>
      <c r="N26" s="399">
        <v>0.125</v>
      </c>
      <c r="O26" s="400">
        <v>7.3999999999999996E-2</v>
      </c>
      <c r="P26" s="400">
        <v>8.7999999999999995E-2</v>
      </c>
      <c r="Q26" s="400">
        <v>8.6999999999999994E-2</v>
      </c>
      <c r="R26" s="400">
        <v>0.08</v>
      </c>
      <c r="S26" s="143"/>
      <c r="T26" s="143"/>
      <c r="U26" s="142"/>
      <c r="V26" s="957"/>
      <c r="W26" s="142"/>
      <c r="X26" s="142"/>
      <c r="Y26" s="350"/>
      <c r="Z26" s="350"/>
    </row>
    <row r="27" spans="1:26">
      <c r="A27" s="287"/>
      <c r="B27" s="124"/>
      <c r="C27" s="124"/>
      <c r="D27" s="124"/>
      <c r="E27" s="124"/>
      <c r="F27" s="124"/>
      <c r="G27" s="124"/>
      <c r="H27" s="124"/>
      <c r="I27" s="124"/>
      <c r="J27" s="124"/>
      <c r="K27" s="124"/>
      <c r="L27" s="124"/>
      <c r="M27" s="124"/>
      <c r="N27" s="124"/>
      <c r="O27" s="397"/>
      <c r="P27" s="397"/>
      <c r="Q27" s="397"/>
      <c r="R27" s="397"/>
      <c r="S27" s="143"/>
      <c r="T27" s="143"/>
      <c r="U27" s="142"/>
      <c r="V27" s="957"/>
      <c r="W27" s="142"/>
      <c r="X27" s="142"/>
      <c r="Y27" s="350"/>
      <c r="Z27" s="350"/>
    </row>
    <row r="28" spans="1:26" s="172" customFormat="1">
      <c r="A28" s="108" t="s">
        <v>374</v>
      </c>
      <c r="B28" s="395"/>
      <c r="C28" s="395"/>
      <c r="D28" s="395"/>
      <c r="E28" s="395"/>
      <c r="F28" s="395"/>
      <c r="G28" s="395"/>
      <c r="H28" s="395"/>
      <c r="I28" s="395"/>
      <c r="J28" s="395"/>
      <c r="K28" s="395"/>
      <c r="L28" s="395"/>
      <c r="M28" s="395"/>
      <c r="N28" s="395"/>
      <c r="O28" s="138">
        <f>'Debt (Tb15)'!B20</f>
        <v>8485.6</v>
      </c>
      <c r="P28" s="138">
        <f>'Debt (Tb15)'!C20</f>
        <v>11877.65</v>
      </c>
      <c r="Q28" s="138">
        <f>'Debt (Tb15)'!D20</f>
        <v>15365.1</v>
      </c>
      <c r="R28" s="138">
        <f>'Debt (Tb15)'!E20</f>
        <v>18000.099999999999</v>
      </c>
      <c r="S28" s="138">
        <f>'Debt (Tb15)'!F20</f>
        <v>21944</v>
      </c>
      <c r="T28" s="138">
        <f>'Debt (Tb15)'!G20</f>
        <v>23558.199999999997</v>
      </c>
      <c r="U28" s="137">
        <f>'Debt (Tb15)'!H20</f>
        <v>25455</v>
      </c>
      <c r="V28" s="955">
        <f>'Debt (Tb15)'!I20</f>
        <v>26981.3</v>
      </c>
      <c r="W28" s="137">
        <f>'Debt (Tb15)'!J20</f>
        <v>27322.199999999997</v>
      </c>
      <c r="X28" s="137">
        <f>'Debt (Tb15)'!K20</f>
        <v>28881.4</v>
      </c>
      <c r="Y28" s="137">
        <f>'Debt (Tb15)'!L20</f>
        <v>30270.7</v>
      </c>
      <c r="Z28" s="137">
        <f>'Debt (Tb15)'!M20</f>
        <v>31410.9</v>
      </c>
    </row>
    <row r="29" spans="1:26" s="172" customFormat="1">
      <c r="A29" s="315" t="s">
        <v>385</v>
      </c>
      <c r="B29" s="280">
        <f>B6+B16</f>
        <v>5834.2</v>
      </c>
      <c r="C29" s="280">
        <f>C6+C16</f>
        <v>5621.6</v>
      </c>
      <c r="D29" s="280">
        <f>D6+D16</f>
        <v>7097.2999999999993</v>
      </c>
      <c r="E29" s="280">
        <v>8182.9</v>
      </c>
      <c r="F29" s="280">
        <v>7732</v>
      </c>
      <c r="G29" s="280">
        <v>7590.7</v>
      </c>
      <c r="H29" s="280">
        <v>7259.8</v>
      </c>
      <c r="I29" s="280">
        <v>6732.1</v>
      </c>
      <c r="J29" s="280">
        <v>6319</v>
      </c>
      <c r="K29" s="280">
        <v>6950.8</v>
      </c>
      <c r="L29" s="280">
        <v>7149.6</v>
      </c>
      <c r="M29" s="280">
        <v>7149.6</v>
      </c>
      <c r="N29" s="280">
        <v>7203.7</v>
      </c>
      <c r="O29" s="280">
        <v>8485.6</v>
      </c>
      <c r="P29" s="280">
        <v>11877.7</v>
      </c>
      <c r="Q29" s="280">
        <v>15365.1</v>
      </c>
      <c r="R29" s="280">
        <v>17966.900000000001</v>
      </c>
      <c r="S29" s="811"/>
      <c r="T29" s="811"/>
      <c r="U29" s="297"/>
      <c r="V29" s="956"/>
      <c r="W29" s="297"/>
      <c r="X29" s="297"/>
      <c r="Y29" s="404"/>
      <c r="Z29" s="404"/>
    </row>
    <row r="30" spans="1:26">
      <c r="A30" s="287" t="s">
        <v>375</v>
      </c>
      <c r="B30" s="401"/>
      <c r="C30" s="401"/>
      <c r="D30" s="401"/>
      <c r="E30" s="401"/>
      <c r="F30" s="401"/>
      <c r="G30" s="401"/>
      <c r="H30" s="401"/>
      <c r="I30" s="401"/>
      <c r="J30" s="401"/>
      <c r="K30" s="401"/>
      <c r="L30" s="401"/>
      <c r="M30" s="401"/>
      <c r="N30" s="401"/>
      <c r="O30" s="180">
        <f>'Debt (Tb15)'!B21</f>
        <v>0.26900000000000002</v>
      </c>
      <c r="P30" s="180">
        <f>'Debt (Tb15)'!C21</f>
        <v>0.34700000000000003</v>
      </c>
      <c r="Q30" s="180">
        <f>'Debt (Tb15)'!D21</f>
        <v>0.35499999999999998</v>
      </c>
      <c r="R30" s="180">
        <f>'Debt (Tb15)'!E21</f>
        <v>0.28958714755026721</v>
      </c>
      <c r="S30" s="180">
        <f>'Debt (Tb15)'!F21</f>
        <v>0.32383836416173029</v>
      </c>
      <c r="T30" s="180">
        <f>'Debt (Tb15)'!G21</f>
        <v>0.31895446428208774</v>
      </c>
      <c r="U30" s="186">
        <f>'Debt (Tb15)'!H21</f>
        <v>0.31773710764990626</v>
      </c>
      <c r="V30" s="951">
        <f>'Debt (Tb15)'!I21</f>
        <v>0.32800000000000001</v>
      </c>
      <c r="W30" s="186">
        <f>'Debt (Tb15)'!J21</f>
        <v>0.31792587524392329</v>
      </c>
      <c r="X30" s="186">
        <f>'Debt (Tb15)'!K21</f>
        <v>0.31332986893508813</v>
      </c>
      <c r="Y30" s="186">
        <f>'Debt (Tb15)'!L21</f>
        <v>0.30551714671548907</v>
      </c>
      <c r="Z30" s="186">
        <f>'Debt (Tb15)'!M21</f>
        <v>0.29367673484957568</v>
      </c>
    </row>
    <row r="31" spans="1:26">
      <c r="A31" s="402" t="s">
        <v>375</v>
      </c>
      <c r="B31" s="403">
        <v>0.66085557778688109</v>
      </c>
      <c r="C31" s="403">
        <v>0.57740941804969492</v>
      </c>
      <c r="D31" s="403">
        <v>0.68267625059032455</v>
      </c>
      <c r="E31" s="403">
        <v>0.69499999999999995</v>
      </c>
      <c r="F31" s="403">
        <v>0.59699999999999998</v>
      </c>
      <c r="G31" s="403">
        <v>0.6</v>
      </c>
      <c r="H31" s="403">
        <v>0.48099999999999998</v>
      </c>
      <c r="I31" s="403">
        <v>0.39800000000000002</v>
      </c>
      <c r="J31" s="403">
        <v>0.33600000000000002</v>
      </c>
      <c r="K31" s="403">
        <v>0.32100000000000001</v>
      </c>
      <c r="L31" s="403">
        <v>0.32800000000000001</v>
      </c>
      <c r="M31" s="403">
        <v>0.28699999999999998</v>
      </c>
      <c r="N31" s="403">
        <v>0.27</v>
      </c>
      <c r="O31" s="403">
        <v>0.26400000000000001</v>
      </c>
      <c r="P31" s="403">
        <v>0.34599999999999997</v>
      </c>
      <c r="Q31" s="403">
        <v>0.377</v>
      </c>
      <c r="R31" s="403">
        <v>0.35199999999999998</v>
      </c>
      <c r="S31" s="180"/>
      <c r="T31" s="180"/>
      <c r="U31" s="186"/>
      <c r="V31" s="951"/>
      <c r="W31" s="186"/>
      <c r="X31" s="186"/>
      <c r="Y31" s="406"/>
      <c r="Z31" s="406"/>
    </row>
    <row r="32" spans="1:26" s="172" customFormat="1">
      <c r="A32" s="108" t="s">
        <v>376</v>
      </c>
      <c r="B32" s="395"/>
      <c r="C32" s="395"/>
      <c r="D32" s="395"/>
      <c r="E32" s="395"/>
      <c r="F32" s="395"/>
      <c r="G32" s="395"/>
      <c r="H32" s="395"/>
      <c r="I32" s="395"/>
      <c r="J32" s="395"/>
      <c r="K32" s="395"/>
      <c r="L32" s="395"/>
      <c r="M32" s="395"/>
      <c r="N32" s="395"/>
      <c r="O32" s="138">
        <f>'Debt (Tb15)'!B22</f>
        <v>31593.1</v>
      </c>
      <c r="P32" s="138">
        <f>'Debt (Tb15)'!C22</f>
        <v>34275.9</v>
      </c>
      <c r="Q32" s="138">
        <f>'Debt (Tb15)'!D22</f>
        <v>43279.199999999997</v>
      </c>
      <c r="R32" s="138">
        <f>'Debt (Tb15)'!E22</f>
        <v>62157.8</v>
      </c>
      <c r="S32" s="138">
        <f>'Debt (Tb15)'!F22</f>
        <v>67762.2</v>
      </c>
      <c r="T32" s="138">
        <f>'Debt (Tb15)'!G22</f>
        <v>73860.7</v>
      </c>
      <c r="U32" s="137">
        <f>'Debt (Tb15)'!H22</f>
        <v>80113.399999999994</v>
      </c>
      <c r="V32" s="955">
        <f>'Debt (Tb15)'!I22</f>
        <v>82341.100000000006</v>
      </c>
      <c r="W32" s="137">
        <f>'Debt (Tb15)'!J22</f>
        <v>85938.9</v>
      </c>
      <c r="X32" s="137">
        <f>'Debt (Tb15)'!K22</f>
        <v>92175.7</v>
      </c>
      <c r="Y32" s="137">
        <f>'Debt (Tb15)'!L22</f>
        <v>99080.2</v>
      </c>
      <c r="Z32" s="137">
        <f>'Debt (Tb15)'!M22</f>
        <v>106957.4</v>
      </c>
    </row>
    <row r="33" spans="1:26" s="172" customFormat="1">
      <c r="A33" s="199" t="s">
        <v>376</v>
      </c>
      <c r="B33" s="333">
        <f t="shared" ref="B33:N33" si="0">B29/B31</f>
        <v>8828.2526411261788</v>
      </c>
      <c r="C33" s="333">
        <f t="shared" si="0"/>
        <v>9735.8993883195981</v>
      </c>
      <c r="D33" s="333">
        <f t="shared" si="0"/>
        <v>10396.289593878231</v>
      </c>
      <c r="E33" s="333">
        <f t="shared" si="0"/>
        <v>11773.956834532375</v>
      </c>
      <c r="F33" s="333">
        <f t="shared" si="0"/>
        <v>12951.423785594641</v>
      </c>
      <c r="G33" s="333">
        <f t="shared" si="0"/>
        <v>12651.166666666666</v>
      </c>
      <c r="H33" s="333">
        <f t="shared" si="0"/>
        <v>15093.139293139295</v>
      </c>
      <c r="I33" s="333">
        <f t="shared" si="0"/>
        <v>16914.824120603014</v>
      </c>
      <c r="J33" s="333">
        <f t="shared" si="0"/>
        <v>18806.547619047618</v>
      </c>
      <c r="K33" s="333">
        <f t="shared" si="0"/>
        <v>21653.582554517136</v>
      </c>
      <c r="L33" s="333">
        <f t="shared" si="0"/>
        <v>21797.560975609755</v>
      </c>
      <c r="M33" s="333">
        <f t="shared" si="0"/>
        <v>24911.498257839725</v>
      </c>
      <c r="N33" s="333">
        <f t="shared" si="0"/>
        <v>26680.370370370369</v>
      </c>
      <c r="O33" s="333">
        <f>O29/O31</f>
        <v>32142.424242424244</v>
      </c>
      <c r="P33" s="333">
        <f>P29/P31</f>
        <v>34328.612716763011</v>
      </c>
      <c r="Q33" s="333">
        <f>Q29/Q31</f>
        <v>40756.233421750665</v>
      </c>
      <c r="R33" s="333">
        <f>R29/R31</f>
        <v>51042.329545454551</v>
      </c>
      <c r="S33" s="813"/>
      <c r="T33" s="883"/>
      <c r="U33" s="407"/>
      <c r="V33" s="959"/>
      <c r="W33" s="407"/>
      <c r="X33" s="407"/>
      <c r="Y33" s="404"/>
      <c r="Z33" s="404"/>
    </row>
    <row r="34" spans="1:26">
      <c r="R34" s="161"/>
      <c r="S34" s="161"/>
      <c r="T34" s="161"/>
      <c r="U34" s="161"/>
      <c r="V34" s="161"/>
      <c r="W34" s="161"/>
      <c r="X34" s="161"/>
    </row>
    <row r="35" spans="1:26">
      <c r="A35" s="189"/>
      <c r="B35" s="190"/>
      <c r="C35" s="190"/>
      <c r="D35" s="190"/>
      <c r="E35" s="190"/>
      <c r="F35" s="190"/>
      <c r="G35" s="190"/>
      <c r="H35" s="190"/>
      <c r="I35" s="190"/>
      <c r="J35" s="190"/>
      <c r="K35" s="190"/>
      <c r="L35" s="190"/>
      <c r="M35" s="190"/>
      <c r="N35" s="190"/>
    </row>
    <row r="36" spans="1:26">
      <c r="A36" s="189"/>
      <c r="B36" s="190"/>
      <c r="C36" s="190"/>
      <c r="D36" s="190"/>
      <c r="E36" s="190"/>
      <c r="F36" s="190"/>
      <c r="G36" s="190"/>
      <c r="H36" s="190"/>
      <c r="I36" s="190"/>
      <c r="J36" s="190"/>
      <c r="K36" s="190"/>
      <c r="L36" s="190"/>
      <c r="M36" s="190"/>
      <c r="N36" s="190"/>
      <c r="O36" s="105"/>
      <c r="P36" s="105"/>
      <c r="Q36" s="105"/>
      <c r="R36" s="105"/>
      <c r="S36" s="105"/>
    </row>
    <row r="37" spans="1:26">
      <c r="A37" s="189"/>
      <c r="B37" s="190"/>
      <c r="C37" s="190"/>
      <c r="D37" s="190"/>
      <c r="E37" s="190"/>
      <c r="F37" s="190"/>
      <c r="G37" s="190"/>
      <c r="H37" s="190"/>
      <c r="I37" s="190"/>
      <c r="J37" s="190"/>
      <c r="K37" s="190"/>
      <c r="L37" s="190"/>
      <c r="M37" s="190"/>
      <c r="N37" s="190"/>
      <c r="O37" s="105"/>
      <c r="P37" s="105"/>
      <c r="Q37" s="105"/>
      <c r="R37" s="105"/>
      <c r="S37" s="105"/>
    </row>
    <row r="38" spans="1:26">
      <c r="A38" s="189"/>
      <c r="B38" s="191"/>
      <c r="C38" s="191"/>
      <c r="D38" s="191"/>
      <c r="E38" s="191"/>
      <c r="F38" s="191"/>
      <c r="G38" s="191"/>
      <c r="H38" s="191"/>
      <c r="I38" s="191"/>
      <c r="J38" s="191"/>
      <c r="K38" s="191"/>
      <c r="L38" s="191"/>
      <c r="M38" s="191"/>
      <c r="N38" s="191"/>
      <c r="O38" s="105"/>
      <c r="P38" s="105"/>
      <c r="Q38" s="105"/>
      <c r="R38" s="105"/>
      <c r="S38" s="105"/>
    </row>
    <row r="39" spans="1:26">
      <c r="A39" s="189"/>
      <c r="B39" s="191"/>
      <c r="C39" s="191"/>
      <c r="D39" s="191"/>
      <c r="E39" s="191"/>
      <c r="F39" s="191"/>
      <c r="G39" s="191"/>
      <c r="H39" s="191"/>
      <c r="I39" s="191"/>
      <c r="J39" s="191"/>
      <c r="K39" s="191"/>
      <c r="L39" s="191"/>
      <c r="M39" s="191"/>
      <c r="N39" s="191"/>
      <c r="O39" s="105"/>
      <c r="P39" s="105"/>
      <c r="Q39" s="105"/>
      <c r="R39" s="105"/>
      <c r="S39" s="105"/>
    </row>
    <row r="40" spans="1:26">
      <c r="O40" s="105"/>
      <c r="P40" s="105"/>
      <c r="Q40" s="105"/>
      <c r="R40" s="105"/>
      <c r="S40" s="105"/>
    </row>
    <row r="41" spans="1:26">
      <c r="O41" s="105"/>
      <c r="P41" s="105"/>
      <c r="Q41" s="105"/>
      <c r="R41" s="105"/>
      <c r="S41" s="105"/>
    </row>
    <row r="42" spans="1:26">
      <c r="O42" s="105"/>
      <c r="P42" s="105"/>
      <c r="Q42" s="105"/>
      <c r="R42" s="105"/>
      <c r="S42" s="105"/>
    </row>
    <row r="43" spans="1:26">
      <c r="O43" s="105"/>
      <c r="P43" s="105"/>
      <c r="Q43" s="105"/>
      <c r="R43" s="105"/>
      <c r="S43" s="105"/>
    </row>
    <row r="44" spans="1:26">
      <c r="O44" s="105"/>
      <c r="P44" s="105"/>
      <c r="Q44" s="105"/>
      <c r="R44" s="105"/>
      <c r="S44" s="105"/>
    </row>
    <row r="45" spans="1:26">
      <c r="O45" s="105"/>
      <c r="P45" s="105"/>
      <c r="Q45" s="105"/>
      <c r="R45" s="105"/>
      <c r="S45" s="105"/>
    </row>
  </sheetData>
  <pageMargins left="0.75" right="0.75" top="1" bottom="1" header="0.5" footer="0.5"/>
  <pageSetup paperSize="9" orientation="portrait" horizontalDpi="4294967292" verticalDpi="4294967292"/>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S59"/>
  <sheetViews>
    <sheetView workbookViewId="0">
      <pane xSplit="1" ySplit="3" topLeftCell="P4" activePane="bottomRight" state="frozen"/>
      <selection activeCell="B2" sqref="B2"/>
      <selection pane="topRight" activeCell="B2" sqref="B2"/>
      <selection pane="bottomLeft" activeCell="B2" sqref="B2"/>
      <selection pane="bottomRight" activeCell="W30" sqref="W30"/>
    </sheetView>
  </sheetViews>
  <sheetFormatPr defaultColWidth="8.85546875" defaultRowHeight="12.75"/>
  <cols>
    <col min="1" max="1" width="60" style="26" customWidth="1"/>
    <col min="2" max="13" width="9.7109375" style="59" customWidth="1"/>
    <col min="14" max="15" width="10.7109375" style="59" customWidth="1"/>
    <col min="16" max="16" width="12.42578125" style="59" bestFit="1" customWidth="1"/>
    <col min="17" max="17" width="12.42578125" style="57" bestFit="1" customWidth="1"/>
    <col min="18" max="18" width="12.42578125" style="112" bestFit="1" customWidth="1"/>
    <col min="19" max="19" width="12.42578125" style="46" bestFit="1" customWidth="1"/>
    <col min="20" max="20" width="12.42578125" style="91" bestFit="1" customWidth="1"/>
    <col min="21" max="21" width="12.42578125" style="113" bestFit="1" customWidth="1"/>
    <col min="22" max="22" width="12.42578125" style="37" customWidth="1"/>
    <col min="23" max="23" width="12.5703125" style="63" bestFit="1" customWidth="1"/>
    <col min="24" max="24" width="11.28515625" style="32" customWidth="1"/>
    <col min="25" max="25" width="11.28515625" style="27" customWidth="1"/>
    <col min="26" max="26" width="11.28515625" style="28" customWidth="1"/>
    <col min="27" max="27" width="11.28515625" style="32" customWidth="1"/>
    <col min="28" max="28" width="11.28515625" style="27" customWidth="1"/>
    <col min="29" max="29" width="11.28515625" style="28" customWidth="1"/>
    <col min="30" max="30" width="11.28515625" style="27" customWidth="1"/>
    <col min="31" max="32" width="11.28515625" style="28" customWidth="1"/>
    <col min="33" max="16384" width="8.85546875" style="3"/>
  </cols>
  <sheetData>
    <row r="1" spans="1:97" ht="15.75">
      <c r="A1" s="411" t="s">
        <v>701</v>
      </c>
      <c r="B1" s="192">
        <v>2002</v>
      </c>
      <c r="C1" s="192">
        <v>2003</v>
      </c>
      <c r="D1" s="192">
        <v>2004</v>
      </c>
      <c r="E1" s="192">
        <v>2005</v>
      </c>
      <c r="F1" s="192">
        <v>2006</v>
      </c>
      <c r="G1" s="192">
        <v>2007</v>
      </c>
      <c r="H1" s="192">
        <v>2008</v>
      </c>
      <c r="I1" s="192">
        <v>2009</v>
      </c>
      <c r="J1" s="192">
        <v>2010</v>
      </c>
      <c r="K1" s="192">
        <v>2011</v>
      </c>
      <c r="L1" s="192">
        <v>2012</v>
      </c>
      <c r="M1" s="192">
        <v>2013</v>
      </c>
      <c r="N1" s="192">
        <v>2014</v>
      </c>
      <c r="O1" s="192">
        <v>2015</v>
      </c>
      <c r="P1" s="192">
        <v>2016</v>
      </c>
      <c r="Q1" s="408">
        <v>2017</v>
      </c>
      <c r="R1" s="409">
        <v>2018</v>
      </c>
      <c r="S1" s="409">
        <v>2019</v>
      </c>
      <c r="T1" s="409">
        <v>2020</v>
      </c>
      <c r="U1" s="409">
        <v>2021</v>
      </c>
      <c r="V1" s="409">
        <v>2022</v>
      </c>
      <c r="W1" s="409">
        <v>2023</v>
      </c>
      <c r="X1" s="8"/>
      <c r="Y1" s="3"/>
      <c r="Z1" s="8"/>
      <c r="AA1" s="3"/>
      <c r="AB1" s="3"/>
      <c r="AC1" s="3"/>
      <c r="AD1" s="3"/>
      <c r="AE1" s="3"/>
      <c r="AF1" s="3"/>
    </row>
    <row r="2" spans="1:97" s="10" customFormat="1" ht="15.75">
      <c r="A2" s="412" t="s">
        <v>386</v>
      </c>
      <c r="B2" s="133" t="s">
        <v>82</v>
      </c>
      <c r="C2" s="133" t="s">
        <v>82</v>
      </c>
      <c r="D2" s="133" t="s">
        <v>82</v>
      </c>
      <c r="E2" s="133" t="s">
        <v>82</v>
      </c>
      <c r="F2" s="133" t="s">
        <v>82</v>
      </c>
      <c r="G2" s="133" t="s">
        <v>82</v>
      </c>
      <c r="H2" s="133" t="s">
        <v>82</v>
      </c>
      <c r="I2" s="133" t="s">
        <v>82</v>
      </c>
      <c r="J2" s="133" t="s">
        <v>82</v>
      </c>
      <c r="K2" s="133" t="s">
        <v>82</v>
      </c>
      <c r="L2" s="133" t="s">
        <v>82</v>
      </c>
      <c r="M2" s="133" t="s">
        <v>82</v>
      </c>
      <c r="N2" s="133" t="s">
        <v>82</v>
      </c>
      <c r="O2" s="133" t="s">
        <v>82</v>
      </c>
      <c r="P2" s="100" t="s">
        <v>82</v>
      </c>
      <c r="Q2" s="674" t="s">
        <v>83</v>
      </c>
      <c r="R2" s="674" t="s">
        <v>83</v>
      </c>
      <c r="S2" s="674" t="s">
        <v>83</v>
      </c>
      <c r="T2" s="674" t="s">
        <v>83</v>
      </c>
      <c r="U2" s="674" t="s">
        <v>83</v>
      </c>
      <c r="V2" s="674" t="s">
        <v>83</v>
      </c>
      <c r="W2" s="674" t="s">
        <v>83</v>
      </c>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row>
    <row r="3" spans="1:97">
      <c r="A3" s="413"/>
      <c r="B3" s="69"/>
      <c r="C3" s="69"/>
      <c r="D3" s="69"/>
      <c r="E3" s="69"/>
      <c r="F3" s="69"/>
      <c r="G3" s="69"/>
      <c r="H3" s="69"/>
      <c r="I3" s="69"/>
      <c r="J3" s="69"/>
      <c r="K3" s="69"/>
      <c r="L3" s="69"/>
      <c r="M3" s="69"/>
      <c r="N3" s="69" t="s">
        <v>675</v>
      </c>
      <c r="O3" s="69" t="s">
        <v>675</v>
      </c>
      <c r="P3" s="90" t="s">
        <v>675</v>
      </c>
      <c r="Q3" s="75" t="s">
        <v>771</v>
      </c>
      <c r="R3" s="75" t="s">
        <v>771</v>
      </c>
      <c r="S3" s="75" t="s">
        <v>771</v>
      </c>
      <c r="T3" s="75" t="s">
        <v>771</v>
      </c>
      <c r="U3" s="75" t="s">
        <v>771</v>
      </c>
      <c r="V3" s="75" t="s">
        <v>771</v>
      </c>
      <c r="W3" s="75" t="s">
        <v>771</v>
      </c>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row>
    <row r="4" spans="1:97" s="19" customFormat="1">
      <c r="A4" s="414"/>
      <c r="B4" s="69"/>
      <c r="C4" s="69"/>
      <c r="D4" s="69"/>
      <c r="E4" s="69"/>
      <c r="F4" s="69"/>
      <c r="G4" s="69"/>
      <c r="H4" s="69"/>
      <c r="I4" s="69"/>
      <c r="J4" s="69"/>
      <c r="K4" s="69"/>
      <c r="L4" s="69"/>
      <c r="M4" s="69"/>
      <c r="N4" s="69"/>
      <c r="O4" s="69"/>
      <c r="P4" s="90"/>
      <c r="Q4" s="184"/>
      <c r="R4" s="184"/>
      <c r="S4" s="184"/>
      <c r="T4" s="184"/>
      <c r="U4" s="184"/>
      <c r="V4" s="184"/>
      <c r="W4" s="932"/>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row>
    <row r="5" spans="1:97" s="19" customFormat="1">
      <c r="A5" s="413" t="s">
        <v>387</v>
      </c>
      <c r="B5" s="143"/>
      <c r="C5" s="143"/>
      <c r="D5" s="143"/>
      <c r="E5" s="143"/>
      <c r="F5" s="143"/>
      <c r="G5" s="143"/>
      <c r="H5" s="143"/>
      <c r="I5" s="143"/>
      <c r="J5" s="143"/>
      <c r="K5" s="143"/>
      <c r="L5" s="143"/>
      <c r="M5" s="143"/>
      <c r="N5" s="143">
        <v>12.5</v>
      </c>
      <c r="O5" s="143">
        <v>10.5</v>
      </c>
      <c r="P5" s="143">
        <v>2</v>
      </c>
      <c r="Q5" s="86">
        <v>3</v>
      </c>
      <c r="R5" s="86">
        <v>0.3</v>
      </c>
      <c r="S5" s="86">
        <v>4</v>
      </c>
      <c r="T5" s="86">
        <v>3.2</v>
      </c>
      <c r="U5" s="86">
        <v>4.5</v>
      </c>
      <c r="V5" s="86">
        <v>6.2</v>
      </c>
      <c r="W5" s="932">
        <v>6.3</v>
      </c>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row>
    <row r="6" spans="1:97" s="19" customFormat="1">
      <c r="A6" s="413" t="s">
        <v>388</v>
      </c>
      <c r="B6" s="143"/>
      <c r="C6" s="143"/>
      <c r="D6" s="143"/>
      <c r="E6" s="143"/>
      <c r="F6" s="143"/>
      <c r="G6" s="143"/>
      <c r="H6" s="143"/>
      <c r="I6" s="143"/>
      <c r="J6" s="143"/>
      <c r="K6" s="143"/>
      <c r="L6" s="143"/>
      <c r="M6" s="143"/>
      <c r="N6" s="143">
        <v>3.3</v>
      </c>
      <c r="O6" s="143">
        <v>0.7</v>
      </c>
      <c r="P6" s="143">
        <v>0.7</v>
      </c>
      <c r="Q6" s="86">
        <v>0.2</v>
      </c>
      <c r="R6" s="86">
        <v>3.1</v>
      </c>
      <c r="S6" s="86">
        <v>3.1</v>
      </c>
      <c r="T6" s="86">
        <v>5.4</v>
      </c>
      <c r="U6" s="86">
        <v>4.9000000000000004</v>
      </c>
      <c r="V6" s="86">
        <v>9.6999999999999993</v>
      </c>
      <c r="W6" s="932">
        <v>8.9</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row>
    <row r="7" spans="1:97" s="19" customFormat="1">
      <c r="A7" s="413"/>
      <c r="B7" s="143"/>
      <c r="C7" s="143"/>
      <c r="D7" s="143"/>
      <c r="E7" s="143"/>
      <c r="F7" s="143"/>
      <c r="G7" s="143"/>
      <c r="H7" s="143"/>
      <c r="I7" s="143"/>
      <c r="J7" s="143"/>
      <c r="K7" s="143"/>
      <c r="L7" s="143"/>
      <c r="M7" s="143"/>
      <c r="N7" s="143"/>
      <c r="O7" s="143"/>
      <c r="P7" s="143"/>
      <c r="Q7" s="86"/>
      <c r="R7" s="86"/>
      <c r="S7" s="86"/>
      <c r="T7" s="86"/>
      <c r="U7" s="86"/>
      <c r="V7" s="86"/>
      <c r="W7" s="932"/>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row>
    <row r="8" spans="1:97" s="19" customFormat="1">
      <c r="A8" s="413" t="s">
        <v>63</v>
      </c>
      <c r="B8" s="143"/>
      <c r="C8" s="143"/>
      <c r="D8" s="143"/>
      <c r="E8" s="143"/>
      <c r="F8" s="143"/>
      <c r="G8" s="143"/>
      <c r="H8" s="143"/>
      <c r="I8" s="143"/>
      <c r="J8" s="143"/>
      <c r="K8" s="143"/>
      <c r="L8" s="143"/>
      <c r="M8" s="143"/>
      <c r="N8" s="143"/>
      <c r="O8" s="143"/>
      <c r="P8" s="143"/>
      <c r="Q8" s="86"/>
      <c r="R8" s="86"/>
      <c r="S8" s="86"/>
      <c r="T8" s="86"/>
      <c r="U8" s="86"/>
      <c r="V8" s="86"/>
      <c r="W8" s="932"/>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row>
    <row r="9" spans="1:97" s="19" customFormat="1">
      <c r="A9" s="413" t="s">
        <v>389</v>
      </c>
      <c r="B9" s="143">
        <v>11.8</v>
      </c>
      <c r="C9" s="143">
        <v>14.7</v>
      </c>
      <c r="D9" s="143">
        <v>2.1</v>
      </c>
      <c r="E9" s="143">
        <v>1.7</v>
      </c>
      <c r="F9" s="143">
        <v>2.4</v>
      </c>
      <c r="G9" s="143">
        <v>0.9</v>
      </c>
      <c r="H9" s="143">
        <v>10.8</v>
      </c>
      <c r="I9" s="143">
        <v>7</v>
      </c>
      <c r="J9" s="143">
        <v>6</v>
      </c>
      <c r="K9" s="143">
        <v>8.5</v>
      </c>
      <c r="L9" s="143">
        <v>2.2000000000000002</v>
      </c>
      <c r="M9" s="143">
        <v>5</v>
      </c>
      <c r="N9" s="143">
        <v>5.2</v>
      </c>
      <c r="O9" s="143">
        <v>6</v>
      </c>
      <c r="P9" s="143">
        <v>6.7</v>
      </c>
      <c r="Q9" s="86">
        <v>5.4</v>
      </c>
      <c r="R9" s="86">
        <v>5.6</v>
      </c>
      <c r="S9" s="86">
        <v>5.4</v>
      </c>
      <c r="T9" s="86">
        <v>5.5</v>
      </c>
      <c r="U9" s="86">
        <v>5</v>
      </c>
      <c r="V9" s="86">
        <v>4.5</v>
      </c>
      <c r="W9" s="932">
        <v>4.3</v>
      </c>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row>
    <row r="10" spans="1:97" s="19" customFormat="1">
      <c r="A10" s="413" t="s">
        <v>390</v>
      </c>
      <c r="B10" s="143">
        <v>14.8</v>
      </c>
      <c r="C10" s="143">
        <v>8.5</v>
      </c>
      <c r="D10" s="143">
        <v>2.4</v>
      </c>
      <c r="E10" s="143">
        <v>4.5</v>
      </c>
      <c r="F10" s="143">
        <v>-0.9</v>
      </c>
      <c r="G10" s="143">
        <v>3.2</v>
      </c>
      <c r="H10" s="143">
        <v>11.2</v>
      </c>
      <c r="I10" s="143">
        <v>5.7</v>
      </c>
      <c r="J10" s="143">
        <v>7.2</v>
      </c>
      <c r="K10" s="143">
        <v>6.9</v>
      </c>
      <c r="L10" s="143">
        <v>1.6</v>
      </c>
      <c r="M10" s="143">
        <v>2.9</v>
      </c>
      <c r="N10" s="143">
        <v>6.6</v>
      </c>
      <c r="O10" s="143">
        <v>6.4</v>
      </c>
      <c r="P10" s="143">
        <v>6.6</v>
      </c>
      <c r="Q10" s="86">
        <v>4.7</v>
      </c>
      <c r="R10" s="86">
        <v>7.6</v>
      </c>
      <c r="S10" s="86">
        <v>3.4</v>
      </c>
      <c r="T10" s="86">
        <v>6.3</v>
      </c>
      <c r="U10" s="86">
        <v>3.4</v>
      </c>
      <c r="V10" s="86">
        <v>4.5999999999999996</v>
      </c>
      <c r="W10" s="932">
        <v>4.5</v>
      </c>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row>
    <row r="11" spans="1:97" s="19" customFormat="1">
      <c r="A11" s="413"/>
      <c r="B11" s="143"/>
      <c r="C11" s="143"/>
      <c r="D11" s="143"/>
      <c r="E11" s="143"/>
      <c r="F11" s="143"/>
      <c r="G11" s="143"/>
      <c r="H11" s="143"/>
      <c r="I11" s="143"/>
      <c r="J11" s="143"/>
      <c r="K11" s="143"/>
      <c r="L11" s="143"/>
      <c r="M11" s="143"/>
      <c r="N11" s="143"/>
      <c r="O11" s="143"/>
      <c r="P11" s="143"/>
      <c r="Q11" s="86"/>
      <c r="R11" s="86"/>
      <c r="S11" s="86"/>
      <c r="T11" s="86"/>
      <c r="U11" s="86"/>
      <c r="V11" s="86"/>
      <c r="W11" s="932"/>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row>
    <row r="12" spans="1:97" s="19" customFormat="1">
      <c r="A12" s="413" t="s">
        <v>391</v>
      </c>
      <c r="B12" s="143"/>
      <c r="C12" s="143"/>
      <c r="D12" s="143"/>
      <c r="E12" s="143"/>
      <c r="F12" s="143"/>
      <c r="G12" s="143"/>
      <c r="H12" s="143"/>
      <c r="I12" s="143"/>
      <c r="J12" s="143"/>
      <c r="K12" s="143"/>
      <c r="L12" s="143"/>
      <c r="M12" s="143"/>
      <c r="N12" s="143"/>
      <c r="O12" s="143"/>
      <c r="P12" s="143"/>
      <c r="Q12" s="86"/>
      <c r="R12" s="86"/>
      <c r="S12" s="86"/>
      <c r="T12" s="86"/>
      <c r="U12" s="86"/>
      <c r="V12" s="86"/>
      <c r="W12" s="932"/>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row>
    <row r="13" spans="1:97" s="19" customFormat="1">
      <c r="A13" s="413" t="s">
        <v>392</v>
      </c>
      <c r="B13" s="143">
        <v>70.8</v>
      </c>
      <c r="C13" s="143">
        <v>86.7</v>
      </c>
      <c r="D13" s="143">
        <v>95.7</v>
      </c>
      <c r="E13" s="143">
        <v>97.6</v>
      </c>
      <c r="F13" s="143">
        <v>98</v>
      </c>
      <c r="G13" s="143">
        <v>100</v>
      </c>
      <c r="H13" s="143">
        <v>119</v>
      </c>
      <c r="I13" s="143">
        <v>122</v>
      </c>
      <c r="J13" s="143">
        <v>127</v>
      </c>
      <c r="K13" s="143">
        <v>155</v>
      </c>
      <c r="L13" s="143">
        <v>175.2</v>
      </c>
      <c r="M13" s="143">
        <v>164.1</v>
      </c>
      <c r="N13" s="143">
        <v>153.19999999999999</v>
      </c>
      <c r="O13" s="143">
        <v>141</v>
      </c>
      <c r="P13" s="143">
        <v>129.4</v>
      </c>
      <c r="Q13" s="86">
        <v>132.9</v>
      </c>
      <c r="R13" s="86">
        <v>133.1</v>
      </c>
      <c r="S13" s="86">
        <v>135.69999999999999</v>
      </c>
      <c r="T13" s="86">
        <v>139.9</v>
      </c>
      <c r="U13" s="86">
        <v>143.80000000000001</v>
      </c>
      <c r="V13" s="86">
        <v>147</v>
      </c>
      <c r="W13" s="932">
        <v>150.1</v>
      </c>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row>
    <row r="14" spans="1:97" s="19" customFormat="1">
      <c r="A14" s="413"/>
      <c r="B14" s="143"/>
      <c r="C14" s="143"/>
      <c r="D14" s="143"/>
      <c r="E14" s="143"/>
      <c r="F14" s="143"/>
      <c r="G14" s="143"/>
      <c r="H14" s="143"/>
      <c r="I14" s="143"/>
      <c r="J14" s="143"/>
      <c r="K14" s="143"/>
      <c r="L14" s="143"/>
      <c r="M14" s="143"/>
      <c r="N14" s="143"/>
      <c r="O14" s="143"/>
      <c r="P14" s="143"/>
      <c r="Q14" s="86"/>
      <c r="R14" s="86"/>
      <c r="S14" s="86"/>
      <c r="T14" s="86"/>
      <c r="U14" s="86"/>
      <c r="V14" s="86"/>
      <c r="W14" s="932"/>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row>
    <row r="15" spans="1:97" s="19" customFormat="1">
      <c r="A15" s="413" t="s">
        <v>393</v>
      </c>
      <c r="B15" s="143"/>
      <c r="C15" s="143"/>
      <c r="D15" s="143"/>
      <c r="E15" s="143"/>
      <c r="F15" s="143"/>
      <c r="G15" s="143"/>
      <c r="H15" s="143"/>
      <c r="I15" s="143"/>
      <c r="J15" s="143"/>
      <c r="K15" s="143"/>
      <c r="L15" s="143"/>
      <c r="M15" s="143"/>
      <c r="N15" s="143"/>
      <c r="O15" s="143"/>
      <c r="P15" s="193"/>
      <c r="Q15" s="184"/>
      <c r="R15" s="184"/>
      <c r="S15" s="184"/>
      <c r="T15" s="184"/>
      <c r="U15" s="184"/>
      <c r="V15" s="184"/>
      <c r="W15" s="932"/>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row>
    <row r="16" spans="1:97" s="19" customFormat="1">
      <c r="A16" s="413" t="s">
        <v>394</v>
      </c>
      <c r="B16" s="193">
        <v>13.3</v>
      </c>
      <c r="C16" s="193">
        <v>18.3</v>
      </c>
      <c r="D16" s="193">
        <v>9</v>
      </c>
      <c r="E16" s="193">
        <v>4.5</v>
      </c>
      <c r="F16" s="193">
        <v>5</v>
      </c>
      <c r="G16" s="193">
        <v>5</v>
      </c>
      <c r="H16" s="193">
        <v>5.9</v>
      </c>
      <c r="I16" s="193">
        <v>7.3</v>
      </c>
      <c r="J16" s="193">
        <v>5.5</v>
      </c>
      <c r="K16" s="193">
        <v>7.75</v>
      </c>
      <c r="L16" s="193">
        <v>6.75</v>
      </c>
      <c r="M16" s="193">
        <v>6.25</v>
      </c>
      <c r="N16" s="193">
        <v>6.25</v>
      </c>
      <c r="O16" s="193">
        <v>6.25</v>
      </c>
      <c r="P16" s="193">
        <v>6.25</v>
      </c>
      <c r="Q16" s="194">
        <v>6.25</v>
      </c>
      <c r="R16" s="194">
        <v>6.25</v>
      </c>
      <c r="S16" s="194">
        <v>6.25</v>
      </c>
      <c r="T16" s="194">
        <v>6.25</v>
      </c>
      <c r="U16" s="194">
        <v>6.25</v>
      </c>
      <c r="V16" s="194">
        <v>6.25</v>
      </c>
      <c r="W16" s="194">
        <v>6.25</v>
      </c>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row>
    <row r="17" spans="1:97" s="19" customFormat="1">
      <c r="A17" s="413" t="s">
        <v>395</v>
      </c>
      <c r="B17" s="143"/>
      <c r="C17" s="143"/>
      <c r="D17" s="143"/>
      <c r="E17" s="143"/>
      <c r="F17" s="143">
        <v>6</v>
      </c>
      <c r="G17" s="143">
        <v>5.7</v>
      </c>
      <c r="H17" s="143">
        <v>7.6</v>
      </c>
      <c r="I17" s="143">
        <v>9.1999999999999993</v>
      </c>
      <c r="J17" s="143">
        <v>8.1</v>
      </c>
      <c r="K17" s="143">
        <v>9</v>
      </c>
      <c r="L17" s="143">
        <v>5</v>
      </c>
      <c r="M17" s="143">
        <v>8</v>
      </c>
      <c r="N17" s="143">
        <v>8</v>
      </c>
      <c r="O17" s="143">
        <v>9.6999999999999993</v>
      </c>
      <c r="P17" s="143">
        <v>9.6999999999999993</v>
      </c>
      <c r="Q17" s="142">
        <v>9.6999999999999993</v>
      </c>
      <c r="R17" s="142">
        <v>9.6999999999999993</v>
      </c>
      <c r="S17" s="142">
        <v>9.6999999999999993</v>
      </c>
      <c r="T17" s="142">
        <v>9.6999999999999993</v>
      </c>
      <c r="U17" s="142">
        <v>9.6999999999999993</v>
      </c>
      <c r="V17" s="142">
        <v>9.6999999999999993</v>
      </c>
      <c r="W17" s="142">
        <v>9.6999999999999993</v>
      </c>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row>
    <row r="18" spans="1:97" s="19" customFormat="1">
      <c r="A18" s="413"/>
      <c r="B18" s="143"/>
      <c r="C18" s="143"/>
      <c r="D18" s="143"/>
      <c r="E18" s="143"/>
      <c r="F18" s="143"/>
      <c r="G18" s="143"/>
      <c r="H18" s="143"/>
      <c r="I18" s="143"/>
      <c r="J18" s="143"/>
      <c r="K18" s="143"/>
      <c r="L18" s="143"/>
      <c r="M18" s="143"/>
      <c r="N18" s="143"/>
      <c r="O18" s="143"/>
      <c r="P18" s="143"/>
      <c r="Q18" s="86"/>
      <c r="R18" s="86"/>
      <c r="S18" s="86"/>
      <c r="T18" s="86"/>
      <c r="U18" s="86"/>
      <c r="V18" s="86"/>
      <c r="W18" s="932"/>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row>
    <row r="19" spans="1:97" s="19" customFormat="1">
      <c r="A19" s="413" t="s">
        <v>396</v>
      </c>
      <c r="B19" s="143"/>
      <c r="C19" s="143"/>
      <c r="D19" s="143"/>
      <c r="E19" s="143"/>
      <c r="F19" s="143"/>
      <c r="G19" s="143"/>
      <c r="H19" s="143"/>
      <c r="I19" s="143"/>
      <c r="J19" s="143"/>
      <c r="K19" s="143"/>
      <c r="L19" s="143"/>
      <c r="M19" s="143"/>
      <c r="N19" s="143"/>
      <c r="O19" s="143"/>
      <c r="P19" s="143"/>
      <c r="Q19" s="86"/>
      <c r="R19" s="86"/>
      <c r="S19" s="86"/>
      <c r="T19" s="86"/>
      <c r="U19" s="86"/>
      <c r="V19" s="86"/>
      <c r="W19" s="932"/>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row>
    <row r="20" spans="1:97" s="19" customFormat="1">
      <c r="A20" s="413" t="s">
        <v>397</v>
      </c>
      <c r="B20" s="143">
        <v>311</v>
      </c>
      <c r="C20" s="143">
        <v>363</v>
      </c>
      <c r="D20" s="143">
        <v>409</v>
      </c>
      <c r="E20" s="143">
        <v>445</v>
      </c>
      <c r="F20" s="143">
        <v>604</v>
      </c>
      <c r="G20" s="143">
        <v>697</v>
      </c>
      <c r="H20" s="143">
        <v>872</v>
      </c>
      <c r="I20" s="143">
        <v>973</v>
      </c>
      <c r="J20" s="143">
        <v>1225</v>
      </c>
      <c r="K20" s="143">
        <v>1569</v>
      </c>
      <c r="L20" s="143">
        <v>1668</v>
      </c>
      <c r="M20" s="143">
        <v>1411</v>
      </c>
      <c r="N20" s="143">
        <v>1266</v>
      </c>
      <c r="O20" s="143">
        <v>1160</v>
      </c>
      <c r="P20" s="143">
        <v>1248</v>
      </c>
      <c r="Q20" s="86">
        <v>1258</v>
      </c>
      <c r="R20" s="86">
        <v>1261</v>
      </c>
      <c r="S20" s="86">
        <v>1218</v>
      </c>
      <c r="T20" s="86">
        <v>1255</v>
      </c>
      <c r="U20" s="86">
        <v>1257</v>
      </c>
      <c r="V20" s="86">
        <v>1343</v>
      </c>
      <c r="W20" s="932">
        <v>1382</v>
      </c>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row>
    <row r="21" spans="1:97" s="19" customFormat="1">
      <c r="A21" s="413" t="s">
        <v>398</v>
      </c>
      <c r="B21" s="143">
        <v>15652.659999999998</v>
      </c>
      <c r="C21" s="143">
        <v>17857.259999999998</v>
      </c>
      <c r="D21" s="143">
        <v>2865.98</v>
      </c>
      <c r="E21" s="143">
        <v>3681.6819999999998</v>
      </c>
      <c r="F21" s="143">
        <v>6731</v>
      </c>
      <c r="G21" s="143">
        <v>7132</v>
      </c>
      <c r="H21" s="143">
        <v>6963</v>
      </c>
      <c r="I21" s="143">
        <v>5100</v>
      </c>
      <c r="J21" s="143">
        <v>7538</v>
      </c>
      <c r="K21" s="143">
        <v>8823</v>
      </c>
      <c r="L21" s="143">
        <v>7959</v>
      </c>
      <c r="M21" s="143">
        <v>7331</v>
      </c>
      <c r="N21" s="143">
        <v>6864</v>
      </c>
      <c r="O21" s="143">
        <v>5502</v>
      </c>
      <c r="P21" s="90">
        <v>4865</v>
      </c>
      <c r="Q21" s="86">
        <v>6166</v>
      </c>
      <c r="R21" s="86">
        <v>6476</v>
      </c>
      <c r="S21" s="86">
        <v>6200</v>
      </c>
      <c r="T21" s="86">
        <v>6270</v>
      </c>
      <c r="U21" s="86">
        <v>6220</v>
      </c>
      <c r="V21" s="86">
        <v>6318</v>
      </c>
      <c r="W21" s="932">
        <v>6318</v>
      </c>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row>
    <row r="22" spans="1:97" s="19" customFormat="1">
      <c r="A22" s="413" t="s">
        <v>399</v>
      </c>
      <c r="B22" s="143"/>
      <c r="C22" s="143"/>
      <c r="D22" s="143"/>
      <c r="E22" s="143"/>
      <c r="F22" s="143">
        <v>64</v>
      </c>
      <c r="G22" s="143">
        <v>71</v>
      </c>
      <c r="H22" s="143">
        <v>97</v>
      </c>
      <c r="I22" s="143">
        <v>62</v>
      </c>
      <c r="J22" s="143">
        <v>79</v>
      </c>
      <c r="K22" s="143">
        <v>104</v>
      </c>
      <c r="L22" s="143">
        <v>105</v>
      </c>
      <c r="M22" s="143">
        <v>104</v>
      </c>
      <c r="N22" s="143">
        <v>93</v>
      </c>
      <c r="O22" s="143">
        <v>49</v>
      </c>
      <c r="P22" s="90">
        <v>44</v>
      </c>
      <c r="Q22" s="86">
        <v>51</v>
      </c>
      <c r="R22" s="86">
        <v>68</v>
      </c>
      <c r="S22" s="86">
        <v>68</v>
      </c>
      <c r="T22" s="86">
        <v>65</v>
      </c>
      <c r="U22" s="86">
        <v>64</v>
      </c>
      <c r="V22" s="86">
        <v>60</v>
      </c>
      <c r="W22" s="932">
        <v>59</v>
      </c>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row>
    <row r="23" spans="1:97" s="19" customFormat="1">
      <c r="A23" s="413" t="s">
        <v>400</v>
      </c>
      <c r="B23" s="143"/>
      <c r="C23" s="143"/>
      <c r="D23" s="143"/>
      <c r="E23" s="143"/>
      <c r="F23" s="143"/>
      <c r="G23" s="143"/>
      <c r="H23" s="143"/>
      <c r="I23" s="143"/>
      <c r="J23" s="143"/>
      <c r="K23" s="143"/>
      <c r="L23" s="143">
        <v>12.2</v>
      </c>
      <c r="M23" s="143"/>
      <c r="N23" s="143">
        <v>12</v>
      </c>
      <c r="O23" s="143">
        <v>8</v>
      </c>
      <c r="P23" s="143">
        <v>8</v>
      </c>
      <c r="Q23" s="86">
        <v>9</v>
      </c>
      <c r="R23" s="86">
        <v>10</v>
      </c>
      <c r="S23" s="86">
        <v>10</v>
      </c>
      <c r="T23" s="86">
        <v>10</v>
      </c>
      <c r="U23" s="86">
        <v>10</v>
      </c>
      <c r="V23" s="86">
        <v>10</v>
      </c>
      <c r="W23" s="86">
        <v>10</v>
      </c>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row>
    <row r="24" spans="1:97" s="19" customFormat="1">
      <c r="A24" s="413" t="s">
        <v>401</v>
      </c>
      <c r="B24" s="143"/>
      <c r="C24" s="143"/>
      <c r="D24" s="143"/>
      <c r="E24" s="143"/>
      <c r="F24" s="143"/>
      <c r="G24" s="143"/>
      <c r="H24" s="143"/>
      <c r="I24" s="143"/>
      <c r="J24" s="143"/>
      <c r="K24" s="143"/>
      <c r="L24" s="143">
        <v>105</v>
      </c>
      <c r="M24" s="143"/>
      <c r="N24" s="143">
        <v>93</v>
      </c>
      <c r="O24" s="143">
        <v>49</v>
      </c>
      <c r="P24" s="143">
        <v>44</v>
      </c>
      <c r="Q24" s="86">
        <v>51</v>
      </c>
      <c r="R24" s="86">
        <v>68</v>
      </c>
      <c r="S24" s="86">
        <v>68</v>
      </c>
      <c r="T24" s="86">
        <v>65</v>
      </c>
      <c r="U24" s="86">
        <v>64</v>
      </c>
      <c r="V24" s="86">
        <v>60</v>
      </c>
      <c r="W24" s="932">
        <v>59</v>
      </c>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row>
    <row r="25" spans="1:97" s="19" customFormat="1">
      <c r="A25" s="413" t="s">
        <v>402</v>
      </c>
      <c r="B25" s="143"/>
      <c r="C25" s="143"/>
      <c r="D25" s="143"/>
      <c r="E25" s="143"/>
      <c r="F25" s="143"/>
      <c r="G25" s="143"/>
      <c r="H25" s="143"/>
      <c r="I25" s="143"/>
      <c r="J25" s="143"/>
      <c r="K25" s="143"/>
      <c r="L25" s="143">
        <v>17542</v>
      </c>
      <c r="M25" s="143">
        <v>15030</v>
      </c>
      <c r="N25" s="143">
        <v>16847</v>
      </c>
      <c r="O25" s="143">
        <v>11831</v>
      </c>
      <c r="P25" s="143">
        <v>9595</v>
      </c>
      <c r="Q25" s="86">
        <v>10415</v>
      </c>
      <c r="R25" s="86">
        <v>11190</v>
      </c>
      <c r="S25" s="86">
        <v>11065</v>
      </c>
      <c r="T25" s="86">
        <v>9556</v>
      </c>
      <c r="U25" s="86">
        <v>10648</v>
      </c>
      <c r="V25" s="86">
        <v>12231</v>
      </c>
      <c r="W25" s="932">
        <v>13278</v>
      </c>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row>
    <row r="26" spans="1:97" s="30" customFormat="1">
      <c r="A26" s="413" t="s">
        <v>403</v>
      </c>
      <c r="B26" s="140"/>
      <c r="C26" s="140"/>
      <c r="D26" s="140"/>
      <c r="E26" s="140"/>
      <c r="F26" s="140"/>
      <c r="G26" s="140"/>
      <c r="H26" s="140"/>
      <c r="I26" s="140"/>
      <c r="J26" s="140"/>
      <c r="K26" s="140"/>
      <c r="L26" s="140">
        <v>28761</v>
      </c>
      <c r="M26" s="140">
        <v>24600</v>
      </c>
      <c r="N26" s="140">
        <v>30724</v>
      </c>
      <c r="O26" s="140">
        <v>29255</v>
      </c>
      <c r="P26" s="140">
        <v>25639</v>
      </c>
      <c r="Q26" s="72">
        <v>55988</v>
      </c>
      <c r="R26" s="72">
        <v>75256</v>
      </c>
      <c r="S26" s="72">
        <v>45682</v>
      </c>
      <c r="T26" s="72">
        <v>40955</v>
      </c>
      <c r="U26" s="72">
        <v>44901</v>
      </c>
      <c r="V26" s="72">
        <v>34728</v>
      </c>
      <c r="W26" s="932">
        <v>32739</v>
      </c>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row>
    <row r="27" spans="1:97" s="30" customFormat="1">
      <c r="A27" s="415"/>
      <c r="B27" s="195"/>
      <c r="C27" s="195"/>
      <c r="D27" s="195"/>
      <c r="E27" s="195"/>
      <c r="F27" s="195"/>
      <c r="G27" s="195"/>
      <c r="H27" s="195"/>
      <c r="I27" s="195"/>
      <c r="J27" s="195"/>
      <c r="K27" s="195"/>
      <c r="L27" s="195"/>
      <c r="M27" s="195"/>
      <c r="N27" s="195"/>
      <c r="O27" s="195"/>
      <c r="P27" s="195"/>
      <c r="Q27" s="410"/>
      <c r="R27" s="410"/>
      <c r="S27" s="410"/>
      <c r="T27" s="410"/>
      <c r="U27" s="410"/>
      <c r="V27" s="410"/>
      <c r="W27" s="410"/>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row>
    <row r="28" spans="1:97">
      <c r="A28" s="9"/>
      <c r="B28" s="207"/>
      <c r="C28" s="207"/>
      <c r="D28" s="207"/>
      <c r="E28" s="207"/>
      <c r="F28" s="207"/>
      <c r="G28" s="207"/>
      <c r="H28" s="207"/>
      <c r="I28" s="207"/>
      <c r="J28" s="207"/>
      <c r="K28" s="207"/>
      <c r="L28" s="207"/>
      <c r="M28" s="207"/>
      <c r="N28" s="207"/>
      <c r="O28" s="207"/>
      <c r="P28" s="207"/>
      <c r="Q28" s="71"/>
      <c r="R28" s="208"/>
      <c r="S28" s="159"/>
      <c r="T28" s="209"/>
      <c r="U28" s="197"/>
      <c r="V28" s="203"/>
      <c r="W28" s="204"/>
      <c r="X28" s="202"/>
      <c r="Y28" s="20"/>
      <c r="Z28" s="21"/>
      <c r="AA28" s="202"/>
      <c r="AB28" s="20"/>
      <c r="AC28" s="21"/>
      <c r="AD28" s="20"/>
      <c r="AE28" s="21"/>
      <c r="AF28" s="21"/>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row>
    <row r="29" spans="1:97">
      <c r="A29" s="436"/>
      <c r="B29" s="207"/>
      <c r="C29" s="207"/>
      <c r="D29" s="207"/>
      <c r="E29" s="207"/>
      <c r="F29" s="207"/>
      <c r="G29" s="207"/>
      <c r="H29" s="207"/>
      <c r="I29" s="207"/>
      <c r="J29" s="207"/>
      <c r="K29" s="207"/>
      <c r="L29" s="207"/>
      <c r="M29" s="207"/>
      <c r="N29" s="207"/>
      <c r="O29" s="207"/>
      <c r="P29" s="207"/>
      <c r="Q29" s="71"/>
      <c r="R29" s="208"/>
      <c r="S29" s="159"/>
      <c r="T29" s="209"/>
      <c r="U29" s="197"/>
      <c r="V29" s="203"/>
      <c r="W29" s="204"/>
      <c r="X29" s="202"/>
      <c r="Y29" s="20"/>
      <c r="Z29" s="21"/>
      <c r="AA29" s="202"/>
      <c r="AB29" s="20"/>
      <c r="AC29" s="21"/>
      <c r="AD29" s="20"/>
      <c r="AE29" s="21"/>
      <c r="AF29" s="21"/>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row>
    <row r="30" spans="1:97">
      <c r="A30" s="9"/>
      <c r="B30" s="207"/>
      <c r="C30" s="207"/>
      <c r="D30" s="207"/>
      <c r="E30" s="207"/>
      <c r="F30" s="207"/>
      <c r="G30" s="207"/>
      <c r="H30" s="207"/>
      <c r="I30" s="207"/>
      <c r="J30" s="207"/>
      <c r="K30" s="207"/>
      <c r="L30" s="207"/>
      <c r="M30" s="207"/>
      <c r="N30" s="207"/>
      <c r="O30" s="207"/>
      <c r="P30" s="207"/>
      <c r="Q30" s="71"/>
      <c r="R30" s="196"/>
      <c r="S30" s="115"/>
      <c r="T30" s="115"/>
      <c r="U30" s="115"/>
      <c r="V30" s="200"/>
      <c r="W30" s="201"/>
      <c r="X30" s="202"/>
      <c r="Y30" s="20"/>
      <c r="Z30" s="21"/>
      <c r="AA30" s="202"/>
      <c r="AB30" s="20"/>
      <c r="AC30" s="21"/>
      <c r="AD30" s="20"/>
      <c r="AE30" s="21"/>
      <c r="AF30" s="21"/>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row>
    <row r="31" spans="1:97">
      <c r="A31" s="10"/>
      <c r="B31" s="207"/>
      <c r="C31" s="207"/>
      <c r="D31" s="207"/>
      <c r="E31" s="207"/>
      <c r="F31" s="207"/>
      <c r="G31" s="207"/>
      <c r="H31" s="207"/>
      <c r="I31" s="207"/>
      <c r="J31" s="207"/>
      <c r="K31" s="207"/>
      <c r="L31" s="207"/>
      <c r="M31" s="207"/>
      <c r="N31" s="207"/>
      <c r="O31" s="207"/>
      <c r="P31" s="207"/>
      <c r="Q31" s="71"/>
      <c r="R31" s="99"/>
      <c r="S31" s="115"/>
      <c r="T31" s="115"/>
      <c r="U31" s="115"/>
      <c r="V31" s="200"/>
      <c r="W31" s="201"/>
      <c r="X31" s="202"/>
      <c r="Y31" s="20"/>
      <c r="Z31" s="21"/>
      <c r="AA31" s="202"/>
      <c r="AB31" s="20"/>
      <c r="AC31" s="21"/>
      <c r="AD31" s="20"/>
      <c r="AE31" s="21"/>
      <c r="AF31" s="21"/>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row>
    <row r="32" spans="1:97" s="11" customFormat="1">
      <c r="A32" s="10"/>
      <c r="B32" s="10"/>
      <c r="C32" s="10"/>
      <c r="D32" s="10"/>
      <c r="E32" s="10"/>
      <c r="F32" s="10"/>
      <c r="G32" s="10"/>
      <c r="H32" s="10"/>
      <c r="I32" s="10"/>
      <c r="J32" s="10"/>
      <c r="K32" s="10"/>
      <c r="L32" s="10"/>
      <c r="M32" s="10"/>
      <c r="N32" s="10"/>
      <c r="O32" s="10"/>
      <c r="P32" s="10"/>
      <c r="Q32" s="99"/>
      <c r="R32" s="196"/>
      <c r="S32" s="115"/>
      <c r="T32" s="115"/>
      <c r="U32" s="115"/>
      <c r="V32" s="200"/>
      <c r="W32" s="201"/>
      <c r="X32" s="202"/>
      <c r="Y32" s="20"/>
      <c r="Z32" s="21"/>
      <c r="AA32" s="202"/>
      <c r="AB32" s="20"/>
      <c r="AC32" s="21"/>
      <c r="AD32" s="20"/>
      <c r="AE32" s="21"/>
      <c r="AF32" s="21"/>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row>
    <row r="33" spans="1:97" s="10" customFormat="1">
      <c r="Q33" s="99"/>
      <c r="R33" s="196"/>
      <c r="S33" s="210"/>
      <c r="T33" s="210"/>
      <c r="U33" s="115"/>
      <c r="V33" s="200"/>
      <c r="W33" s="201"/>
      <c r="X33" s="202"/>
      <c r="Y33" s="20"/>
      <c r="Z33" s="21"/>
      <c r="AA33" s="202"/>
      <c r="AB33" s="20"/>
      <c r="AC33" s="21"/>
      <c r="AD33" s="20"/>
      <c r="AE33" s="21"/>
      <c r="AF33" s="21"/>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row>
    <row r="34" spans="1:97" s="10" customFormat="1">
      <c r="Q34" s="99"/>
      <c r="R34" s="196"/>
      <c r="S34" s="197"/>
      <c r="T34" s="197"/>
      <c r="U34" s="115"/>
      <c r="V34" s="200"/>
      <c r="W34" s="201"/>
      <c r="X34" s="202"/>
      <c r="Y34" s="20"/>
      <c r="Z34" s="21"/>
      <c r="AA34" s="202"/>
      <c r="AB34" s="20"/>
      <c r="AC34" s="21"/>
      <c r="AD34" s="20"/>
      <c r="AE34" s="21"/>
      <c r="AF34" s="21"/>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row>
    <row r="35" spans="1:97" s="10" customFormat="1">
      <c r="Q35" s="99"/>
      <c r="R35" s="196"/>
      <c r="S35" s="197"/>
      <c r="T35" s="197"/>
      <c r="U35" s="115"/>
      <c r="V35" s="200"/>
      <c r="W35" s="201"/>
      <c r="X35" s="202"/>
      <c r="Y35" s="20"/>
      <c r="Z35" s="21"/>
      <c r="AA35" s="202"/>
      <c r="AB35" s="20"/>
      <c r="AC35" s="21"/>
      <c r="AD35" s="20"/>
      <c r="AE35" s="21"/>
      <c r="AF35" s="21"/>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row>
    <row r="36" spans="1:97" s="11" customFormat="1">
      <c r="A36" s="10"/>
      <c r="B36" s="10"/>
      <c r="C36" s="10"/>
      <c r="D36" s="10"/>
      <c r="E36" s="10"/>
      <c r="F36" s="10"/>
      <c r="G36" s="10"/>
      <c r="H36" s="10"/>
      <c r="I36" s="10"/>
      <c r="J36" s="10"/>
      <c r="K36" s="10"/>
      <c r="L36" s="10"/>
      <c r="M36" s="10"/>
      <c r="N36" s="10"/>
      <c r="O36" s="10"/>
      <c r="P36" s="10"/>
      <c r="Q36" s="99"/>
      <c r="R36" s="211"/>
      <c r="S36" s="197"/>
      <c r="T36" s="197"/>
      <c r="U36" s="115"/>
      <c r="V36" s="200"/>
      <c r="W36" s="201"/>
      <c r="X36" s="202"/>
      <c r="Y36" s="20"/>
      <c r="Z36" s="21"/>
      <c r="AA36" s="202"/>
      <c r="AB36" s="20"/>
      <c r="AC36" s="21"/>
      <c r="AD36" s="20"/>
      <c r="AE36" s="21"/>
      <c r="AF36" s="21"/>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row>
    <row r="37" spans="1:97" s="10" customFormat="1">
      <c r="Q37" s="99"/>
      <c r="R37" s="210"/>
      <c r="S37" s="198"/>
      <c r="T37" s="198"/>
      <c r="U37" s="115"/>
      <c r="V37" s="200"/>
      <c r="W37" s="201"/>
      <c r="X37" s="202"/>
      <c r="Y37" s="20"/>
      <c r="Z37" s="21"/>
      <c r="AA37" s="202"/>
      <c r="AB37" s="20"/>
      <c r="AC37" s="21"/>
      <c r="AD37" s="20"/>
      <c r="AE37" s="21"/>
      <c r="AF37" s="21"/>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row>
    <row r="38" spans="1:97" s="10" customFormat="1">
      <c r="Q38" s="99"/>
      <c r="R38" s="197"/>
      <c r="S38" s="198"/>
      <c r="T38" s="198"/>
      <c r="U38" s="115"/>
      <c r="V38" s="200"/>
      <c r="W38" s="201"/>
      <c r="X38" s="202"/>
      <c r="Y38" s="20"/>
      <c r="Z38" s="21"/>
      <c r="AA38" s="202"/>
      <c r="AB38" s="20"/>
      <c r="AC38" s="21"/>
      <c r="AD38" s="20"/>
      <c r="AE38" s="21"/>
      <c r="AF38" s="21"/>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row>
    <row r="39" spans="1:97" s="10" customFormat="1">
      <c r="Q39" s="99"/>
      <c r="R39" s="197"/>
      <c r="S39" s="198"/>
      <c r="T39" s="198"/>
      <c r="U39" s="115"/>
      <c r="V39" s="200"/>
      <c r="W39" s="201"/>
      <c r="X39" s="202"/>
      <c r="Y39" s="20"/>
      <c r="Z39" s="21"/>
      <c r="AA39" s="202"/>
      <c r="AB39" s="20"/>
      <c r="AC39" s="21"/>
      <c r="AD39" s="20"/>
      <c r="AE39" s="21"/>
      <c r="AF39" s="21"/>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row>
    <row r="40" spans="1:97" s="11" customFormat="1" ht="14.25">
      <c r="A40" s="10"/>
      <c r="B40" s="10"/>
      <c r="C40" s="10"/>
      <c r="D40" s="10"/>
      <c r="E40" s="10"/>
      <c r="F40" s="10"/>
      <c r="G40" s="10"/>
      <c r="H40" s="10"/>
      <c r="I40" s="10"/>
      <c r="J40" s="10"/>
      <c r="K40" s="10"/>
      <c r="L40" s="10"/>
      <c r="M40" s="10"/>
      <c r="N40" s="10"/>
      <c r="O40" s="10"/>
      <c r="P40" s="10"/>
      <c r="Q40" s="99"/>
      <c r="R40" s="197"/>
      <c r="S40" s="99"/>
      <c r="T40" s="99"/>
      <c r="U40" s="115"/>
      <c r="V40" s="205"/>
      <c r="W40" s="206"/>
      <c r="X40" s="202"/>
      <c r="Y40" s="20"/>
      <c r="Z40" s="21"/>
      <c r="AA40" s="202"/>
      <c r="AB40" s="20"/>
      <c r="AC40" s="21"/>
      <c r="AD40" s="20"/>
      <c r="AE40" s="21"/>
      <c r="AF40" s="21"/>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row>
    <row r="41" spans="1:97">
      <c r="A41" s="9"/>
      <c r="B41" s="207"/>
      <c r="C41" s="207"/>
      <c r="D41" s="207"/>
      <c r="E41" s="207"/>
      <c r="F41" s="207"/>
      <c r="G41" s="207"/>
      <c r="H41" s="207"/>
      <c r="I41" s="207"/>
      <c r="J41" s="207"/>
      <c r="K41" s="207"/>
      <c r="L41" s="207"/>
      <c r="M41" s="207"/>
      <c r="N41" s="207"/>
      <c r="O41" s="207"/>
      <c r="P41" s="207"/>
      <c r="Q41" s="71"/>
      <c r="R41" s="196"/>
      <c r="S41" s="115"/>
      <c r="T41" s="115"/>
      <c r="U41" s="115"/>
      <c r="V41" s="200"/>
      <c r="W41" s="201"/>
      <c r="X41" s="202"/>
      <c r="Y41" s="20"/>
      <c r="Z41" s="21"/>
      <c r="AA41" s="202"/>
      <c r="AB41" s="20"/>
      <c r="AC41" s="21"/>
      <c r="AD41" s="20"/>
      <c r="AE41" s="21"/>
      <c r="AF41" s="21"/>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row>
    <row r="42" spans="1:97">
      <c r="A42" s="9"/>
      <c r="B42" s="207"/>
      <c r="C42" s="207"/>
      <c r="D42" s="207"/>
      <c r="E42" s="207"/>
      <c r="F42" s="207"/>
      <c r="G42" s="207"/>
      <c r="H42" s="207"/>
      <c r="I42" s="207"/>
      <c r="J42" s="207"/>
      <c r="K42" s="207"/>
      <c r="L42" s="207"/>
      <c r="M42" s="207"/>
      <c r="N42" s="207"/>
      <c r="O42" s="207"/>
      <c r="P42" s="207"/>
      <c r="Q42" s="71"/>
      <c r="R42" s="196"/>
      <c r="S42" s="115"/>
      <c r="T42" s="115"/>
      <c r="U42" s="115"/>
      <c r="V42" s="200"/>
      <c r="W42" s="201"/>
      <c r="X42" s="202"/>
      <c r="Y42" s="20"/>
      <c r="Z42" s="21"/>
      <c r="AA42" s="202"/>
      <c r="AB42" s="20"/>
      <c r="AC42" s="21"/>
      <c r="AD42" s="20"/>
      <c r="AE42" s="21"/>
      <c r="AF42" s="21"/>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row>
    <row r="43" spans="1:97">
      <c r="A43" s="9"/>
      <c r="B43" s="207"/>
      <c r="C43" s="207"/>
      <c r="D43" s="207"/>
      <c r="E43" s="207"/>
      <c r="F43" s="207"/>
      <c r="G43" s="207"/>
      <c r="H43" s="207"/>
      <c r="I43" s="207"/>
      <c r="J43" s="207"/>
      <c r="K43" s="207"/>
      <c r="L43" s="207"/>
      <c r="M43" s="207"/>
      <c r="N43" s="207"/>
      <c r="O43" s="207"/>
      <c r="P43" s="207"/>
      <c r="Q43" s="71"/>
      <c r="R43" s="196"/>
      <c r="S43" s="115"/>
      <c r="T43" s="115"/>
      <c r="U43" s="115"/>
      <c r="V43" s="200"/>
      <c r="W43" s="201"/>
      <c r="X43" s="202"/>
      <c r="Y43" s="20"/>
      <c r="Z43" s="21"/>
      <c r="AA43" s="202"/>
      <c r="AB43" s="20"/>
      <c r="AC43" s="21"/>
      <c r="AD43" s="20"/>
      <c r="AE43" s="21"/>
      <c r="AF43" s="21"/>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row>
    <row r="44" spans="1:97" s="11" customFormat="1">
      <c r="A44" s="10"/>
      <c r="B44" s="10"/>
      <c r="C44" s="10"/>
      <c r="D44" s="10"/>
      <c r="E44" s="10"/>
      <c r="F44" s="10"/>
      <c r="G44" s="10"/>
      <c r="H44" s="10"/>
      <c r="I44" s="10"/>
      <c r="J44" s="10"/>
      <c r="K44" s="10"/>
      <c r="L44" s="10"/>
      <c r="M44" s="10"/>
      <c r="N44" s="10"/>
      <c r="O44" s="10"/>
      <c r="P44" s="10"/>
      <c r="Q44" s="99"/>
      <c r="R44" s="196"/>
      <c r="S44" s="115"/>
      <c r="T44" s="115"/>
      <c r="U44" s="115"/>
      <c r="V44" s="200"/>
      <c r="W44" s="201"/>
      <c r="X44" s="202"/>
      <c r="Y44" s="20"/>
      <c r="Z44" s="21"/>
      <c r="AA44" s="202"/>
      <c r="AB44" s="20"/>
      <c r="AC44" s="21"/>
      <c r="AD44" s="20"/>
      <c r="AE44" s="21"/>
      <c r="AF44" s="21"/>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row>
    <row r="45" spans="1:97">
      <c r="A45" s="9"/>
      <c r="B45" s="207"/>
      <c r="C45" s="207"/>
      <c r="D45" s="207"/>
      <c r="E45" s="207"/>
      <c r="F45" s="207"/>
      <c r="G45" s="207"/>
      <c r="H45" s="207"/>
      <c r="I45" s="207"/>
      <c r="J45" s="207"/>
      <c r="K45" s="207"/>
      <c r="L45" s="207"/>
      <c r="M45" s="207"/>
      <c r="N45" s="207"/>
      <c r="O45" s="207"/>
      <c r="P45" s="207"/>
      <c r="Q45" s="92"/>
      <c r="R45" s="196"/>
      <c r="S45" s="115"/>
      <c r="T45" s="115"/>
      <c r="U45" s="115"/>
      <c r="V45" s="200"/>
      <c r="W45" s="201"/>
      <c r="X45" s="202"/>
      <c r="Y45" s="20"/>
      <c r="Z45" s="21"/>
      <c r="AA45" s="202"/>
      <c r="AB45" s="20"/>
      <c r="AC45" s="21"/>
      <c r="AD45" s="20"/>
      <c r="AE45" s="21"/>
      <c r="AF45" s="21"/>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row>
    <row r="46" spans="1:97">
      <c r="A46" s="9"/>
      <c r="B46" s="207"/>
      <c r="C46" s="207"/>
      <c r="D46" s="207"/>
      <c r="E46" s="207"/>
      <c r="F46" s="207"/>
      <c r="G46" s="207"/>
      <c r="H46" s="207"/>
      <c r="I46" s="207"/>
      <c r="J46" s="207"/>
      <c r="K46" s="207"/>
      <c r="L46" s="207"/>
      <c r="M46" s="207"/>
      <c r="N46" s="207"/>
      <c r="O46" s="207"/>
      <c r="P46" s="207"/>
      <c r="Q46" s="212"/>
      <c r="R46" s="211"/>
      <c r="S46" s="198"/>
      <c r="T46" s="198"/>
      <c r="U46" s="115"/>
      <c r="V46" s="200"/>
      <c r="W46" s="201"/>
      <c r="X46" s="202"/>
      <c r="Y46" s="20"/>
      <c r="Z46" s="21"/>
      <c r="AA46" s="202"/>
      <c r="AB46" s="20"/>
      <c r="AC46" s="21"/>
      <c r="AD46" s="20"/>
      <c r="AE46" s="21"/>
      <c r="AF46" s="21"/>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row>
    <row r="47" spans="1:97">
      <c r="A47" s="9"/>
      <c r="B47" s="207"/>
      <c r="C47" s="207"/>
      <c r="D47" s="207"/>
      <c r="E47" s="207"/>
      <c r="F47" s="207"/>
      <c r="G47" s="207"/>
      <c r="H47" s="207"/>
      <c r="I47" s="207"/>
      <c r="J47" s="207"/>
      <c r="K47" s="207"/>
      <c r="L47" s="207"/>
      <c r="M47" s="207"/>
      <c r="N47" s="207"/>
      <c r="O47" s="207"/>
      <c r="P47" s="207"/>
      <c r="Q47" s="213"/>
      <c r="R47" s="211"/>
      <c r="S47" s="198"/>
      <c r="T47" s="198"/>
      <c r="U47" s="115"/>
      <c r="V47" s="200"/>
      <c r="W47" s="201"/>
      <c r="X47" s="202"/>
      <c r="Y47" s="20"/>
      <c r="Z47" s="21"/>
      <c r="AA47" s="202"/>
      <c r="AB47" s="20"/>
      <c r="AC47" s="21"/>
      <c r="AD47" s="20"/>
      <c r="AE47" s="21"/>
      <c r="AF47" s="21"/>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145"/>
      <c r="CN47" s="145"/>
      <c r="CO47" s="145"/>
      <c r="CP47" s="145"/>
      <c r="CQ47" s="145"/>
      <c r="CR47" s="145"/>
      <c r="CS47" s="145"/>
    </row>
    <row r="48" spans="1:97">
      <c r="A48" s="9"/>
      <c r="B48" s="207"/>
      <c r="C48" s="207"/>
      <c r="D48" s="207"/>
      <c r="E48" s="207"/>
      <c r="F48" s="207"/>
      <c r="G48" s="207"/>
      <c r="H48" s="207"/>
      <c r="I48" s="207"/>
      <c r="J48" s="207"/>
      <c r="K48" s="207"/>
      <c r="L48" s="207"/>
      <c r="M48" s="207"/>
      <c r="N48" s="207"/>
      <c r="O48" s="207"/>
      <c r="P48" s="207"/>
      <c r="Q48" s="214"/>
      <c r="R48" s="196"/>
      <c r="S48" s="115"/>
      <c r="T48" s="115"/>
      <c r="U48" s="115"/>
      <c r="V48" s="200"/>
      <c r="W48" s="201"/>
      <c r="X48" s="202"/>
      <c r="Y48" s="20"/>
      <c r="Z48" s="21"/>
      <c r="AA48" s="202"/>
      <c r="AB48" s="20"/>
      <c r="AC48" s="21"/>
      <c r="AD48" s="20"/>
      <c r="AE48" s="21"/>
      <c r="AF48" s="21"/>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row>
    <row r="49" spans="1:97">
      <c r="A49" s="9"/>
      <c r="B49" s="207"/>
      <c r="C49" s="207"/>
      <c r="D49" s="207"/>
      <c r="E49" s="207"/>
      <c r="F49" s="207"/>
      <c r="G49" s="207"/>
      <c r="H49" s="207"/>
      <c r="I49" s="207"/>
      <c r="J49" s="207"/>
      <c r="K49" s="207"/>
      <c r="L49" s="207"/>
      <c r="M49" s="207"/>
      <c r="N49" s="207"/>
      <c r="O49" s="207"/>
      <c r="P49" s="207"/>
      <c r="Q49" s="215"/>
      <c r="R49" s="196"/>
      <c r="S49" s="115"/>
      <c r="T49" s="115"/>
      <c r="U49" s="115"/>
      <c r="V49" s="200"/>
      <c r="W49" s="201"/>
      <c r="X49" s="202"/>
      <c r="Y49" s="20"/>
      <c r="Z49" s="21"/>
      <c r="AA49" s="202"/>
      <c r="AB49" s="20"/>
      <c r="AC49" s="21"/>
      <c r="AD49" s="20"/>
      <c r="AE49" s="21"/>
      <c r="AF49" s="21"/>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row>
    <row r="50" spans="1:97">
      <c r="A50" s="9"/>
      <c r="B50" s="92"/>
      <c r="C50" s="92"/>
      <c r="D50" s="92"/>
      <c r="E50" s="92"/>
      <c r="F50" s="92"/>
      <c r="G50" s="92"/>
      <c r="H50" s="92"/>
      <c r="I50" s="92"/>
      <c r="J50" s="92"/>
      <c r="K50" s="92"/>
      <c r="L50" s="92"/>
      <c r="M50" s="92"/>
      <c r="N50" s="92"/>
      <c r="O50" s="92"/>
      <c r="P50" s="92"/>
      <c r="Q50" s="215"/>
      <c r="R50" s="211"/>
      <c r="S50" s="198"/>
      <c r="T50" s="198"/>
      <c r="U50" s="115"/>
      <c r="V50" s="200"/>
      <c r="W50" s="201"/>
      <c r="X50" s="202"/>
      <c r="Y50" s="20"/>
      <c r="Z50" s="21"/>
      <c r="AA50" s="202"/>
      <c r="AB50" s="20"/>
      <c r="AC50" s="21"/>
      <c r="AD50" s="20"/>
      <c r="AE50" s="21"/>
      <c r="AF50" s="21"/>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row>
    <row r="51" spans="1:97">
      <c r="A51" s="9"/>
      <c r="B51" s="92"/>
      <c r="C51" s="92"/>
      <c r="D51" s="92"/>
      <c r="E51" s="92"/>
      <c r="F51" s="92"/>
      <c r="G51" s="92"/>
      <c r="H51" s="92"/>
      <c r="I51" s="92"/>
      <c r="J51" s="92"/>
      <c r="K51" s="92"/>
      <c r="L51" s="92"/>
      <c r="M51" s="92"/>
      <c r="N51" s="92"/>
      <c r="O51" s="92"/>
      <c r="P51" s="92"/>
      <c r="Q51" s="215"/>
      <c r="R51" s="216"/>
      <c r="S51" s="217"/>
      <c r="T51" s="217"/>
      <c r="U51" s="115"/>
      <c r="V51" s="200"/>
      <c r="W51" s="201"/>
      <c r="X51" s="202"/>
      <c r="Y51" s="20"/>
      <c r="Z51" s="21"/>
      <c r="AA51" s="202"/>
      <c r="AB51" s="20"/>
      <c r="AC51" s="21"/>
      <c r="AD51" s="20"/>
      <c r="AE51" s="21"/>
      <c r="AF51" s="21"/>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row>
    <row r="52" spans="1:97">
      <c r="A52" s="9"/>
      <c r="B52" s="92"/>
      <c r="C52" s="92"/>
      <c r="D52" s="92"/>
      <c r="E52" s="92"/>
      <c r="F52" s="92"/>
      <c r="G52" s="92"/>
      <c r="H52" s="92"/>
      <c r="I52" s="92"/>
      <c r="J52" s="92"/>
      <c r="K52" s="92"/>
      <c r="L52" s="92"/>
      <c r="M52" s="92"/>
      <c r="N52" s="92"/>
      <c r="O52" s="92"/>
      <c r="P52" s="92"/>
      <c r="Q52" s="92"/>
      <c r="R52" s="216"/>
      <c r="S52" s="217"/>
      <c r="T52" s="217"/>
      <c r="U52" s="115"/>
      <c r="V52" s="200"/>
      <c r="W52" s="201"/>
      <c r="X52" s="202"/>
      <c r="Y52" s="20"/>
      <c r="Z52" s="21"/>
      <c r="AA52" s="202"/>
      <c r="AB52" s="20"/>
      <c r="AC52" s="21"/>
      <c r="AD52" s="20"/>
      <c r="AE52" s="21"/>
      <c r="AF52" s="21"/>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row>
    <row r="53" spans="1:97">
      <c r="B53" s="43"/>
      <c r="C53" s="43"/>
      <c r="D53" s="43"/>
      <c r="E53" s="43"/>
      <c r="F53" s="43"/>
      <c r="G53" s="43"/>
      <c r="H53" s="43"/>
      <c r="I53" s="43"/>
      <c r="J53" s="43"/>
      <c r="K53" s="43"/>
      <c r="L53" s="43"/>
      <c r="M53" s="43"/>
      <c r="N53" s="43"/>
      <c r="O53" s="43"/>
      <c r="P53" s="43"/>
      <c r="Q53" s="111"/>
      <c r="R53" s="109"/>
      <c r="S53" s="110"/>
      <c r="T53" s="110"/>
      <c r="U53" s="114"/>
      <c r="V53" s="200"/>
      <c r="W53" s="201"/>
      <c r="X53" s="202"/>
      <c r="Y53" s="20"/>
      <c r="Z53" s="21"/>
      <c r="AA53" s="202"/>
      <c r="AB53" s="20"/>
      <c r="AC53" s="21"/>
      <c r="AD53" s="20"/>
      <c r="AE53" s="21"/>
      <c r="AF53" s="21"/>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row>
    <row r="54" spans="1:97">
      <c r="B54" s="43"/>
      <c r="C54" s="43"/>
      <c r="D54" s="43"/>
      <c r="E54" s="43"/>
      <c r="F54" s="43"/>
      <c r="G54" s="43"/>
      <c r="H54" s="43"/>
      <c r="I54" s="43"/>
      <c r="J54" s="43"/>
      <c r="K54" s="43"/>
      <c r="L54" s="43"/>
      <c r="M54" s="43"/>
      <c r="N54" s="43"/>
      <c r="O54" s="43"/>
      <c r="P54" s="43"/>
      <c r="Q54" s="111"/>
      <c r="R54" s="109"/>
      <c r="S54" s="110"/>
      <c r="T54" s="110"/>
      <c r="U54" s="114"/>
      <c r="V54" s="200"/>
      <c r="W54" s="201"/>
      <c r="X54" s="202"/>
      <c r="Y54" s="20"/>
      <c r="Z54" s="21"/>
      <c r="AA54" s="202"/>
      <c r="AB54" s="20"/>
      <c r="AC54" s="21"/>
      <c r="AD54" s="20"/>
      <c r="AE54" s="21"/>
      <c r="AF54" s="21"/>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row>
    <row r="55" spans="1:97">
      <c r="B55" s="43"/>
      <c r="C55" s="43"/>
      <c r="D55" s="43"/>
      <c r="E55" s="43"/>
      <c r="F55" s="43"/>
      <c r="G55" s="43"/>
      <c r="H55" s="43"/>
      <c r="I55" s="43"/>
      <c r="J55" s="43"/>
      <c r="K55" s="43"/>
      <c r="L55" s="43"/>
      <c r="M55" s="43"/>
      <c r="N55" s="43"/>
      <c r="O55" s="43"/>
      <c r="P55" s="43"/>
      <c r="Q55" s="111"/>
      <c r="R55" s="109"/>
      <c r="S55" s="110"/>
      <c r="T55" s="110"/>
      <c r="U55" s="114"/>
      <c r="V55" s="200"/>
      <c r="W55" s="201"/>
      <c r="X55" s="202"/>
      <c r="Y55" s="20"/>
      <c r="Z55" s="21"/>
      <c r="AA55" s="202"/>
      <c r="AB55" s="20"/>
      <c r="AC55" s="21"/>
      <c r="AD55" s="20"/>
      <c r="AE55" s="21"/>
      <c r="AF55" s="21"/>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row>
    <row r="56" spans="1:97">
      <c r="B56" s="43"/>
      <c r="C56" s="43"/>
      <c r="D56" s="43"/>
      <c r="E56" s="43"/>
      <c r="F56" s="43"/>
      <c r="G56" s="43"/>
      <c r="H56" s="43"/>
      <c r="I56" s="43"/>
      <c r="J56" s="43"/>
      <c r="K56" s="43"/>
      <c r="L56" s="43"/>
      <c r="M56" s="43"/>
      <c r="N56" s="43"/>
      <c r="O56" s="43"/>
      <c r="P56" s="43"/>
      <c r="Q56" s="111"/>
      <c r="R56" s="109"/>
      <c r="S56" s="110"/>
      <c r="T56" s="110"/>
      <c r="U56" s="114"/>
      <c r="V56" s="200"/>
      <c r="W56" s="201"/>
      <c r="X56" s="202"/>
      <c r="Y56" s="20"/>
      <c r="Z56" s="21"/>
      <c r="AA56" s="202"/>
      <c r="AB56" s="20"/>
      <c r="AC56" s="21"/>
      <c r="AD56" s="20"/>
      <c r="AE56" s="21"/>
      <c r="AF56" s="21"/>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row>
    <row r="57" spans="1:97">
      <c r="B57" s="43"/>
      <c r="C57" s="43"/>
      <c r="D57" s="43"/>
      <c r="E57" s="43"/>
      <c r="F57" s="43"/>
      <c r="G57" s="43"/>
      <c r="H57" s="43"/>
      <c r="I57" s="43"/>
      <c r="J57" s="43"/>
      <c r="K57" s="43"/>
      <c r="L57" s="43"/>
      <c r="M57" s="43"/>
      <c r="N57" s="43"/>
      <c r="O57" s="43"/>
      <c r="P57" s="43"/>
      <c r="Q57" s="111"/>
      <c r="R57" s="109"/>
      <c r="S57" s="110"/>
      <c r="T57" s="110"/>
      <c r="U57" s="114"/>
      <c r="V57" s="38"/>
      <c r="W57" s="62"/>
    </row>
    <row r="58" spans="1:97">
      <c r="B58" s="43"/>
      <c r="C58" s="43"/>
      <c r="D58" s="43"/>
      <c r="E58" s="43"/>
      <c r="F58" s="43"/>
      <c r="G58" s="43"/>
      <c r="H58" s="43"/>
      <c r="I58" s="43"/>
      <c r="J58" s="43"/>
      <c r="K58" s="43"/>
      <c r="L58" s="43"/>
      <c r="M58" s="43"/>
      <c r="N58" s="43"/>
      <c r="O58" s="43"/>
      <c r="P58" s="43"/>
      <c r="Q58" s="111"/>
    </row>
    <row r="59" spans="1:97">
      <c r="B59" s="43"/>
      <c r="C59" s="43"/>
      <c r="D59" s="43"/>
      <c r="E59" s="43"/>
      <c r="F59" s="43"/>
      <c r="G59" s="43"/>
      <c r="H59" s="43"/>
      <c r="I59" s="43"/>
      <c r="J59" s="43"/>
      <c r="K59" s="43"/>
      <c r="L59" s="43"/>
      <c r="M59" s="43"/>
      <c r="N59" s="43"/>
      <c r="O59" s="43"/>
      <c r="P59" s="43"/>
      <c r="Q59" s="111"/>
    </row>
  </sheetData>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workbookViewId="0">
      <pane xSplit="2" ySplit="2" topLeftCell="AA3" activePane="bottomRight" state="frozen"/>
      <selection pane="topRight" activeCell="C1" sqref="C1"/>
      <selection pane="bottomLeft" activeCell="A4" sqref="A4"/>
      <selection pane="bottomRight" activeCell="AF20" sqref="AF20"/>
    </sheetView>
  </sheetViews>
  <sheetFormatPr defaultColWidth="11.42578125" defaultRowHeight="15"/>
  <cols>
    <col min="2" max="2" width="49.140625" customWidth="1"/>
  </cols>
  <sheetData>
    <row r="1" spans="2:37" ht="18.75">
      <c r="B1" s="759" t="s">
        <v>628</v>
      </c>
    </row>
    <row r="2" spans="2:37">
      <c r="B2" t="s">
        <v>648</v>
      </c>
      <c r="C2">
        <v>1989</v>
      </c>
      <c r="D2">
        <f>C2+1</f>
        <v>1990</v>
      </c>
      <c r="E2">
        <f t="shared" ref="E2:AI2" si="0">D2+1</f>
        <v>1991</v>
      </c>
      <c r="F2">
        <f t="shared" si="0"/>
        <v>1992</v>
      </c>
      <c r="G2">
        <f t="shared" si="0"/>
        <v>1993</v>
      </c>
      <c r="H2">
        <f t="shared" si="0"/>
        <v>1994</v>
      </c>
      <c r="I2">
        <f t="shared" si="0"/>
        <v>1995</v>
      </c>
      <c r="J2">
        <f t="shared" si="0"/>
        <v>1996</v>
      </c>
      <c r="K2">
        <f t="shared" si="0"/>
        <v>1997</v>
      </c>
      <c r="L2">
        <f t="shared" si="0"/>
        <v>1998</v>
      </c>
      <c r="M2">
        <f t="shared" si="0"/>
        <v>1999</v>
      </c>
      <c r="N2">
        <f t="shared" si="0"/>
        <v>2000</v>
      </c>
      <c r="O2">
        <f t="shared" si="0"/>
        <v>2001</v>
      </c>
      <c r="P2">
        <f t="shared" si="0"/>
        <v>2002</v>
      </c>
      <c r="Q2">
        <f t="shared" si="0"/>
        <v>2003</v>
      </c>
      <c r="R2">
        <f t="shared" si="0"/>
        <v>2004</v>
      </c>
      <c r="S2">
        <f t="shared" si="0"/>
        <v>2005</v>
      </c>
      <c r="T2">
        <f t="shared" si="0"/>
        <v>2006</v>
      </c>
      <c r="U2">
        <f t="shared" si="0"/>
        <v>2007</v>
      </c>
      <c r="V2">
        <f t="shared" si="0"/>
        <v>2008</v>
      </c>
      <c r="W2">
        <f t="shared" si="0"/>
        <v>2009</v>
      </c>
      <c r="X2">
        <f t="shared" si="0"/>
        <v>2010</v>
      </c>
      <c r="Y2">
        <f t="shared" si="0"/>
        <v>2011</v>
      </c>
      <c r="Z2">
        <f t="shared" si="0"/>
        <v>2012</v>
      </c>
      <c r="AA2">
        <f t="shared" si="0"/>
        <v>2013</v>
      </c>
      <c r="AB2">
        <f t="shared" si="0"/>
        <v>2014</v>
      </c>
      <c r="AC2">
        <f t="shared" si="0"/>
        <v>2015</v>
      </c>
      <c r="AD2">
        <f t="shared" si="0"/>
        <v>2016</v>
      </c>
      <c r="AE2">
        <f t="shared" si="0"/>
        <v>2017</v>
      </c>
      <c r="AF2">
        <f t="shared" si="0"/>
        <v>2018</v>
      </c>
      <c r="AG2">
        <f t="shared" si="0"/>
        <v>2019</v>
      </c>
      <c r="AH2">
        <f t="shared" si="0"/>
        <v>2020</v>
      </c>
      <c r="AI2">
        <f t="shared" si="0"/>
        <v>2021</v>
      </c>
      <c r="AJ2">
        <v>2022</v>
      </c>
      <c r="AK2">
        <v>2023</v>
      </c>
    </row>
    <row r="3" spans="2:37">
      <c r="B3" s="700"/>
    </row>
    <row r="4" spans="2:37">
      <c r="B4" s="755" t="s">
        <v>623</v>
      </c>
      <c r="Z4">
        <f>'Rev compare'!Y6</f>
        <v>9566</v>
      </c>
      <c r="AA4">
        <f>'Rev compare'!Z6</f>
        <v>9832.7000000000007</v>
      </c>
      <c r="AB4">
        <f>'Rev compare'!AA6</f>
        <v>11497.6</v>
      </c>
      <c r="AC4">
        <f>'Rev compare'!AB6</f>
        <v>10963.5</v>
      </c>
    </row>
    <row r="5" spans="2:37">
      <c r="B5" s="755" t="s">
        <v>624</v>
      </c>
      <c r="Z5">
        <f>'Rev compare'!Y5</f>
        <v>9418.9</v>
      </c>
      <c r="AA5">
        <f>'Rev compare'!Z5</f>
        <v>9897.5</v>
      </c>
      <c r="AB5">
        <f>'Rev compare'!AA5</f>
        <v>11874.9</v>
      </c>
      <c r="AC5">
        <f>'Rev compare'!AB5</f>
        <v>11003.1</v>
      </c>
    </row>
    <row r="6" spans="2:37">
      <c r="B6" s="755" t="s">
        <v>627</v>
      </c>
      <c r="Z6">
        <f>Z5-Z4</f>
        <v>-147.10000000000036</v>
      </c>
      <c r="AA6">
        <f>AA5-AA4</f>
        <v>64.799999999999272</v>
      </c>
      <c r="AB6">
        <f>AB5-AB4</f>
        <v>377.29999999999927</v>
      </c>
      <c r="AC6">
        <f>AC5-AC4</f>
        <v>39.600000000000364</v>
      </c>
    </row>
    <row r="7" spans="2:37">
      <c r="B7" s="755" t="s">
        <v>639</v>
      </c>
      <c r="Z7" s="693">
        <f>Z6/Z4</f>
        <v>-1.5377378214509759E-2</v>
      </c>
      <c r="AA7" s="693">
        <f>AA6/AA4</f>
        <v>6.5902549655739795E-3</v>
      </c>
      <c r="AB7" s="693">
        <f>AB6/AB4</f>
        <v>3.2815544113554071E-2</v>
      </c>
      <c r="AC7" s="693">
        <f>AC6/AC4</f>
        <v>3.6119852236968452E-3</v>
      </c>
    </row>
    <row r="8" spans="2:37">
      <c r="B8" s="755"/>
    </row>
    <row r="9" spans="2:37">
      <c r="B9" s="755" t="s">
        <v>625</v>
      </c>
      <c r="Z9">
        <f>'Exp compare'!Z6</f>
        <v>10943.9</v>
      </c>
      <c r="AA9">
        <f>'Exp compare'!AA6</f>
        <v>12505.1</v>
      </c>
      <c r="AB9">
        <f>'Exp compare'!AB6</f>
        <v>14489.8</v>
      </c>
      <c r="AC9">
        <f>'Exp compare'!AC6</f>
        <v>13496.1</v>
      </c>
    </row>
    <row r="10" spans="2:37">
      <c r="B10" s="755" t="s">
        <v>626</v>
      </c>
      <c r="Z10">
        <f>'Exp compare'!Z5</f>
        <v>9943.2999999999993</v>
      </c>
      <c r="AA10">
        <f>'Exp compare'!AA5</f>
        <v>13175.8</v>
      </c>
      <c r="AB10">
        <f>'Exp compare'!AB5</f>
        <v>15454.1</v>
      </c>
      <c r="AC10">
        <f>'Exp compare'!AC5</f>
        <v>13788.900000000001</v>
      </c>
    </row>
    <row r="11" spans="2:37">
      <c r="B11" s="755" t="s">
        <v>627</v>
      </c>
      <c r="Z11">
        <f>Z10-Z9</f>
        <v>-1000.6000000000004</v>
      </c>
      <c r="AA11">
        <f>AA10-AA9</f>
        <v>670.69999999999891</v>
      </c>
      <c r="AB11">
        <f>AB10-AB9</f>
        <v>964.30000000000109</v>
      </c>
      <c r="AC11">
        <f>AC10-AC9</f>
        <v>292.80000000000109</v>
      </c>
    </row>
    <row r="12" spans="2:37">
      <c r="B12" s="755" t="s">
        <v>639</v>
      </c>
      <c r="Z12" s="693">
        <f>Z11/Z9</f>
        <v>-9.1429929001544272E-2</v>
      </c>
      <c r="AA12" s="693">
        <f>AA11/AA9</f>
        <v>5.3634117280149607E-2</v>
      </c>
      <c r="AB12" s="693">
        <f>AB11/AB9</f>
        <v>6.6550262943587984E-2</v>
      </c>
      <c r="AC12" s="693">
        <f>AC11/AC9</f>
        <v>2.1695156378509429E-2</v>
      </c>
    </row>
    <row r="13" spans="2:37">
      <c r="B13" s="755"/>
    </row>
    <row r="14" spans="2:37">
      <c r="B14" t="s">
        <v>606</v>
      </c>
      <c r="C14">
        <f>'Rev compare'!B6</f>
        <v>1013.9</v>
      </c>
      <c r="D14">
        <f>'Rev compare'!C6</f>
        <v>988.9</v>
      </c>
      <c r="E14">
        <f>'Rev compare'!D6</f>
        <v>1026.2</v>
      </c>
      <c r="F14">
        <f>'Rev compare'!E6</f>
        <v>1125.5</v>
      </c>
      <c r="G14">
        <f>'Rev compare'!F6</f>
        <v>1308.7</v>
      </c>
      <c r="H14">
        <f>'Rev compare'!G6</f>
        <v>1451.7</v>
      </c>
      <c r="I14">
        <f>'Rev compare'!H6</f>
        <v>1721.6</v>
      </c>
      <c r="J14">
        <f>'Rev compare'!I6</f>
        <v>1897.7</v>
      </c>
      <c r="K14">
        <f>'Rev compare'!J6</f>
        <v>2201.8000000000002</v>
      </c>
      <c r="L14">
        <f>'Rev compare'!K6</f>
        <v>2352.9</v>
      </c>
      <c r="M14">
        <f>'Rev compare'!L6</f>
        <v>2569</v>
      </c>
      <c r="N14">
        <f>'Rev compare'!M6</f>
        <v>2975.8</v>
      </c>
      <c r="O14">
        <f>'Rev compare'!N6</f>
        <v>3184.8</v>
      </c>
      <c r="P14">
        <f>'Rev compare'!O6</f>
        <v>3286.4</v>
      </c>
      <c r="Q14">
        <f>'Rev compare'!P6</f>
        <v>3650.1</v>
      </c>
      <c r="R14">
        <f>'Rev compare'!Q6</f>
        <v>4349.6000000000004</v>
      </c>
      <c r="S14">
        <f>'Rev compare'!R6</f>
        <v>5326.8</v>
      </c>
      <c r="T14">
        <f>'Rev compare'!S6</f>
        <v>6311.6</v>
      </c>
      <c r="U14">
        <f>'Rev compare'!T6</f>
        <v>7028.6</v>
      </c>
      <c r="V14">
        <f>'Rev compare'!U6</f>
        <v>7073.3</v>
      </c>
      <c r="W14">
        <f>'Rev compare'!V6</f>
        <v>6651.3</v>
      </c>
      <c r="X14">
        <f>'Rev compare'!W6</f>
        <v>8278.9</v>
      </c>
      <c r="Y14">
        <f>'Rev compare'!X6</f>
        <v>9304.9</v>
      </c>
      <c r="Z14">
        <f>'Rev compare'!Y6</f>
        <v>9566</v>
      </c>
      <c r="AA14">
        <f>'Rev compare'!Z6</f>
        <v>9832.7000000000007</v>
      </c>
      <c r="AB14">
        <f>'Rev compare'!AA6</f>
        <v>11497.6</v>
      </c>
      <c r="AC14">
        <f>'Rev compare'!AB6</f>
        <v>10963.5</v>
      </c>
    </row>
    <row r="15" spans="2:37">
      <c r="B15" t="s">
        <v>607</v>
      </c>
      <c r="C15">
        <f>'Rev compare'!B9+'Rev compare'!B53+'Rev compare'!B85+'Rev compare'!B103</f>
        <v>1013.9000000000001</v>
      </c>
      <c r="D15">
        <f>'Rev compare'!C9+'Rev compare'!C53+'Rev compare'!C85+'Rev compare'!C103</f>
        <v>988.8</v>
      </c>
      <c r="E15">
        <f>'Rev compare'!D9+'Rev compare'!D53+'Rev compare'!D85+'Rev compare'!D103</f>
        <v>1026.2</v>
      </c>
      <c r="F15">
        <f>'Rev compare'!E9+'Rev compare'!E53+'Rev compare'!E85+'Rev compare'!E103</f>
        <v>1125.5</v>
      </c>
      <c r="G15">
        <f>'Rev compare'!F9+'Rev compare'!F53+'Rev compare'!F85+'Rev compare'!F103</f>
        <v>1308.5999999999999</v>
      </c>
      <c r="H15">
        <f>'Rev compare'!G9+'Rev compare'!G53+'Rev compare'!G85+'Rev compare'!G103</f>
        <v>1451.7</v>
      </c>
      <c r="I15">
        <f>'Rev compare'!H9+'Rev compare'!H53+'Rev compare'!H85+'Rev compare'!H103</f>
        <v>1721.5000000000002</v>
      </c>
      <c r="J15">
        <f>'Rev compare'!I9+'Rev compare'!I53+'Rev compare'!I85+'Rev compare'!I103</f>
        <v>1897.6999999999998</v>
      </c>
      <c r="K15">
        <f>'Rev compare'!J9+'Rev compare'!J53+'Rev compare'!J85+'Rev compare'!J103</f>
        <v>2201.6999999999998</v>
      </c>
      <c r="L15">
        <f>'Rev compare'!K9+'Rev compare'!K53+'Rev compare'!K85+'Rev compare'!K103</f>
        <v>2352.9</v>
      </c>
      <c r="M15">
        <f>'Rev compare'!L9+'Rev compare'!L53+'Rev compare'!L85+'Rev compare'!L103</f>
        <v>2569</v>
      </c>
      <c r="N15">
        <f>'Rev compare'!M9+'Rev compare'!M53+'Rev compare'!M85+'Rev compare'!M103</f>
        <v>2975.8</v>
      </c>
      <c r="O15">
        <f>'Rev compare'!N9+'Rev compare'!N53+'Rev compare'!N85+'Rev compare'!N103</f>
        <v>3184.8</v>
      </c>
      <c r="P15">
        <f>'Rev compare'!O9+'Rev compare'!O53+'Rev compare'!O85+'Rev compare'!O103</f>
        <v>3286.4</v>
      </c>
      <c r="Q15">
        <f>'Rev compare'!P9+'Rev compare'!P53+'Rev compare'!P85+'Rev compare'!P103</f>
        <v>3650.1</v>
      </c>
      <c r="R15">
        <f>'Rev compare'!Q9+'Rev compare'!Q53+'Rev compare'!Q85+'Rev compare'!Q103</f>
        <v>4349.5999999999995</v>
      </c>
      <c r="S15">
        <f>'Rev compare'!R9+'Rev compare'!R53+'Rev compare'!R85+'Rev compare'!R103</f>
        <v>5326.8</v>
      </c>
      <c r="T15">
        <f>'Rev compare'!S9+'Rev compare'!S53+'Rev compare'!S85+'Rev compare'!S103</f>
        <v>6311.5000000000009</v>
      </c>
      <c r="U15">
        <f>'Rev compare'!T9+'Rev compare'!T53+'Rev compare'!T85+'Rev compare'!T103</f>
        <v>7028.6</v>
      </c>
      <c r="V15">
        <f>'Rev compare'!U9+'Rev compare'!U53+'Rev compare'!U85+'Rev compare'!U103</f>
        <v>7073.3000000000011</v>
      </c>
      <c r="W15">
        <f>'Rev compare'!V9+'Rev compare'!V53+'Rev compare'!V85+'Rev compare'!V103</f>
        <v>6651.3</v>
      </c>
      <c r="X15">
        <f>'Rev compare'!W9+'Rev compare'!W53+'Rev compare'!W85+'Rev compare'!W103</f>
        <v>8278.9</v>
      </c>
      <c r="Y15">
        <f>'Rev compare'!X9+'Rev compare'!X53+'Rev compare'!X85+'Rev compare'!X103</f>
        <v>9304.9</v>
      </c>
      <c r="Z15">
        <f>'Rev compare'!Y9+'Rev compare'!Y53+'Rev compare'!Y85+'Rev compare'!Y103</f>
        <v>9566.0999999999985</v>
      </c>
      <c r="AA15">
        <f>'Rev compare'!Z9+'Rev compare'!Z53+'Rev compare'!Z85+'Rev compare'!Z103</f>
        <v>9832.6999999999989</v>
      </c>
      <c r="AB15">
        <f>'Rev compare'!AA9+'Rev compare'!AA53+'Rev compare'!AA85+'Rev compare'!AA103</f>
        <v>11497.6</v>
      </c>
      <c r="AC15">
        <f>'Rev compare'!AB9+'Rev compare'!AB53+'Rev compare'!AB85+'Rev compare'!AB103</f>
        <v>10963.5</v>
      </c>
    </row>
    <row r="16" spans="2:37">
      <c r="B16" t="s">
        <v>574</v>
      </c>
      <c r="C16">
        <f t="shared" ref="C16:AB16" si="1">C14-C15</f>
        <v>0</v>
      </c>
      <c r="D16">
        <f t="shared" si="1"/>
        <v>0.10000000000002274</v>
      </c>
      <c r="E16">
        <f t="shared" si="1"/>
        <v>0</v>
      </c>
      <c r="F16">
        <f t="shared" si="1"/>
        <v>0</v>
      </c>
      <c r="G16">
        <f t="shared" si="1"/>
        <v>0.10000000000013642</v>
      </c>
      <c r="H16">
        <f t="shared" si="1"/>
        <v>0</v>
      </c>
      <c r="I16">
        <f t="shared" si="1"/>
        <v>9.9999999999681677E-2</v>
      </c>
      <c r="J16">
        <f t="shared" si="1"/>
        <v>0</v>
      </c>
      <c r="K16">
        <f t="shared" si="1"/>
        <v>0.1000000000003638</v>
      </c>
      <c r="L16">
        <f t="shared" si="1"/>
        <v>0</v>
      </c>
      <c r="M16">
        <f t="shared" si="1"/>
        <v>0</v>
      </c>
      <c r="N16">
        <f t="shared" si="1"/>
        <v>0</v>
      </c>
      <c r="O16">
        <f t="shared" si="1"/>
        <v>0</v>
      </c>
      <c r="P16">
        <f t="shared" si="1"/>
        <v>0</v>
      </c>
      <c r="Q16">
        <f t="shared" si="1"/>
        <v>0</v>
      </c>
      <c r="R16">
        <f t="shared" si="1"/>
        <v>0</v>
      </c>
      <c r="S16">
        <f t="shared" si="1"/>
        <v>0</v>
      </c>
      <c r="T16">
        <f t="shared" si="1"/>
        <v>9.9999999999454303E-2</v>
      </c>
      <c r="U16">
        <f t="shared" si="1"/>
        <v>0</v>
      </c>
      <c r="V16">
        <f t="shared" si="1"/>
        <v>0</v>
      </c>
      <c r="W16">
        <f t="shared" si="1"/>
        <v>0</v>
      </c>
      <c r="X16">
        <f t="shared" si="1"/>
        <v>0</v>
      </c>
      <c r="Y16">
        <f t="shared" si="1"/>
        <v>0</v>
      </c>
      <c r="Z16">
        <f t="shared" si="1"/>
        <v>-9.9999999998544808E-2</v>
      </c>
      <c r="AA16">
        <f t="shared" si="1"/>
        <v>0</v>
      </c>
      <c r="AB16">
        <f t="shared" si="1"/>
        <v>0</v>
      </c>
      <c r="AC16">
        <f>AC14-AC15</f>
        <v>0</v>
      </c>
    </row>
    <row r="18" spans="2:37">
      <c r="B18" t="s">
        <v>608</v>
      </c>
      <c r="Z18">
        <f>'Rev compare'!Y5</f>
        <v>9418.9</v>
      </c>
      <c r="AA18">
        <f>'Rev compare'!Z5</f>
        <v>9897.5</v>
      </c>
      <c r="AB18">
        <f>'Rev compare'!AA5</f>
        <v>11874.9</v>
      </c>
      <c r="AC18">
        <f>'Rev compare'!AB5</f>
        <v>11003.1</v>
      </c>
      <c r="AD18">
        <f>'Rev compare'!AC5</f>
        <v>10485.5</v>
      </c>
      <c r="AE18">
        <f>'Rev compare'!AD5</f>
        <v>11525.1</v>
      </c>
      <c r="AF18">
        <f>'Rev compare'!AE5</f>
        <v>12730.7</v>
      </c>
      <c r="AG18">
        <f>'Rev compare'!AG5</f>
        <v>14266.8</v>
      </c>
      <c r="AH18">
        <f>'Rev compare'!AH5</f>
        <v>14630.8</v>
      </c>
      <c r="AI18">
        <f>'Rev compare'!AI5</f>
        <v>15236.1</v>
      </c>
      <c r="AJ18">
        <f>'Rev compare'!AJ5</f>
        <v>16846.599999999999</v>
      </c>
      <c r="AK18">
        <f>'Rev compare'!AK5</f>
        <v>18516.400000000001</v>
      </c>
    </row>
    <row r="19" spans="2:37">
      <c r="B19" t="s">
        <v>607</v>
      </c>
      <c r="Z19">
        <f>'Rev compare'!Y8+'Rev compare'!Y52+'Rev compare'!Y84</f>
        <v>9418.9</v>
      </c>
      <c r="AA19">
        <f>'Rev compare'!Z8+'Rev compare'!Z52+'Rev compare'!Z84</f>
        <v>9897.4</v>
      </c>
      <c r="AB19">
        <f>'Rev compare'!AA8+'Rev compare'!AA52+'Rev compare'!AA84</f>
        <v>11874.9</v>
      </c>
      <c r="AC19">
        <f>'Rev compare'!AB8+'Rev compare'!AB52+'Rev compare'!AB84</f>
        <v>11003.1</v>
      </c>
      <c r="AD19">
        <f>'Rev compare'!AC8+'Rev compare'!AC52+'Rev compare'!AC84</f>
        <v>10485.6</v>
      </c>
      <c r="AE19">
        <f>'Rev compare'!AD8+'Rev compare'!AD52+'Rev compare'!AD84</f>
        <v>11525.099999999999</v>
      </c>
      <c r="AF19">
        <f>'Rev compare'!AE8+'Rev compare'!AE52+'Rev compare'!AE84</f>
        <v>12730.699999999999</v>
      </c>
      <c r="AG19">
        <f>'Rev compare'!AG8+'Rev compare'!AG52+'Rev compare'!AG84</f>
        <v>14266.800000000001</v>
      </c>
      <c r="AH19">
        <f>'Rev compare'!AH8+'Rev compare'!AH52+'Rev compare'!AH84</f>
        <v>14630.800000000001</v>
      </c>
      <c r="AI19">
        <f>'Rev compare'!AI8+'Rev compare'!AI52+'Rev compare'!AI84</f>
        <v>15236.199999999999</v>
      </c>
      <c r="AJ19">
        <f>'Rev compare'!AJ8+'Rev compare'!AJ52+'Rev compare'!AJ84</f>
        <v>16846.599999999999</v>
      </c>
      <c r="AK19">
        <f>'Rev compare'!AK8+'Rev compare'!AK52+'Rev compare'!AK84</f>
        <v>18516.5</v>
      </c>
    </row>
    <row r="20" spans="2:37">
      <c r="B20" t="s">
        <v>574</v>
      </c>
      <c r="Z20">
        <f>Z18-Z19</f>
        <v>0</v>
      </c>
      <c r="AA20">
        <f t="shared" ref="AA20:AI20" si="2">AA18-AA19</f>
        <v>0.1000000000003638</v>
      </c>
      <c r="AB20">
        <f t="shared" si="2"/>
        <v>0</v>
      </c>
      <c r="AC20">
        <f t="shared" si="2"/>
        <v>0</v>
      </c>
      <c r="AD20">
        <f t="shared" si="2"/>
        <v>-0.1000000000003638</v>
      </c>
      <c r="AE20">
        <f t="shared" si="2"/>
        <v>0</v>
      </c>
      <c r="AF20">
        <f t="shared" si="2"/>
        <v>0</v>
      </c>
      <c r="AG20">
        <f t="shared" si="2"/>
        <v>0</v>
      </c>
      <c r="AH20">
        <f t="shared" si="2"/>
        <v>0</v>
      </c>
      <c r="AI20">
        <f t="shared" si="2"/>
        <v>-9.9999999998544808E-2</v>
      </c>
      <c r="AJ20">
        <f t="shared" ref="AJ20:AK20" si="3">AJ18-AJ19</f>
        <v>0</v>
      </c>
      <c r="AK20">
        <f t="shared" si="3"/>
        <v>-9.9999999998544808E-2</v>
      </c>
    </row>
    <row r="22" spans="2:37">
      <c r="B22" t="s">
        <v>610</v>
      </c>
      <c r="C22">
        <f>'Exp compare'!C6</f>
        <v>1049.0999999999999</v>
      </c>
      <c r="D22">
        <f>'Exp compare'!D6</f>
        <v>1089.0999999999999</v>
      </c>
      <c r="E22">
        <f>'Exp compare'!E6</f>
        <v>1187.8</v>
      </c>
      <c r="F22">
        <f>'Exp compare'!F6</f>
        <v>1358.3</v>
      </c>
      <c r="G22">
        <f>'Exp compare'!G6</f>
        <v>1605.1</v>
      </c>
      <c r="H22">
        <f>'Exp compare'!H6</f>
        <v>1605.5</v>
      </c>
      <c r="I22">
        <f>'Exp compare'!I6</f>
        <v>1755</v>
      </c>
      <c r="J22">
        <f>'Exp compare'!J6</f>
        <v>1860.8</v>
      </c>
      <c r="K22">
        <f>'Exp compare'!K6</f>
        <v>2192.1999999999998</v>
      </c>
      <c r="L22">
        <f>'Exp compare'!L6</f>
        <v>2475.1999999999998</v>
      </c>
      <c r="M22">
        <f>'Exp compare'!M6</f>
        <v>2801.3</v>
      </c>
      <c r="N22">
        <f>'Exp compare'!N6</f>
        <v>3206.2</v>
      </c>
      <c r="O22">
        <f>'Exp compare'!O6</f>
        <v>3544.2</v>
      </c>
      <c r="P22">
        <f>'Exp compare'!P6</f>
        <v>3774.4</v>
      </c>
      <c r="Q22">
        <f>'Exp compare'!Q6</f>
        <v>3774.4</v>
      </c>
      <c r="R22">
        <f>'Exp compare'!R6</f>
        <v>4147.8</v>
      </c>
      <c r="S22">
        <f>'Exp compare'!S6</f>
        <v>5319.1</v>
      </c>
      <c r="T22">
        <f>'Exp compare'!T6</f>
        <v>5775.8</v>
      </c>
      <c r="U22">
        <f>'Exp compare'!U6</f>
        <v>6552.4</v>
      </c>
      <c r="V22">
        <f>'Exp compare'!V6</f>
        <v>7551.8</v>
      </c>
      <c r="W22">
        <f>'Exp compare'!W6</f>
        <v>6687.2</v>
      </c>
      <c r="X22">
        <f>'Exp compare'!X6</f>
        <v>8092.6</v>
      </c>
      <c r="Y22">
        <f>'Exp compare'!Y6</f>
        <v>8588.7999999999993</v>
      </c>
      <c r="Z22">
        <f>'Exp compare'!Z6</f>
        <v>10943.9</v>
      </c>
      <c r="AA22">
        <f>'Exp compare'!AA6</f>
        <v>12505.1</v>
      </c>
      <c r="AB22">
        <f>'Exp compare'!AB6</f>
        <v>14489.8</v>
      </c>
      <c r="AC22">
        <f>'Exp compare'!AC6</f>
        <v>13496.1</v>
      </c>
    </row>
    <row r="23" spans="2:37">
      <c r="B23" t="s">
        <v>651</v>
      </c>
      <c r="C23">
        <f>'Exp compare'!C9+'Exp compare'!C33+'Exp compare'!C66+'Exp compare'!C87+'Exp compare'!C103+'Exp compare'!C107+'Exp compare'!C114+'Exp compare'!C139+'Exp compare'!C141+'Exp compare'!C145</f>
        <v>1049.2</v>
      </c>
      <c r="D23">
        <f>'Exp compare'!D9+'Exp compare'!D33+'Exp compare'!D66+'Exp compare'!D87+'Exp compare'!D103+'Exp compare'!D107+'Exp compare'!D114+'Exp compare'!D139+'Exp compare'!D141+'Exp compare'!D145</f>
        <v>1089.0999999999999</v>
      </c>
      <c r="E23">
        <f>'Exp compare'!E9+'Exp compare'!E33+'Exp compare'!E66+'Exp compare'!E87+'Exp compare'!E103+'Exp compare'!E107+'Exp compare'!E114+'Exp compare'!E139+'Exp compare'!E141+'Exp compare'!E145</f>
        <v>1187.9000000000001</v>
      </c>
      <c r="F23">
        <f>'Exp compare'!F9+'Exp compare'!F33+'Exp compare'!F66+'Exp compare'!F87+'Exp compare'!F103+'Exp compare'!F107+'Exp compare'!F114+'Exp compare'!F139+'Exp compare'!F141+'Exp compare'!F145</f>
        <v>1358.4</v>
      </c>
      <c r="G23">
        <f>'Exp compare'!G9+'Exp compare'!G33+'Exp compare'!G66+'Exp compare'!G87+'Exp compare'!G103+'Exp compare'!G107+'Exp compare'!G114+'Exp compare'!G139+'Exp compare'!G141+'Exp compare'!G145</f>
        <v>1605.1000000000001</v>
      </c>
      <c r="H23">
        <f>'Exp compare'!H9+'Exp compare'!H33+'Exp compare'!H66+'Exp compare'!H87+'Exp compare'!H103+'Exp compare'!H107+'Exp compare'!H114+'Exp compare'!H139+'Exp compare'!H141+'Exp compare'!H145</f>
        <v>1605.5</v>
      </c>
      <c r="I23">
        <f>'Exp compare'!I9+'Exp compare'!I33+'Exp compare'!I66+'Exp compare'!I87+'Exp compare'!I103+'Exp compare'!I107+'Exp compare'!I114+'Exp compare'!I139+'Exp compare'!I141+'Exp compare'!I145</f>
        <v>1755.0000000000002</v>
      </c>
      <c r="J23">
        <f>'Exp compare'!J9+'Exp compare'!J33+'Exp compare'!J66+'Exp compare'!J87+'Exp compare'!J103+'Exp compare'!J107+'Exp compare'!J114+'Exp compare'!J139+'Exp compare'!J141+'Exp compare'!J145</f>
        <v>1860.8</v>
      </c>
      <c r="K23">
        <f>'Exp compare'!K9+'Exp compare'!K33+'Exp compare'!K66+'Exp compare'!K87+'Exp compare'!K103+'Exp compare'!K107+'Exp compare'!K114+'Exp compare'!K139+'Exp compare'!K141+'Exp compare'!K145</f>
        <v>2192.3000000000002</v>
      </c>
      <c r="L23">
        <f>'Exp compare'!L9+'Exp compare'!L33+'Exp compare'!L66+'Exp compare'!L87+'Exp compare'!L103+'Exp compare'!L107+'Exp compare'!L114+'Exp compare'!L139+'Exp compare'!L141+'Exp compare'!L145</f>
        <v>2493.9</v>
      </c>
      <c r="M23">
        <f>'Exp compare'!M9+'Exp compare'!M33+'Exp compare'!M66+'Exp compare'!M87+'Exp compare'!M103+'Exp compare'!M107+'Exp compare'!M114+'Exp compare'!M139+'Exp compare'!M141+'Exp compare'!M145</f>
        <v>2811.2000000000003</v>
      </c>
      <c r="N23">
        <f>'Exp compare'!N9+'Exp compare'!N33+'Exp compare'!N66+'Exp compare'!N87+'Exp compare'!N103+'Exp compare'!N107+'Exp compare'!N114+'Exp compare'!N139+'Exp compare'!N141+'Exp compare'!N145</f>
        <v>3205.2</v>
      </c>
      <c r="O23">
        <f>'Exp compare'!O9+'Exp compare'!O33+'Exp compare'!O66+'Exp compare'!O87+'Exp compare'!O103+'Exp compare'!O107+'Exp compare'!O114+'Exp compare'!O139+'Exp compare'!O141+'Exp compare'!O145</f>
        <v>3544.2000000000003</v>
      </c>
      <c r="P23">
        <f>'Exp compare'!P9+'Exp compare'!P33+'Exp compare'!P66+'Exp compare'!P87+'Exp compare'!P103+'Exp compare'!P107+'Exp compare'!P114+'Exp compare'!P139+'Exp compare'!P141+'Exp compare'!P145</f>
        <v>3736.5</v>
      </c>
      <c r="Q23">
        <f>'Exp compare'!Q9+'Exp compare'!Q33+'Exp compare'!Q66+'Exp compare'!Q87+'Exp compare'!Q103+'Exp compare'!Q107+'Exp compare'!Q114+'Exp compare'!Q139+'Exp compare'!Q141+'Exp compare'!Q145</f>
        <v>3774.4</v>
      </c>
      <c r="R23">
        <f>'Exp compare'!R9+'Exp compare'!R33+'Exp compare'!R66+'Exp compare'!R87+'Exp compare'!R103+'Exp compare'!R107+'Exp compare'!R114+'Exp compare'!R139+'Exp compare'!R141+'Exp compare'!R145</f>
        <v>4148</v>
      </c>
      <c r="S23">
        <f>'Exp compare'!S9+'Exp compare'!S33+'Exp compare'!S66+'Exp compare'!S87+'Exp compare'!S103+'Exp compare'!S107+'Exp compare'!S114+'Exp compare'!S139+'Exp compare'!S141+'Exp compare'!S145</f>
        <v>5294.6</v>
      </c>
      <c r="T23">
        <f>'Exp compare'!T9+'Exp compare'!T33+'Exp compare'!T66+'Exp compare'!T87+'Exp compare'!T103+'Exp compare'!T107+'Exp compare'!T114+'Exp compare'!T139+'Exp compare'!T141+'Exp compare'!T145</f>
        <v>5775.7000000000007</v>
      </c>
      <c r="U23">
        <f>'Exp compare'!U9+'Exp compare'!U33+'Exp compare'!U66+'Exp compare'!U87+'Exp compare'!U103+'Exp compare'!U107+'Exp compare'!U114+'Exp compare'!U139+'Exp compare'!U141+'Exp compare'!U145</f>
        <v>6552.4000000000005</v>
      </c>
      <c r="V23">
        <f>'Exp compare'!V9+'Exp compare'!V33+'Exp compare'!V66+'Exp compare'!V87+'Exp compare'!V103+'Exp compare'!V107+'Exp compare'!V114+'Exp compare'!V139+'Exp compare'!V141+'Exp compare'!V145</f>
        <v>7551.8</v>
      </c>
      <c r="W23">
        <f>'Exp compare'!W9+'Exp compare'!W33+'Exp compare'!W66+'Exp compare'!W87+'Exp compare'!W103+'Exp compare'!W107+'Exp compare'!W114+'Exp compare'!W139+'Exp compare'!W141+'Exp compare'!W145</f>
        <v>6687.2</v>
      </c>
      <c r="X23">
        <f>'Exp compare'!X9+'Exp compare'!X33+'Exp compare'!X66+'Exp compare'!X87+'Exp compare'!X103+'Exp compare'!X107+'Exp compare'!X114+'Exp compare'!X139+'Exp compare'!X141+'Exp compare'!X145</f>
        <v>8092.6000000000013</v>
      </c>
      <c r="Y23">
        <f>'Exp compare'!Y9+'Exp compare'!Y33+'Exp compare'!Y66+'Exp compare'!Y87+'Exp compare'!Y103+'Exp compare'!Y107+'Exp compare'!Y114+'Exp compare'!Y139+'Exp compare'!Y141+'Exp compare'!Y145</f>
        <v>8595.9</v>
      </c>
      <c r="Z23">
        <f>'Exp compare'!Z9+'Exp compare'!Z33+'Exp compare'!Z66+'Exp compare'!Z87+'Exp compare'!Z103+'Exp compare'!Z107+'Exp compare'!Z147+'Exp compare'!Z114+'Exp compare'!Z139+'Exp compare'!Z141+'Exp compare'!Z145</f>
        <v>10943.900000000001</v>
      </c>
      <c r="AA23">
        <f>'Exp compare'!AA9+'Exp compare'!AA33+'Exp compare'!AA66+'Exp compare'!AA87+'Exp compare'!AA103+'Exp compare'!AA107+'Exp compare'!AA114+'Exp compare'!AA139+'Exp compare'!AA141+'Exp compare'!AA145</f>
        <v>12505.2</v>
      </c>
      <c r="AB23">
        <f>'Exp compare'!AB9+'Exp compare'!AB33+'Exp compare'!AB66+'Exp compare'!AB87+'Exp compare'!AB103+SUM('Exp compare'!AB128:AB131)+'Exp compare'!AB145</f>
        <v>14489.9</v>
      </c>
      <c r="AC23">
        <f>'Exp compare'!AC9+'Exp compare'!AC33+'Exp compare'!AC66+'Exp compare'!AC87+'Exp compare'!AC103+SUM('Exp compare'!AC128:AC131)+'Exp compare'!AC145</f>
        <v>13495.849999999999</v>
      </c>
    </row>
    <row r="24" spans="2:37">
      <c r="B24" t="s">
        <v>574</v>
      </c>
      <c r="C24">
        <f t="shared" ref="C24:AB24" si="4">C23-C22</f>
        <v>0.10000000000013642</v>
      </c>
      <c r="D24">
        <f t="shared" si="4"/>
        <v>0</v>
      </c>
      <c r="E24">
        <f t="shared" si="4"/>
        <v>0.10000000000013642</v>
      </c>
      <c r="F24">
        <f t="shared" si="4"/>
        <v>0.10000000000013642</v>
      </c>
      <c r="G24">
        <f t="shared" si="4"/>
        <v>0</v>
      </c>
      <c r="H24">
        <f t="shared" si="4"/>
        <v>0</v>
      </c>
      <c r="I24">
        <f t="shared" si="4"/>
        <v>0</v>
      </c>
      <c r="J24">
        <f t="shared" si="4"/>
        <v>0</v>
      </c>
      <c r="K24">
        <f t="shared" si="4"/>
        <v>0.1000000000003638</v>
      </c>
      <c r="L24">
        <f t="shared" si="4"/>
        <v>18.700000000000273</v>
      </c>
      <c r="M24">
        <f t="shared" si="4"/>
        <v>9.9000000000000909</v>
      </c>
      <c r="N24">
        <f t="shared" si="4"/>
        <v>-1</v>
      </c>
      <c r="O24">
        <f t="shared" si="4"/>
        <v>0</v>
      </c>
      <c r="P24">
        <f t="shared" si="4"/>
        <v>-37.900000000000091</v>
      </c>
      <c r="Q24">
        <f t="shared" si="4"/>
        <v>0</v>
      </c>
      <c r="R24">
        <f t="shared" si="4"/>
        <v>0.1999999999998181</v>
      </c>
      <c r="S24">
        <f t="shared" si="4"/>
        <v>-24.5</v>
      </c>
      <c r="T24">
        <f t="shared" si="4"/>
        <v>-9.9999999999454303E-2</v>
      </c>
      <c r="U24">
        <f t="shared" si="4"/>
        <v>0</v>
      </c>
      <c r="V24">
        <f t="shared" si="4"/>
        <v>0</v>
      </c>
      <c r="W24">
        <f t="shared" si="4"/>
        <v>0</v>
      </c>
      <c r="X24">
        <f t="shared" si="4"/>
        <v>0</v>
      </c>
      <c r="Y24">
        <f t="shared" si="4"/>
        <v>7.1000000000003638</v>
      </c>
      <c r="Z24">
        <f t="shared" si="4"/>
        <v>0</v>
      </c>
      <c r="AA24">
        <f t="shared" si="4"/>
        <v>0.1000000000003638</v>
      </c>
      <c r="AB24">
        <f t="shared" si="4"/>
        <v>0.1000000000003638</v>
      </c>
      <c r="AC24">
        <f>AC23-AC22</f>
        <v>-0.25000000000181899</v>
      </c>
    </row>
    <row r="26" spans="2:37">
      <c r="B26" t="s">
        <v>747</v>
      </c>
      <c r="Z26" s="738">
        <f>'Exp compare'!Z5</f>
        <v>9943.2999999999993</v>
      </c>
      <c r="AA26" s="738">
        <f>'Exp compare'!AA5</f>
        <v>13175.8</v>
      </c>
      <c r="AB26" s="738">
        <f>'Exp compare'!AB5</f>
        <v>15454.1</v>
      </c>
      <c r="AC26" s="738">
        <f>'Exp compare'!AC5</f>
        <v>13788.900000000001</v>
      </c>
      <c r="AD26" s="738">
        <f>'Exp compare'!AD5</f>
        <v>13572.5</v>
      </c>
      <c r="AE26" s="738">
        <f>'Exp compare'!AE5</f>
        <v>13319.8</v>
      </c>
      <c r="AF26" s="738">
        <f>'Exp compare'!AF5</f>
        <v>14718.000000000002</v>
      </c>
      <c r="AG26" s="738">
        <f>'Exp compare'!AH5</f>
        <v>16132.999999999998</v>
      </c>
      <c r="AH26" s="738">
        <f>'Exp compare'!AI5</f>
        <v>16190</v>
      </c>
      <c r="AI26" s="738">
        <f>'Exp compare'!AJ5</f>
        <v>16625.8</v>
      </c>
      <c r="AJ26" s="738">
        <f>'Exp compare'!AK5</f>
        <v>17986.8</v>
      </c>
      <c r="AK26" s="738">
        <f>'Exp compare'!AL5</f>
        <v>19516.900000000001</v>
      </c>
    </row>
    <row r="27" spans="2:37">
      <c r="B27" t="s">
        <v>746</v>
      </c>
      <c r="Z27" s="738">
        <f>'Exp compare'!Z8+'Exp compare'!Z32+'Exp compare'!Z65+'Exp compare'!Z86+'Exp compare'!Z109+'Exp compare'!Z111</f>
        <v>9943.4000000000015</v>
      </c>
      <c r="AA27" s="738">
        <f>'Exp compare'!AA8+'Exp compare'!AA32+'Exp compare'!AA65+'Exp compare'!AA86+'Exp compare'!AA109+'Exp compare'!AA111</f>
        <v>13175.8</v>
      </c>
      <c r="AB27" s="738">
        <f>'Exp compare'!AB8+'Exp compare'!AB32+'Exp compare'!AB65+'Exp compare'!AB86+'Exp compare'!AB109+'Exp compare'!AB111</f>
        <v>15454.2</v>
      </c>
      <c r="AC27" s="738">
        <f>'Exp compare'!AC8+'Exp compare'!AC32+'Exp compare'!AC65+'Exp compare'!AC86+'Exp compare'!AC102+'Exp compare'!AC109+'Exp compare'!AC111</f>
        <v>13788.900000000001</v>
      </c>
      <c r="AD27" s="738">
        <f>'Exp compare'!AD8+'Exp compare'!AD32+'Exp compare'!AD65+'Exp compare'!AD86+'Exp compare'!AD102+'Exp compare'!AD109+'Exp compare'!AD111</f>
        <v>13572.5</v>
      </c>
      <c r="AE27" s="738">
        <f>'Exp compare'!AE8+'Exp compare'!AE32+'Exp compare'!AE65+'Exp compare'!AE86+'Exp compare'!AE102+'Exp compare'!AE109+'Exp compare'!AE111</f>
        <v>13319.8</v>
      </c>
      <c r="AF27">
        <f>'Exp (Tb13B)'!I5+'Exp (Tb13B)'!I28+'Exp (Tb13B)'!I43+'Exp (Tb13B)'!I56+'Exp (Tb13B)'!I74+'Exp (Tb13B)'!I80+'Exp (Tb13B)'!I86</f>
        <v>14718.000000000002</v>
      </c>
      <c r="AG27">
        <f>'Exp (Tb13B)'!K5+'Exp (Tb13B)'!K28+'Exp (Tb13B)'!K43+'Exp (Tb13B)'!K56+'Exp (Tb13B)'!K74+'Exp (Tb13B)'!K80+'Exp (Tb13B)'!K86</f>
        <v>16132.999999999998</v>
      </c>
      <c r="AH27">
        <f>'Exp (Tb13B)'!L5+'Exp (Tb13B)'!L28+'Exp (Tb13B)'!L43+'Exp (Tb13B)'!L56+'Exp (Tb13B)'!L74+'Exp (Tb13B)'!L80+'Exp (Tb13B)'!L86</f>
        <v>16190</v>
      </c>
      <c r="AI27">
        <f>'Exp (Tb13B)'!M5+'Exp (Tb13B)'!M28+'Exp (Tb13B)'!M43+'Exp (Tb13B)'!M56+'Exp (Tb13B)'!M74+'Exp (Tb13B)'!M80+'Exp (Tb13B)'!M86</f>
        <v>16625.8</v>
      </c>
      <c r="AJ27">
        <f>'Exp (Tb13B)'!N5+'Exp (Tb13B)'!N28+'Exp (Tb13B)'!N43+'Exp (Tb13B)'!N56+'Exp (Tb13B)'!N74+'Exp (Tb13B)'!N80+'Exp (Tb13B)'!N86</f>
        <v>17986.8</v>
      </c>
      <c r="AK27">
        <f>'Exp (Tb13B)'!O5+'Exp (Tb13B)'!O28+'Exp (Tb13B)'!O43+'Exp (Tb13B)'!O56+'Exp (Tb13B)'!O74+'Exp (Tb13B)'!O80+'Exp (Tb13B)'!O86</f>
        <v>19516.900000000001</v>
      </c>
    </row>
    <row r="28" spans="2:37">
      <c r="B28" t="s">
        <v>574</v>
      </c>
      <c r="Z28">
        <f t="shared" ref="Z28:AI28" si="5">Z27-Z26</f>
        <v>0.10000000000218279</v>
      </c>
      <c r="AA28">
        <f t="shared" si="5"/>
        <v>0</v>
      </c>
      <c r="AB28">
        <f t="shared" si="5"/>
        <v>0.1000000000003638</v>
      </c>
      <c r="AC28">
        <f t="shared" si="5"/>
        <v>0</v>
      </c>
      <c r="AD28">
        <f t="shared" si="5"/>
        <v>0</v>
      </c>
      <c r="AE28">
        <f t="shared" si="5"/>
        <v>0</v>
      </c>
      <c r="AF28">
        <f t="shared" si="5"/>
        <v>0</v>
      </c>
      <c r="AG28">
        <f t="shared" si="5"/>
        <v>0</v>
      </c>
      <c r="AH28">
        <f t="shared" si="5"/>
        <v>0</v>
      </c>
      <c r="AI28">
        <f t="shared" si="5"/>
        <v>0</v>
      </c>
      <c r="AJ28">
        <f t="shared" ref="AJ28:AK28" si="6">AJ27-AJ26</f>
        <v>0</v>
      </c>
      <c r="AK28">
        <f t="shared" si="6"/>
        <v>0</v>
      </c>
    </row>
    <row r="30" spans="2:37">
      <c r="B30" t="s">
        <v>745</v>
      </c>
      <c r="Z30">
        <f>'Exp (Tb13A)'!C5</f>
        <v>9943.2999999999993</v>
      </c>
      <c r="AA30">
        <f>'Exp (Tb13A)'!D5</f>
        <v>13175.5</v>
      </c>
      <c r="AB30">
        <f>'Exp (Tb13A)'!E5</f>
        <v>15453.9</v>
      </c>
      <c r="AC30">
        <f>'Exp (Tb13A)'!F5</f>
        <v>13788.8</v>
      </c>
      <c r="AD30">
        <f>'Exp (Tb13A)'!G5</f>
        <v>13572.5</v>
      </c>
      <c r="AE30">
        <f>'Exp (Tb13A)'!H5</f>
        <v>13319.9</v>
      </c>
      <c r="AF30">
        <f>'Exp (Tb13A)'!I5</f>
        <v>14717.900000000003</v>
      </c>
      <c r="AG30">
        <f>'Exp (Tb13A)'!K5</f>
        <v>16133.5</v>
      </c>
      <c r="AH30">
        <f>'Exp (Tb13A)'!L5</f>
        <v>16189.8</v>
      </c>
      <c r="AI30">
        <f>'Exp (Tb13A)'!M5</f>
        <v>16625.5</v>
      </c>
      <c r="AJ30">
        <f>'Exp (Tb13A)'!N5</f>
        <v>17986.599999999999</v>
      </c>
      <c r="AK30">
        <f>'Exp (Tb13A)'!O5</f>
        <v>19516.599999999999</v>
      </c>
    </row>
    <row r="31" spans="2:37">
      <c r="B31" t="s">
        <v>744</v>
      </c>
      <c r="Z31">
        <f>'Exp (Tb13A)'!C7+'Exp (Tb13A)'!C13+'Exp (Tb13A)'!C15+'Exp (Tb13A)'!C19+'Exp (Tb13A)'!C23+'Exp (Tb13A)'!C26+'Exp (Tb13A)'!C30+'Exp (Tb13A)'!C42</f>
        <v>9942.7999999999993</v>
      </c>
      <c r="AA31">
        <f>'Exp (Tb13A)'!D7+'Exp (Tb13A)'!D13+'Exp (Tb13A)'!D15+'Exp (Tb13A)'!D19+'Exp (Tb13A)'!D23+'Exp (Tb13A)'!D26+'Exp (Tb13A)'!D30+'Exp (Tb13A)'!D42</f>
        <v>13175.500000000002</v>
      </c>
      <c r="AB31">
        <f>'Exp (Tb13A)'!E7+'Exp (Tb13A)'!E13+'Exp (Tb13A)'!E15+'Exp (Tb13A)'!E19+'Exp (Tb13A)'!E23+'Exp (Tb13A)'!E26+'Exp (Tb13A)'!E30+'Exp (Tb13A)'!E42</f>
        <v>15453.9</v>
      </c>
      <c r="AC31">
        <f>'Exp (Tb13A)'!F7+'Exp (Tb13A)'!F13+'Exp (Tb13A)'!F15+'Exp (Tb13A)'!F19+'Exp (Tb13A)'!F23+'Exp (Tb13A)'!F26+'Exp (Tb13A)'!F30+'Exp (Tb13A)'!F42</f>
        <v>13788.9</v>
      </c>
      <c r="AD31">
        <f>'Exp (Tb13A)'!G7+'Exp (Tb13A)'!G13+'Exp (Tb13A)'!G15+'Exp (Tb13A)'!G19+'Exp (Tb13A)'!G23+'Exp (Tb13A)'!G26+'Exp (Tb13A)'!G30+'Exp (Tb13A)'!G42</f>
        <v>13572.5</v>
      </c>
      <c r="AE31">
        <f>'Exp (Tb13A)'!H7+'Exp (Tb13A)'!H13+'Exp (Tb13A)'!H15+'Exp (Tb13A)'!H19+'Exp (Tb13A)'!H23+'Exp (Tb13A)'!H26+'Exp (Tb13A)'!H30+'Exp (Tb13A)'!H42</f>
        <v>13319.9</v>
      </c>
      <c r="AF31">
        <f>'Exp (Tb13A)'!I7+'Exp (Tb13A)'!I13+'Exp (Tb13A)'!I15+'Exp (Tb13A)'!I19+'Exp (Tb13A)'!I23+'Exp (Tb13A)'!I26+'Exp (Tb13A)'!I30+'Exp (Tb13A)'!I42</f>
        <v>14717.900000000003</v>
      </c>
      <c r="AG31">
        <f>'Exp (Tb13A)'!K7+'Exp (Tb13A)'!K13+'Exp (Tb13A)'!K15+'Exp (Tb13A)'!K19+'Exp (Tb13A)'!K23+'Exp (Tb13A)'!K26+'Exp (Tb13A)'!K30+'Exp (Tb13A)'!K42</f>
        <v>16133.5</v>
      </c>
      <c r="AH31">
        <f>'Exp (Tb13A)'!L7+'Exp (Tb13A)'!L13+'Exp (Tb13A)'!L15+'Exp (Tb13A)'!L19+'Exp (Tb13A)'!L23+'Exp (Tb13A)'!L26+'Exp (Tb13A)'!L30+'Exp (Tb13A)'!L42</f>
        <v>16189.8</v>
      </c>
      <c r="AI31">
        <f>'Exp (Tb13A)'!M7+'Exp (Tb13A)'!M13+'Exp (Tb13A)'!M15+'Exp (Tb13A)'!M19+'Exp (Tb13A)'!M23+'Exp (Tb13A)'!M26+'Exp (Tb13A)'!M30+'Exp (Tb13A)'!M42</f>
        <v>16625.5</v>
      </c>
      <c r="AJ31">
        <f>'Exp (Tb13A)'!N7+'Exp (Tb13A)'!N13+'Exp (Tb13A)'!N15+'Exp (Tb13A)'!N19+'Exp (Tb13A)'!N23+'Exp (Tb13A)'!N26+'Exp (Tb13A)'!N30+'Exp (Tb13A)'!N42</f>
        <v>17986.600000000002</v>
      </c>
      <c r="AK31">
        <f>'Exp (Tb13A)'!O7+'Exp (Tb13A)'!O13+'Exp (Tb13A)'!O15+'Exp (Tb13A)'!O19+'Exp (Tb13A)'!O23+'Exp (Tb13A)'!O26+'Exp (Tb13A)'!O30+'Exp (Tb13A)'!O42</f>
        <v>19516.7</v>
      </c>
    </row>
    <row r="32" spans="2:37">
      <c r="B32" t="s">
        <v>574</v>
      </c>
      <c r="Z32">
        <f>Z30-Z31</f>
        <v>0.5</v>
      </c>
      <c r="AA32">
        <f t="shared" ref="AA32:AI32" si="7">AA30-AA31</f>
        <v>0</v>
      </c>
      <c r="AB32">
        <f t="shared" si="7"/>
        <v>0</v>
      </c>
      <c r="AC32" s="756">
        <f t="shared" si="7"/>
        <v>-0.1000000000003638</v>
      </c>
      <c r="AD32">
        <f t="shared" si="7"/>
        <v>0</v>
      </c>
      <c r="AE32">
        <f t="shared" si="7"/>
        <v>0</v>
      </c>
      <c r="AF32">
        <f t="shared" si="7"/>
        <v>0</v>
      </c>
      <c r="AG32">
        <f t="shared" si="7"/>
        <v>0</v>
      </c>
      <c r="AH32">
        <f t="shared" si="7"/>
        <v>0</v>
      </c>
      <c r="AI32">
        <f t="shared" si="7"/>
        <v>0</v>
      </c>
      <c r="AJ32">
        <f t="shared" ref="AJ32:AK32" si="8">AJ30-AJ31</f>
        <v>0</v>
      </c>
      <c r="AK32">
        <f t="shared" si="8"/>
        <v>-0.10000000000218279</v>
      </c>
    </row>
    <row r="34" spans="2:37">
      <c r="B34" t="s">
        <v>743</v>
      </c>
      <c r="Z34">
        <f>'Exp (Tb13B)'!C5</f>
        <v>6643.9</v>
      </c>
      <c r="AA34">
        <f>'Exp (Tb13B)'!D5</f>
        <v>8778.2000000000007</v>
      </c>
      <c r="AB34">
        <f>'Exp (Tb13B)'!E5</f>
        <v>9947.9</v>
      </c>
      <c r="AC34">
        <f>'Exp (Tb13B)'!F5</f>
        <v>6337.6</v>
      </c>
      <c r="AD34">
        <f>'Exp (Tb13B)'!G5</f>
        <v>5390.3</v>
      </c>
      <c r="AE34">
        <f>'Exp (Tb13B)'!H5</f>
        <v>5728.3</v>
      </c>
      <c r="AF34">
        <f>'Exp (Tb13B)'!I5</f>
        <v>6472.8</v>
      </c>
      <c r="AG34">
        <f>'Exp (Tb13B)'!K5</f>
        <v>7750.8</v>
      </c>
      <c r="AH34">
        <f>'Exp (Tb13B)'!L5</f>
        <v>7392.3</v>
      </c>
      <c r="AI34">
        <f>'Exp (Tb13B)'!M5</f>
        <v>7336</v>
      </c>
      <c r="AJ34">
        <f>'Exp (Tb13B)'!N5</f>
        <v>7831.8</v>
      </c>
      <c r="AK34">
        <f>'Exp (Tb13B)'!O5</f>
        <v>8699.7999999999993</v>
      </c>
    </row>
    <row r="35" spans="2:37">
      <c r="B35" t="s">
        <v>629</v>
      </c>
      <c r="Z35">
        <f>'Exp (Tb13B)'!C6+'Exp (Tb13B)'!C11+'Exp (Tb13B)'!C12+'Exp (Tb13B)'!C13+'Exp (Tb13B)'!C14+'Exp (Tb13B)'!C24</f>
        <v>6191.5</v>
      </c>
      <c r="AA35">
        <f>'Exp (Tb13B)'!D6+'Exp (Tb13B)'!D11+'Exp (Tb13B)'!D12+'Exp (Tb13B)'!D13+'Exp (Tb13B)'!D14+'Exp (Tb13B)'!D25</f>
        <v>8257</v>
      </c>
      <c r="AB35">
        <f>'Exp (Tb13B)'!E6+'Exp (Tb13B)'!E11+'Exp (Tb13B)'!E12+'Exp (Tb13B)'!E13+'Exp (Tb13B)'!E14+'Exp (Tb13B)'!E25</f>
        <v>9014.7000000000007</v>
      </c>
      <c r="AC35">
        <f>'Exp (Tb13B)'!F6+'Exp (Tb13B)'!F11+'Exp (Tb13B)'!F12+'Exp (Tb13B)'!F26+'Exp (Tb13B)'!F13+'Exp (Tb13B)'!F14+'Exp (Tb13B)'!F25</f>
        <v>6337.6</v>
      </c>
      <c r="AD35">
        <f>'Exp (Tb13B)'!G6+'Exp (Tb13B)'!G11+'Exp (Tb13B)'!G12+'Exp (Tb13B)'!G13+'Exp (Tb13B)'!G14+'Exp (Tb13B)'!G25+'Exp (Tb13B)'!G26</f>
        <v>5390.3</v>
      </c>
      <c r="AE35">
        <f>'Exp (Tb13B)'!H6+'Exp (Tb13B)'!H11+'Exp (Tb13B)'!H12+'Exp (Tb13B)'!H13+'Exp (Tb13B)'!H14+'Exp (Tb13B)'!H25+'Exp (Tb13B)'!H26</f>
        <v>5728.2999999999993</v>
      </c>
      <c r="AF35">
        <f>'Exp (Tb13B)'!I6+'Exp (Tb13B)'!I11+'Exp (Tb13B)'!I12+'Exp (Tb13B)'!I13+'Exp (Tb13B)'!I14+'Exp (Tb13B)'!I25+'Exp (Tb13B)'!I26</f>
        <v>6472.8999999999987</v>
      </c>
      <c r="AG35">
        <f>'Exp (Tb13B)'!K6+'Exp (Tb13B)'!K11+'Exp (Tb13B)'!K12+'Exp (Tb13B)'!K13+'Exp (Tb13B)'!K14+'Exp (Tb13B)'!K25+'Exp (Tb13B)'!K26</f>
        <v>7750.6</v>
      </c>
      <c r="AH35">
        <f>'Exp (Tb13B)'!L6+'Exp (Tb13B)'!L11+'Exp (Tb13B)'!L12+'Exp (Tb13B)'!L13+'Exp (Tb13B)'!L14+'Exp (Tb13B)'!L25+'Exp (Tb13B)'!L26</f>
        <v>7392</v>
      </c>
      <c r="AI35">
        <f>'Exp (Tb13B)'!M6+'Exp (Tb13B)'!M11+'Exp (Tb13B)'!M12+'Exp (Tb13B)'!M13+'Exp (Tb13B)'!M14+'Exp (Tb13B)'!M25+'Exp (Tb13B)'!M26</f>
        <v>7335.7999999999993</v>
      </c>
      <c r="AJ35">
        <f>'Exp (Tb13B)'!N6+'Exp (Tb13B)'!N11+'Exp (Tb13B)'!N12+'Exp (Tb13B)'!N13+'Exp (Tb13B)'!N14+'Exp (Tb13B)'!N25+'Exp (Tb13B)'!N26</f>
        <v>7831.6</v>
      </c>
      <c r="AK35">
        <f>'Exp (Tb13B)'!O6+'Exp (Tb13B)'!O11+'Exp (Tb13B)'!O12+'Exp (Tb13B)'!O13+'Exp (Tb13B)'!O14+'Exp (Tb13B)'!O25+'Exp (Tb13B)'!O26</f>
        <v>8699.5</v>
      </c>
    </row>
    <row r="36" spans="2:37">
      <c r="B36" t="s">
        <v>574</v>
      </c>
      <c r="Z36">
        <f t="shared" ref="Z36:AE36" si="9">Z34-Z35</f>
        <v>452.39999999999964</v>
      </c>
      <c r="AA36">
        <f t="shared" si="9"/>
        <v>521.20000000000073</v>
      </c>
      <c r="AB36">
        <f t="shared" si="9"/>
        <v>933.19999999999891</v>
      </c>
      <c r="AC36">
        <f t="shared" si="9"/>
        <v>0</v>
      </c>
      <c r="AD36">
        <f t="shared" si="9"/>
        <v>0</v>
      </c>
      <c r="AE36">
        <f t="shared" si="9"/>
        <v>0</v>
      </c>
      <c r="AF36">
        <f t="shared" ref="AF36:AK36" si="10">AF34-AF35</f>
        <v>-9.9999999998544808E-2</v>
      </c>
      <c r="AG36">
        <f t="shared" si="10"/>
        <v>0.1999999999998181</v>
      </c>
      <c r="AH36">
        <f t="shared" si="10"/>
        <v>0.3000000000001819</v>
      </c>
      <c r="AI36">
        <f t="shared" si="10"/>
        <v>0.2000000000007276</v>
      </c>
      <c r="AJ36">
        <f t="shared" si="10"/>
        <v>0.1999999999998181</v>
      </c>
      <c r="AK36">
        <f t="shared" si="10"/>
        <v>0.2999999999992724</v>
      </c>
    </row>
    <row r="37" spans="2:37">
      <c r="B37" t="s">
        <v>158</v>
      </c>
      <c r="Z37" s="756">
        <f>'Exp compare'!Z102</f>
        <v>452.3</v>
      </c>
      <c r="AA37" s="756">
        <f>'Exp compare'!AA102</f>
        <v>521.1</v>
      </c>
      <c r="AB37" s="756">
        <f>'Exp compare'!AB102</f>
        <v>933.1</v>
      </c>
    </row>
    <row r="39" spans="2:37">
      <c r="B39" t="s">
        <v>611</v>
      </c>
      <c r="D39">
        <f>-'Fin compare'!C58</f>
        <v>-100.2</v>
      </c>
      <c r="E39">
        <f>-'Fin compare'!D58</f>
        <v>-161.6</v>
      </c>
      <c r="F39">
        <f>-'Fin compare'!E58</f>
        <v>-232.8</v>
      </c>
      <c r="G39">
        <f>-'Fin compare'!F58</f>
        <v>-296.5</v>
      </c>
      <c r="H39">
        <f>-'Fin compare'!G58</f>
        <v>-153.80000000000001</v>
      </c>
      <c r="I39">
        <f>-'Fin compare'!H58</f>
        <v>-33.5</v>
      </c>
      <c r="J39">
        <f>-'Fin compare'!I58</f>
        <v>36.9</v>
      </c>
      <c r="K39">
        <f>-'Fin compare'!J58</f>
        <v>9.6</v>
      </c>
      <c r="L39">
        <f>-'Fin compare'!K58</f>
        <v>-122.7</v>
      </c>
      <c r="M39">
        <f>-'Fin compare'!L58</f>
        <v>-232.4</v>
      </c>
      <c r="N39">
        <f>-'Fin compare'!M58</f>
        <v>-87.5</v>
      </c>
      <c r="O39">
        <f>-'Fin compare'!N58</f>
        <v>-359.4</v>
      </c>
      <c r="P39">
        <f>-'Fin compare'!O58</f>
        <v>-450</v>
      </c>
      <c r="Q39">
        <f>-'Fin compare'!P58</f>
        <v>-124.3</v>
      </c>
      <c r="R39">
        <f>-'Fin compare'!Q58</f>
        <v>201.9</v>
      </c>
      <c r="S39">
        <f>-'Fin compare'!R58</f>
        <v>7.6</v>
      </c>
      <c r="T39">
        <f>-'Fin compare'!S58</f>
        <v>535.79999999999995</v>
      </c>
      <c r="U39">
        <f>-'Fin compare'!T58</f>
        <v>451.5</v>
      </c>
      <c r="V39">
        <f>-'Fin compare'!U58</f>
        <v>-478.5</v>
      </c>
      <c r="W39">
        <f>-'Fin compare'!V58</f>
        <v>-35.9</v>
      </c>
      <c r="X39">
        <f>-'Fin compare'!W58</f>
        <v>186.3</v>
      </c>
      <c r="Y39">
        <f>-'Fin compare'!X58</f>
        <v>-65.7</v>
      </c>
      <c r="Z39">
        <f>-'Fin compare'!Y58</f>
        <v>-1377.9</v>
      </c>
      <c r="AA39">
        <f>-'Fin compare'!Z58</f>
        <v>-2672.3</v>
      </c>
      <c r="AB39">
        <f>-'Fin compare'!AA58</f>
        <v>-3231.3</v>
      </c>
      <c r="AC39">
        <f>-'Fin compare'!AB58</f>
        <v>-2532.6999999999998</v>
      </c>
    </row>
    <row r="40" spans="2:37">
      <c r="B40" t="s">
        <v>612</v>
      </c>
      <c r="D40">
        <f>'Rev compare'!C6-'Exp compare'!D6</f>
        <v>-100.19999999999993</v>
      </c>
      <c r="E40">
        <f>'Rev compare'!D6-'Exp compare'!E6</f>
        <v>-161.59999999999991</v>
      </c>
      <c r="F40">
        <f>'Rev compare'!E6-'Exp compare'!F6</f>
        <v>-232.79999999999995</v>
      </c>
      <c r="G40">
        <f>'Rev compare'!F6-'Exp compare'!G6</f>
        <v>-296.39999999999986</v>
      </c>
      <c r="H40">
        <f>'Rev compare'!G6-'Exp compare'!H6</f>
        <v>-153.79999999999995</v>
      </c>
      <c r="I40">
        <f>'Rev compare'!H6-'Exp compare'!I6</f>
        <v>-33.400000000000091</v>
      </c>
      <c r="J40">
        <f>'Rev compare'!I6-'Exp compare'!J6</f>
        <v>36.900000000000091</v>
      </c>
      <c r="K40">
        <f>'Rev compare'!J6-'Exp compare'!K6</f>
        <v>9.6000000000003638</v>
      </c>
      <c r="L40">
        <f>'Rev compare'!K6-'Exp compare'!L6</f>
        <v>-122.29999999999973</v>
      </c>
      <c r="M40">
        <f>'Rev compare'!L6-'Exp compare'!M6</f>
        <v>-232.30000000000018</v>
      </c>
      <c r="N40">
        <f>'Rev compare'!M6-'Exp compare'!N6</f>
        <v>-230.39999999999964</v>
      </c>
      <c r="O40">
        <f>'Rev compare'!N6-'Exp compare'!O6</f>
        <v>-359.39999999999964</v>
      </c>
      <c r="P40">
        <f>'Rev compare'!O6-'Exp compare'!P6</f>
        <v>-488</v>
      </c>
      <c r="Q40">
        <f>'Rev compare'!P6-'Exp compare'!Q6</f>
        <v>-124.30000000000018</v>
      </c>
      <c r="R40">
        <f>'Rev compare'!Q6-'Exp compare'!R6</f>
        <v>201.80000000000018</v>
      </c>
      <c r="S40">
        <f>'Rev compare'!R6-'Exp compare'!S6</f>
        <v>7.6999999999998181</v>
      </c>
      <c r="T40">
        <f>'Rev compare'!S6-'Exp compare'!T6</f>
        <v>535.80000000000018</v>
      </c>
      <c r="U40">
        <f>'Rev compare'!T6-'Exp compare'!U6</f>
        <v>476.20000000000073</v>
      </c>
      <c r="V40">
        <f>'Rev compare'!U6-'Exp compare'!V6</f>
        <v>-478.5</v>
      </c>
      <c r="W40">
        <f>'Rev compare'!V6-'Exp compare'!W6</f>
        <v>-35.899999999999636</v>
      </c>
      <c r="X40">
        <f>'Rev compare'!W6-'Exp compare'!X6</f>
        <v>186.29999999999927</v>
      </c>
      <c r="Y40">
        <f>'Rev compare'!X6-'Exp compare'!Y6</f>
        <v>716.10000000000036</v>
      </c>
      <c r="Z40">
        <f>'Rev compare'!Y6-'Exp compare'!Z6</f>
        <v>-1377.8999999999996</v>
      </c>
      <c r="AA40">
        <f>'Rev compare'!Z6-'Exp compare'!AA6</f>
        <v>-2672.3999999999996</v>
      </c>
      <c r="AB40">
        <f>'Rev compare'!AA6-'Exp compare'!AB6</f>
        <v>-2992.1999999999989</v>
      </c>
      <c r="AC40">
        <f>'Rev compare'!AB6-'Exp compare'!AC6</f>
        <v>-2532.6000000000004</v>
      </c>
    </row>
    <row r="41" spans="2:37">
      <c r="B41" s="737" t="s">
        <v>574</v>
      </c>
      <c r="C41" s="737"/>
      <c r="D41" s="737">
        <f>D39-D40</f>
        <v>0</v>
      </c>
      <c r="E41" s="737">
        <f t="shared" ref="E41:AC41" si="11">E39-E40</f>
        <v>0</v>
      </c>
      <c r="F41" s="737">
        <f t="shared" si="11"/>
        <v>0</v>
      </c>
      <c r="G41" s="737">
        <f t="shared" si="11"/>
        <v>-0.10000000000013642</v>
      </c>
      <c r="H41" s="737">
        <f t="shared" si="11"/>
        <v>0</v>
      </c>
      <c r="I41" s="737">
        <f t="shared" si="11"/>
        <v>-9.9999999999909051E-2</v>
      </c>
      <c r="J41" s="692">
        <f t="shared" si="11"/>
        <v>-9.2370555648813024E-14</v>
      </c>
      <c r="K41" s="692">
        <f t="shared" si="11"/>
        <v>-3.6415315207705135E-13</v>
      </c>
      <c r="L41">
        <f t="shared" si="11"/>
        <v>-0.40000000000027569</v>
      </c>
      <c r="M41">
        <f t="shared" si="11"/>
        <v>-9.9999999999823785E-2</v>
      </c>
      <c r="N41">
        <f t="shared" si="11"/>
        <v>142.89999999999964</v>
      </c>
      <c r="O41">
        <f t="shared" si="11"/>
        <v>0</v>
      </c>
      <c r="P41">
        <f t="shared" si="11"/>
        <v>38</v>
      </c>
      <c r="Q41" s="692">
        <f t="shared" si="11"/>
        <v>1.8474111129762605E-13</v>
      </c>
      <c r="R41" s="737">
        <f t="shared" si="11"/>
        <v>9.9999999999823785E-2</v>
      </c>
      <c r="S41">
        <f t="shared" si="11"/>
        <v>-9.9999999999818456E-2</v>
      </c>
      <c r="T41">
        <f t="shared" si="11"/>
        <v>0</v>
      </c>
      <c r="U41">
        <f t="shared" si="11"/>
        <v>-24.700000000000728</v>
      </c>
      <c r="V41">
        <f t="shared" si="11"/>
        <v>0</v>
      </c>
      <c r="W41" s="692">
        <f t="shared" si="11"/>
        <v>-3.6237679523765109E-13</v>
      </c>
      <c r="X41" s="692">
        <f t="shared" si="11"/>
        <v>7.3896444519050419E-13</v>
      </c>
      <c r="Y41" s="761">
        <f t="shared" si="11"/>
        <v>-781.80000000000041</v>
      </c>
      <c r="Z41" s="761">
        <f t="shared" si="11"/>
        <v>0</v>
      </c>
      <c r="AA41" s="761">
        <f t="shared" si="11"/>
        <v>9.9999999999454303E-2</v>
      </c>
      <c r="AB41" s="761">
        <f t="shared" si="11"/>
        <v>-239.10000000000127</v>
      </c>
      <c r="AC41" s="737">
        <f t="shared" si="11"/>
        <v>-9.9999999999454303E-2</v>
      </c>
      <c r="AD41" s="737"/>
      <c r="AE41" s="737"/>
      <c r="AF41" s="737"/>
      <c r="AG41" s="737"/>
      <c r="AH41" s="737"/>
      <c r="AI41" s="737"/>
    </row>
    <row r="43" spans="2:37">
      <c r="B43" t="s">
        <v>742</v>
      </c>
      <c r="Z43" s="738">
        <f>'Fin compare'!Y76</f>
        <v>-523.95220999999992</v>
      </c>
      <c r="AA43" s="738">
        <f>'Fin compare'!Z76</f>
        <v>-3278.0487400000002</v>
      </c>
      <c r="AB43" s="738">
        <f>'Fin compare'!AA76</f>
        <v>-3579.0405000000001</v>
      </c>
      <c r="AC43" s="738">
        <f>'Fin compare'!AB76</f>
        <v>-3012.4</v>
      </c>
      <c r="AD43" s="738">
        <f>'Fin compare'!AC76</f>
        <v>-3086.8</v>
      </c>
      <c r="AE43" s="738">
        <f>'Fin compare'!AD76</f>
        <v>-1433.8000000000002</v>
      </c>
      <c r="AF43" s="738">
        <f>'Fin compare'!AE76</f>
        <v>-1987.2</v>
      </c>
      <c r="AG43" s="738">
        <f>'Fin compare'!AG76</f>
        <v>-1866.6999999999998</v>
      </c>
      <c r="AH43" s="738">
        <f>'Fin compare'!AH76</f>
        <v>-1559.3</v>
      </c>
      <c r="AI43" s="738">
        <f>'Fin compare'!AI76</f>
        <v>-1389.3</v>
      </c>
      <c r="AJ43" s="738">
        <f>'Fin compare'!AJ76</f>
        <v>-1140.2</v>
      </c>
      <c r="AK43" s="738">
        <f>'Fin compare'!AK76</f>
        <v>-1000.0999999999999</v>
      </c>
    </row>
    <row r="44" spans="2:37">
      <c r="B44" t="s">
        <v>613</v>
      </c>
      <c r="Z44">
        <f>'Rev compare'!Y5-'Exp compare'!Z5</f>
        <v>-524.39999999999964</v>
      </c>
      <c r="AA44">
        <f>'Rev compare'!Z5-'Exp compare'!AA5</f>
        <v>-3278.2999999999993</v>
      </c>
      <c r="AB44">
        <f>'Rev compare'!AA5-'Exp compare'!AB5</f>
        <v>-3579.2000000000007</v>
      </c>
      <c r="AC44" s="738">
        <f>'Rev compare'!AB5-'Exp compare'!AC5</f>
        <v>-2785.8000000000011</v>
      </c>
      <c r="AD44" s="738">
        <f>'Rev compare'!AC5-'Exp compare'!AD5</f>
        <v>-3087</v>
      </c>
      <c r="AE44" s="738">
        <f>'Rev compare'!AD5-'Exp compare'!AE5</f>
        <v>-1794.6999999999989</v>
      </c>
      <c r="AF44" s="738">
        <f>'Rev compare'!AE5-'Exp compare'!AF5</f>
        <v>-1987.3000000000011</v>
      </c>
      <c r="AG44" s="738">
        <f>'Rev compare'!AG5-'Exp compare'!AH5</f>
        <v>-1866.1999999999989</v>
      </c>
      <c r="AH44" s="738">
        <f>'Rev compare'!AH5-'Exp compare'!AI5</f>
        <v>-1559.2000000000007</v>
      </c>
      <c r="AI44" s="738">
        <f>'Rev compare'!AI5-'Exp compare'!AJ5</f>
        <v>-1389.6999999999989</v>
      </c>
      <c r="AJ44" s="738">
        <f>'Rev compare'!AJ5-'Exp compare'!AK5</f>
        <v>-1140.2000000000007</v>
      </c>
      <c r="AK44" s="738">
        <f>'Rev compare'!AK5-'Exp compare'!AL5</f>
        <v>-1000.5</v>
      </c>
    </row>
    <row r="45" spans="2:37">
      <c r="B45" t="s">
        <v>574</v>
      </c>
      <c r="Z45" s="738">
        <f>Z43-Z44</f>
        <v>0.44778999999971347</v>
      </c>
      <c r="AA45" s="738">
        <f t="shared" ref="AA45:AD45" si="12">AA43-AA44</f>
        <v>0.25125999999909254</v>
      </c>
      <c r="AB45" s="738">
        <f t="shared" si="12"/>
        <v>0.15950000000066211</v>
      </c>
      <c r="AC45" s="760">
        <f t="shared" si="12"/>
        <v>-226.599999999999</v>
      </c>
      <c r="AD45" s="760">
        <f t="shared" si="12"/>
        <v>0.1999999999998181</v>
      </c>
      <c r="AE45" s="760">
        <f t="shared" ref="AE45:AK45" si="13">AE43-AE44</f>
        <v>360.89999999999873</v>
      </c>
      <c r="AF45" s="760">
        <f t="shared" si="13"/>
        <v>0.10000000000104592</v>
      </c>
      <c r="AG45" s="760">
        <f t="shared" si="13"/>
        <v>-0.50000000000090949</v>
      </c>
      <c r="AH45" s="760">
        <f t="shared" si="13"/>
        <v>-9.999999999922693E-2</v>
      </c>
      <c r="AI45" s="760">
        <f t="shared" si="13"/>
        <v>0.39999999999895408</v>
      </c>
      <c r="AJ45" s="760">
        <f t="shared" si="13"/>
        <v>0</v>
      </c>
      <c r="AK45" s="760">
        <f t="shared" si="13"/>
        <v>0.40000000000009095</v>
      </c>
    </row>
    <row r="46" spans="2:37">
      <c r="AC46" s="738"/>
      <c r="AD46" s="738"/>
    </row>
    <row r="47" spans="2:37">
      <c r="B47" s="700" t="s">
        <v>638</v>
      </c>
      <c r="AC47" s="738"/>
    </row>
    <row r="48" spans="2:37">
      <c r="AC48" s="738"/>
    </row>
    <row r="49" spans="1:2">
      <c r="A49" t="s">
        <v>640</v>
      </c>
      <c r="B49" s="758" t="s">
        <v>649</v>
      </c>
    </row>
    <row r="51" spans="1:2">
      <c r="A51" t="s">
        <v>641</v>
      </c>
      <c r="B51" s="758" t="s">
        <v>650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workbookViewId="0">
      <pane xSplit="2" ySplit="2" topLeftCell="Y3" activePane="bottomRight" state="frozen"/>
      <selection pane="topRight" activeCell="C1" sqref="C1"/>
      <selection pane="bottomLeft" activeCell="A3" sqref="A3"/>
      <selection pane="bottomRight" activeCell="D43" sqref="D43"/>
    </sheetView>
  </sheetViews>
  <sheetFormatPr defaultColWidth="11.42578125" defaultRowHeight="15"/>
  <cols>
    <col min="1" max="1" width="12.85546875" customWidth="1"/>
    <col min="2" max="2" width="68.28515625" customWidth="1"/>
    <col min="4" max="9" width="11.7109375" bestFit="1" customWidth="1"/>
    <col min="10" max="11" width="12.28515625" bestFit="1" customWidth="1"/>
    <col min="12" max="16" width="11.7109375" bestFit="1" customWidth="1"/>
    <col min="17" max="17" width="11.85546875" bestFit="1" customWidth="1"/>
    <col min="18" max="22" width="11.7109375" bestFit="1" customWidth="1"/>
    <col min="23" max="23" width="12.28515625" bestFit="1" customWidth="1"/>
    <col min="24" max="24" width="11.85546875" bestFit="1" customWidth="1"/>
    <col min="25" max="29" width="11.7109375" bestFit="1" customWidth="1"/>
  </cols>
  <sheetData>
    <row r="1" spans="1:35" ht="21">
      <c r="A1" s="747" t="s">
        <v>570</v>
      </c>
      <c r="B1" s="746" t="s">
        <v>580</v>
      </c>
      <c r="W1" s="820" t="s">
        <v>659</v>
      </c>
      <c r="X1" s="821"/>
      <c r="Y1" s="822"/>
      <c r="Z1" s="820" t="s">
        <v>660</v>
      </c>
    </row>
    <row r="2" spans="1:35">
      <c r="C2">
        <v>1989</v>
      </c>
      <c r="D2">
        <f t="shared" ref="D2:AI2" si="0">C2+1</f>
        <v>1990</v>
      </c>
      <c r="E2">
        <f t="shared" si="0"/>
        <v>1991</v>
      </c>
      <c r="F2">
        <f t="shared" si="0"/>
        <v>1992</v>
      </c>
      <c r="G2">
        <f t="shared" si="0"/>
        <v>1993</v>
      </c>
      <c r="H2">
        <f t="shared" si="0"/>
        <v>1994</v>
      </c>
      <c r="I2">
        <f>H2+1</f>
        <v>1995</v>
      </c>
      <c r="J2">
        <f t="shared" si="0"/>
        <v>1996</v>
      </c>
      <c r="K2">
        <f t="shared" si="0"/>
        <v>1997</v>
      </c>
      <c r="L2">
        <f t="shared" si="0"/>
        <v>1998</v>
      </c>
      <c r="M2">
        <f t="shared" si="0"/>
        <v>1999</v>
      </c>
      <c r="N2">
        <f t="shared" si="0"/>
        <v>2000</v>
      </c>
      <c r="O2">
        <f>N2+1</f>
        <v>2001</v>
      </c>
      <c r="P2">
        <f t="shared" si="0"/>
        <v>2002</v>
      </c>
      <c r="Q2">
        <f t="shared" si="0"/>
        <v>2003</v>
      </c>
      <c r="R2">
        <f t="shared" si="0"/>
        <v>2004</v>
      </c>
      <c r="S2">
        <f t="shared" si="0"/>
        <v>2005</v>
      </c>
      <c r="T2">
        <f t="shared" si="0"/>
        <v>2006</v>
      </c>
      <c r="U2">
        <f t="shared" si="0"/>
        <v>2007</v>
      </c>
      <c r="V2">
        <f t="shared" si="0"/>
        <v>2008</v>
      </c>
      <c r="W2">
        <f t="shared" si="0"/>
        <v>2009</v>
      </c>
      <c r="X2">
        <f>W2+1</f>
        <v>2010</v>
      </c>
      <c r="Y2" s="814">
        <f t="shared" si="0"/>
        <v>2011</v>
      </c>
      <c r="Z2">
        <f t="shared" si="0"/>
        <v>2012</v>
      </c>
      <c r="AA2">
        <f t="shared" si="0"/>
        <v>2013</v>
      </c>
      <c r="AB2">
        <f t="shared" si="0"/>
        <v>2014</v>
      </c>
      <c r="AC2">
        <f t="shared" si="0"/>
        <v>2015</v>
      </c>
      <c r="AD2">
        <f>AC2+1</f>
        <v>2016</v>
      </c>
      <c r="AE2">
        <f t="shared" si="0"/>
        <v>2017</v>
      </c>
      <c r="AF2">
        <f>AE2+1</f>
        <v>2018</v>
      </c>
      <c r="AG2">
        <f t="shared" si="0"/>
        <v>2019</v>
      </c>
      <c r="AH2">
        <f t="shared" si="0"/>
        <v>2020</v>
      </c>
      <c r="AI2">
        <f t="shared" si="0"/>
        <v>2021</v>
      </c>
    </row>
    <row r="3" spans="1:35">
      <c r="B3" t="s">
        <v>60</v>
      </c>
      <c r="C3" s="690">
        <f>'Popn, Inflation, GDP, Trade'!L3</f>
        <v>4057406</v>
      </c>
      <c r="D3" s="690">
        <f>'Popn, Inflation, GDP, Trade'!M3</f>
        <v>4157903</v>
      </c>
      <c r="E3" s="690">
        <f>'Popn, Inflation, GDP, Trade'!N3</f>
        <v>4261933</v>
      </c>
      <c r="F3" s="690">
        <f>'Popn, Inflation, GDP, Trade'!O3</f>
        <v>4369407</v>
      </c>
      <c r="G3" s="690">
        <f>'Popn, Inflation, GDP, Trade'!P3</f>
        <v>4480689</v>
      </c>
      <c r="H3" s="690">
        <f>'Popn, Inflation, GDP, Trade'!Q3</f>
        <v>4595761</v>
      </c>
      <c r="I3" s="690">
        <f>'Popn, Inflation, GDP, Trade'!R3</f>
        <v>4715929</v>
      </c>
      <c r="J3" s="690">
        <f>'Popn, Inflation, GDP, Trade'!S3</f>
        <v>4841020</v>
      </c>
      <c r="K3" s="690">
        <f>'Popn, Inflation, GDP, Trade'!T3</f>
        <v>4970823</v>
      </c>
      <c r="L3" s="690">
        <f>'Popn, Inflation, GDP, Trade'!U3</f>
        <v>5104516</v>
      </c>
      <c r="M3" s="690">
        <f>'Popn, Inflation, GDP, Trade'!V3</f>
        <v>5240941</v>
      </c>
      <c r="N3" s="690">
        <f>'Popn, Inflation, GDP, Trade'!W3</f>
        <v>5379226</v>
      </c>
      <c r="O3" s="690">
        <f>'Popn, Inflation, GDP, Trade'!X3</f>
        <v>5518971</v>
      </c>
      <c r="P3" s="690">
        <f>'Popn, Inflation, GDP, Trade'!Y3</f>
        <v>5660267</v>
      </c>
      <c r="Q3" s="690">
        <f>'Popn, Inflation, GDP, Trade'!Z3</f>
        <v>5803302</v>
      </c>
      <c r="R3" s="690">
        <f>'Popn, Inflation, GDP, Trade'!AA3</f>
        <v>5948461</v>
      </c>
      <c r="S3" s="690">
        <f>'Popn, Inflation, GDP, Trade'!AB3</f>
        <v>6095959</v>
      </c>
      <c r="T3" s="690">
        <f>'Popn, Inflation, GDP, Trade'!AC3</f>
        <v>6245797</v>
      </c>
      <c r="U3" s="690">
        <f>'Popn, Inflation, GDP, Trade'!AD3</f>
        <v>6397623</v>
      </c>
      <c r="V3" s="690">
        <f>'Popn, Inflation, GDP, Trade'!AE3</f>
        <v>6550877</v>
      </c>
      <c r="W3" s="690">
        <f>'Popn, Inflation, GDP, Trade'!AF3</f>
        <v>6704829</v>
      </c>
      <c r="X3" s="690">
        <f>'Popn, Inflation, GDP, Trade'!AG3</f>
        <v>6858945</v>
      </c>
      <c r="Y3" s="815">
        <f>'Popn, Inflation, GDP, Trade'!AH3</f>
        <v>7012977</v>
      </c>
      <c r="Z3" s="690">
        <f>'Popn, Inflation, GDP, Trade'!AI3</f>
        <v>7167010</v>
      </c>
      <c r="AA3" s="690">
        <f>'Popn, Inflation, GDP, Trade'!AJ3</f>
        <v>7308864</v>
      </c>
      <c r="AB3" s="690">
        <f>'Popn, Inflation, GDP, Trade'!AK3</f>
        <v>7463577</v>
      </c>
      <c r="AC3" s="690">
        <f>'Popn, Inflation, GDP, Trade'!AL3</f>
        <v>7619321</v>
      </c>
      <c r="AD3" s="690">
        <f>AC3*(1+AC4)</f>
        <v>7778314.9421572257</v>
      </c>
      <c r="AE3" s="690">
        <f>AD3*(1+AD4)</f>
        <v>7940626.6436847011</v>
      </c>
      <c r="AF3" s="690"/>
      <c r="AG3" s="690"/>
    </row>
    <row r="4" spans="1:35">
      <c r="B4" t="s">
        <v>551</v>
      </c>
      <c r="C4" s="691"/>
      <c r="D4" s="691">
        <f t="shared" ref="D4:AB4" si="1">D3/C3-1</f>
        <v>2.4768780841749605E-2</v>
      </c>
      <c r="E4" s="691">
        <f t="shared" si="1"/>
        <v>2.501982369478073E-2</v>
      </c>
      <c r="F4" s="691">
        <f t="shared" si="1"/>
        <v>2.5217196046958046E-2</v>
      </c>
      <c r="G4" s="691">
        <f t="shared" si="1"/>
        <v>2.5468444573828908E-2</v>
      </c>
      <c r="H4" s="691">
        <f t="shared" si="1"/>
        <v>2.5681764567904608E-2</v>
      </c>
      <c r="I4" s="691">
        <f t="shared" si="1"/>
        <v>2.6147573818568803E-2</v>
      </c>
      <c r="J4" s="691">
        <f t="shared" si="1"/>
        <v>2.652520850080653E-2</v>
      </c>
      <c r="K4" s="691">
        <f t="shared" si="1"/>
        <v>2.6813150947527564E-2</v>
      </c>
      <c r="L4" s="691">
        <f t="shared" si="1"/>
        <v>2.6895546270708115E-2</v>
      </c>
      <c r="M4" s="691">
        <f t="shared" si="1"/>
        <v>2.6726334093183368E-2</v>
      </c>
      <c r="N4" s="691">
        <f t="shared" si="1"/>
        <v>2.6385528858271723E-2</v>
      </c>
      <c r="O4" s="691">
        <f t="shared" si="1"/>
        <v>2.5978644511310822E-2</v>
      </c>
      <c r="P4" s="691">
        <f t="shared" si="1"/>
        <v>2.5601873972521227E-2</v>
      </c>
      <c r="Q4" s="691">
        <f t="shared" si="1"/>
        <v>2.5270009347615474E-2</v>
      </c>
      <c r="R4" s="691">
        <f t="shared" si="1"/>
        <v>2.5013173534653266E-2</v>
      </c>
      <c r="S4" s="691">
        <f t="shared" si="1"/>
        <v>2.4795993451079301E-2</v>
      </c>
      <c r="T4" s="691">
        <f t="shared" si="1"/>
        <v>2.4579889726948689E-2</v>
      </c>
      <c r="U4" s="691">
        <f t="shared" si="1"/>
        <v>2.4308506984777045E-2</v>
      </c>
      <c r="V4" s="691">
        <f t="shared" si="1"/>
        <v>2.3954834475241826E-2</v>
      </c>
      <c r="W4" s="691">
        <f t="shared" si="1"/>
        <v>2.3500975518239819E-2</v>
      </c>
      <c r="X4" s="691">
        <f t="shared" si="1"/>
        <v>2.2985821114900995E-2</v>
      </c>
      <c r="Y4" s="816">
        <f t="shared" si="1"/>
        <v>2.2457097993933361E-2</v>
      </c>
      <c r="Z4" s="691">
        <f t="shared" si="1"/>
        <v>2.1963996174520384E-2</v>
      </c>
      <c r="AA4" s="691">
        <f t="shared" si="1"/>
        <v>1.9792633190130804E-2</v>
      </c>
      <c r="AB4" s="691">
        <f t="shared" si="1"/>
        <v>2.1167858643969861E-2</v>
      </c>
      <c r="AC4" s="691">
        <f>AC3/AB3-1</f>
        <v>2.0867206166694574E-2</v>
      </c>
      <c r="AD4" s="691">
        <f>AD3/AC3-1</f>
        <v>2.0867206166694574E-2</v>
      </c>
      <c r="AE4" s="690"/>
      <c r="AF4" s="690"/>
      <c r="AG4" s="690"/>
    </row>
    <row r="5" spans="1:35">
      <c r="C5" s="691"/>
      <c r="D5" s="691"/>
      <c r="E5" s="691"/>
      <c r="F5" s="691"/>
      <c r="G5" s="691"/>
      <c r="H5" s="691"/>
      <c r="I5" s="691"/>
      <c r="J5" s="691"/>
      <c r="K5" s="691"/>
      <c r="L5" s="691"/>
      <c r="M5" s="691"/>
      <c r="N5" s="691"/>
      <c r="O5" s="691"/>
      <c r="P5" s="691"/>
      <c r="Q5" s="691"/>
      <c r="R5" s="691"/>
      <c r="S5" s="691"/>
      <c r="T5" s="691"/>
      <c r="U5" s="691"/>
      <c r="V5" s="691"/>
      <c r="W5" s="691"/>
      <c r="X5" s="691"/>
      <c r="Y5" s="816"/>
      <c r="Z5" s="691"/>
      <c r="AA5" s="691"/>
      <c r="AB5" s="691"/>
      <c r="AC5" s="691"/>
      <c r="AD5" s="690"/>
      <c r="AE5" s="690"/>
      <c r="AF5" s="690"/>
      <c r="AG5" s="690"/>
    </row>
    <row r="6" spans="1:35">
      <c r="C6">
        <v>1989</v>
      </c>
      <c r="D6">
        <f t="shared" ref="D6:AI6" si="2">C6+1</f>
        <v>1990</v>
      </c>
      <c r="E6">
        <f t="shared" si="2"/>
        <v>1991</v>
      </c>
      <c r="F6">
        <f t="shared" si="2"/>
        <v>1992</v>
      </c>
      <c r="G6">
        <f t="shared" si="2"/>
        <v>1993</v>
      </c>
      <c r="H6">
        <f t="shared" si="2"/>
        <v>1994</v>
      </c>
      <c r="I6">
        <f>H6+1</f>
        <v>1995</v>
      </c>
      <c r="J6">
        <f t="shared" si="2"/>
        <v>1996</v>
      </c>
      <c r="K6">
        <f t="shared" si="2"/>
        <v>1997</v>
      </c>
      <c r="L6">
        <f t="shared" si="2"/>
        <v>1998</v>
      </c>
      <c r="M6">
        <f t="shared" si="2"/>
        <v>1999</v>
      </c>
      <c r="N6">
        <f t="shared" si="2"/>
        <v>2000</v>
      </c>
      <c r="O6">
        <f>N6+1</f>
        <v>2001</v>
      </c>
      <c r="P6">
        <f t="shared" si="2"/>
        <v>2002</v>
      </c>
      <c r="Q6">
        <f t="shared" si="2"/>
        <v>2003</v>
      </c>
      <c r="R6">
        <f t="shared" si="2"/>
        <v>2004</v>
      </c>
      <c r="S6">
        <f t="shared" si="2"/>
        <v>2005</v>
      </c>
      <c r="T6">
        <f t="shared" si="2"/>
        <v>2006</v>
      </c>
      <c r="U6">
        <f t="shared" si="2"/>
        <v>2007</v>
      </c>
      <c r="V6">
        <f t="shared" si="2"/>
        <v>2008</v>
      </c>
      <c r="W6">
        <f t="shared" si="2"/>
        <v>2009</v>
      </c>
      <c r="X6">
        <f>W6+1</f>
        <v>2010</v>
      </c>
      <c r="Y6" s="814">
        <f t="shared" si="2"/>
        <v>2011</v>
      </c>
      <c r="Z6">
        <f t="shared" si="2"/>
        <v>2012</v>
      </c>
      <c r="AA6">
        <f t="shared" si="2"/>
        <v>2013</v>
      </c>
      <c r="AB6">
        <f t="shared" si="2"/>
        <v>2014</v>
      </c>
      <c r="AC6">
        <f t="shared" si="2"/>
        <v>2015</v>
      </c>
      <c r="AD6">
        <f>AC6+1</f>
        <v>2016</v>
      </c>
      <c r="AE6">
        <f t="shared" si="2"/>
        <v>2017</v>
      </c>
      <c r="AF6">
        <f>AE6+1</f>
        <v>2018</v>
      </c>
      <c r="AG6">
        <f t="shared" si="2"/>
        <v>2019</v>
      </c>
      <c r="AH6">
        <f t="shared" si="2"/>
        <v>2020</v>
      </c>
      <c r="AI6">
        <f t="shared" si="2"/>
        <v>2021</v>
      </c>
    </row>
    <row r="7" spans="1:35">
      <c r="B7" t="s">
        <v>63</v>
      </c>
      <c r="C7" s="693">
        <f>'Popn, Inflation, GDP, Trade'!L8/100</f>
        <v>4.4800000000000006E-2</v>
      </c>
      <c r="D7" s="693">
        <f>'Popn, Inflation, GDP, Trade'!M8/100</f>
        <v>6.9530000000000008E-2</v>
      </c>
      <c r="E7" s="693">
        <f>'Popn, Inflation, GDP, Trade'!N8/100</f>
        <v>6.966E-2</v>
      </c>
      <c r="F7" s="693">
        <f>'Popn, Inflation, GDP, Trade'!O8/100</f>
        <v>4.3099999999999999E-2</v>
      </c>
      <c r="G7" s="693">
        <f>'Popn, Inflation, GDP, Trade'!P8/100</f>
        <v>4.9739999999999999E-2</v>
      </c>
      <c r="H7" s="693">
        <f>'Popn, Inflation, GDP, Trade'!Q8/100</f>
        <v>2.8530000000000003E-2</v>
      </c>
      <c r="I7" s="693">
        <f>'Popn, Inflation, GDP, Trade'!R8/100</f>
        <v>0.17280999999999999</v>
      </c>
      <c r="J7" s="693">
        <f>'Popn, Inflation, GDP, Trade'!S8/100</f>
        <v>0.11631999999999999</v>
      </c>
      <c r="K7" s="693">
        <f>'Popn, Inflation, GDP, Trade'!T8/100</f>
        <v>3.943E-2</v>
      </c>
      <c r="L7" s="693">
        <f>'Popn, Inflation, GDP, Trade'!U8/100</f>
        <v>0.13589999999999999</v>
      </c>
      <c r="M7" s="693">
        <f>'Popn, Inflation, GDP, Trade'!V8/100</f>
        <v>0.14932000000000001</v>
      </c>
      <c r="N7" s="693">
        <f>'Popn, Inflation, GDP, Trade'!W8/100</f>
        <v>0.15595999999999999</v>
      </c>
      <c r="O7" s="693">
        <f>'Popn, Inflation, GDP, Trade'!X8/100</f>
        <v>9.289E-2</v>
      </c>
      <c r="P7" s="693">
        <f>'Popn, Inflation, GDP, Trade'!Y8/100</f>
        <v>0.11796</v>
      </c>
      <c r="Q7" s="693">
        <f>'Popn, Inflation, GDP, Trade'!Z8/100</f>
        <v>0.14718000000000001</v>
      </c>
      <c r="R7" s="693">
        <f>'Popn, Inflation, GDP, Trade'!AA8/100</f>
        <v>2.1190000000000001E-2</v>
      </c>
      <c r="S7" s="693">
        <f>'Popn, Inflation, GDP, Trade'!AB8/100</f>
        <v>1.823E-2</v>
      </c>
      <c r="T7" s="693">
        <f>'Popn, Inflation, GDP, Trade'!AC8/100</f>
        <v>2.3700000000000002E-2</v>
      </c>
      <c r="U7" s="693">
        <f>'Popn, Inflation, GDP, Trade'!AD8/100</f>
        <v>9.11E-3</v>
      </c>
      <c r="V7" s="693">
        <f>'Popn, Inflation, GDP, Trade'!AE8/100</f>
        <v>0.10800000000000001</v>
      </c>
      <c r="W7" s="693">
        <f>'Popn, Inflation, GDP, Trade'!AF8/100</f>
        <v>6.9129999999999997E-2</v>
      </c>
      <c r="X7" s="693">
        <f>'Popn, Inflation, GDP, Trade'!AG8/100</f>
        <v>5.1020000000000003E-2</v>
      </c>
      <c r="Y7" s="817">
        <f>'Popn, Inflation, GDP, Trade'!AH8/100</f>
        <v>4.4409999999999998E-2</v>
      </c>
      <c r="Z7" s="693">
        <f>'Popn, Inflation, GDP, Trade'!AI8/100</f>
        <v>4.5370000000000001E-2</v>
      </c>
      <c r="AA7" s="693">
        <f>'Popn, Inflation, GDP, Trade'!AJ8/100</f>
        <v>4.9599999999999998E-2</v>
      </c>
      <c r="AB7" s="693">
        <f>'Popn, Inflation, GDP, Trade'!AK8/100</f>
        <v>5.28E-2</v>
      </c>
      <c r="AC7" s="693">
        <f>'Popn, Inflation, GDP, Trade'!AL8/100</f>
        <v>5.9960000000000006E-2</v>
      </c>
      <c r="AD7" s="693">
        <f>'Popn, Inflation, GDP, Trade'!AM8/100</f>
        <v>0.06</v>
      </c>
      <c r="AE7" s="693">
        <v>5.8999999999999997E-2</v>
      </c>
      <c r="AF7" s="693">
        <v>6.9000000000000006E-2</v>
      </c>
      <c r="AG7" s="693">
        <f>'Popn, Inflation, GDP, Trade'!AP8/100</f>
        <v>0.05</v>
      </c>
      <c r="AH7" s="693">
        <f>'Popn, Inflation, GDP, Trade'!AQ8/100</f>
        <v>0.05</v>
      </c>
      <c r="AI7" s="693">
        <f>'Popn, Inflation, GDP, Trade'!AR8/100</f>
        <v>0.05</v>
      </c>
    </row>
    <row r="8" spans="1:35">
      <c r="B8" t="s">
        <v>527</v>
      </c>
      <c r="C8">
        <f t="shared" ref="C8:J8" si="3">D8/(1+D7)</f>
        <v>50.209385415079907</v>
      </c>
      <c r="D8">
        <f t="shared" si="3"/>
        <v>53.700443982990421</v>
      </c>
      <c r="E8">
        <f t="shared" si="3"/>
        <v>57.44121691084554</v>
      </c>
      <c r="F8">
        <f t="shared" si="3"/>
        <v>59.916933359702981</v>
      </c>
      <c r="G8">
        <f t="shared" si="3"/>
        <v>62.897201625014603</v>
      </c>
      <c r="H8">
        <f t="shared" si="3"/>
        <v>64.691658787376269</v>
      </c>
      <c r="I8">
        <f t="shared" si="3"/>
        <v>75.871024342422757</v>
      </c>
      <c r="J8">
        <f t="shared" si="3"/>
        <v>84.696341893933365</v>
      </c>
      <c r="K8">
        <f>L8/(1+L7)</f>
        <v>88.035918654811169</v>
      </c>
      <c r="L8">
        <v>100</v>
      </c>
      <c r="M8">
        <f>L8*(1+M7)</f>
        <v>114.93199999999999</v>
      </c>
      <c r="N8">
        <f t="shared" ref="N8:AC8" si="4">M8*(1+N7)</f>
        <v>132.85679471999998</v>
      </c>
      <c r="O8">
        <f t="shared" si="4"/>
        <v>145.19786238154077</v>
      </c>
      <c r="P8">
        <f t="shared" si="4"/>
        <v>162.32540222806733</v>
      </c>
      <c r="Q8">
        <f t="shared" si="4"/>
        <v>186.21645492799431</v>
      </c>
      <c r="R8">
        <f t="shared" si="4"/>
        <v>190.16238160791852</v>
      </c>
      <c r="S8">
        <f t="shared" si="4"/>
        <v>193.62904182463086</v>
      </c>
      <c r="T8">
        <f t="shared" si="4"/>
        <v>198.21805011587463</v>
      </c>
      <c r="U8">
        <f t="shared" si="4"/>
        <v>200.02381655243025</v>
      </c>
      <c r="V8">
        <f t="shared" si="4"/>
        <v>221.62638874009272</v>
      </c>
      <c r="W8">
        <f t="shared" si="4"/>
        <v>236.94742099369532</v>
      </c>
      <c r="X8">
        <f t="shared" si="4"/>
        <v>249.03647841279366</v>
      </c>
      <c r="Y8" s="814">
        <f t="shared" si="4"/>
        <v>260.09618841910583</v>
      </c>
      <c r="Z8">
        <f t="shared" si="4"/>
        <v>271.89675248768066</v>
      </c>
      <c r="AA8">
        <f t="shared" si="4"/>
        <v>285.38283141106962</v>
      </c>
      <c r="AB8">
        <f t="shared" si="4"/>
        <v>300.45104490957408</v>
      </c>
      <c r="AC8">
        <f t="shared" si="4"/>
        <v>318.46608956235212</v>
      </c>
    </row>
    <row r="9" spans="1:35">
      <c r="B9" t="s">
        <v>528</v>
      </c>
      <c r="C9">
        <f t="shared" ref="C9:AA9" si="5">D9/(1+D7)</f>
        <v>15.766006824801819</v>
      </c>
      <c r="D9">
        <f t="shared" si="5"/>
        <v>16.862217279330292</v>
      </c>
      <c r="E9">
        <f t="shared" si="5"/>
        <v>18.036839335008441</v>
      </c>
      <c r="F9">
        <f t="shared" si="5"/>
        <v>18.814227110347304</v>
      </c>
      <c r="G9">
        <f t="shared" si="5"/>
        <v>19.750046766815977</v>
      </c>
      <c r="H9">
        <f t="shared" si="5"/>
        <v>20.313515601073235</v>
      </c>
      <c r="I9">
        <f t="shared" si="5"/>
        <v>23.823894232094698</v>
      </c>
      <c r="J9">
        <f t="shared" si="5"/>
        <v>26.595089609171954</v>
      </c>
      <c r="K9">
        <f t="shared" si="5"/>
        <v>27.643733992461605</v>
      </c>
      <c r="L9">
        <f t="shared" si="5"/>
        <v>31.400517442037135</v>
      </c>
      <c r="M9">
        <f t="shared" si="5"/>
        <v>36.089242706482118</v>
      </c>
      <c r="N9">
        <f t="shared" si="5"/>
        <v>41.717720998985065</v>
      </c>
      <c r="O9">
        <f t="shared" si="5"/>
        <v>45.592880102580786</v>
      </c>
      <c r="P9">
        <f t="shared" si="5"/>
        <v>50.971016239481216</v>
      </c>
      <c r="Q9">
        <f t="shared" si="5"/>
        <v>58.472930409608068</v>
      </c>
      <c r="R9">
        <f t="shared" si="5"/>
        <v>59.711971804987662</v>
      </c>
      <c r="S9">
        <f t="shared" si="5"/>
        <v>60.800521050992586</v>
      </c>
      <c r="T9">
        <f t="shared" si="5"/>
        <v>62.241493399901117</v>
      </c>
      <c r="U9">
        <f t="shared" si="5"/>
        <v>62.80851340477421</v>
      </c>
      <c r="V9">
        <f t="shared" si="5"/>
        <v>69.59183285248983</v>
      </c>
      <c r="W9">
        <f t="shared" si="5"/>
        <v>74.402716257582441</v>
      </c>
      <c r="X9">
        <f t="shared" si="5"/>
        <v>78.198742841044307</v>
      </c>
      <c r="Y9" s="814">
        <f t="shared" si="5"/>
        <v>81.671549010615095</v>
      </c>
      <c r="Z9">
        <f t="shared" si="5"/>
        <v>85.376987189226696</v>
      </c>
      <c r="AA9">
        <f t="shared" si="5"/>
        <v>89.611685753812353</v>
      </c>
      <c r="AB9">
        <f>AC9/(1+AC7)</f>
        <v>94.343182761613647</v>
      </c>
      <c r="AC9">
        <v>100</v>
      </c>
      <c r="AD9">
        <f t="shared" ref="AD9:AI9" si="6">AC9*(1+AD7)</f>
        <v>106</v>
      </c>
      <c r="AE9">
        <f t="shared" si="6"/>
        <v>112.25399999999999</v>
      </c>
      <c r="AF9">
        <f t="shared" si="6"/>
        <v>119.99952599999999</v>
      </c>
      <c r="AG9">
        <f t="shared" si="6"/>
        <v>125.99950229999999</v>
      </c>
      <c r="AH9">
        <f t="shared" si="6"/>
        <v>132.29947741499998</v>
      </c>
      <c r="AI9">
        <f t="shared" si="6"/>
        <v>138.91445128574998</v>
      </c>
    </row>
    <row r="10" spans="1:35">
      <c r="B10" t="s">
        <v>766</v>
      </c>
      <c r="C10">
        <f t="shared" ref="C10:AC10" si="7">D10/(1+D7)</f>
        <v>14.04493989060685</v>
      </c>
      <c r="D10">
        <f t="shared" si="7"/>
        <v>15.021484561200745</v>
      </c>
      <c r="E10">
        <f t="shared" si="7"/>
        <v>16.067881175733991</v>
      </c>
      <c r="F10">
        <f t="shared" si="7"/>
        <v>16.760406854408124</v>
      </c>
      <c r="G10">
        <f t="shared" si="7"/>
        <v>17.594069491346382</v>
      </c>
      <c r="H10">
        <f t="shared" si="7"/>
        <v>18.096028293934491</v>
      </c>
      <c r="I10">
        <f t="shared" si="7"/>
        <v>21.223202943409309</v>
      </c>
      <c r="J10">
        <f t="shared" si="7"/>
        <v>23.691885909786681</v>
      </c>
      <c r="K10">
        <f t="shared" si="7"/>
        <v>24.626056971209572</v>
      </c>
      <c r="L10">
        <f t="shared" si="7"/>
        <v>27.97273811359695</v>
      </c>
      <c r="M10">
        <f t="shared" si="7"/>
        <v>32.149627368719244</v>
      </c>
      <c r="N10">
        <f t="shared" si="7"/>
        <v>37.163683253144697</v>
      </c>
      <c r="O10">
        <f t="shared" si="7"/>
        <v>40.615817790529306</v>
      </c>
      <c r="P10">
        <f t="shared" si="7"/>
        <v>45.406859657100149</v>
      </c>
      <c r="Q10">
        <f t="shared" si="7"/>
        <v>52.089841261432156</v>
      </c>
      <c r="R10">
        <f t="shared" si="7"/>
        <v>53.193624997761908</v>
      </c>
      <c r="S10">
        <f t="shared" si="7"/>
        <v>54.163344781471103</v>
      </c>
      <c r="T10">
        <f t="shared" si="7"/>
        <v>55.447016052791973</v>
      </c>
      <c r="U10">
        <f t="shared" si="7"/>
        <v>55.952138369032909</v>
      </c>
      <c r="V10">
        <f t="shared" si="7"/>
        <v>61.994969312888472</v>
      </c>
      <c r="W10">
        <f t="shared" si="7"/>
        <v>66.280681541488448</v>
      </c>
      <c r="X10">
        <f t="shared" si="7"/>
        <v>69.662321913735198</v>
      </c>
      <c r="Y10">
        <f t="shared" si="7"/>
        <v>72.756025629924181</v>
      </c>
      <c r="Z10">
        <f t="shared" si="7"/>
        <v>76.056966512753831</v>
      </c>
      <c r="AA10">
        <f t="shared" si="7"/>
        <v>79.829392051786428</v>
      </c>
      <c r="AB10">
        <f t="shared" si="7"/>
        <v>84.044383952120754</v>
      </c>
      <c r="AC10">
        <f t="shared" si="7"/>
        <v>89.083685213889922</v>
      </c>
      <c r="AD10">
        <f>AE10/(1+AE7)</f>
        <v>94.428706326723329</v>
      </c>
      <c r="AE10">
        <v>100</v>
      </c>
    </row>
    <row r="11" spans="1:35">
      <c r="B11" t="s">
        <v>526</v>
      </c>
      <c r="C11">
        <f>'GDP (Tb1)'!B131</f>
        <v>3045.7</v>
      </c>
      <c r="D11">
        <f>'GDP (Tb1)'!C131</f>
        <v>3076.1</v>
      </c>
      <c r="E11">
        <f>'GDP (Tb1)'!D131</f>
        <v>3605.5</v>
      </c>
      <c r="F11">
        <f>'GDP (Tb1)'!E131</f>
        <v>4223</v>
      </c>
      <c r="G11">
        <f>'GDP (Tb1)'!F131</f>
        <v>4867.1000000000004</v>
      </c>
      <c r="H11">
        <f>'GDP (Tb1)'!G131</f>
        <v>5530.2103703592356</v>
      </c>
      <c r="I11">
        <f>'GDP (Tb1)'!H131</f>
        <v>6194.7652283638399</v>
      </c>
      <c r="J11">
        <f>'GDP (Tb1)'!I131</f>
        <v>6794.7336339524136</v>
      </c>
      <c r="K11">
        <f>'GDP (Tb1)'!J131</f>
        <v>7079.6110145337952</v>
      </c>
      <c r="L11">
        <f>'GDP (Tb1)'!K131</f>
        <v>7803.5855116358662</v>
      </c>
      <c r="M11">
        <f>'GDP (Tb1)'!L131</f>
        <v>8828.2526411261788</v>
      </c>
      <c r="N11">
        <f>'GDP (Tb1)'!M131</f>
        <v>9735.8993883195981</v>
      </c>
      <c r="O11">
        <f>'GDP (Tb1)'!N131</f>
        <v>10396.289593878231</v>
      </c>
      <c r="P11">
        <f>'GDP (Tb1)'!O131</f>
        <v>11871.9</v>
      </c>
      <c r="Q11">
        <f>'GDP (Tb1)'!P131</f>
        <v>13241.4</v>
      </c>
      <c r="R11">
        <f>'GDP (Tb1)'!Q131</f>
        <v>13459.3</v>
      </c>
      <c r="S11">
        <f>'GDP (Tb1)'!R131</f>
        <v>15094.7</v>
      </c>
      <c r="T11">
        <f>'GDP (Tb1)'!S131</f>
        <v>16896.5</v>
      </c>
      <c r="U11">
        <f>'GDP (Tb1)'!T131</f>
        <v>28305</v>
      </c>
      <c r="V11">
        <f>'GDP (Tb1)'!U131</f>
        <v>31515</v>
      </c>
      <c r="W11">
        <f>'GDP (Tb1)'!V131</f>
        <v>32014</v>
      </c>
      <c r="X11">
        <f>'GDP (Tb1)'!W131</f>
        <v>38753</v>
      </c>
      <c r="Y11" s="814">
        <f>'GDP (Tb1)'!X131</f>
        <v>42642</v>
      </c>
      <c r="Z11">
        <f>'GDP (Tb1)'!Y131</f>
        <v>44373</v>
      </c>
      <c r="AA11">
        <f>'GDP (Tb1)'!Z131</f>
        <v>47721</v>
      </c>
      <c r="AB11">
        <f>'GDP (Tb1)'!AA131</f>
        <v>56621</v>
      </c>
      <c r="AC11">
        <f>'GDP (Tb1)'!AB131</f>
        <v>62157.5</v>
      </c>
      <c r="AD11">
        <f>'GDP (Tb1)'!AC131</f>
        <v>67763.8</v>
      </c>
    </row>
    <row r="12" spans="1:35">
      <c r="B12" t="s">
        <v>552</v>
      </c>
      <c r="C12">
        <f t="shared" ref="C12:AB12" si="8">C11/C9*100</f>
        <v>19318.144624983597</v>
      </c>
      <c r="D12">
        <f t="shared" si="8"/>
        <v>18242.559380198971</v>
      </c>
      <c r="E12">
        <f t="shared" si="8"/>
        <v>19989.644155680518</v>
      </c>
      <c r="F12">
        <f t="shared" si="8"/>
        <v>22445.779862397147</v>
      </c>
      <c r="G12">
        <f t="shared" si="8"/>
        <v>24643.485949500133</v>
      </c>
      <c r="H12">
        <f t="shared" si="8"/>
        <v>27224.289871651046</v>
      </c>
      <c r="I12">
        <f t="shared" si="8"/>
        <v>26002.320057392102</v>
      </c>
      <c r="J12">
        <f t="shared" si="8"/>
        <v>25548.827749048407</v>
      </c>
      <c r="K12">
        <f t="shared" si="8"/>
        <v>25610.183546348668</v>
      </c>
      <c r="L12">
        <f t="shared" si="8"/>
        <v>24851.773624561018</v>
      </c>
      <c r="M12">
        <f t="shared" si="8"/>
        <v>24462.282882817337</v>
      </c>
      <c r="N12">
        <f t="shared" si="8"/>
        <v>23337.562923335288</v>
      </c>
      <c r="O12">
        <f t="shared" si="8"/>
        <v>22802.441018175006</v>
      </c>
      <c r="P12">
        <f t="shared" si="8"/>
        <v>23291.472047999396</v>
      </c>
      <c r="Q12">
        <f t="shared" si="8"/>
        <v>22645.350433513111</v>
      </c>
      <c r="R12">
        <f t="shared" si="8"/>
        <v>22540.371039758164</v>
      </c>
      <c r="S12">
        <f t="shared" si="8"/>
        <v>24826.59644863944</v>
      </c>
      <c r="T12">
        <f t="shared" si="8"/>
        <v>27146.681541588532</v>
      </c>
      <c r="U12">
        <f t="shared" si="8"/>
        <v>45065.546795521637</v>
      </c>
      <c r="V12">
        <f t="shared" si="8"/>
        <v>45285.48639723385</v>
      </c>
      <c r="W12">
        <f t="shared" si="8"/>
        <v>43027.998990208143</v>
      </c>
      <c r="X12">
        <f t="shared" si="8"/>
        <v>49557.06267397901</v>
      </c>
      <c r="Y12" s="814">
        <f t="shared" si="8"/>
        <v>52211.572471164582</v>
      </c>
      <c r="Z12">
        <f t="shared" si="8"/>
        <v>51973.021607863913</v>
      </c>
      <c r="AA12">
        <f t="shared" si="8"/>
        <v>53253.099301248003</v>
      </c>
      <c r="AB12">
        <f t="shared" si="8"/>
        <v>60015.995159999999</v>
      </c>
      <c r="AC12">
        <f>AC11/AC9*100</f>
        <v>62157.500000000007</v>
      </c>
    </row>
    <row r="13" spans="1:35">
      <c r="B13" t="s">
        <v>553</v>
      </c>
      <c r="C13" s="692">
        <f>'Popn, Inflation, GDP, Trade'!L23</f>
        <v>5105</v>
      </c>
      <c r="D13" s="692">
        <f>'Popn, Inflation, GDP, Trade'!M23</f>
        <v>4952</v>
      </c>
      <c r="E13" s="692">
        <f>'Popn, Inflation, GDP, Trade'!N23</f>
        <v>5425</v>
      </c>
      <c r="F13" s="692">
        <f>'Popn, Inflation, GDP, Trade'!O23</f>
        <v>6175</v>
      </c>
      <c r="G13" s="692">
        <f>'Popn, Inflation, GDP, Trade'!P23</f>
        <v>7299</v>
      </c>
      <c r="H13" s="692">
        <f>'Popn, Inflation, GDP, Trade'!Q23</f>
        <v>7733</v>
      </c>
      <c r="I13" s="692">
        <f>'Popn, Inflation, GDP, Trade'!R23</f>
        <v>7467</v>
      </c>
      <c r="J13" s="692">
        <f>'Popn, Inflation, GDP, Trade'!S23</f>
        <v>7960</v>
      </c>
      <c r="K13" s="692">
        <f>'Popn, Inflation, GDP, Trade'!T23</f>
        <v>7455</v>
      </c>
      <c r="L13" s="692">
        <f>'Popn, Inflation, GDP, Trade'!U23</f>
        <v>7804</v>
      </c>
      <c r="M13" s="692">
        <f>'Popn, Inflation, GDP, Trade'!V23</f>
        <v>7948</v>
      </c>
      <c r="N13" s="692">
        <f>'Popn, Inflation, GDP, Trade'!W23</f>
        <v>7753</v>
      </c>
      <c r="O13" s="692">
        <f>'Popn, Inflation, GDP, Trade'!X23</f>
        <v>7750</v>
      </c>
      <c r="P13" s="692">
        <f>'Popn, Inflation, GDP, Trade'!Y23</f>
        <v>7905</v>
      </c>
      <c r="Q13" s="692">
        <f>'Popn, Inflation, GDP, Trade'!Z23</f>
        <v>8252</v>
      </c>
      <c r="R13" s="692">
        <f>'Popn, Inflation, GDP, Trade'!AA23</f>
        <v>8299</v>
      </c>
      <c r="S13" s="692">
        <f>'Popn, Inflation, GDP, Trade'!AB23</f>
        <v>8625</v>
      </c>
      <c r="T13" s="692">
        <f>'Popn, Inflation, GDP, Trade'!AC23</f>
        <v>8823</v>
      </c>
      <c r="U13" s="692">
        <f>'Popn, Inflation, GDP, Trade'!AD23</f>
        <v>9454</v>
      </c>
      <c r="V13" s="692">
        <f>'Popn, Inflation, GDP, Trade'!AE23</f>
        <v>10079</v>
      </c>
      <c r="W13" s="692">
        <f>'Popn, Inflation, GDP, Trade'!AF23</f>
        <v>10698</v>
      </c>
      <c r="X13" s="692">
        <f>'Popn, Inflation, GDP, Trade'!AG23</f>
        <v>11519</v>
      </c>
      <c r="Y13" s="818">
        <f>'Popn, Inflation, GDP, Trade'!AH23</f>
        <v>12748</v>
      </c>
      <c r="Z13" s="692">
        <f>'Popn, Inflation, GDP, Trade'!AI23</f>
        <v>13779</v>
      </c>
      <c r="AA13" s="692">
        <f>'Popn, Inflation, GDP, Trade'!AJ23</f>
        <v>14542</v>
      </c>
      <c r="AB13" s="692">
        <f>'Popn, Inflation, GDP, Trade'!AK23</f>
        <v>15783</v>
      </c>
      <c r="AC13" s="692">
        <f>'Popn, Inflation, GDP, Trade'!AL23</f>
        <v>17199</v>
      </c>
      <c r="AD13" s="692">
        <f>'Popn, Inflation, GDP, Trade'!AM23</f>
        <v>17737</v>
      </c>
      <c r="AE13" s="692">
        <f>'Popn, Inflation, GDP, Trade'!AN23</f>
        <v>18517</v>
      </c>
      <c r="AF13" s="692">
        <f>'Popn, Inflation, GDP, Trade'!AO23</f>
        <v>18785</v>
      </c>
      <c r="AG13" s="692">
        <f>'Popn, Inflation, GDP, Trade'!AP23</f>
        <v>19384</v>
      </c>
      <c r="AH13" s="692">
        <f>'Popn, Inflation, GDP, Trade'!AQ23</f>
        <v>20008</v>
      </c>
      <c r="AI13" s="692">
        <f>'Popn, Inflation, GDP, Trade'!AR23</f>
        <v>20658</v>
      </c>
    </row>
    <row r="14" spans="1:35">
      <c r="C14" s="692"/>
      <c r="D14" s="692"/>
      <c r="E14" s="692"/>
      <c r="F14" s="692"/>
      <c r="G14" s="692"/>
      <c r="H14" s="692"/>
      <c r="I14" s="692"/>
      <c r="J14" s="692"/>
      <c r="K14" s="692"/>
      <c r="L14" s="692"/>
      <c r="M14" s="692"/>
      <c r="N14" s="692"/>
      <c r="O14" s="692"/>
      <c r="P14" s="692"/>
      <c r="Q14" s="692"/>
      <c r="R14" s="692"/>
      <c r="S14" s="692"/>
      <c r="T14" s="692"/>
      <c r="U14" s="692"/>
      <c r="V14" s="692"/>
      <c r="W14" s="692"/>
      <c r="X14" s="692"/>
      <c r="Y14" s="818"/>
      <c r="Z14" s="692"/>
      <c r="AA14" s="692"/>
      <c r="AB14" s="692"/>
      <c r="AC14" s="692">
        <v>2015</v>
      </c>
      <c r="AD14" s="692"/>
      <c r="AE14" s="692"/>
      <c r="AF14" s="692"/>
      <c r="AG14" s="692"/>
      <c r="AH14" s="692"/>
      <c r="AI14" s="692"/>
    </row>
    <row r="15" spans="1:35">
      <c r="C15">
        <v>1989</v>
      </c>
      <c r="D15">
        <f t="shared" ref="D15:AI15" si="9">C15+1</f>
        <v>1990</v>
      </c>
      <c r="E15">
        <f t="shared" si="9"/>
        <v>1991</v>
      </c>
      <c r="F15">
        <f t="shared" si="9"/>
        <v>1992</v>
      </c>
      <c r="G15">
        <f t="shared" si="9"/>
        <v>1993</v>
      </c>
      <c r="H15">
        <f t="shared" si="9"/>
        <v>1994</v>
      </c>
      <c r="I15">
        <f t="shared" si="9"/>
        <v>1995</v>
      </c>
      <c r="J15">
        <f t="shared" si="9"/>
        <v>1996</v>
      </c>
      <c r="K15">
        <f t="shared" si="9"/>
        <v>1997</v>
      </c>
      <c r="L15">
        <f t="shared" si="9"/>
        <v>1998</v>
      </c>
      <c r="M15">
        <f t="shared" si="9"/>
        <v>1999</v>
      </c>
      <c r="N15">
        <f t="shared" si="9"/>
        <v>2000</v>
      </c>
      <c r="O15">
        <f t="shared" si="9"/>
        <v>2001</v>
      </c>
      <c r="P15">
        <f t="shared" si="9"/>
        <v>2002</v>
      </c>
      <c r="Q15">
        <f t="shared" si="9"/>
        <v>2003</v>
      </c>
      <c r="R15">
        <f t="shared" si="9"/>
        <v>2004</v>
      </c>
      <c r="S15">
        <f t="shared" si="9"/>
        <v>2005</v>
      </c>
      <c r="T15">
        <f t="shared" si="9"/>
        <v>2006</v>
      </c>
      <c r="U15">
        <f t="shared" si="9"/>
        <v>2007</v>
      </c>
      <c r="V15">
        <f t="shared" si="9"/>
        <v>2008</v>
      </c>
      <c r="W15">
        <f t="shared" si="9"/>
        <v>2009</v>
      </c>
      <c r="X15">
        <f t="shared" si="9"/>
        <v>2010</v>
      </c>
      <c r="Y15" s="814">
        <f t="shared" si="9"/>
        <v>2011</v>
      </c>
      <c r="Z15">
        <f t="shared" si="9"/>
        <v>2012</v>
      </c>
      <c r="AA15">
        <f t="shared" si="9"/>
        <v>2013</v>
      </c>
      <c r="AB15">
        <f t="shared" si="9"/>
        <v>2014</v>
      </c>
      <c r="AC15">
        <f t="shared" si="9"/>
        <v>2015</v>
      </c>
      <c r="AD15">
        <f t="shared" si="9"/>
        <v>2016</v>
      </c>
      <c r="AE15">
        <f t="shared" si="9"/>
        <v>2017</v>
      </c>
      <c r="AF15">
        <f t="shared" si="9"/>
        <v>2018</v>
      </c>
      <c r="AG15">
        <f t="shared" si="9"/>
        <v>2019</v>
      </c>
      <c r="AH15">
        <f t="shared" si="9"/>
        <v>2020</v>
      </c>
      <c r="AI15">
        <f t="shared" si="9"/>
        <v>2021</v>
      </c>
    </row>
    <row r="16" spans="1:35">
      <c r="B16" t="s">
        <v>620</v>
      </c>
      <c r="C16">
        <f>'Rev compare'!B6</f>
        <v>1013.9</v>
      </c>
      <c r="D16">
        <f>'Rev compare'!C6</f>
        <v>988.9</v>
      </c>
      <c r="E16">
        <f>'Rev compare'!D6</f>
        <v>1026.2</v>
      </c>
      <c r="F16">
        <f>'Rev compare'!E6</f>
        <v>1125.5</v>
      </c>
      <c r="G16">
        <f>'Rev compare'!F6</f>
        <v>1308.7</v>
      </c>
      <c r="H16">
        <f>'Rev compare'!G6</f>
        <v>1451.7</v>
      </c>
      <c r="I16">
        <f>'Rev compare'!H6</f>
        <v>1721.6</v>
      </c>
      <c r="J16">
        <f>'Rev compare'!I6</f>
        <v>1897.7</v>
      </c>
      <c r="K16">
        <f>'Rev compare'!J6</f>
        <v>2201.8000000000002</v>
      </c>
      <c r="L16">
        <f>'Rev compare'!K6</f>
        <v>2352.9</v>
      </c>
      <c r="M16">
        <f>'Rev compare'!L6</f>
        <v>2569</v>
      </c>
      <c r="N16">
        <f>'Rev compare'!M6</f>
        <v>2975.8</v>
      </c>
      <c r="O16">
        <f>'Rev compare'!N6</f>
        <v>3184.8</v>
      </c>
      <c r="P16">
        <f>'Rev compare'!O6</f>
        <v>3286.4</v>
      </c>
      <c r="Q16">
        <f>'Rev compare'!P6</f>
        <v>3650.1</v>
      </c>
      <c r="R16">
        <f>'Rev compare'!Q6</f>
        <v>4349.6000000000004</v>
      </c>
      <c r="S16">
        <f>'Rev compare'!R6</f>
        <v>5326.8</v>
      </c>
      <c r="T16">
        <f>'Rev compare'!S6</f>
        <v>6311.6</v>
      </c>
      <c r="U16">
        <f>'Rev compare'!T6</f>
        <v>7028.6</v>
      </c>
      <c r="V16">
        <f>'Rev compare'!U6</f>
        <v>7073.3</v>
      </c>
      <c r="W16">
        <f>'Rev compare'!V6</f>
        <v>6651.3</v>
      </c>
      <c r="X16">
        <f>'Rev compare'!W6</f>
        <v>8278.9</v>
      </c>
      <c r="Y16" s="814">
        <f>'Rev compare'!X6</f>
        <v>9304.9</v>
      </c>
      <c r="Z16">
        <f>'Rev compare'!Y5</f>
        <v>9418.9</v>
      </c>
      <c r="AA16">
        <f>'Rev compare'!Z5</f>
        <v>9897.5</v>
      </c>
      <c r="AB16">
        <f>'Rev compare'!AA5</f>
        <v>11874.9</v>
      </c>
      <c r="AC16">
        <f>'Rev compare'!AB5</f>
        <v>11003.1</v>
      </c>
      <c r="AD16">
        <f>'Rev compare'!AC5</f>
        <v>10485.5</v>
      </c>
      <c r="AE16">
        <f>'Rev compare'!AD5</f>
        <v>11525.1</v>
      </c>
    </row>
    <row r="17" spans="2:35">
      <c r="Y17" s="814"/>
    </row>
    <row r="18" spans="2:35">
      <c r="C18">
        <v>1989</v>
      </c>
      <c r="D18">
        <f t="shared" ref="D18:AI18" si="10">C18+1</f>
        <v>1990</v>
      </c>
      <c r="E18">
        <f t="shared" si="10"/>
        <v>1991</v>
      </c>
      <c r="F18">
        <f t="shared" si="10"/>
        <v>1992</v>
      </c>
      <c r="G18">
        <f t="shared" si="10"/>
        <v>1993</v>
      </c>
      <c r="H18">
        <f t="shared" si="10"/>
        <v>1994</v>
      </c>
      <c r="I18">
        <f t="shared" si="10"/>
        <v>1995</v>
      </c>
      <c r="J18">
        <f t="shared" si="10"/>
        <v>1996</v>
      </c>
      <c r="K18">
        <f t="shared" si="10"/>
        <v>1997</v>
      </c>
      <c r="L18">
        <f t="shared" si="10"/>
        <v>1998</v>
      </c>
      <c r="M18">
        <f t="shared" si="10"/>
        <v>1999</v>
      </c>
      <c r="N18">
        <f t="shared" si="10"/>
        <v>2000</v>
      </c>
      <c r="O18">
        <f t="shared" si="10"/>
        <v>2001</v>
      </c>
      <c r="P18">
        <f t="shared" si="10"/>
        <v>2002</v>
      </c>
      <c r="Q18">
        <f t="shared" si="10"/>
        <v>2003</v>
      </c>
      <c r="R18">
        <f t="shared" si="10"/>
        <v>2004</v>
      </c>
      <c r="S18">
        <f t="shared" si="10"/>
        <v>2005</v>
      </c>
      <c r="T18">
        <f t="shared" si="10"/>
        <v>2006</v>
      </c>
      <c r="U18">
        <f t="shared" si="10"/>
        <v>2007</v>
      </c>
      <c r="V18">
        <f t="shared" si="10"/>
        <v>2008</v>
      </c>
      <c r="W18">
        <f t="shared" si="10"/>
        <v>2009</v>
      </c>
      <c r="X18">
        <f t="shared" si="10"/>
        <v>2010</v>
      </c>
      <c r="Y18" s="814">
        <f t="shared" si="10"/>
        <v>2011</v>
      </c>
      <c r="Z18">
        <f t="shared" si="10"/>
        <v>2012</v>
      </c>
      <c r="AA18">
        <f t="shared" si="10"/>
        <v>2013</v>
      </c>
      <c r="AB18">
        <f t="shared" si="10"/>
        <v>2014</v>
      </c>
      <c r="AC18">
        <f t="shared" si="10"/>
        <v>2015</v>
      </c>
      <c r="AD18">
        <f t="shared" si="10"/>
        <v>2016</v>
      </c>
      <c r="AE18">
        <f t="shared" si="10"/>
        <v>2017</v>
      </c>
      <c r="AF18">
        <f t="shared" si="10"/>
        <v>2018</v>
      </c>
      <c r="AG18">
        <f t="shared" si="10"/>
        <v>2019</v>
      </c>
      <c r="AH18">
        <f t="shared" si="10"/>
        <v>2020</v>
      </c>
      <c r="AI18">
        <f t="shared" si="10"/>
        <v>2021</v>
      </c>
    </row>
    <row r="19" spans="2:35">
      <c r="B19" t="s">
        <v>767</v>
      </c>
      <c r="C19">
        <f t="shared" ref="C19:AC19" si="11">C16/C10*100</f>
        <v>7218.9700197869033</v>
      </c>
      <c r="D19">
        <f t="shared" si="11"/>
        <v>6583.2374687801957</v>
      </c>
      <c r="E19">
        <f t="shared" si="11"/>
        <v>6386.6541504538018</v>
      </c>
      <c r="F19">
        <f t="shared" si="11"/>
        <v>6715.2307803553367</v>
      </c>
      <c r="G19">
        <f t="shared" si="11"/>
        <v>7438.301870091409</v>
      </c>
      <c r="H19">
        <f t="shared" si="11"/>
        <v>8022.2023110263781</v>
      </c>
      <c r="I19">
        <f t="shared" si="11"/>
        <v>8111.8764429222438</v>
      </c>
      <c r="J19">
        <f t="shared" si="11"/>
        <v>8009.9153238623994</v>
      </c>
      <c r="K19">
        <f t="shared" si="11"/>
        <v>8940.9360279403791</v>
      </c>
      <c r="L19">
        <f t="shared" si="11"/>
        <v>8411.4039549682329</v>
      </c>
      <c r="M19">
        <f t="shared" si="11"/>
        <v>7990.7613563806663</v>
      </c>
      <c r="N19">
        <f t="shared" si="11"/>
        <v>8007.2795253635022</v>
      </c>
      <c r="O19">
        <f t="shared" si="11"/>
        <v>7841.2800067825383</v>
      </c>
      <c r="P19">
        <f t="shared" si="11"/>
        <v>7237.6729525405854</v>
      </c>
      <c r="Q19">
        <f t="shared" si="11"/>
        <v>7007.3164202605685</v>
      </c>
      <c r="R19">
        <f t="shared" si="11"/>
        <v>8176.9196970182184</v>
      </c>
      <c r="S19">
        <f t="shared" si="11"/>
        <v>9834.6954411542556</v>
      </c>
      <c r="T19">
        <f t="shared" si="11"/>
        <v>11383.119326007782</v>
      </c>
      <c r="U19">
        <f t="shared" si="11"/>
        <v>12561.807653610656</v>
      </c>
      <c r="V19">
        <f t="shared" si="11"/>
        <v>11409.474153138251</v>
      </c>
      <c r="W19">
        <f t="shared" si="11"/>
        <v>10035.050704535397</v>
      </c>
      <c r="X19">
        <f t="shared" si="11"/>
        <v>11884.329681476873</v>
      </c>
      <c r="Y19">
        <f t="shared" si="11"/>
        <v>12789.181266345782</v>
      </c>
      <c r="Z19">
        <f t="shared" si="11"/>
        <v>12384.006925152036</v>
      </c>
      <c r="AA19">
        <f t="shared" si="11"/>
        <v>12398.315639907862</v>
      </c>
      <c r="AB19">
        <f t="shared" si="11"/>
        <v>14129.320058750161</v>
      </c>
      <c r="AC19">
        <f t="shared" si="11"/>
        <v>12351.419874000001</v>
      </c>
      <c r="AD19">
        <f>AD16/AD10*100</f>
        <v>11104.1445</v>
      </c>
      <c r="AE19">
        <f>AE16/AE10*100</f>
        <v>11525.1</v>
      </c>
    </row>
    <row r="20" spans="2:35">
      <c r="Y20" s="814"/>
    </row>
    <row r="21" spans="2:35">
      <c r="C21">
        <v>1989</v>
      </c>
      <c r="D21">
        <f t="shared" ref="D21:AI21" si="12">C21+1</f>
        <v>1990</v>
      </c>
      <c r="E21">
        <f t="shared" si="12"/>
        <v>1991</v>
      </c>
      <c r="F21">
        <f t="shared" si="12"/>
        <v>1992</v>
      </c>
      <c r="G21">
        <f t="shared" si="12"/>
        <v>1993</v>
      </c>
      <c r="H21">
        <f t="shared" si="12"/>
        <v>1994</v>
      </c>
      <c r="I21">
        <f t="shared" si="12"/>
        <v>1995</v>
      </c>
      <c r="J21">
        <f t="shared" si="12"/>
        <v>1996</v>
      </c>
      <c r="K21">
        <f t="shared" si="12"/>
        <v>1997</v>
      </c>
      <c r="L21">
        <f t="shared" si="12"/>
        <v>1998</v>
      </c>
      <c r="M21">
        <f t="shared" si="12"/>
        <v>1999</v>
      </c>
      <c r="N21">
        <f t="shared" si="12"/>
        <v>2000</v>
      </c>
      <c r="O21">
        <f t="shared" si="12"/>
        <v>2001</v>
      </c>
      <c r="P21">
        <f t="shared" si="12"/>
        <v>2002</v>
      </c>
      <c r="Q21">
        <f t="shared" si="12"/>
        <v>2003</v>
      </c>
      <c r="R21">
        <f t="shared" si="12"/>
        <v>2004</v>
      </c>
      <c r="S21">
        <f t="shared" si="12"/>
        <v>2005</v>
      </c>
      <c r="T21">
        <f t="shared" si="12"/>
        <v>2006</v>
      </c>
      <c r="U21">
        <f t="shared" si="12"/>
        <v>2007</v>
      </c>
      <c r="V21">
        <f t="shared" si="12"/>
        <v>2008</v>
      </c>
      <c r="W21">
        <f t="shared" si="12"/>
        <v>2009</v>
      </c>
      <c r="X21">
        <f t="shared" si="12"/>
        <v>2010</v>
      </c>
      <c r="Y21" s="814">
        <f t="shared" si="12"/>
        <v>2011</v>
      </c>
      <c r="Z21">
        <f t="shared" si="12"/>
        <v>2012</v>
      </c>
      <c r="AA21">
        <f t="shared" si="12"/>
        <v>2013</v>
      </c>
      <c r="AB21">
        <f t="shared" si="12"/>
        <v>2014</v>
      </c>
      <c r="AC21">
        <f t="shared" si="12"/>
        <v>2015</v>
      </c>
      <c r="AD21">
        <f t="shared" si="12"/>
        <v>2016</v>
      </c>
      <c r="AE21">
        <f t="shared" si="12"/>
        <v>2017</v>
      </c>
      <c r="AF21">
        <f t="shared" si="12"/>
        <v>2018</v>
      </c>
      <c r="AG21">
        <f t="shared" si="12"/>
        <v>2019</v>
      </c>
      <c r="AH21">
        <f t="shared" si="12"/>
        <v>2020</v>
      </c>
      <c r="AI21">
        <f t="shared" si="12"/>
        <v>2021</v>
      </c>
    </row>
    <row r="22" spans="2:35">
      <c r="B22" t="s">
        <v>554</v>
      </c>
      <c r="C22" s="694">
        <f>C13/C3*1000000</f>
        <v>1258.1930425498458</v>
      </c>
      <c r="D22" s="694">
        <f t="shared" ref="D22:AC22" si="13">D13/D3*1000000</f>
        <v>1190.9849748779613</v>
      </c>
      <c r="E22" s="694">
        <f t="shared" si="13"/>
        <v>1272.8965941041306</v>
      </c>
      <c r="F22" s="694">
        <f t="shared" si="13"/>
        <v>1413.2352513739279</v>
      </c>
      <c r="G22" s="694">
        <f t="shared" si="13"/>
        <v>1628.9905414100376</v>
      </c>
      <c r="H22" s="694">
        <f t="shared" si="13"/>
        <v>1682.6375435972411</v>
      </c>
      <c r="I22" s="694">
        <f t="shared" si="13"/>
        <v>1583.3571709837024</v>
      </c>
      <c r="J22" s="694">
        <f t="shared" si="13"/>
        <v>1644.2815770230241</v>
      </c>
      <c r="K22" s="694">
        <f t="shared" si="13"/>
        <v>1499.7516507829791</v>
      </c>
      <c r="L22" s="694">
        <f t="shared" si="13"/>
        <v>1528.84230356022</v>
      </c>
      <c r="M22" s="694">
        <f t="shared" si="13"/>
        <v>1516.5215559572221</v>
      </c>
      <c r="N22" s="694">
        <f t="shared" si="13"/>
        <v>1441.2854191290717</v>
      </c>
      <c r="O22" s="694">
        <f t="shared" si="13"/>
        <v>1404.2472772551259</v>
      </c>
      <c r="P22" s="694">
        <f t="shared" si="13"/>
        <v>1396.5772286007002</v>
      </c>
      <c r="Q22" s="694">
        <f t="shared" si="13"/>
        <v>1421.9490903626936</v>
      </c>
      <c r="R22" s="694">
        <f t="shared" si="13"/>
        <v>1395.1507793360333</v>
      </c>
      <c r="S22" s="694">
        <f t="shared" si="13"/>
        <v>1414.8717207579643</v>
      </c>
      <c r="T22" s="694">
        <f t="shared" si="13"/>
        <v>1412.6299653991316</v>
      </c>
      <c r="U22" s="694">
        <f t="shared" si="13"/>
        <v>1477.7363405127187</v>
      </c>
      <c r="V22" s="694">
        <f t="shared" si="13"/>
        <v>1538.5726216505059</v>
      </c>
      <c r="W22" s="694">
        <f t="shared" si="13"/>
        <v>1595.5664193672949</v>
      </c>
      <c r="X22" s="694">
        <f t="shared" si="13"/>
        <v>1679.41279599122</v>
      </c>
      <c r="Y22" s="819">
        <f t="shared" si="13"/>
        <v>1817.772965746216</v>
      </c>
      <c r="Z22" s="694">
        <f t="shared" si="13"/>
        <v>1922.5590587985785</v>
      </c>
      <c r="AA22" s="694">
        <f t="shared" si="13"/>
        <v>1989.6388823215207</v>
      </c>
      <c r="AB22" s="694">
        <f t="shared" si="13"/>
        <v>2114.6696818429018</v>
      </c>
      <c r="AC22" s="694">
        <f t="shared" si="13"/>
        <v>2257.287755693716</v>
      </c>
      <c r="AD22" s="693"/>
      <c r="AE22" s="693"/>
      <c r="AF22" s="693"/>
      <c r="AG22" s="693"/>
      <c r="AH22" s="693"/>
      <c r="AI22" s="693"/>
    </row>
    <row r="23" spans="2:35">
      <c r="B23" s="694"/>
      <c r="C23" s="694"/>
      <c r="D23" s="694"/>
      <c r="E23" s="694"/>
      <c r="F23" s="694"/>
      <c r="G23" s="694"/>
      <c r="H23" s="694"/>
      <c r="I23" s="694"/>
      <c r="J23" s="694"/>
      <c r="K23" s="694"/>
      <c r="L23" s="694"/>
      <c r="M23" s="694"/>
      <c r="N23" s="694"/>
      <c r="O23" s="694"/>
      <c r="P23" s="694"/>
      <c r="Q23" s="694"/>
      <c r="R23" s="694"/>
      <c r="S23" s="694"/>
      <c r="T23" s="694"/>
      <c r="U23" s="694"/>
      <c r="V23" s="694"/>
      <c r="W23" s="694"/>
      <c r="X23" s="694"/>
      <c r="Y23" s="819"/>
      <c r="Z23" s="694"/>
      <c r="AA23" s="694"/>
      <c r="AB23" s="694"/>
      <c r="AC23" s="694"/>
      <c r="AD23" s="693"/>
      <c r="AE23" s="693"/>
      <c r="AF23" s="693"/>
      <c r="AG23" s="693"/>
      <c r="AH23" s="693"/>
      <c r="AI23" s="693"/>
    </row>
    <row r="24" spans="2:35">
      <c r="C24">
        <v>1989</v>
      </c>
      <c r="D24">
        <f t="shared" ref="D24:AI24" si="14">C24+1</f>
        <v>1990</v>
      </c>
      <c r="E24">
        <f t="shared" si="14"/>
        <v>1991</v>
      </c>
      <c r="F24">
        <f t="shared" si="14"/>
        <v>1992</v>
      </c>
      <c r="G24">
        <f t="shared" si="14"/>
        <v>1993</v>
      </c>
      <c r="H24">
        <f t="shared" si="14"/>
        <v>1994</v>
      </c>
      <c r="I24">
        <f t="shared" si="14"/>
        <v>1995</v>
      </c>
      <c r="J24">
        <f t="shared" si="14"/>
        <v>1996</v>
      </c>
      <c r="K24">
        <f t="shared" si="14"/>
        <v>1997</v>
      </c>
      <c r="L24">
        <f t="shared" si="14"/>
        <v>1998</v>
      </c>
      <c r="M24">
        <f t="shared" si="14"/>
        <v>1999</v>
      </c>
      <c r="N24">
        <f t="shared" si="14"/>
        <v>2000</v>
      </c>
      <c r="O24">
        <f t="shared" si="14"/>
        <v>2001</v>
      </c>
      <c r="P24">
        <f t="shared" si="14"/>
        <v>2002</v>
      </c>
      <c r="Q24">
        <f t="shared" si="14"/>
        <v>2003</v>
      </c>
      <c r="R24">
        <f t="shared" si="14"/>
        <v>2004</v>
      </c>
      <c r="S24">
        <f t="shared" si="14"/>
        <v>2005</v>
      </c>
      <c r="T24">
        <f t="shared" si="14"/>
        <v>2006</v>
      </c>
      <c r="U24">
        <f t="shared" si="14"/>
        <v>2007</v>
      </c>
      <c r="V24">
        <f t="shared" si="14"/>
        <v>2008</v>
      </c>
      <c r="W24">
        <f t="shared" si="14"/>
        <v>2009</v>
      </c>
      <c r="X24">
        <f t="shared" si="14"/>
        <v>2010</v>
      </c>
      <c r="Y24" s="814">
        <f t="shared" si="14"/>
        <v>2011</v>
      </c>
      <c r="Z24">
        <f t="shared" si="14"/>
        <v>2012</v>
      </c>
      <c r="AA24">
        <f t="shared" si="14"/>
        <v>2013</v>
      </c>
      <c r="AB24">
        <f t="shared" si="14"/>
        <v>2014</v>
      </c>
      <c r="AC24">
        <f t="shared" si="14"/>
        <v>2015</v>
      </c>
      <c r="AD24">
        <f t="shared" si="14"/>
        <v>2016</v>
      </c>
      <c r="AE24">
        <f t="shared" si="14"/>
        <v>2017</v>
      </c>
      <c r="AF24">
        <f t="shared" si="14"/>
        <v>2018</v>
      </c>
      <c r="AG24">
        <f t="shared" si="14"/>
        <v>2019</v>
      </c>
      <c r="AH24">
        <f t="shared" si="14"/>
        <v>2020</v>
      </c>
      <c r="AI24">
        <f t="shared" si="14"/>
        <v>2021</v>
      </c>
    </row>
    <row r="25" spans="2:35">
      <c r="B25" t="s">
        <v>525</v>
      </c>
      <c r="C25">
        <f t="shared" ref="C25:AC25" si="15">C19/C3*1000000</f>
        <v>1779.2081984861518</v>
      </c>
      <c r="D25">
        <f t="shared" si="15"/>
        <v>1583.3071307291671</v>
      </c>
      <c r="E25">
        <f t="shared" si="15"/>
        <v>1498.5346204301668</v>
      </c>
      <c r="F25">
        <f t="shared" si="15"/>
        <v>1536.8746331837106</v>
      </c>
      <c r="G25">
        <f t="shared" si="15"/>
        <v>1660.0799274601316</v>
      </c>
      <c r="H25">
        <f>H19/H3*1000000</f>
        <v>1745.5656007843704</v>
      </c>
      <c r="I25">
        <f t="shared" si="15"/>
        <v>1720.1014779743809</v>
      </c>
      <c r="J25">
        <f t="shared" si="15"/>
        <v>1654.5924875051951</v>
      </c>
      <c r="K25">
        <f t="shared" si="15"/>
        <v>1798.683241777142</v>
      </c>
      <c r="L25">
        <f t="shared" si="15"/>
        <v>1647.8357507290082</v>
      </c>
      <c r="M25">
        <f t="shared" si="15"/>
        <v>1524.6806549397647</v>
      </c>
      <c r="N25">
        <f t="shared" si="15"/>
        <v>1488.5560720749606</v>
      </c>
      <c r="O25">
        <f t="shared" si="15"/>
        <v>1420.7865935121852</v>
      </c>
      <c r="P25">
        <f t="shared" si="15"/>
        <v>1278.6804849560251</v>
      </c>
      <c r="Q25">
        <f t="shared" si="15"/>
        <v>1207.4705780020699</v>
      </c>
      <c r="R25">
        <f t="shared" si="15"/>
        <v>1374.6277729682045</v>
      </c>
      <c r="S25">
        <f t="shared" si="15"/>
        <v>1613.3139086326296</v>
      </c>
      <c r="T25">
        <f t="shared" si="15"/>
        <v>1822.5247035739044</v>
      </c>
      <c r="U25">
        <f t="shared" si="15"/>
        <v>1963.5117063963687</v>
      </c>
      <c r="V25">
        <f t="shared" si="15"/>
        <v>1741.6712530456994</v>
      </c>
      <c r="W25">
        <f t="shared" si="15"/>
        <v>1496.690028117853</v>
      </c>
      <c r="X25">
        <f t="shared" si="15"/>
        <v>1732.6760429595035</v>
      </c>
      <c r="Y25" s="814">
        <f t="shared" si="15"/>
        <v>1823.6451176648352</v>
      </c>
      <c r="Z25">
        <f t="shared" si="15"/>
        <v>1727.9181869638853</v>
      </c>
      <c r="AA25">
        <f t="shared" si="15"/>
        <v>1696.3396281430139</v>
      </c>
      <c r="AB25">
        <f t="shared" si="15"/>
        <v>1893.1030066079793</v>
      </c>
      <c r="AC25">
        <f t="shared" si="15"/>
        <v>1621.0656925991175</v>
      </c>
      <c r="AD25">
        <f>AD19/AD3*1000000</f>
        <v>1427.5771272537847</v>
      </c>
      <c r="AE25">
        <f>AE19/AE3*1000000</f>
        <v>1451.4093807906313</v>
      </c>
    </row>
    <row r="26" spans="2:35">
      <c r="Y26" s="814"/>
    </row>
    <row r="27" spans="2:35">
      <c r="C27">
        <v>1989</v>
      </c>
      <c r="D27">
        <f t="shared" ref="D27:AI27" si="16">C27+1</f>
        <v>1990</v>
      </c>
      <c r="E27">
        <f t="shared" si="16"/>
        <v>1991</v>
      </c>
      <c r="F27">
        <f t="shared" si="16"/>
        <v>1992</v>
      </c>
      <c r="G27">
        <f t="shared" si="16"/>
        <v>1993</v>
      </c>
      <c r="H27">
        <f t="shared" si="16"/>
        <v>1994</v>
      </c>
      <c r="I27">
        <f t="shared" si="16"/>
        <v>1995</v>
      </c>
      <c r="J27">
        <f t="shared" si="16"/>
        <v>1996</v>
      </c>
      <c r="K27">
        <f t="shared" si="16"/>
        <v>1997</v>
      </c>
      <c r="L27">
        <f t="shared" si="16"/>
        <v>1998</v>
      </c>
      <c r="M27">
        <f t="shared" si="16"/>
        <v>1999</v>
      </c>
      <c r="N27">
        <f t="shared" si="16"/>
        <v>2000</v>
      </c>
      <c r="O27">
        <f t="shared" si="16"/>
        <v>2001</v>
      </c>
      <c r="P27">
        <f t="shared" si="16"/>
        <v>2002</v>
      </c>
      <c r="Q27">
        <f t="shared" si="16"/>
        <v>2003</v>
      </c>
      <c r="R27">
        <f t="shared" si="16"/>
        <v>2004</v>
      </c>
      <c r="S27">
        <f t="shared" si="16"/>
        <v>2005</v>
      </c>
      <c r="T27">
        <f t="shared" si="16"/>
        <v>2006</v>
      </c>
      <c r="U27">
        <f t="shared" si="16"/>
        <v>2007</v>
      </c>
      <c r="V27">
        <f t="shared" si="16"/>
        <v>2008</v>
      </c>
      <c r="W27">
        <f t="shared" si="16"/>
        <v>2009</v>
      </c>
      <c r="X27">
        <f t="shared" si="16"/>
        <v>2010</v>
      </c>
      <c r="Y27" s="814">
        <f t="shared" si="16"/>
        <v>2011</v>
      </c>
      <c r="Z27">
        <f t="shared" si="16"/>
        <v>2012</v>
      </c>
      <c r="AA27">
        <f t="shared" si="16"/>
        <v>2013</v>
      </c>
      <c r="AB27">
        <f t="shared" si="16"/>
        <v>2014</v>
      </c>
      <c r="AC27">
        <f t="shared" si="16"/>
        <v>2015</v>
      </c>
      <c r="AD27">
        <f t="shared" si="16"/>
        <v>2016</v>
      </c>
      <c r="AE27">
        <f t="shared" si="16"/>
        <v>2017</v>
      </c>
      <c r="AF27">
        <f t="shared" si="16"/>
        <v>2018</v>
      </c>
      <c r="AG27">
        <f t="shared" si="16"/>
        <v>2019</v>
      </c>
      <c r="AH27">
        <f t="shared" si="16"/>
        <v>2020</v>
      </c>
      <c r="AI27">
        <f t="shared" si="16"/>
        <v>2021</v>
      </c>
    </row>
    <row r="28" spans="2:35">
      <c r="B28" t="s">
        <v>555</v>
      </c>
      <c r="C28">
        <f t="shared" ref="C28:AB28" si="17">C12/C3*1000000</f>
        <v>4761.2057124634803</v>
      </c>
      <c r="D28">
        <f t="shared" si="17"/>
        <v>4387.4422708271386</v>
      </c>
      <c r="E28">
        <f t="shared" si="17"/>
        <v>4690.2764908975614</v>
      </c>
      <c r="F28">
        <f t="shared" si="17"/>
        <v>5137.0311491690172</v>
      </c>
      <c r="G28">
        <f t="shared" si="17"/>
        <v>5499.9322536110258</v>
      </c>
      <c r="H28">
        <f t="shared" si="17"/>
        <v>5923.782779750959</v>
      </c>
      <c r="I28">
        <f t="shared" si="17"/>
        <v>5513.7216988194914</v>
      </c>
      <c r="J28">
        <f t="shared" si="17"/>
        <v>5277.5712038058928</v>
      </c>
      <c r="K28">
        <f t="shared" si="17"/>
        <v>5152.101281085379</v>
      </c>
      <c r="L28">
        <f t="shared" si="17"/>
        <v>4868.5857042197567</v>
      </c>
      <c r="M28">
        <f t="shared" si="17"/>
        <v>4667.5363990583637</v>
      </c>
      <c r="N28">
        <f t="shared" si="17"/>
        <v>4338.4611323888021</v>
      </c>
      <c r="O28">
        <f t="shared" si="17"/>
        <v>4131.6471889732711</v>
      </c>
      <c r="P28">
        <f t="shared" si="17"/>
        <v>4114.906955449168</v>
      </c>
      <c r="Q28">
        <f t="shared" si="17"/>
        <v>3902.1492304748422</v>
      </c>
      <c r="R28">
        <f t="shared" si="17"/>
        <v>3789.2777711341073</v>
      </c>
      <c r="S28">
        <f t="shared" si="17"/>
        <v>4072.6317956927601</v>
      </c>
      <c r="T28">
        <f t="shared" si="17"/>
        <v>4346.3919082846487</v>
      </c>
      <c r="U28">
        <f t="shared" si="17"/>
        <v>7044.1079125046344</v>
      </c>
      <c r="V28">
        <f t="shared" si="17"/>
        <v>6912.889128773727</v>
      </c>
      <c r="W28">
        <f t="shared" si="17"/>
        <v>6417.4640382637863</v>
      </c>
      <c r="X28">
        <f t="shared" si="17"/>
        <v>7225.1727742355433</v>
      </c>
      <c r="Y28" s="814">
        <f t="shared" si="17"/>
        <v>7444.9941117965427</v>
      </c>
      <c r="Z28">
        <f t="shared" si="17"/>
        <v>7251.7021195538882</v>
      </c>
      <c r="AA28">
        <f t="shared" si="17"/>
        <v>7286.0979902277568</v>
      </c>
      <c r="AB28">
        <f t="shared" si="17"/>
        <v>8041.1838934602001</v>
      </c>
      <c r="AC28">
        <f>AC12/AC3*1000000</f>
        <v>8157.8791600983877</v>
      </c>
    </row>
    <row r="29" spans="2:35">
      <c r="Y29" s="814"/>
    </row>
    <row r="30" spans="2:35">
      <c r="B30" t="s">
        <v>547</v>
      </c>
      <c r="C30">
        <f>'Exp compare'!C6</f>
        <v>1049.0999999999999</v>
      </c>
      <c r="D30">
        <f>'Exp compare'!D6</f>
        <v>1089.0999999999999</v>
      </c>
      <c r="E30">
        <f>'Exp compare'!E6</f>
        <v>1187.8</v>
      </c>
      <c r="F30">
        <f>'Exp compare'!F6</f>
        <v>1358.3</v>
      </c>
      <c r="G30">
        <f>'Exp compare'!G6</f>
        <v>1605.1</v>
      </c>
      <c r="H30">
        <f>'Exp compare'!H6</f>
        <v>1605.5</v>
      </c>
      <c r="I30">
        <f>'Exp compare'!I6</f>
        <v>1755</v>
      </c>
      <c r="J30">
        <f>'Exp compare'!J6</f>
        <v>1860.8</v>
      </c>
      <c r="K30">
        <f>'Exp compare'!K6</f>
        <v>2192.1999999999998</v>
      </c>
      <c r="L30">
        <f>'Exp compare'!L6</f>
        <v>2475.1999999999998</v>
      </c>
      <c r="M30">
        <f>'Exp compare'!M6</f>
        <v>2801.3</v>
      </c>
      <c r="N30">
        <f>'Exp compare'!N6</f>
        <v>3206.2</v>
      </c>
      <c r="O30">
        <f>'Exp compare'!O6</f>
        <v>3544.2</v>
      </c>
      <c r="P30">
        <f>'Exp compare'!P6</f>
        <v>3774.4</v>
      </c>
      <c r="Q30">
        <f>'Exp compare'!Q6</f>
        <v>3774.4</v>
      </c>
      <c r="R30">
        <f>'Exp compare'!R6</f>
        <v>4147.8</v>
      </c>
      <c r="S30">
        <f>'Exp compare'!S6</f>
        <v>5319.1</v>
      </c>
      <c r="T30">
        <f>'Exp compare'!T6</f>
        <v>5775.8</v>
      </c>
      <c r="U30">
        <f>'Exp compare'!U6</f>
        <v>6552.4</v>
      </c>
      <c r="V30">
        <f>'Exp compare'!V6</f>
        <v>7551.8</v>
      </c>
      <c r="W30">
        <f>'Exp compare'!W6</f>
        <v>6687.2</v>
      </c>
      <c r="X30">
        <f>'Exp compare'!X6</f>
        <v>8092.6</v>
      </c>
      <c r="Y30" s="814">
        <f>'Exp compare'!Y6</f>
        <v>8588.7999999999993</v>
      </c>
      <c r="Z30">
        <f>'Exp compare'!Z5</f>
        <v>9943.2999999999993</v>
      </c>
      <c r="AA30">
        <f>'Exp compare'!AA5</f>
        <v>13175.8</v>
      </c>
      <c r="AB30">
        <f>'Exp compare'!AB5</f>
        <v>15454.1</v>
      </c>
      <c r="AC30">
        <f>'Exp compare'!AC5</f>
        <v>13788.900000000001</v>
      </c>
      <c r="AD30">
        <f>'Exp compare'!AD5</f>
        <v>13572.5</v>
      </c>
      <c r="AE30">
        <f>'Exp compare'!AE5</f>
        <v>13319.8</v>
      </c>
      <c r="AF30">
        <f>'Exp compare'!AF5</f>
        <v>14718.000000000002</v>
      </c>
      <c r="AG30">
        <f>'Exp compare'!AH5</f>
        <v>16132.999999999998</v>
      </c>
      <c r="AH30">
        <f>'Exp compare'!AI5</f>
        <v>16190</v>
      </c>
      <c r="AI30">
        <f>'Exp compare'!AJ5</f>
        <v>16625.8</v>
      </c>
    </row>
    <row r="31" spans="2:35">
      <c r="B31" t="s">
        <v>158</v>
      </c>
      <c r="C31">
        <f>'Exp compare'!C103</f>
        <v>90.9</v>
      </c>
      <c r="D31">
        <f>'Exp compare'!D103</f>
        <v>108.6</v>
      </c>
      <c r="E31">
        <f>'Exp compare'!E103</f>
        <v>116.5</v>
      </c>
      <c r="F31">
        <f>'Exp compare'!F103</f>
        <v>145</v>
      </c>
      <c r="G31">
        <f>'Exp compare'!G103</f>
        <v>158.4</v>
      </c>
      <c r="H31">
        <f>'Exp compare'!H103</f>
        <v>195.6</v>
      </c>
      <c r="I31">
        <f>'Exp compare'!I103</f>
        <v>273.10000000000002</v>
      </c>
      <c r="J31">
        <f>'Exp compare'!J103</f>
        <v>257.10000000000002</v>
      </c>
      <c r="K31">
        <f>'Exp compare'!K103</f>
        <v>297.60000000000002</v>
      </c>
      <c r="L31">
        <f>'Exp compare'!L103</f>
        <v>337.2</v>
      </c>
      <c r="M31">
        <f>'Exp compare'!M103</f>
        <v>392.7</v>
      </c>
      <c r="N31">
        <f>'Exp compare'!N103</f>
        <v>428.6</v>
      </c>
      <c r="O31">
        <f>'Exp compare'!O103</f>
        <v>433</v>
      </c>
      <c r="P31">
        <f>'Exp compare'!P103</f>
        <v>436.4</v>
      </c>
      <c r="Q31">
        <f>'Exp compare'!Q103</f>
        <v>739.6</v>
      </c>
      <c r="R31">
        <f>'Exp compare'!R103</f>
        <v>377</v>
      </c>
      <c r="S31">
        <f>'Exp compare'!S103</f>
        <v>332.8</v>
      </c>
      <c r="T31">
        <f>'Exp compare'!T103</f>
        <v>307</v>
      </c>
      <c r="U31">
        <f>'Exp compare'!U103</f>
        <v>370.1</v>
      </c>
      <c r="V31">
        <f>'Exp compare'!V103</f>
        <v>381.1</v>
      </c>
      <c r="W31">
        <f>'Exp compare'!W103</f>
        <v>449.2</v>
      </c>
      <c r="X31">
        <f>'Exp compare'!X103</f>
        <v>353.1</v>
      </c>
      <c r="Y31" s="814">
        <f>'Exp compare'!Y103</f>
        <v>416.3</v>
      </c>
      <c r="Z31">
        <f>'Exp compare'!Z102</f>
        <v>452.3</v>
      </c>
      <c r="AA31">
        <f>'Exp compare'!AA102</f>
        <v>521.1</v>
      </c>
      <c r="AB31">
        <f>'Exp compare'!AB102</f>
        <v>933.1</v>
      </c>
      <c r="AC31">
        <f>'Exp compare'!AC102</f>
        <v>1074.7</v>
      </c>
      <c r="AD31">
        <f>'Exp compare'!AD102</f>
        <v>1264.3</v>
      </c>
      <c r="AE31">
        <f>'Exp compare'!AE102</f>
        <v>1633.9</v>
      </c>
      <c r="AF31">
        <f>'Exp compare'!AF102</f>
        <v>1864.7</v>
      </c>
      <c r="AG31">
        <f>'Exp compare'!AH102</f>
        <v>1979.3</v>
      </c>
      <c r="AH31">
        <f>'Exp compare'!AI102</f>
        <v>2105.9</v>
      </c>
      <c r="AI31">
        <f>'Exp compare'!AJ102</f>
        <v>2136.6</v>
      </c>
    </row>
    <row r="32" spans="2:35">
      <c r="B32" t="s">
        <v>550</v>
      </c>
      <c r="C32">
        <f>C30-C31</f>
        <v>958.19999999999993</v>
      </c>
      <c r="D32">
        <f t="shared" ref="D32:AI32" si="18">D30-D31</f>
        <v>980.49999999999989</v>
      </c>
      <c r="E32">
        <f t="shared" si="18"/>
        <v>1071.3</v>
      </c>
      <c r="F32">
        <f t="shared" si="18"/>
        <v>1213.3</v>
      </c>
      <c r="G32">
        <f t="shared" si="18"/>
        <v>1446.6999999999998</v>
      </c>
      <c r="H32">
        <f t="shared" si="18"/>
        <v>1409.9</v>
      </c>
      <c r="I32">
        <f t="shared" si="18"/>
        <v>1481.9</v>
      </c>
      <c r="J32">
        <f t="shared" si="18"/>
        <v>1603.6999999999998</v>
      </c>
      <c r="K32">
        <f t="shared" si="18"/>
        <v>1894.6</v>
      </c>
      <c r="L32">
        <f t="shared" si="18"/>
        <v>2138</v>
      </c>
      <c r="M32">
        <f t="shared" si="18"/>
        <v>2408.6000000000004</v>
      </c>
      <c r="N32">
        <f t="shared" si="18"/>
        <v>2777.6</v>
      </c>
      <c r="O32">
        <f t="shared" si="18"/>
        <v>3111.2</v>
      </c>
      <c r="P32">
        <f t="shared" si="18"/>
        <v>3338</v>
      </c>
      <c r="Q32">
        <f t="shared" si="18"/>
        <v>3034.8</v>
      </c>
      <c r="R32">
        <f t="shared" si="18"/>
        <v>3770.8</v>
      </c>
      <c r="S32">
        <f t="shared" si="18"/>
        <v>4986.3</v>
      </c>
      <c r="T32">
        <f t="shared" si="18"/>
        <v>5468.8</v>
      </c>
      <c r="U32">
        <f t="shared" si="18"/>
        <v>6182.2999999999993</v>
      </c>
      <c r="V32">
        <f t="shared" si="18"/>
        <v>7170.7</v>
      </c>
      <c r="W32">
        <f t="shared" si="18"/>
        <v>6238</v>
      </c>
      <c r="X32">
        <f t="shared" si="18"/>
        <v>7739.5</v>
      </c>
      <c r="Y32" s="814">
        <f t="shared" si="18"/>
        <v>8172.4999999999991</v>
      </c>
      <c r="Z32">
        <f t="shared" si="18"/>
        <v>9491</v>
      </c>
      <c r="AA32">
        <f t="shared" si="18"/>
        <v>12654.699999999999</v>
      </c>
      <c r="AB32">
        <f t="shared" si="18"/>
        <v>14521</v>
      </c>
      <c r="AC32">
        <f t="shared" si="18"/>
        <v>12714.2</v>
      </c>
      <c r="AD32">
        <f t="shared" si="18"/>
        <v>12308.2</v>
      </c>
      <c r="AE32">
        <f t="shared" si="18"/>
        <v>11685.9</v>
      </c>
      <c r="AF32">
        <f t="shared" si="18"/>
        <v>12853.300000000001</v>
      </c>
      <c r="AG32">
        <f t="shared" si="18"/>
        <v>14153.699999999999</v>
      </c>
      <c r="AH32">
        <f t="shared" si="18"/>
        <v>14084.1</v>
      </c>
      <c r="AI32">
        <f t="shared" si="18"/>
        <v>14489.199999999999</v>
      </c>
    </row>
    <row r="33" spans="2:35">
      <c r="Y33" s="814"/>
    </row>
    <row r="34" spans="2:35">
      <c r="C34">
        <v>1989</v>
      </c>
      <c r="D34">
        <f t="shared" ref="D34:AI34" si="19">C34+1</f>
        <v>1990</v>
      </c>
      <c r="E34">
        <f t="shared" si="19"/>
        <v>1991</v>
      </c>
      <c r="F34">
        <f t="shared" si="19"/>
        <v>1992</v>
      </c>
      <c r="G34">
        <f t="shared" si="19"/>
        <v>1993</v>
      </c>
      <c r="H34">
        <f t="shared" si="19"/>
        <v>1994</v>
      </c>
      <c r="I34">
        <f t="shared" si="19"/>
        <v>1995</v>
      </c>
      <c r="J34">
        <f t="shared" si="19"/>
        <v>1996</v>
      </c>
      <c r="K34">
        <f t="shared" si="19"/>
        <v>1997</v>
      </c>
      <c r="L34">
        <f t="shared" si="19"/>
        <v>1998</v>
      </c>
      <c r="M34">
        <f t="shared" si="19"/>
        <v>1999</v>
      </c>
      <c r="N34">
        <f t="shared" si="19"/>
        <v>2000</v>
      </c>
      <c r="O34">
        <f t="shared" si="19"/>
        <v>2001</v>
      </c>
      <c r="P34">
        <f t="shared" si="19"/>
        <v>2002</v>
      </c>
      <c r="Q34">
        <f t="shared" si="19"/>
        <v>2003</v>
      </c>
      <c r="R34">
        <f t="shared" si="19"/>
        <v>2004</v>
      </c>
      <c r="S34">
        <f t="shared" si="19"/>
        <v>2005</v>
      </c>
      <c r="T34">
        <f t="shared" si="19"/>
        <v>2006</v>
      </c>
      <c r="U34">
        <f t="shared" si="19"/>
        <v>2007</v>
      </c>
      <c r="V34">
        <f t="shared" si="19"/>
        <v>2008</v>
      </c>
      <c r="W34">
        <f t="shared" si="19"/>
        <v>2009</v>
      </c>
      <c r="X34">
        <f t="shared" si="19"/>
        <v>2010</v>
      </c>
      <c r="Y34" s="814">
        <f t="shared" si="19"/>
        <v>2011</v>
      </c>
      <c r="Z34">
        <f t="shared" si="19"/>
        <v>2012</v>
      </c>
      <c r="AA34">
        <f t="shared" si="19"/>
        <v>2013</v>
      </c>
      <c r="AB34">
        <f t="shared" si="19"/>
        <v>2014</v>
      </c>
      <c r="AC34">
        <f t="shared" si="19"/>
        <v>2015</v>
      </c>
      <c r="AD34">
        <f t="shared" si="19"/>
        <v>2016</v>
      </c>
      <c r="AE34">
        <f t="shared" si="19"/>
        <v>2017</v>
      </c>
      <c r="AF34">
        <f t="shared" si="19"/>
        <v>2018</v>
      </c>
      <c r="AG34">
        <f t="shared" si="19"/>
        <v>2019</v>
      </c>
      <c r="AH34">
        <f t="shared" si="19"/>
        <v>2020</v>
      </c>
      <c r="AI34">
        <f t="shared" si="19"/>
        <v>2021</v>
      </c>
    </row>
    <row r="35" spans="2:35">
      <c r="B35" t="s">
        <v>567</v>
      </c>
      <c r="C35">
        <f t="shared" ref="C35:AB35" si="20">C30/(C9/100)</f>
        <v>6654.1896858095988</v>
      </c>
      <c r="D35">
        <f t="shared" si="20"/>
        <v>6458.818445751016</v>
      </c>
      <c r="E35">
        <f t="shared" si="20"/>
        <v>6585.4109910185325</v>
      </c>
      <c r="F35">
        <f t="shared" si="20"/>
        <v>7219.5365349500462</v>
      </c>
      <c r="G35">
        <f t="shared" si="20"/>
        <v>8127.0693631819067</v>
      </c>
      <c r="H35">
        <f t="shared" si="20"/>
        <v>7903.6048290684639</v>
      </c>
      <c r="I35">
        <f t="shared" si="20"/>
        <v>7366.5538593423016</v>
      </c>
      <c r="J35">
        <f t="shared" si="20"/>
        <v>6996.7803355633687</v>
      </c>
      <c r="K35">
        <f t="shared" si="20"/>
        <v>7930.1877257168253</v>
      </c>
      <c r="L35">
        <f t="shared" si="20"/>
        <v>7882.6726488473405</v>
      </c>
      <c r="M35">
        <f t="shared" si="20"/>
        <v>7762.1468058592673</v>
      </c>
      <c r="N35">
        <f t="shared" si="20"/>
        <v>7685.4629716661711</v>
      </c>
      <c r="O35">
        <f t="shared" si="20"/>
        <v>7773.5821734134761</v>
      </c>
      <c r="P35">
        <f t="shared" si="20"/>
        <v>7404.9926379070685</v>
      </c>
      <c r="Q35">
        <f t="shared" si="20"/>
        <v>6454.9526995825127</v>
      </c>
      <c r="R35">
        <f t="shared" si="20"/>
        <v>6946.3457236787144</v>
      </c>
      <c r="S35">
        <f t="shared" si="20"/>
        <v>8748.4447633909949</v>
      </c>
      <c r="T35">
        <f t="shared" si="20"/>
        <v>9279.6616605750914</v>
      </c>
      <c r="U35">
        <f t="shared" si="20"/>
        <v>10432.343713936616</v>
      </c>
      <c r="V35">
        <f t="shared" si="20"/>
        <v>10851.560722660022</v>
      </c>
      <c r="W35">
        <f t="shared" si="20"/>
        <v>8987.8439072693163</v>
      </c>
      <c r="X35">
        <f t="shared" si="20"/>
        <v>10348.759719129939</v>
      </c>
      <c r="Y35" s="814">
        <f t="shared" si="20"/>
        <v>10516.269256609407</v>
      </c>
      <c r="Z35">
        <f t="shared" si="20"/>
        <v>11646.34678190506</v>
      </c>
      <c r="AA35">
        <f t="shared" si="20"/>
        <v>14703.2163151104</v>
      </c>
      <c r="AB35">
        <f t="shared" si="20"/>
        <v>16380.727836000002</v>
      </c>
      <c r="AC35">
        <f t="shared" ref="AC35:AI35" si="21">AC30/(AC9/100)</f>
        <v>13788.900000000001</v>
      </c>
      <c r="AD35">
        <f t="shared" si="21"/>
        <v>12804.245283018867</v>
      </c>
      <c r="AE35">
        <f t="shared" si="21"/>
        <v>11865.768703119711</v>
      </c>
      <c r="AF35">
        <f t="shared" si="21"/>
        <v>12265.048446941368</v>
      </c>
      <c r="AG35">
        <f t="shared" si="21"/>
        <v>12804.018829842631</v>
      </c>
      <c r="AH35">
        <f t="shared" si="21"/>
        <v>12237.387717878009</v>
      </c>
      <c r="AI35">
        <f t="shared" si="21"/>
        <v>11968.373229794772</v>
      </c>
    </row>
    <row r="36" spans="2:35">
      <c r="B36" t="s">
        <v>556</v>
      </c>
      <c r="C36">
        <f t="shared" ref="C36:AI36" si="22">C32/(C9/100)</f>
        <v>6077.6327870963278</v>
      </c>
      <c r="D36">
        <f t="shared" si="22"/>
        <v>5814.7750308133973</v>
      </c>
      <c r="E36">
        <f t="shared" si="22"/>
        <v>5939.5106875552738</v>
      </c>
      <c r="F36">
        <f t="shared" si="22"/>
        <v>6448.8431700323135</v>
      </c>
      <c r="G36">
        <f t="shared" si="22"/>
        <v>7325.0459458695805</v>
      </c>
      <c r="H36">
        <f t="shared" si="22"/>
        <v>6940.6991270654798</v>
      </c>
      <c r="I36">
        <f t="shared" si="22"/>
        <v>6220.2257345637363</v>
      </c>
      <c r="J36">
        <f t="shared" si="22"/>
        <v>6030.0605245824236</v>
      </c>
      <c r="K36">
        <f t="shared" si="22"/>
        <v>6853.6327274624109</v>
      </c>
      <c r="L36">
        <f t="shared" si="22"/>
        <v>6808.8049948430898</v>
      </c>
      <c r="M36">
        <f t="shared" si="22"/>
        <v>6674.0109222834517</v>
      </c>
      <c r="N36">
        <f t="shared" si="22"/>
        <v>6658.0818258686168</v>
      </c>
      <c r="O36">
        <f t="shared" si="22"/>
        <v>6823.8724840370205</v>
      </c>
      <c r="P36">
        <f t="shared" si="22"/>
        <v>6548.8197926382454</v>
      </c>
      <c r="Q36">
        <f t="shared" si="22"/>
        <v>5190.0939096791572</v>
      </c>
      <c r="R36">
        <f t="shared" si="22"/>
        <v>6314.9815456019323</v>
      </c>
      <c r="S36">
        <f t="shared" si="22"/>
        <v>8201.0810332004512</v>
      </c>
      <c r="T36">
        <f t="shared" si="22"/>
        <v>8786.4215674630468</v>
      </c>
      <c r="U36">
        <f t="shared" si="22"/>
        <v>9843.0923848773491</v>
      </c>
      <c r="V36">
        <f t="shared" si="22"/>
        <v>10303.938991230993</v>
      </c>
      <c r="W36">
        <f t="shared" si="22"/>
        <v>8384.1025083063159</v>
      </c>
      <c r="X36">
        <f t="shared" si="22"/>
        <v>9897.2179331989919</v>
      </c>
      <c r="Y36" s="814">
        <f t="shared" si="22"/>
        <v>10006.544627845609</v>
      </c>
      <c r="Z36">
        <f t="shared" si="22"/>
        <v>11116.578732117199</v>
      </c>
      <c r="AA36">
        <f t="shared" si="22"/>
        <v>14121.707334873599</v>
      </c>
      <c r="AB36">
        <f t="shared" si="22"/>
        <v>15391.679160000002</v>
      </c>
      <c r="AC36">
        <f>AC32/(AC9/100)</f>
        <v>12714.2</v>
      </c>
      <c r="AD36">
        <f t="shared" si="22"/>
        <v>11611.509433962265</v>
      </c>
      <c r="AE36">
        <f t="shared" si="22"/>
        <v>10410.230370409963</v>
      </c>
      <c r="AF36">
        <f t="shared" si="22"/>
        <v>10711.125642279621</v>
      </c>
      <c r="AG36">
        <f t="shared" si="22"/>
        <v>11233.139608996695</v>
      </c>
      <c r="AH36">
        <f t="shared" si="22"/>
        <v>10645.620281492631</v>
      </c>
      <c r="AI36">
        <f t="shared" si="22"/>
        <v>10430.304310237247</v>
      </c>
    </row>
    <row r="37" spans="2:35">
      <c r="B37" t="s">
        <v>548</v>
      </c>
      <c r="C37">
        <f>'Rev compare'!B6-'Rev compare'!B85</f>
        <v>824.2</v>
      </c>
      <c r="D37">
        <f>'Rev compare'!C6-'Rev compare'!C85</f>
        <v>749.7</v>
      </c>
      <c r="E37">
        <f>'Rev compare'!D6-'Rev compare'!D85</f>
        <v>811.40000000000009</v>
      </c>
      <c r="F37">
        <f>'Rev compare'!E6-'Rev compare'!E85</f>
        <v>929.2</v>
      </c>
      <c r="G37">
        <f>'Rev compare'!F6-'Rev compare'!F85</f>
        <v>1127.1000000000001</v>
      </c>
      <c r="H37">
        <f>'Rev compare'!G6-'Rev compare'!G85</f>
        <v>1286.9000000000001</v>
      </c>
      <c r="I37">
        <f>'Rev compare'!H6-'Rev compare'!H85</f>
        <v>1484.8999999999999</v>
      </c>
      <c r="J37">
        <f>'Rev compare'!I6-'Rev compare'!I85</f>
        <v>1727.6000000000001</v>
      </c>
      <c r="K37">
        <f>'Rev compare'!J6-'Rev compare'!J85</f>
        <v>1889.8000000000002</v>
      </c>
      <c r="L37">
        <f>'Rev compare'!K6-'Rev compare'!K85</f>
        <v>1882.6000000000001</v>
      </c>
      <c r="M37">
        <f>'Rev compare'!L6-'Rev compare'!L85</f>
        <v>2091.9</v>
      </c>
      <c r="N37">
        <f>'Rev compare'!M6-'Rev compare'!M85</f>
        <v>2459.4</v>
      </c>
      <c r="O37">
        <f>'Rev compare'!N6-'Rev compare'!N85</f>
        <v>2465.8000000000002</v>
      </c>
      <c r="P37">
        <f>'Rev compare'!O6-'Rev compare'!O85</f>
        <v>2595</v>
      </c>
      <c r="Q37">
        <f>'Rev compare'!P6-'Rev compare'!P85</f>
        <v>2957.1</v>
      </c>
      <c r="R37">
        <f>'Rev compare'!Q6-'Rev compare'!Q85</f>
        <v>3499.9000000000005</v>
      </c>
      <c r="S37">
        <f>'Rev compare'!R6-'Rev compare'!R85</f>
        <v>4043.7000000000003</v>
      </c>
      <c r="T37">
        <f>'Rev compare'!S6-'Rev compare'!S85</f>
        <v>5397</v>
      </c>
      <c r="U37">
        <f>'Rev compare'!T6-'Rev compare'!T85</f>
        <v>6307.6</v>
      </c>
      <c r="V37">
        <f>'Rev compare'!U6-'Rev compare'!U85</f>
        <v>6071.3</v>
      </c>
      <c r="W37">
        <f>'Rev compare'!V6-'Rev compare'!V85</f>
        <v>5773.8</v>
      </c>
      <c r="X37">
        <f>'Rev compare'!W6-'Rev compare'!W85</f>
        <v>6887.7999999999993</v>
      </c>
      <c r="Y37" s="814">
        <f>'Rev compare'!X6-'Rev compare'!X85</f>
        <v>8279.9</v>
      </c>
      <c r="Z37">
        <f>'Rev compare'!Y6-'Rev compare'!Y85</f>
        <v>8635.2000000000007</v>
      </c>
      <c r="AA37">
        <f>'Rev compare'!Z6-'Rev compare'!Z85</f>
        <v>8955.2000000000007</v>
      </c>
      <c r="AB37">
        <f>'Rev compare'!AA6-'Rev compare'!AA85</f>
        <v>10630.1</v>
      </c>
      <c r="AC37">
        <f>'Rev compare'!AB6-'Rev compare'!AB85</f>
        <v>10144</v>
      </c>
      <c r="AD37">
        <f>'Rev compare'!AC5-'Rev compare'!AC84</f>
        <v>9055.4</v>
      </c>
      <c r="AE37">
        <f>'Rev compare'!AD5-'Rev compare'!AD84</f>
        <v>10085.200000000001</v>
      </c>
    </row>
    <row r="38" spans="2:35">
      <c r="Y38" s="814"/>
    </row>
    <row r="39" spans="2:35">
      <c r="C39">
        <v>1989</v>
      </c>
      <c r="D39">
        <f t="shared" ref="D39:AI39" si="23">C39+1</f>
        <v>1990</v>
      </c>
      <c r="E39">
        <f t="shared" si="23"/>
        <v>1991</v>
      </c>
      <c r="F39">
        <f t="shared" si="23"/>
        <v>1992</v>
      </c>
      <c r="G39">
        <f t="shared" si="23"/>
        <v>1993</v>
      </c>
      <c r="H39">
        <f t="shared" si="23"/>
        <v>1994</v>
      </c>
      <c r="I39">
        <f t="shared" si="23"/>
        <v>1995</v>
      </c>
      <c r="J39">
        <f t="shared" si="23"/>
        <v>1996</v>
      </c>
      <c r="K39">
        <f t="shared" si="23"/>
        <v>1997</v>
      </c>
      <c r="L39">
        <f t="shared" si="23"/>
        <v>1998</v>
      </c>
      <c r="M39">
        <f t="shared" si="23"/>
        <v>1999</v>
      </c>
      <c r="N39">
        <f t="shared" si="23"/>
        <v>2000</v>
      </c>
      <c r="O39">
        <f t="shared" si="23"/>
        <v>2001</v>
      </c>
      <c r="P39">
        <f t="shared" si="23"/>
        <v>2002</v>
      </c>
      <c r="Q39">
        <f t="shared" si="23"/>
        <v>2003</v>
      </c>
      <c r="R39">
        <f t="shared" si="23"/>
        <v>2004</v>
      </c>
      <c r="S39">
        <f t="shared" si="23"/>
        <v>2005</v>
      </c>
      <c r="T39">
        <f t="shared" si="23"/>
        <v>2006</v>
      </c>
      <c r="U39">
        <f t="shared" si="23"/>
        <v>2007</v>
      </c>
      <c r="V39">
        <f t="shared" si="23"/>
        <v>2008</v>
      </c>
      <c r="W39">
        <f t="shared" si="23"/>
        <v>2009</v>
      </c>
      <c r="X39">
        <f t="shared" si="23"/>
        <v>2010</v>
      </c>
      <c r="Y39" s="814">
        <f t="shared" si="23"/>
        <v>2011</v>
      </c>
      <c r="Z39">
        <f t="shared" si="23"/>
        <v>2012</v>
      </c>
      <c r="AA39">
        <f t="shared" si="23"/>
        <v>2013</v>
      </c>
      <c r="AB39">
        <f t="shared" si="23"/>
        <v>2014</v>
      </c>
      <c r="AC39">
        <f t="shared" si="23"/>
        <v>2015</v>
      </c>
      <c r="AD39">
        <f t="shared" si="23"/>
        <v>2016</v>
      </c>
      <c r="AE39">
        <f t="shared" si="23"/>
        <v>2017</v>
      </c>
      <c r="AF39">
        <f t="shared" si="23"/>
        <v>2018</v>
      </c>
      <c r="AG39">
        <f t="shared" si="23"/>
        <v>2019</v>
      </c>
      <c r="AH39">
        <f t="shared" si="23"/>
        <v>2020</v>
      </c>
      <c r="AI39">
        <f t="shared" si="23"/>
        <v>2021</v>
      </c>
    </row>
    <row r="40" spans="2:35">
      <c r="B40" t="s">
        <v>768</v>
      </c>
      <c r="C40">
        <f>C37/(C10/100)</f>
        <v>5868.3056418861488</v>
      </c>
      <c r="D40">
        <f t="shared" ref="D40:AD40" si="24">D37/(D10/100)</f>
        <v>4990.8515829148691</v>
      </c>
      <c r="E40">
        <f t="shared" si="24"/>
        <v>5049.8257432062119</v>
      </c>
      <c r="F40">
        <f t="shared" si="24"/>
        <v>5544.018161800248</v>
      </c>
      <c r="G40">
        <f t="shared" si="24"/>
        <v>6406.1358888821187</v>
      </c>
      <c r="H40">
        <f t="shared" si="24"/>
        <v>7111.5052380380566</v>
      </c>
      <c r="I40">
        <f t="shared" si="24"/>
        <v>6996.5876685032754</v>
      </c>
      <c r="J40">
        <f t="shared" si="24"/>
        <v>7291.9479967880497</v>
      </c>
      <c r="K40">
        <f t="shared" si="24"/>
        <v>7673.9853327285537</v>
      </c>
      <c r="L40">
        <f t="shared" si="24"/>
        <v>6730.1241385622825</v>
      </c>
      <c r="M40">
        <f t="shared" si="24"/>
        <v>6506.7628187671144</v>
      </c>
      <c r="N40">
        <f t="shared" si="24"/>
        <v>6617.7509458562399</v>
      </c>
      <c r="O40">
        <f t="shared" si="24"/>
        <v>6071.0337354698522</v>
      </c>
      <c r="P40">
        <f t="shared" si="24"/>
        <v>5714.9955306240317</v>
      </c>
      <c r="Q40">
        <f t="shared" si="24"/>
        <v>5676.922655914228</v>
      </c>
      <c r="R40">
        <f t="shared" si="24"/>
        <v>6579.5478314314105</v>
      </c>
      <c r="S40">
        <f t="shared" si="24"/>
        <v>7465.750160583365</v>
      </c>
      <c r="T40">
        <f t="shared" si="24"/>
        <v>9733.6166744508519</v>
      </c>
      <c r="U40">
        <f t="shared" si="24"/>
        <v>11273.206322157268</v>
      </c>
      <c r="V40">
        <f t="shared" si="24"/>
        <v>9793.213977344134</v>
      </c>
      <c r="W40">
        <f t="shared" si="24"/>
        <v>8711.1355310761028</v>
      </c>
      <c r="X40">
        <f t="shared" si="24"/>
        <v>9887.41088551334</v>
      </c>
      <c r="Y40">
        <f t="shared" si="24"/>
        <v>11380.363245947452</v>
      </c>
      <c r="Z40">
        <f t="shared" si="24"/>
        <v>11353.595069495681</v>
      </c>
      <c r="AA40">
        <f t="shared" si="24"/>
        <v>11217.923336044747</v>
      </c>
      <c r="AB40">
        <f t="shared" si="24"/>
        <v>12648.197892741842</v>
      </c>
      <c r="AC40">
        <f t="shared" si="24"/>
        <v>11387.045760000001</v>
      </c>
      <c r="AD40">
        <f t="shared" si="24"/>
        <v>9589.6685999999991</v>
      </c>
      <c r="AE40">
        <f>AE37/(AE10/100)</f>
        <v>10085.200000000001</v>
      </c>
    </row>
    <row r="41" spans="2:35">
      <c r="B41" t="s">
        <v>767</v>
      </c>
      <c r="C41">
        <f>C19</f>
        <v>7218.9700197869033</v>
      </c>
      <c r="D41">
        <f t="shared" ref="D41:AE41" si="25">D19</f>
        <v>6583.2374687801957</v>
      </c>
      <c r="E41">
        <f t="shared" si="25"/>
        <v>6386.6541504538018</v>
      </c>
      <c r="F41">
        <f t="shared" si="25"/>
        <v>6715.2307803553367</v>
      </c>
      <c r="G41">
        <f t="shared" si="25"/>
        <v>7438.301870091409</v>
      </c>
      <c r="H41">
        <f t="shared" si="25"/>
        <v>8022.2023110263781</v>
      </c>
      <c r="I41">
        <f t="shared" si="25"/>
        <v>8111.8764429222438</v>
      </c>
      <c r="J41">
        <f t="shared" si="25"/>
        <v>8009.9153238623994</v>
      </c>
      <c r="K41">
        <f t="shared" si="25"/>
        <v>8940.9360279403791</v>
      </c>
      <c r="L41">
        <f t="shared" si="25"/>
        <v>8411.4039549682329</v>
      </c>
      <c r="M41">
        <f t="shared" si="25"/>
        <v>7990.7613563806663</v>
      </c>
      <c r="N41">
        <f t="shared" si="25"/>
        <v>8007.2795253635022</v>
      </c>
      <c r="O41">
        <f t="shared" si="25"/>
        <v>7841.2800067825383</v>
      </c>
      <c r="P41">
        <f t="shared" si="25"/>
        <v>7237.6729525405854</v>
      </c>
      <c r="Q41">
        <f t="shared" si="25"/>
        <v>7007.3164202605685</v>
      </c>
      <c r="R41">
        <f t="shared" si="25"/>
        <v>8176.9196970182184</v>
      </c>
      <c r="S41">
        <f t="shared" si="25"/>
        <v>9834.6954411542556</v>
      </c>
      <c r="T41">
        <f t="shared" si="25"/>
        <v>11383.119326007782</v>
      </c>
      <c r="U41">
        <f t="shared" si="25"/>
        <v>12561.807653610656</v>
      </c>
      <c r="V41">
        <f t="shared" si="25"/>
        <v>11409.474153138251</v>
      </c>
      <c r="W41">
        <f t="shared" si="25"/>
        <v>10035.050704535397</v>
      </c>
      <c r="X41">
        <f t="shared" si="25"/>
        <v>11884.329681476873</v>
      </c>
      <c r="Y41" s="814">
        <f t="shared" si="25"/>
        <v>12789.181266345782</v>
      </c>
      <c r="Z41">
        <f t="shared" si="25"/>
        <v>12384.006925152036</v>
      </c>
      <c r="AA41">
        <f t="shared" si="25"/>
        <v>12398.315639907862</v>
      </c>
      <c r="AB41">
        <f t="shared" si="25"/>
        <v>14129.320058750161</v>
      </c>
      <c r="AC41">
        <f t="shared" si="25"/>
        <v>12351.419874000001</v>
      </c>
      <c r="AD41">
        <f t="shared" si="25"/>
        <v>11104.1445</v>
      </c>
      <c r="AE41">
        <f t="shared" si="25"/>
        <v>11525.1</v>
      </c>
    </row>
    <row r="42" spans="2:35">
      <c r="Y42" s="814"/>
    </row>
    <row r="43" spans="2:35">
      <c r="C43">
        <v>1989</v>
      </c>
      <c r="D43">
        <f t="shared" ref="D43:AI43" si="26">C43+1</f>
        <v>1990</v>
      </c>
      <c r="E43">
        <f t="shared" si="26"/>
        <v>1991</v>
      </c>
      <c r="F43">
        <f t="shared" si="26"/>
        <v>1992</v>
      </c>
      <c r="G43">
        <f t="shared" si="26"/>
        <v>1993</v>
      </c>
      <c r="H43">
        <f t="shared" si="26"/>
        <v>1994</v>
      </c>
      <c r="I43">
        <f t="shared" si="26"/>
        <v>1995</v>
      </c>
      <c r="J43">
        <f t="shared" si="26"/>
        <v>1996</v>
      </c>
      <c r="K43">
        <f t="shared" si="26"/>
        <v>1997</v>
      </c>
      <c r="L43">
        <f t="shared" si="26"/>
        <v>1998</v>
      </c>
      <c r="M43">
        <f t="shared" si="26"/>
        <v>1999</v>
      </c>
      <c r="N43">
        <f t="shared" si="26"/>
        <v>2000</v>
      </c>
      <c r="O43">
        <f t="shared" si="26"/>
        <v>2001</v>
      </c>
      <c r="P43">
        <f t="shared" si="26"/>
        <v>2002</v>
      </c>
      <c r="Q43">
        <f t="shared" si="26"/>
        <v>2003</v>
      </c>
      <c r="R43">
        <f t="shared" si="26"/>
        <v>2004</v>
      </c>
      <c r="S43">
        <f t="shared" si="26"/>
        <v>2005</v>
      </c>
      <c r="T43">
        <f t="shared" si="26"/>
        <v>2006</v>
      </c>
      <c r="U43">
        <f t="shared" si="26"/>
        <v>2007</v>
      </c>
      <c r="V43">
        <f t="shared" si="26"/>
        <v>2008</v>
      </c>
      <c r="W43">
        <f t="shared" si="26"/>
        <v>2009</v>
      </c>
      <c r="X43">
        <f t="shared" si="26"/>
        <v>2010</v>
      </c>
      <c r="Y43" s="814">
        <f t="shared" si="26"/>
        <v>2011</v>
      </c>
      <c r="Z43">
        <f t="shared" si="26"/>
        <v>2012</v>
      </c>
      <c r="AA43">
        <f t="shared" si="26"/>
        <v>2013</v>
      </c>
      <c r="AB43">
        <f t="shared" si="26"/>
        <v>2014</v>
      </c>
      <c r="AC43">
        <f t="shared" si="26"/>
        <v>2015</v>
      </c>
      <c r="AD43">
        <f t="shared" si="26"/>
        <v>2016</v>
      </c>
      <c r="AE43">
        <f t="shared" si="26"/>
        <v>2017</v>
      </c>
      <c r="AF43">
        <f t="shared" si="26"/>
        <v>2018</v>
      </c>
      <c r="AG43">
        <f t="shared" si="26"/>
        <v>2019</v>
      </c>
      <c r="AH43">
        <f t="shared" si="26"/>
        <v>2020</v>
      </c>
      <c r="AI43">
        <f t="shared" si="26"/>
        <v>2021</v>
      </c>
    </row>
    <row r="44" spans="2:35">
      <c r="B44" t="s">
        <v>566</v>
      </c>
      <c r="C44">
        <f t="shared" ref="C44:AC44" si="27">C46/(C9/100)/C3*1000000</f>
        <v>296.54947094405958</v>
      </c>
      <c r="D44">
        <f t="shared" si="27"/>
        <v>341.17102538339179</v>
      </c>
      <c r="E44">
        <f t="shared" si="27"/>
        <v>279.42626272217342</v>
      </c>
      <c r="F44">
        <f t="shared" si="27"/>
        <v>238.78740577359179</v>
      </c>
      <c r="G44">
        <f t="shared" si="27"/>
        <v>205.21207644300759</v>
      </c>
      <c r="H44">
        <f t="shared" si="27"/>
        <v>176.52843865314705</v>
      </c>
      <c r="I44">
        <f t="shared" si="27"/>
        <v>210.67754434582113</v>
      </c>
      <c r="J44">
        <f t="shared" si="27"/>
        <v>132.1192132214891</v>
      </c>
      <c r="K44">
        <f t="shared" si="27"/>
        <v>227.054226058279</v>
      </c>
      <c r="L44">
        <f t="shared" si="27"/>
        <v>293.41587316245892</v>
      </c>
      <c r="M44">
        <f t="shared" si="27"/>
        <v>252.24488995895706</v>
      </c>
      <c r="N44">
        <f t="shared" si="27"/>
        <v>230.11549723422766</v>
      </c>
      <c r="O44">
        <f t="shared" si="27"/>
        <v>285.74178335903872</v>
      </c>
      <c r="P44">
        <f t="shared" si="27"/>
        <v>239.64543746136295</v>
      </c>
      <c r="Q44">
        <f t="shared" si="27"/>
        <v>204.22231914443074</v>
      </c>
      <c r="R44">
        <f t="shared" si="27"/>
        <v>239.2211572765784</v>
      </c>
      <c r="S44">
        <f t="shared" si="27"/>
        <v>346.18732780733501</v>
      </c>
      <c r="T44">
        <f t="shared" si="27"/>
        <v>235.26825314811583</v>
      </c>
      <c r="U44">
        <f t="shared" si="27"/>
        <v>179.43125966846284</v>
      </c>
      <c r="V44">
        <f t="shared" si="27"/>
        <v>219.79104893007377</v>
      </c>
      <c r="W44">
        <f t="shared" si="27"/>
        <v>175.90193957570037</v>
      </c>
      <c r="X44">
        <f t="shared" si="27"/>
        <v>259.35896178977271</v>
      </c>
      <c r="Y44" s="814">
        <f t="shared" si="27"/>
        <v>178.95781071693298</v>
      </c>
      <c r="Z44">
        <f t="shared" si="27"/>
        <v>152.1169254474739</v>
      </c>
      <c r="AA44">
        <f t="shared" si="27"/>
        <v>133.97772440696667</v>
      </c>
      <c r="AB44">
        <f t="shared" si="27"/>
        <v>123.20035018061715</v>
      </c>
      <c r="AC44">
        <f t="shared" si="27"/>
        <v>107.55551577364965</v>
      </c>
      <c r="AD44">
        <f>AD46/(AD9/100)/AD3*1000000</f>
        <v>173.45028498191087</v>
      </c>
      <c r="AE44">
        <f t="shared" ref="AE44" si="28">AE46/(AE9/100)/AE3*1000000</f>
        <v>161.53838241657721</v>
      </c>
    </row>
    <row r="45" spans="2:35">
      <c r="B45" t="s">
        <v>565</v>
      </c>
      <c r="C45">
        <f t="shared" ref="C45:AD45" si="29">C40/C3*1000000</f>
        <v>1446.3195553726073</v>
      </c>
      <c r="D45">
        <f t="shared" si="29"/>
        <v>1200.3290078952946</v>
      </c>
      <c r="E45">
        <f t="shared" si="29"/>
        <v>1184.867463474018</v>
      </c>
      <c r="F45">
        <f t="shared" si="29"/>
        <v>1268.8262187066227</v>
      </c>
      <c r="G45">
        <f t="shared" si="29"/>
        <v>1429.7211631697978</v>
      </c>
      <c r="H45">
        <f t="shared" si="29"/>
        <v>1547.4053672586665</v>
      </c>
      <c r="I45">
        <f t="shared" si="29"/>
        <v>1483.6075073444226</v>
      </c>
      <c r="J45">
        <f t="shared" si="29"/>
        <v>1506.2833858955446</v>
      </c>
      <c r="K45">
        <f t="shared" si="29"/>
        <v>1543.8057908576818</v>
      </c>
      <c r="L45">
        <f t="shared" si="29"/>
        <v>1318.4646964692211</v>
      </c>
      <c r="M45">
        <f t="shared" si="29"/>
        <v>1241.5256761652372</v>
      </c>
      <c r="N45">
        <f t="shared" si="29"/>
        <v>1230.2422218096506</v>
      </c>
      <c r="O45">
        <f t="shared" si="29"/>
        <v>1100.0300120203299</v>
      </c>
      <c r="P45">
        <f t="shared" si="29"/>
        <v>1009.6688955881466</v>
      </c>
      <c r="Q45">
        <f t="shared" si="29"/>
        <v>978.22285586968042</v>
      </c>
      <c r="R45">
        <f t="shared" si="29"/>
        <v>1106.0924550789541</v>
      </c>
      <c r="S45">
        <f t="shared" si="29"/>
        <v>1224.7047856757838</v>
      </c>
      <c r="T45">
        <f t="shared" si="29"/>
        <v>1558.4266786850185</v>
      </c>
      <c r="U45">
        <f t="shared" si="29"/>
        <v>1762.0929401681324</v>
      </c>
      <c r="V45">
        <f t="shared" si="29"/>
        <v>1494.9470089797342</v>
      </c>
      <c r="W45">
        <f t="shared" si="29"/>
        <v>1299.2330648665466</v>
      </c>
      <c r="X45">
        <f t="shared" si="29"/>
        <v>1441.5352339920119</v>
      </c>
      <c r="Y45" s="814">
        <f t="shared" si="29"/>
        <v>1622.7578168226494</v>
      </c>
      <c r="Z45">
        <f t="shared" si="29"/>
        <v>1584.1466761586325</v>
      </c>
      <c r="AA45">
        <f t="shared" si="29"/>
        <v>1534.8381548821742</v>
      </c>
      <c r="AB45">
        <f t="shared" si="29"/>
        <v>1694.6563146252586</v>
      </c>
      <c r="AC45">
        <f t="shared" si="29"/>
        <v>1494.4961316106778</v>
      </c>
      <c r="AD45">
        <f t="shared" si="29"/>
        <v>1232.8722443501904</v>
      </c>
      <c r="AE45">
        <f t="shared" ref="AE45" si="30">AE40/AE3*1000000</f>
        <v>1270.0760849927269</v>
      </c>
    </row>
    <row r="46" spans="2:35">
      <c r="B46" t="s">
        <v>224</v>
      </c>
      <c r="C46">
        <f>'Rev compare'!B85</f>
        <v>189.7</v>
      </c>
      <c r="D46">
        <f>'Rev compare'!C85</f>
        <v>239.2</v>
      </c>
      <c r="E46">
        <f>'Rev compare'!D85</f>
        <v>214.8</v>
      </c>
      <c r="F46">
        <f>'Rev compare'!E85</f>
        <v>196.3</v>
      </c>
      <c r="G46">
        <f>'Rev compare'!F85</f>
        <v>181.6</v>
      </c>
      <c r="H46">
        <f>'Rev compare'!G85</f>
        <v>164.8</v>
      </c>
      <c r="I46">
        <f>'Rev compare'!H85</f>
        <v>236.7</v>
      </c>
      <c r="J46">
        <f>'Rev compare'!I85</f>
        <v>170.1</v>
      </c>
      <c r="K46">
        <f>'Rev compare'!J85</f>
        <v>312</v>
      </c>
      <c r="L46">
        <f>'Rev compare'!K85</f>
        <v>470.3</v>
      </c>
      <c r="M46">
        <f>'Rev compare'!L85</f>
        <v>477.1</v>
      </c>
      <c r="N46">
        <f>'Rev compare'!M85</f>
        <v>516.4</v>
      </c>
      <c r="O46">
        <f>'Rev compare'!N85</f>
        <v>719</v>
      </c>
      <c r="P46">
        <f>'Rev compare'!O85</f>
        <v>691.4</v>
      </c>
      <c r="Q46">
        <f>'Rev compare'!P85</f>
        <v>693</v>
      </c>
      <c r="R46">
        <f>'Rev compare'!Q85</f>
        <v>849.7</v>
      </c>
      <c r="S46">
        <f>'Rev compare'!R85</f>
        <v>1283.0999999999999</v>
      </c>
      <c r="T46">
        <f>'Rev compare'!S85</f>
        <v>914.6</v>
      </c>
      <c r="U46">
        <f>'Rev compare'!T85</f>
        <v>721</v>
      </c>
      <c r="V46">
        <f>'Rev compare'!U85</f>
        <v>1002</v>
      </c>
      <c r="W46">
        <f>'Rev compare'!V85</f>
        <v>877.5</v>
      </c>
      <c r="X46">
        <f>'Rev compare'!W85</f>
        <v>1391.1</v>
      </c>
      <c r="Y46" s="814">
        <f>'Rev compare'!X85</f>
        <v>1025</v>
      </c>
      <c r="Z46">
        <f>'Rev compare'!Y84</f>
        <v>930.8</v>
      </c>
      <c r="AA46">
        <f>'Rev compare'!Z84</f>
        <v>877.5</v>
      </c>
      <c r="AB46">
        <f>'Rev compare'!AA84</f>
        <v>867.5</v>
      </c>
      <c r="AC46">
        <f>'Rev compare'!AB84</f>
        <v>819.5</v>
      </c>
      <c r="AD46">
        <f>'Rev compare'!AC84</f>
        <v>1430.1</v>
      </c>
      <c r="AE46">
        <f>'Rev compare'!AD84</f>
        <v>1439.9</v>
      </c>
    </row>
    <row r="47" spans="2:35">
      <c r="Y47" s="814"/>
    </row>
    <row r="48" spans="2:35">
      <c r="C48">
        <v>1989</v>
      </c>
      <c r="D48">
        <f t="shared" ref="D48:AI48" si="31">C48+1</f>
        <v>1990</v>
      </c>
      <c r="E48">
        <f t="shared" si="31"/>
        <v>1991</v>
      </c>
      <c r="F48">
        <f t="shared" si="31"/>
        <v>1992</v>
      </c>
      <c r="G48">
        <f t="shared" si="31"/>
        <v>1993</v>
      </c>
      <c r="H48">
        <f t="shared" si="31"/>
        <v>1994</v>
      </c>
      <c r="I48">
        <f t="shared" si="31"/>
        <v>1995</v>
      </c>
      <c r="J48">
        <f t="shared" si="31"/>
        <v>1996</v>
      </c>
      <c r="K48">
        <f t="shared" si="31"/>
        <v>1997</v>
      </c>
      <c r="L48">
        <f t="shared" si="31"/>
        <v>1998</v>
      </c>
      <c r="M48">
        <f t="shared" si="31"/>
        <v>1999</v>
      </c>
      <c r="N48">
        <f t="shared" si="31"/>
        <v>2000</v>
      </c>
      <c r="O48">
        <f t="shared" si="31"/>
        <v>2001</v>
      </c>
      <c r="P48">
        <f t="shared" si="31"/>
        <v>2002</v>
      </c>
      <c r="Q48">
        <f t="shared" si="31"/>
        <v>2003</v>
      </c>
      <c r="R48">
        <f t="shared" si="31"/>
        <v>2004</v>
      </c>
      <c r="S48">
        <f t="shared" si="31"/>
        <v>2005</v>
      </c>
      <c r="T48">
        <f t="shared" si="31"/>
        <v>2006</v>
      </c>
      <c r="U48">
        <f t="shared" si="31"/>
        <v>2007</v>
      </c>
      <c r="V48">
        <f t="shared" si="31"/>
        <v>2008</v>
      </c>
      <c r="W48">
        <f t="shared" si="31"/>
        <v>2009</v>
      </c>
      <c r="X48">
        <f t="shared" si="31"/>
        <v>2010</v>
      </c>
      <c r="Y48" s="814">
        <f t="shared" si="31"/>
        <v>2011</v>
      </c>
      <c r="Z48">
        <f t="shared" si="31"/>
        <v>2012</v>
      </c>
      <c r="AA48">
        <f t="shared" si="31"/>
        <v>2013</v>
      </c>
      <c r="AB48">
        <f t="shared" si="31"/>
        <v>2014</v>
      </c>
      <c r="AC48">
        <f t="shared" si="31"/>
        <v>2015</v>
      </c>
      <c r="AD48">
        <f t="shared" si="31"/>
        <v>2016</v>
      </c>
      <c r="AE48">
        <f t="shared" si="31"/>
        <v>2017</v>
      </c>
      <c r="AF48">
        <f t="shared" si="31"/>
        <v>2018</v>
      </c>
      <c r="AG48">
        <f t="shared" si="31"/>
        <v>2019</v>
      </c>
      <c r="AH48">
        <f t="shared" si="31"/>
        <v>2020</v>
      </c>
      <c r="AI48">
        <f t="shared" si="31"/>
        <v>2021</v>
      </c>
    </row>
    <row r="49" spans="1:31">
      <c r="B49" t="s">
        <v>525</v>
      </c>
      <c r="C49">
        <f t="shared" ref="C49:AD49" si="32">C25</f>
        <v>1779.2081984861518</v>
      </c>
      <c r="D49">
        <f t="shared" si="32"/>
        <v>1583.3071307291671</v>
      </c>
      <c r="E49">
        <f t="shared" si="32"/>
        <v>1498.5346204301668</v>
      </c>
      <c r="F49">
        <f t="shared" si="32"/>
        <v>1536.8746331837106</v>
      </c>
      <c r="G49">
        <f t="shared" si="32"/>
        <v>1660.0799274601316</v>
      </c>
      <c r="H49">
        <f t="shared" si="32"/>
        <v>1745.5656007843704</v>
      </c>
      <c r="I49">
        <f t="shared" si="32"/>
        <v>1720.1014779743809</v>
      </c>
      <c r="J49">
        <f t="shared" si="32"/>
        <v>1654.5924875051951</v>
      </c>
      <c r="K49">
        <f t="shared" si="32"/>
        <v>1798.683241777142</v>
      </c>
      <c r="L49">
        <f t="shared" si="32"/>
        <v>1647.8357507290082</v>
      </c>
      <c r="M49">
        <f t="shared" si="32"/>
        <v>1524.6806549397647</v>
      </c>
      <c r="N49">
        <f t="shared" si="32"/>
        <v>1488.5560720749606</v>
      </c>
      <c r="O49">
        <f t="shared" si="32"/>
        <v>1420.7865935121852</v>
      </c>
      <c r="P49">
        <f t="shared" si="32"/>
        <v>1278.6804849560251</v>
      </c>
      <c r="Q49">
        <f t="shared" si="32"/>
        <v>1207.4705780020699</v>
      </c>
      <c r="R49">
        <f t="shared" si="32"/>
        <v>1374.6277729682045</v>
      </c>
      <c r="S49">
        <f t="shared" si="32"/>
        <v>1613.3139086326296</v>
      </c>
      <c r="T49">
        <f t="shared" si="32"/>
        <v>1822.5247035739044</v>
      </c>
      <c r="U49">
        <f t="shared" si="32"/>
        <v>1963.5117063963687</v>
      </c>
      <c r="V49">
        <f t="shared" si="32"/>
        <v>1741.6712530456994</v>
      </c>
      <c r="W49">
        <f t="shared" si="32"/>
        <v>1496.690028117853</v>
      </c>
      <c r="X49">
        <f t="shared" si="32"/>
        <v>1732.6760429595035</v>
      </c>
      <c r="Y49" s="814">
        <f t="shared" si="32"/>
        <v>1823.6451176648352</v>
      </c>
      <c r="Z49">
        <f t="shared" si="32"/>
        <v>1727.9181869638853</v>
      </c>
      <c r="AA49">
        <f t="shared" si="32"/>
        <v>1696.3396281430139</v>
      </c>
      <c r="AB49">
        <f t="shared" si="32"/>
        <v>1893.1030066079793</v>
      </c>
      <c r="AC49">
        <f t="shared" si="32"/>
        <v>1621.0656925991175</v>
      </c>
      <c r="AD49">
        <f t="shared" si="32"/>
        <v>1427.5771272537847</v>
      </c>
      <c r="AE49">
        <f>AE25</f>
        <v>1451.4093807906313</v>
      </c>
    </row>
    <row r="50" spans="1:31">
      <c r="B50" t="s">
        <v>769</v>
      </c>
      <c r="C50">
        <f>C35/C3*1000000</f>
        <v>1640.0108063648545</v>
      </c>
      <c r="D50">
        <f t="shared" ref="D50:AE50" si="33">D35/D3*1000000</f>
        <v>1553.3836276967058</v>
      </c>
      <c r="E50">
        <f t="shared" si="33"/>
        <v>1545.1699946992439</v>
      </c>
      <c r="F50">
        <f t="shared" si="33"/>
        <v>1652.2920695989287</v>
      </c>
      <c r="G50">
        <f t="shared" si="33"/>
        <v>1813.7990302790279</v>
      </c>
      <c r="H50">
        <f t="shared" si="33"/>
        <v>1719.7597588448277</v>
      </c>
      <c r="I50">
        <f t="shared" si="33"/>
        <v>1562.0578383055176</v>
      </c>
      <c r="J50">
        <f t="shared" si="33"/>
        <v>1445.3111814376657</v>
      </c>
      <c r="K50">
        <f t="shared" si="33"/>
        <v>1595.3470332210229</v>
      </c>
      <c r="L50">
        <f t="shared" si="33"/>
        <v>1544.2546656426075</v>
      </c>
      <c r="M50">
        <f t="shared" si="33"/>
        <v>1481.0597573716757</v>
      </c>
      <c r="N50">
        <f t="shared" si="33"/>
        <v>1428.7302618752533</v>
      </c>
      <c r="O50">
        <f t="shared" si="33"/>
        <v>1408.520206649659</v>
      </c>
      <c r="P50">
        <f t="shared" si="33"/>
        <v>1308.2408723664571</v>
      </c>
      <c r="Q50">
        <f t="shared" si="33"/>
        <v>1112.2896412391622</v>
      </c>
      <c r="R50">
        <f t="shared" si="33"/>
        <v>1167.755109040593</v>
      </c>
      <c r="S50">
        <f t="shared" si="33"/>
        <v>1435.1219821837703</v>
      </c>
      <c r="T50">
        <f t="shared" si="33"/>
        <v>1485.7449994892711</v>
      </c>
      <c r="U50">
        <f t="shared" si="33"/>
        <v>1630.6593423739748</v>
      </c>
      <c r="V50">
        <f t="shared" si="33"/>
        <v>1656.505033243644</v>
      </c>
      <c r="W50">
        <f t="shared" si="33"/>
        <v>1340.5030772998559</v>
      </c>
      <c r="X50">
        <f t="shared" si="33"/>
        <v>1508.7975948385558</v>
      </c>
      <c r="Y50">
        <f t="shared" si="33"/>
        <v>1499.5442387176524</v>
      </c>
      <c r="Z50">
        <f t="shared" si="33"/>
        <v>1624.9937954467848</v>
      </c>
      <c r="AA50">
        <f t="shared" si="33"/>
        <v>2011.6965256311239</v>
      </c>
      <c r="AB50">
        <f t="shared" si="33"/>
        <v>2194.7556561686174</v>
      </c>
      <c r="AC50">
        <f t="shared" si="33"/>
        <v>1809.7281896903939</v>
      </c>
      <c r="AD50">
        <f t="shared" si="33"/>
        <v>1646.1464183742291</v>
      </c>
      <c r="AE50">
        <f t="shared" si="33"/>
        <v>1494.3113730900236</v>
      </c>
    </row>
    <row r="52" spans="1:31" s="713" customFormat="1"/>
    <row r="53" spans="1:31" s="713" customFormat="1"/>
    <row r="54" spans="1:31" s="713" customFormat="1"/>
    <row r="55" spans="1:31" s="713" customFormat="1"/>
    <row r="56" spans="1:31" s="713" customFormat="1"/>
    <row r="57" spans="1:31" s="713" customFormat="1"/>
    <row r="58" spans="1:31" s="713" customFormat="1" ht="18.75">
      <c r="A58" s="714"/>
      <c r="B58" s="748" t="s">
        <v>564</v>
      </c>
    </row>
    <row r="59" spans="1:31" s="713" customFormat="1"/>
    <row r="60" spans="1:31" s="713" customFormat="1"/>
    <row r="61" spans="1:31" s="713" customFormat="1"/>
    <row r="62" spans="1:31" s="713" customFormat="1"/>
    <row r="63" spans="1:31" s="713" customFormat="1"/>
    <row r="64" spans="1:31" s="713" customFormat="1"/>
    <row r="65" s="713" customFormat="1"/>
    <row r="66" s="713" customFormat="1"/>
    <row r="67" s="713" customFormat="1"/>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activeCell="A5" sqref="A5"/>
    </sheetView>
  </sheetViews>
  <sheetFormatPr defaultColWidth="11.42578125" defaultRowHeight="15"/>
  <cols>
    <col min="1" max="1" width="14.28515625" customWidth="1"/>
  </cols>
  <sheetData>
    <row r="1" spans="1:2" ht="21">
      <c r="A1" s="747" t="s">
        <v>663</v>
      </c>
      <c r="B1" t="s">
        <v>667</v>
      </c>
    </row>
    <row r="3" spans="1:2">
      <c r="A3" s="700" t="s">
        <v>781</v>
      </c>
    </row>
    <row r="4" spans="1:2">
      <c r="A4" t="s">
        <v>784</v>
      </c>
    </row>
    <row r="5" spans="1:2">
      <c r="A5" t="s">
        <v>794</v>
      </c>
    </row>
    <row r="6" spans="1:2">
      <c r="A6" t="s">
        <v>785</v>
      </c>
    </row>
    <row r="7" spans="1:2">
      <c r="A7" t="s">
        <v>786</v>
      </c>
    </row>
    <row r="9" spans="1:2">
      <c r="A9" s="700" t="s">
        <v>771</v>
      </c>
    </row>
    <row r="10" spans="1:2">
      <c r="A10" t="s">
        <v>778</v>
      </c>
    </row>
    <row r="11" spans="1:2">
      <c r="A11" t="s">
        <v>774</v>
      </c>
    </row>
    <row r="12" spans="1:2">
      <c r="A12" t="s">
        <v>779</v>
      </c>
    </row>
    <row r="14" spans="1:2">
      <c r="A14" s="700" t="s">
        <v>756</v>
      </c>
    </row>
    <row r="15" spans="1:2">
      <c r="A15" t="s">
        <v>761</v>
      </c>
    </row>
    <row r="16" spans="1:2">
      <c r="A16" t="s">
        <v>762</v>
      </c>
    </row>
    <row r="17" spans="1:1">
      <c r="A17" t="s">
        <v>763</v>
      </c>
    </row>
    <row r="18" spans="1:1">
      <c r="A18" t="s">
        <v>764</v>
      </c>
    </row>
    <row r="19" spans="1:1">
      <c r="A19" t="s">
        <v>765</v>
      </c>
    </row>
    <row r="21" spans="1:1">
      <c r="A21" s="700" t="s">
        <v>675</v>
      </c>
    </row>
    <row r="22" spans="1:1">
      <c r="A22" t="s">
        <v>671</v>
      </c>
    </row>
    <row r="23" spans="1:1">
      <c r="A23" t="s">
        <v>741</v>
      </c>
    </row>
    <row r="24" spans="1:1">
      <c r="A24" t="s">
        <v>725</v>
      </c>
    </row>
    <row r="25" spans="1:1">
      <c r="A25" t="s">
        <v>688</v>
      </c>
    </row>
    <row r="26" spans="1:1">
      <c r="A26" t="s">
        <v>689</v>
      </c>
    </row>
    <row r="27" spans="1:1">
      <c r="A27" t="s">
        <v>698</v>
      </c>
    </row>
    <row r="28" spans="1:1">
      <c r="A28" t="s">
        <v>700</v>
      </c>
    </row>
    <row r="29" spans="1:1">
      <c r="A29" t="s">
        <v>704</v>
      </c>
    </row>
    <row r="30" spans="1:1">
      <c r="A30" t="s">
        <v>705</v>
      </c>
    </row>
    <row r="31" spans="1:1">
      <c r="A31" t="s">
        <v>720</v>
      </c>
    </row>
    <row r="32" spans="1:1">
      <c r="A32" t="s">
        <v>721</v>
      </c>
    </row>
    <row r="33" spans="1:1">
      <c r="A33" t="s">
        <v>732</v>
      </c>
    </row>
    <row r="34" spans="1:1">
      <c r="A34" t="s">
        <v>731</v>
      </c>
    </row>
    <row r="35" spans="1:1">
      <c r="A35" t="s">
        <v>733</v>
      </c>
    </row>
    <row r="36" spans="1:1">
      <c r="A36" t="s">
        <v>695</v>
      </c>
    </row>
    <row r="37" spans="1:1">
      <c r="A37" t="s">
        <v>734</v>
      </c>
    </row>
    <row r="38" spans="1:1">
      <c r="A38" t="s">
        <v>690</v>
      </c>
    </row>
    <row r="39" spans="1:1">
      <c r="A39" t="s">
        <v>691</v>
      </c>
    </row>
    <row r="40" spans="1:1">
      <c r="A40" t="s">
        <v>677</v>
      </c>
    </row>
    <row r="41" spans="1:1">
      <c r="A41" t="s">
        <v>679</v>
      </c>
    </row>
    <row r="42" spans="1:1">
      <c r="A42" t="s">
        <v>680</v>
      </c>
    </row>
    <row r="43" spans="1:1">
      <c r="A43" t="s">
        <v>713</v>
      </c>
    </row>
    <row r="44" spans="1:1">
      <c r="A44" t="s">
        <v>687</v>
      </c>
    </row>
    <row r="45" spans="1:1">
      <c r="A45" t="s">
        <v>714</v>
      </c>
    </row>
    <row r="47" spans="1:1">
      <c r="A47" s="700" t="s">
        <v>654</v>
      </c>
    </row>
    <row r="48" spans="1:1">
      <c r="A48" s="826" t="s">
        <v>664</v>
      </c>
    </row>
    <row r="49" spans="1:1">
      <c r="A49" s="826" t="s">
        <v>665</v>
      </c>
    </row>
    <row r="50" spans="1:1">
      <c r="A50" s="826" t="s">
        <v>666</v>
      </c>
    </row>
    <row r="51" spans="1:1">
      <c r="A51" s="826" t="s">
        <v>668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46"/>
  <sheetViews>
    <sheetView workbookViewId="0">
      <pane xSplit="2" ySplit="1" topLeftCell="AI2" activePane="bottomRight" state="frozen"/>
      <selection pane="topRight" activeCell="C1" sqref="C1"/>
      <selection pane="bottomLeft" activeCell="A3" sqref="A3"/>
      <selection pane="bottomRight" activeCell="A29" sqref="A29:XFD29"/>
    </sheetView>
  </sheetViews>
  <sheetFormatPr defaultColWidth="8.85546875" defaultRowHeight="14.25"/>
  <cols>
    <col min="1" max="1" width="53.7109375" style="161" customWidth="1"/>
    <col min="2" max="2" width="36.85546875" style="161" customWidth="1"/>
    <col min="3" max="3" width="11.7109375" style="161" customWidth="1"/>
    <col min="4" max="6" width="10.7109375" style="161" customWidth="1"/>
    <col min="7" max="9" width="11.7109375" style="161" customWidth="1"/>
    <col min="10" max="13" width="10.7109375" style="161" customWidth="1"/>
    <col min="14" max="16" width="11.7109375" style="161" customWidth="1"/>
    <col min="17" max="32" width="11" style="161" customWidth="1"/>
    <col min="33" max="33" width="10.85546875" style="161" customWidth="1"/>
    <col min="34" max="37" width="11" style="161" customWidth="1"/>
    <col min="38" max="38" width="10.28515625" style="161" customWidth="1"/>
    <col min="39" max="39" width="11" style="161" customWidth="1"/>
    <col min="40" max="44" width="10.85546875" style="161" customWidth="1"/>
    <col min="45" max="45" width="10.7109375" style="161" customWidth="1"/>
    <col min="46" max="16384" width="8.85546875" style="161"/>
  </cols>
  <sheetData>
    <row r="1" spans="1:45" ht="18">
      <c r="A1" s="467" t="s">
        <v>58</v>
      </c>
      <c r="B1" s="246" t="s">
        <v>59</v>
      </c>
      <c r="C1" s="246">
        <v>1980</v>
      </c>
      <c r="D1" s="246">
        <v>1981</v>
      </c>
      <c r="E1" s="246">
        <v>1982</v>
      </c>
      <c r="F1" s="246">
        <v>1983</v>
      </c>
      <c r="G1" s="246">
        <v>1984</v>
      </c>
      <c r="H1" s="246">
        <v>1985</v>
      </c>
      <c r="I1" s="246">
        <v>1986</v>
      </c>
      <c r="J1" s="246">
        <v>1987</v>
      </c>
      <c r="K1" s="246">
        <v>1988</v>
      </c>
      <c r="L1" s="246">
        <v>1989</v>
      </c>
      <c r="M1" s="246">
        <v>1990</v>
      </c>
      <c r="N1" s="246">
        <v>1991</v>
      </c>
      <c r="O1" s="246">
        <v>1992</v>
      </c>
      <c r="P1" s="246">
        <v>1993</v>
      </c>
      <c r="Q1" s="246">
        <v>1994</v>
      </c>
      <c r="R1" s="246">
        <v>1995</v>
      </c>
      <c r="S1" s="246">
        <v>1996</v>
      </c>
      <c r="T1" s="246">
        <v>1997</v>
      </c>
      <c r="U1" s="246">
        <v>1998</v>
      </c>
      <c r="V1" s="246">
        <v>1999</v>
      </c>
      <c r="W1" s="246">
        <v>2000</v>
      </c>
      <c r="X1" s="246">
        <v>2001</v>
      </c>
      <c r="Y1" s="246">
        <v>2002</v>
      </c>
      <c r="Z1" s="246">
        <v>2003</v>
      </c>
      <c r="AA1" s="246">
        <v>2004</v>
      </c>
      <c r="AB1" s="246">
        <v>2005</v>
      </c>
      <c r="AC1" s="246">
        <v>2006</v>
      </c>
      <c r="AD1" s="246">
        <v>2007</v>
      </c>
      <c r="AE1" s="246">
        <v>2008</v>
      </c>
      <c r="AF1" s="246">
        <v>2009</v>
      </c>
      <c r="AG1" s="246">
        <v>2010</v>
      </c>
      <c r="AH1" s="246">
        <v>2011</v>
      </c>
      <c r="AI1" s="246">
        <v>2012</v>
      </c>
      <c r="AJ1" s="246">
        <v>2013</v>
      </c>
      <c r="AK1" s="246">
        <v>2014</v>
      </c>
      <c r="AL1" s="246">
        <v>2015</v>
      </c>
      <c r="AM1" s="246">
        <v>2016</v>
      </c>
      <c r="AN1" s="246">
        <v>2017</v>
      </c>
      <c r="AO1" s="246">
        <f>AN1+1</f>
        <v>2018</v>
      </c>
      <c r="AP1" s="246">
        <f>AO1+1</f>
        <v>2019</v>
      </c>
      <c r="AQ1" s="246">
        <f>AP1+1</f>
        <v>2020</v>
      </c>
      <c r="AR1" s="246">
        <f>AQ1+1</f>
        <v>2021</v>
      </c>
      <c r="AS1" s="246">
        <v>2022</v>
      </c>
    </row>
    <row r="2" spans="1:45">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468"/>
      <c r="AM2" s="246"/>
      <c r="AN2" s="246"/>
      <c r="AO2" s="246"/>
      <c r="AP2" s="246"/>
      <c r="AQ2" s="246"/>
      <c r="AR2" s="246"/>
    </row>
    <row r="3" spans="1:45">
      <c r="A3" s="246" t="s">
        <v>60</v>
      </c>
      <c r="B3" s="106"/>
      <c r="C3" s="468">
        <v>3215483</v>
      </c>
      <c r="D3" s="468">
        <v>3304188</v>
      </c>
      <c r="E3" s="468">
        <v>3395798</v>
      </c>
      <c r="F3" s="468">
        <v>3489402</v>
      </c>
      <c r="G3" s="468">
        <v>3583707</v>
      </c>
      <c r="H3" s="468">
        <v>3677854</v>
      </c>
      <c r="I3" s="468">
        <v>3771578</v>
      </c>
      <c r="J3" s="468">
        <v>3865402</v>
      </c>
      <c r="K3" s="468">
        <v>3960243</v>
      </c>
      <c r="L3" s="468">
        <v>4057406</v>
      </c>
      <c r="M3" s="468">
        <v>4157903</v>
      </c>
      <c r="N3" s="468">
        <v>4261933</v>
      </c>
      <c r="O3" s="468">
        <v>4369407</v>
      </c>
      <c r="P3" s="468">
        <v>4480689</v>
      </c>
      <c r="Q3" s="468">
        <v>4595761</v>
      </c>
      <c r="R3" s="468">
        <v>4715929</v>
      </c>
      <c r="S3" s="468">
        <v>4841020</v>
      </c>
      <c r="T3" s="468">
        <v>4970823</v>
      </c>
      <c r="U3" s="468">
        <v>5104516</v>
      </c>
      <c r="V3" s="468">
        <v>5240941</v>
      </c>
      <c r="W3" s="468">
        <v>5379226</v>
      </c>
      <c r="X3" s="468">
        <v>5518971</v>
      </c>
      <c r="Y3" s="468">
        <v>5660267</v>
      </c>
      <c r="Z3" s="468">
        <v>5803302</v>
      </c>
      <c r="AA3" s="468">
        <v>5948461</v>
      </c>
      <c r="AB3" s="468">
        <v>6095959</v>
      </c>
      <c r="AC3" s="468">
        <v>6245797</v>
      </c>
      <c r="AD3" s="468">
        <v>6397623</v>
      </c>
      <c r="AE3" s="468">
        <v>6550877</v>
      </c>
      <c r="AF3" s="468">
        <v>6704829</v>
      </c>
      <c r="AG3" s="468">
        <v>6858945</v>
      </c>
      <c r="AH3" s="468">
        <v>7012977</v>
      </c>
      <c r="AI3" s="468">
        <v>7167010</v>
      </c>
      <c r="AJ3" s="468">
        <v>7308864</v>
      </c>
      <c r="AK3" s="468">
        <v>7463577</v>
      </c>
      <c r="AL3" s="468">
        <v>7619321</v>
      </c>
      <c r="AM3" s="468">
        <v>8084991</v>
      </c>
      <c r="AN3" s="476"/>
      <c r="AO3" s="383"/>
      <c r="AP3" s="383"/>
      <c r="AQ3" s="383"/>
      <c r="AR3" s="383"/>
      <c r="AS3" s="383"/>
    </row>
    <row r="4" spans="1:45" ht="15">
      <c r="A4" s="870" t="s">
        <v>61</v>
      </c>
      <c r="B4" s="106"/>
      <c r="C4" s="106"/>
      <c r="D4" s="468"/>
      <c r="E4" s="468"/>
      <c r="F4" s="468"/>
      <c r="G4" s="468"/>
      <c r="H4" s="468"/>
      <c r="I4" s="468"/>
      <c r="J4" s="468"/>
      <c r="K4" s="468"/>
      <c r="L4" s="468"/>
      <c r="M4" s="468"/>
      <c r="N4" s="468"/>
      <c r="O4" s="468"/>
      <c r="P4" s="468"/>
      <c r="Q4" s="173"/>
      <c r="R4" s="173"/>
      <c r="S4" s="173"/>
      <c r="T4" s="173"/>
      <c r="U4" s="173"/>
      <c r="V4" s="173"/>
      <c r="W4" s="173"/>
      <c r="X4" s="173"/>
      <c r="Y4" s="173"/>
      <c r="Z4" s="173"/>
      <c r="AA4" s="173"/>
      <c r="AB4" s="173"/>
      <c r="AC4" s="173"/>
      <c r="AD4" s="173"/>
      <c r="AE4" s="173"/>
      <c r="AF4" s="173"/>
      <c r="AG4" s="173"/>
      <c r="AH4" s="173"/>
      <c r="AI4" s="173"/>
      <c r="AJ4" s="173"/>
      <c r="AK4" s="173"/>
      <c r="AL4" s="173"/>
      <c r="AM4" s="173"/>
      <c r="AN4" s="383"/>
      <c r="AO4" s="383"/>
      <c r="AP4" s="383"/>
      <c r="AQ4" s="383"/>
      <c r="AR4" s="383"/>
      <c r="AS4" s="383"/>
    </row>
    <row r="5" spans="1:45">
      <c r="A5" s="469"/>
      <c r="B5" s="106"/>
      <c r="C5" s="106"/>
      <c r="D5" s="468"/>
      <c r="E5" s="468"/>
      <c r="F5" s="468"/>
      <c r="G5" s="468"/>
      <c r="H5" s="468"/>
      <c r="I5" s="468"/>
      <c r="J5" s="468"/>
      <c r="K5" s="468"/>
      <c r="L5" s="468"/>
      <c r="M5" s="468"/>
      <c r="N5" s="468"/>
      <c r="O5" s="468"/>
      <c r="P5" s="468"/>
      <c r="Q5" s="173"/>
      <c r="R5" s="173"/>
      <c r="S5" s="173"/>
      <c r="T5" s="173"/>
      <c r="U5" s="173"/>
      <c r="V5" s="173"/>
      <c r="W5" s="173"/>
      <c r="X5" s="173"/>
      <c r="Y5" s="173"/>
      <c r="Z5" s="173"/>
      <c r="AA5" s="173"/>
      <c r="AB5" s="173"/>
      <c r="AC5" s="173"/>
      <c r="AD5" s="173"/>
      <c r="AE5" s="173"/>
      <c r="AF5" s="173"/>
      <c r="AG5" s="173"/>
      <c r="AH5" s="173"/>
      <c r="AI5" s="173"/>
      <c r="AJ5" s="173"/>
      <c r="AK5" s="173"/>
      <c r="AL5" s="173"/>
      <c r="AM5" s="173"/>
      <c r="AN5" s="383"/>
      <c r="AO5" s="383"/>
      <c r="AP5" s="383"/>
      <c r="AQ5" s="383"/>
      <c r="AR5" s="383"/>
      <c r="AS5" s="383"/>
    </row>
    <row r="6" spans="1:45">
      <c r="A6" s="299"/>
      <c r="B6" s="106"/>
      <c r="C6" s="106"/>
      <c r="D6" s="106"/>
      <c r="E6" s="106"/>
      <c r="F6" s="106"/>
      <c r="G6" s="106"/>
      <c r="H6" s="106"/>
      <c r="I6" s="106"/>
      <c r="J6" s="106"/>
      <c r="K6" s="106" t="s">
        <v>62</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477"/>
      <c r="AK6" s="477"/>
      <c r="AL6" s="477"/>
      <c r="AM6" s="477"/>
      <c r="AN6" s="484"/>
      <c r="AO6" s="484"/>
      <c r="AP6" s="484"/>
      <c r="AQ6" s="484"/>
      <c r="AR6" s="484"/>
      <c r="AS6" s="383"/>
    </row>
    <row r="7" spans="1:45">
      <c r="A7" s="301" t="s">
        <v>63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477"/>
      <c r="AK7" s="477"/>
      <c r="AL7" s="477"/>
      <c r="AM7" s="477"/>
      <c r="AN7" s="484"/>
      <c r="AO7" s="484"/>
      <c r="AP7" s="484"/>
      <c r="AQ7" s="484"/>
      <c r="AR7" s="484"/>
      <c r="AS7" s="383"/>
    </row>
    <row r="8" spans="1:45">
      <c r="A8" s="485" t="s">
        <v>64</v>
      </c>
      <c r="B8" s="470" t="s">
        <v>65</v>
      </c>
      <c r="C8" s="471">
        <v>12.064</v>
      </c>
      <c r="D8" s="471">
        <v>8.0540000000000003</v>
      </c>
      <c r="E8" s="471">
        <v>5.5350000000000001</v>
      </c>
      <c r="F8" s="471">
        <v>7.9020000000000001</v>
      </c>
      <c r="G8" s="471">
        <v>7.4210000000000003</v>
      </c>
      <c r="H8" s="471">
        <v>3.71</v>
      </c>
      <c r="I8" s="471">
        <v>5.4539999999999997</v>
      </c>
      <c r="J8" s="471">
        <v>3.3370000000000002</v>
      </c>
      <c r="K8" s="471">
        <v>5.4450000000000003</v>
      </c>
      <c r="L8" s="471">
        <v>4.4800000000000004</v>
      </c>
      <c r="M8" s="471">
        <v>6.9530000000000003</v>
      </c>
      <c r="N8" s="471">
        <v>6.9660000000000002</v>
      </c>
      <c r="O8" s="471">
        <v>4.3099999999999996</v>
      </c>
      <c r="P8" s="471">
        <v>4.9740000000000002</v>
      </c>
      <c r="Q8" s="471">
        <v>2.8530000000000002</v>
      </c>
      <c r="R8" s="471">
        <v>17.280999999999999</v>
      </c>
      <c r="S8" s="471">
        <v>11.632</v>
      </c>
      <c r="T8" s="471">
        <v>3.9430000000000001</v>
      </c>
      <c r="U8" s="471">
        <v>13.59</v>
      </c>
      <c r="V8" s="471">
        <v>14.932</v>
      </c>
      <c r="W8" s="471">
        <v>15.596</v>
      </c>
      <c r="X8" s="471">
        <v>9.2889999999999997</v>
      </c>
      <c r="Y8" s="471">
        <v>11.795999999999999</v>
      </c>
      <c r="Z8" s="471">
        <v>14.718</v>
      </c>
      <c r="AA8" s="471">
        <v>2.1190000000000002</v>
      </c>
      <c r="AB8" s="471">
        <v>1.823</v>
      </c>
      <c r="AC8" s="471">
        <v>2.37</v>
      </c>
      <c r="AD8" s="471">
        <v>0.91100000000000003</v>
      </c>
      <c r="AE8" s="478">
        <v>10.8</v>
      </c>
      <c r="AF8" s="478">
        <v>6.9130000000000003</v>
      </c>
      <c r="AG8" s="478">
        <v>5.1020000000000003</v>
      </c>
      <c r="AH8" s="478">
        <v>4.4409999999999998</v>
      </c>
      <c r="AI8" s="478">
        <v>4.5369999999999999</v>
      </c>
      <c r="AJ8" s="478">
        <v>4.96</v>
      </c>
      <c r="AK8" s="483">
        <v>5.28</v>
      </c>
      <c r="AL8" s="483">
        <v>5.9960000000000004</v>
      </c>
      <c r="AM8" s="483">
        <v>6</v>
      </c>
      <c r="AN8" s="483">
        <v>5</v>
      </c>
      <c r="AO8" s="483">
        <v>5</v>
      </c>
      <c r="AP8" s="483">
        <v>5</v>
      </c>
      <c r="AQ8" s="483">
        <v>5</v>
      </c>
      <c r="AR8" s="483">
        <v>5</v>
      </c>
      <c r="AS8" s="383"/>
    </row>
    <row r="9" spans="1:45" ht="15">
      <c r="A9" s="507" t="s">
        <v>724</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73"/>
      <c r="AF9" s="173"/>
      <c r="AG9" s="173"/>
      <c r="AH9" s="173"/>
      <c r="AI9" s="173"/>
      <c r="AJ9" s="173"/>
      <c r="AK9" s="173"/>
      <c r="AL9" s="173"/>
      <c r="AM9" s="173"/>
      <c r="AN9" s="383"/>
      <c r="AO9" s="383"/>
      <c r="AP9" s="383"/>
      <c r="AQ9" s="383"/>
      <c r="AR9" s="383"/>
      <c r="AS9" s="383"/>
    </row>
    <row r="10" spans="1:45">
      <c r="A10" s="485" t="s">
        <v>64</v>
      </c>
      <c r="B10" s="470" t="s">
        <v>65</v>
      </c>
      <c r="C10" s="106"/>
      <c r="D10" s="106"/>
      <c r="E10" s="106"/>
      <c r="F10" s="106"/>
      <c r="G10" s="106"/>
      <c r="H10" s="106"/>
      <c r="I10" s="106"/>
      <c r="J10" s="106"/>
      <c r="K10" s="106"/>
      <c r="L10" s="106"/>
      <c r="M10" s="106"/>
      <c r="N10" s="106"/>
      <c r="O10" s="106"/>
      <c r="P10" s="106"/>
      <c r="Q10" s="106"/>
      <c r="R10" s="106"/>
      <c r="S10" s="106"/>
      <c r="T10" s="106"/>
      <c r="U10" s="106"/>
      <c r="V10" s="106"/>
      <c r="W10" s="471">
        <v>15.6</v>
      </c>
      <c r="X10" s="471">
        <v>9.3000000000000007</v>
      </c>
      <c r="Y10" s="471">
        <v>11.8</v>
      </c>
      <c r="Z10" s="471">
        <v>14.7</v>
      </c>
      <c r="AA10" s="471">
        <v>2.2000000000000002</v>
      </c>
      <c r="AB10" s="471">
        <v>1.7808043992582734</v>
      </c>
      <c r="AC10" s="471">
        <v>2.3684623841683683</v>
      </c>
      <c r="AD10" s="471">
        <v>0.90000000000000013</v>
      </c>
      <c r="AE10" s="478">
        <v>10.761418232682596</v>
      </c>
      <c r="AF10" s="478">
        <v>6.9183253260123534</v>
      </c>
      <c r="AG10" s="478">
        <v>6.0136089356785272</v>
      </c>
      <c r="AH10" s="478">
        <v>8.4384915348656886</v>
      </c>
      <c r="AI10" s="478">
        <v>2.2074569252418019</v>
      </c>
      <c r="AJ10" s="478">
        <v>4.3392504930966469</v>
      </c>
      <c r="AK10" s="478">
        <v>5.2221172022684392</v>
      </c>
      <c r="AL10" s="478">
        <v>4.8977543229283604</v>
      </c>
      <c r="AM10" s="478">
        <f>'Prices (Tb9)'!P9</f>
        <v>6.7</v>
      </c>
      <c r="AN10" s="483">
        <f>'Prices (Tb9)'!Q9</f>
        <v>5.4</v>
      </c>
      <c r="AO10" s="483">
        <f>'Prices (Tb9)'!R9</f>
        <v>5.6</v>
      </c>
      <c r="AP10" s="483">
        <f>'Prices (Tb9)'!S9</f>
        <v>5.4</v>
      </c>
      <c r="AQ10" s="483">
        <f>'Prices (Tb9)'!T9</f>
        <v>5.5</v>
      </c>
      <c r="AR10" s="483">
        <f>'Prices (Tb9)'!U9</f>
        <v>5</v>
      </c>
      <c r="AS10" s="383"/>
    </row>
    <row r="11" spans="1:45" ht="15">
      <c r="A11" s="507" t="s">
        <v>502</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73"/>
      <c r="AF11" s="173"/>
      <c r="AG11" s="173"/>
      <c r="AH11" s="173"/>
      <c r="AI11" s="173"/>
      <c r="AJ11" s="173"/>
      <c r="AK11" s="173"/>
      <c r="AL11" s="173"/>
      <c r="AM11" s="173"/>
      <c r="AN11" s="383"/>
      <c r="AO11" s="383"/>
      <c r="AP11" s="383"/>
      <c r="AQ11" s="383"/>
      <c r="AR11" s="383"/>
      <c r="AS11" s="383"/>
    </row>
    <row r="12" spans="1:45">
      <c r="A12" s="680" t="s">
        <v>723</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73"/>
      <c r="AF12" s="173"/>
      <c r="AG12" s="173"/>
      <c r="AH12" s="173"/>
      <c r="AI12" s="173"/>
      <c r="AJ12" s="173"/>
      <c r="AK12" s="173"/>
      <c r="AL12" s="173"/>
      <c r="AM12" s="173"/>
      <c r="AN12" s="383"/>
      <c r="AO12" s="383"/>
      <c r="AP12" s="383"/>
      <c r="AQ12" s="383"/>
      <c r="AR12" s="383"/>
      <c r="AS12" s="383"/>
    </row>
    <row r="13" spans="1:45">
      <c r="A13" s="299"/>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350"/>
      <c r="AO13" s="350"/>
      <c r="AP13" s="350"/>
      <c r="AQ13" s="350"/>
      <c r="AR13" s="350"/>
      <c r="AS13" s="383"/>
    </row>
    <row r="14" spans="1:45">
      <c r="A14" s="301" t="s">
        <v>66</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350"/>
      <c r="AO14" s="350"/>
      <c r="AP14" s="350"/>
      <c r="AQ14" s="350"/>
      <c r="AR14" s="350"/>
      <c r="AS14" s="383"/>
    </row>
    <row r="15" spans="1:45">
      <c r="A15" s="299" t="s">
        <v>517</v>
      </c>
      <c r="B15" s="106" t="s">
        <v>67</v>
      </c>
      <c r="C15" s="685"/>
      <c r="D15" s="685"/>
      <c r="E15" s="685"/>
      <c r="F15" s="685"/>
      <c r="G15" s="685"/>
      <c r="H15" s="685"/>
      <c r="I15" s="685"/>
      <c r="J15" s="685"/>
      <c r="K15" s="685"/>
      <c r="L15" s="685"/>
      <c r="M15" s="685"/>
      <c r="N15" s="685"/>
      <c r="O15" s="685"/>
      <c r="P15" s="685"/>
      <c r="Q15" s="685">
        <f>'GDP (Tb1)'!G131</f>
        <v>5530.2103703592356</v>
      </c>
      <c r="R15" s="685">
        <f>'GDP (Tb1)'!H131</f>
        <v>6194.7652283638399</v>
      </c>
      <c r="S15" s="685">
        <f>'GDP (Tb1)'!I131</f>
        <v>6794.7336339524136</v>
      </c>
      <c r="T15" s="685">
        <f>'GDP (Tb1)'!J131</f>
        <v>7079.6110145337952</v>
      </c>
      <c r="U15" s="685">
        <f>'GDP (Tb1)'!K131</f>
        <v>7803.5855116358662</v>
      </c>
      <c r="V15" s="685">
        <f>'GDP (Tb1)'!L131</f>
        <v>8828.2526411261788</v>
      </c>
      <c r="W15" s="685">
        <f>'GDP (Tb1)'!M131</f>
        <v>9735.8993883195981</v>
      </c>
      <c r="X15" s="685">
        <f>'GDP (Tb1)'!N131</f>
        <v>10396.289593878231</v>
      </c>
      <c r="Y15" s="685">
        <f>'GDP (Tb1)'!O131</f>
        <v>11871.9</v>
      </c>
      <c r="Z15" s="685">
        <f>'GDP (Tb1)'!P131</f>
        <v>13241.4</v>
      </c>
      <c r="AA15" s="685">
        <f>'GDP (Tb1)'!Q131</f>
        <v>13459.3</v>
      </c>
      <c r="AB15" s="685">
        <f>'GDP (Tb1)'!R131</f>
        <v>15094.7</v>
      </c>
      <c r="AC15" s="685">
        <f>'GDP (Tb1)'!S131</f>
        <v>16896.5</v>
      </c>
      <c r="AD15" s="685">
        <v>18798.400000000001</v>
      </c>
      <c r="AE15" s="685">
        <v>21601.3</v>
      </c>
      <c r="AF15" s="685">
        <v>22331</v>
      </c>
      <c r="AG15" s="685">
        <v>26395.3</v>
      </c>
      <c r="AH15" s="685">
        <v>30618.400000000001</v>
      </c>
      <c r="AI15" s="685">
        <v>32133</v>
      </c>
      <c r="AJ15" s="685">
        <v>34321.599999999999</v>
      </c>
      <c r="AK15" s="685">
        <v>43279.199999999997</v>
      </c>
      <c r="AL15" s="685">
        <v>47259.7</v>
      </c>
      <c r="AM15" s="686">
        <v>51386.400000000001</v>
      </c>
      <c r="AN15" s="686">
        <v>57337.599999999999</v>
      </c>
      <c r="AO15" s="686">
        <v>62320.6</v>
      </c>
      <c r="AP15" s="686">
        <v>66399.199999999997</v>
      </c>
      <c r="AQ15" s="686">
        <v>71026.3</v>
      </c>
      <c r="AR15" s="686">
        <v>75945.7</v>
      </c>
      <c r="AS15" s="383"/>
    </row>
    <row r="16" spans="1:45">
      <c r="A16" s="417" t="s">
        <v>68</v>
      </c>
      <c r="B16" s="106"/>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J16" s="685"/>
      <c r="AK16" s="685"/>
      <c r="AL16" s="685"/>
      <c r="AM16" s="686"/>
      <c r="AN16" s="686"/>
      <c r="AO16" s="686"/>
      <c r="AP16" s="686"/>
      <c r="AQ16" s="686"/>
      <c r="AR16" s="686"/>
      <c r="AS16" s="383"/>
    </row>
    <row r="17" spans="1:46">
      <c r="A17" s="299" t="s">
        <v>516</v>
      </c>
      <c r="B17" s="106" t="s">
        <v>67</v>
      </c>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f>AD17*(1-'GDP (Tb1)'!T132/100)</f>
        <v>25248.06</v>
      </c>
      <c r="AD17" s="685">
        <f>'GDP (Tb1)'!T131</f>
        <v>28305</v>
      </c>
      <c r="AE17" s="685">
        <f>'GDP (Tb1)'!U131</f>
        <v>31515</v>
      </c>
      <c r="AF17" s="685">
        <f>'GDP (Tb1)'!V131</f>
        <v>32014</v>
      </c>
      <c r="AG17" s="685">
        <f>'GDP (Tb1)'!W131</f>
        <v>38753</v>
      </c>
      <c r="AH17" s="685">
        <f>'GDP (Tb1)'!X131</f>
        <v>42642</v>
      </c>
      <c r="AI17" s="685">
        <f>'GDP (Tb1)'!Y131</f>
        <v>44373</v>
      </c>
      <c r="AJ17" s="685">
        <f>'GDP (Tb1)'!Z131</f>
        <v>47721</v>
      </c>
      <c r="AK17" s="685">
        <f>'GDP (Tb1)'!AA131</f>
        <v>56621</v>
      </c>
      <c r="AL17" s="685">
        <f>'GDP (Tb1)'!AB131</f>
        <v>62157.5</v>
      </c>
      <c r="AM17" s="686">
        <f>'GDP (Tb1)'!AC131</f>
        <v>67763.8</v>
      </c>
      <c r="AN17" s="686">
        <f>'GDP (Tb1)'!AD131</f>
        <v>73860.7</v>
      </c>
      <c r="AO17" s="686">
        <f>'GDP (Tb1)'!AE131</f>
        <v>80113.399999999994</v>
      </c>
      <c r="AP17" s="686">
        <f>'GDP (Tb1)'!AF131</f>
        <v>85938.9</v>
      </c>
      <c r="AQ17" s="686">
        <f>'GDP (Tb1)'!AG131</f>
        <v>92175.5</v>
      </c>
      <c r="AR17" s="686">
        <f>'GDP (Tb1)'!AH131</f>
        <v>99080.2</v>
      </c>
      <c r="AS17" s="686">
        <f>'GDP (Tb1)'!AI131</f>
        <v>106957.4</v>
      </c>
    </row>
    <row r="18" spans="1:46">
      <c r="A18" s="680" t="s">
        <v>722</v>
      </c>
      <c r="B18" s="106"/>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7"/>
      <c r="AL18" s="688"/>
      <c r="AM18" s="689"/>
      <c r="AN18" s="689"/>
      <c r="AO18" s="689"/>
      <c r="AP18" s="689"/>
      <c r="AQ18" s="689"/>
      <c r="AR18" s="689"/>
      <c r="AS18" s="383"/>
    </row>
    <row r="19" spans="1:46">
      <c r="A19" s="417"/>
      <c r="B19" s="106"/>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6"/>
      <c r="AN19" s="686"/>
      <c r="AO19" s="686"/>
      <c r="AP19" s="686"/>
      <c r="AQ19" s="686"/>
      <c r="AR19" s="686"/>
      <c r="AS19" s="383"/>
    </row>
    <row r="20" spans="1:46">
      <c r="A20" s="299" t="s">
        <v>727</v>
      </c>
      <c r="B20" s="295" t="s">
        <v>726</v>
      </c>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f>AD20*(1-'GDP (Tb1)'!T135/100)</f>
        <v>34151.802000000003</v>
      </c>
      <c r="AD20" s="685">
        <f>'GDP (Tb1)'!T134</f>
        <v>37041</v>
      </c>
      <c r="AE20" s="685">
        <f>'GDP (Tb1)'!U134</f>
        <v>36931</v>
      </c>
      <c r="AF20" s="685">
        <f>'GDP (Tb1)'!V134</f>
        <v>39444</v>
      </c>
      <c r="AG20" s="685">
        <f>'GDP (Tb1)'!W134</f>
        <v>43438</v>
      </c>
      <c r="AH20" s="685">
        <f>'GDP (Tb1)'!X134</f>
        <v>43919</v>
      </c>
      <c r="AI20" s="685">
        <f>'GDP (Tb1)'!Y134</f>
        <v>45961</v>
      </c>
      <c r="AJ20" s="685">
        <f>'GDP (Tb1)'!Z134</f>
        <v>47721</v>
      </c>
      <c r="AK20" s="685">
        <f>'GDP (Tb1)'!AA134</f>
        <v>53700</v>
      </c>
      <c r="AL20" s="685">
        <f>'GDP (Tb1)'!AB134</f>
        <v>59349</v>
      </c>
      <c r="AM20" s="686">
        <f>'GDP (Tb1)'!AC134</f>
        <v>60562.7</v>
      </c>
      <c r="AN20" s="686">
        <f>'GDP (Tb1)'!AD134</f>
        <v>61903.3</v>
      </c>
      <c r="AO20" s="686">
        <f>'GDP (Tb1)'!AE134</f>
        <v>63362.6</v>
      </c>
      <c r="AP20" s="686">
        <f>'GDP (Tb1)'!AF134</f>
        <v>64759.3</v>
      </c>
      <c r="AQ20" s="686">
        <f>'GDP (Tb1)'!AG134</f>
        <v>66056.7</v>
      </c>
      <c r="AR20" s="686">
        <f>'GDP (Tb1)'!AH134</f>
        <v>67728.7</v>
      </c>
      <c r="AS20" s="686">
        <f>'GDP (Tb1)'!AI134</f>
        <v>69629.3</v>
      </c>
    </row>
    <row r="21" spans="1:46">
      <c r="A21" s="299" t="s">
        <v>70</v>
      </c>
      <c r="B21" s="470" t="s">
        <v>65</v>
      </c>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f>'GDP (Tb1)'!T135</f>
        <v>7.8</v>
      </c>
      <c r="AE21" s="874">
        <f>'GDP (Tb1)'!U135</f>
        <v>-0.29696822439998494</v>
      </c>
      <c r="AF21" s="685">
        <f>'GDP (Tb1)'!V135</f>
        <v>6.804581516882835</v>
      </c>
      <c r="AG21" s="685">
        <f>'GDP (Tb1)'!W135</f>
        <v>10.125747895750937</v>
      </c>
      <c r="AH21" s="685">
        <f>'GDP (Tb1)'!X135</f>
        <v>1.1073253833049357</v>
      </c>
      <c r="AI21" s="685">
        <f>'GDP (Tb1)'!Y135</f>
        <v>4.6494683394430636</v>
      </c>
      <c r="AJ21" s="685">
        <f>'GDP (Tb1)'!Z135</f>
        <v>3.8293335654141503</v>
      </c>
      <c r="AK21" s="685">
        <f>'GDP (Tb1)'!AA135</f>
        <v>12.529075249889976</v>
      </c>
      <c r="AL21" s="685">
        <f>'GDP (Tb1)'!AB135</f>
        <v>10.519553072625708</v>
      </c>
      <c r="AM21" s="686">
        <f>'GDP (Tb1)'!AC135</f>
        <v>2.0450218200812165</v>
      </c>
      <c r="AN21" s="686">
        <f>'GDP (Tb1)'!AD135</f>
        <v>2.2135737013046164</v>
      </c>
      <c r="AO21" s="686">
        <f>'GDP (Tb1)'!AE135</f>
        <v>2.3573864398182209</v>
      </c>
      <c r="AP21" s="686">
        <f>'GDP (Tb1)'!AF135</f>
        <v>2.2042971721488724</v>
      </c>
      <c r="AQ21" s="686">
        <f>'GDP (Tb1)'!AG135</f>
        <v>2.0034188139772979</v>
      </c>
      <c r="AR21" s="686">
        <f>'GDP (Tb1)'!AH135</f>
        <v>2.5311588377863181</v>
      </c>
      <c r="AS21" s="686">
        <f>'GDP (Tb1)'!AI135</f>
        <v>2.8061958962743994</v>
      </c>
      <c r="AT21" s="685"/>
    </row>
    <row r="22" spans="1:46">
      <c r="A22" s="417" t="s">
        <v>722</v>
      </c>
      <c r="B22" s="106"/>
      <c r="C22" s="685"/>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6"/>
      <c r="AN22" s="686"/>
      <c r="AO22" s="686"/>
      <c r="AP22" s="686"/>
      <c r="AQ22" s="686"/>
      <c r="AR22" s="686"/>
      <c r="AS22" s="383"/>
    </row>
    <row r="23" spans="1:46">
      <c r="A23" s="299" t="s">
        <v>69</v>
      </c>
      <c r="B23" s="295" t="s">
        <v>521</v>
      </c>
      <c r="C23" s="685">
        <v>4284</v>
      </c>
      <c r="D23" s="685">
        <v>4333</v>
      </c>
      <c r="E23" s="685">
        <v>4369</v>
      </c>
      <c r="F23" s="685">
        <v>4519</v>
      </c>
      <c r="G23" s="685">
        <v>4475</v>
      </c>
      <c r="H23" s="685">
        <v>4635</v>
      </c>
      <c r="I23" s="685">
        <v>4897</v>
      </c>
      <c r="J23" s="685">
        <v>5032</v>
      </c>
      <c r="K23" s="685">
        <v>5179</v>
      </c>
      <c r="L23" s="685">
        <v>5105</v>
      </c>
      <c r="M23" s="685">
        <v>4952</v>
      </c>
      <c r="N23" s="685">
        <v>5425</v>
      </c>
      <c r="O23" s="685">
        <v>6175</v>
      </c>
      <c r="P23" s="685">
        <v>7299</v>
      </c>
      <c r="Q23" s="685">
        <v>7733</v>
      </c>
      <c r="R23" s="685">
        <v>7467</v>
      </c>
      <c r="S23" s="685">
        <v>7960</v>
      </c>
      <c r="T23" s="685">
        <v>7455</v>
      </c>
      <c r="U23" s="685">
        <v>7804</v>
      </c>
      <c r="V23" s="685">
        <v>7948</v>
      </c>
      <c r="W23" s="685">
        <v>7753</v>
      </c>
      <c r="X23" s="685">
        <v>7750</v>
      </c>
      <c r="Y23" s="685">
        <v>7905</v>
      </c>
      <c r="Z23" s="685">
        <v>8252</v>
      </c>
      <c r="AA23" s="685">
        <v>8299</v>
      </c>
      <c r="AB23" s="685">
        <v>8625</v>
      </c>
      <c r="AC23" s="685">
        <v>8823</v>
      </c>
      <c r="AD23" s="685">
        <v>9454</v>
      </c>
      <c r="AE23" s="685">
        <v>10079</v>
      </c>
      <c r="AF23" s="685">
        <v>10698</v>
      </c>
      <c r="AG23" s="685">
        <v>11519</v>
      </c>
      <c r="AH23" s="685">
        <v>12748</v>
      </c>
      <c r="AI23" s="685">
        <v>13779</v>
      </c>
      <c r="AJ23" s="685">
        <v>14542</v>
      </c>
      <c r="AK23" s="686">
        <v>15783</v>
      </c>
      <c r="AL23" s="686">
        <v>17199</v>
      </c>
      <c r="AM23" s="686">
        <v>17737</v>
      </c>
      <c r="AN23" s="686">
        <v>18517</v>
      </c>
      <c r="AO23" s="686">
        <v>18785</v>
      </c>
      <c r="AP23" s="686">
        <v>19384</v>
      </c>
      <c r="AQ23" s="686">
        <v>20008</v>
      </c>
      <c r="AR23" s="686">
        <v>20658</v>
      </c>
      <c r="AS23" s="383"/>
    </row>
    <row r="24" spans="1:46">
      <c r="A24" s="299" t="s">
        <v>70</v>
      </c>
      <c r="B24" s="470" t="s">
        <v>65</v>
      </c>
      <c r="C24" s="479">
        <v>-2.3090000000000002</v>
      </c>
      <c r="D24" s="479">
        <v>1.149</v>
      </c>
      <c r="E24" s="479">
        <v>0.83199999999999996</v>
      </c>
      <c r="F24" s="479">
        <v>3.4380000000000002</v>
      </c>
      <c r="G24" s="479">
        <v>-0.98299999999999998</v>
      </c>
      <c r="H24" s="479">
        <v>3.5779999999999998</v>
      </c>
      <c r="I24" s="479">
        <v>5.6539999999999999</v>
      </c>
      <c r="J24" s="479">
        <v>2.762</v>
      </c>
      <c r="K24" s="479">
        <v>2.9089999999999998</v>
      </c>
      <c r="L24" s="479">
        <v>-1.4239999999999999</v>
      </c>
      <c r="M24" s="479">
        <v>-2.996</v>
      </c>
      <c r="N24" s="479">
        <v>9.5500000000000007</v>
      </c>
      <c r="O24" s="479">
        <v>13.827999999999999</v>
      </c>
      <c r="P24" s="479">
        <v>18.206</v>
      </c>
      <c r="Q24" s="479">
        <v>5.9459999999999997</v>
      </c>
      <c r="R24" s="479">
        <v>-3.4460000000000002</v>
      </c>
      <c r="S24" s="479">
        <v>6.5990000000000002</v>
      </c>
      <c r="T24" s="479">
        <v>-6.343</v>
      </c>
      <c r="U24" s="479">
        <v>4.6820000000000004</v>
      </c>
      <c r="V24" s="479">
        <v>1.8560000000000001</v>
      </c>
      <c r="W24" s="479">
        <v>-2.4550000000000001</v>
      </c>
      <c r="X24" s="479">
        <v>-4.4999999999999998E-2</v>
      </c>
      <c r="Y24" s="479">
        <v>2.008</v>
      </c>
      <c r="Z24" s="479">
        <v>4.3879999999999999</v>
      </c>
      <c r="AA24" s="479">
        <v>0.56999999999999995</v>
      </c>
      <c r="AB24" s="479">
        <v>3.9239999999999999</v>
      </c>
      <c r="AC24" s="479">
        <v>2.294</v>
      </c>
      <c r="AD24" s="479">
        <v>7.1520000000000001</v>
      </c>
      <c r="AE24" s="479">
        <v>6.6139999999999999</v>
      </c>
      <c r="AF24" s="479">
        <v>6.1340000000000003</v>
      </c>
      <c r="AG24" s="479">
        <v>7.68</v>
      </c>
      <c r="AH24" s="479">
        <v>10.669</v>
      </c>
      <c r="AI24" s="479">
        <v>8.0909999999999993</v>
      </c>
      <c r="AJ24" s="479">
        <v>5.53</v>
      </c>
      <c r="AK24" s="480">
        <v>8.5399999999999991</v>
      </c>
      <c r="AL24" s="480">
        <v>8.9719999999999995</v>
      </c>
      <c r="AM24" s="480">
        <v>3.1230000000000002</v>
      </c>
      <c r="AN24" s="480">
        <v>4.4000000000000004</v>
      </c>
      <c r="AO24" s="480">
        <v>1.4450000000000001</v>
      </c>
      <c r="AP24" s="480">
        <v>3.1920000000000002</v>
      </c>
      <c r="AQ24" s="480">
        <v>3.2189999999999999</v>
      </c>
      <c r="AR24" s="480">
        <v>3.2509999999999999</v>
      </c>
      <c r="AS24" s="383"/>
    </row>
    <row r="25" spans="1:46" ht="15">
      <c r="A25" s="507" t="s">
        <v>724</v>
      </c>
      <c r="B25" s="106"/>
      <c r="C25" s="106"/>
      <c r="D25" s="106"/>
      <c r="E25" s="106"/>
      <c r="F25" s="106"/>
      <c r="G25" s="106"/>
      <c r="H25" s="106"/>
      <c r="I25" s="106"/>
      <c r="J25" s="106"/>
      <c r="K25" s="106"/>
      <c r="L25" s="106"/>
      <c r="M25" s="106"/>
      <c r="N25" s="106"/>
      <c r="O25" s="106"/>
      <c r="P25" s="106"/>
      <c r="Q25" s="106"/>
      <c r="R25" s="478"/>
      <c r="S25" s="478"/>
      <c r="T25" s="478"/>
      <c r="U25" s="478"/>
      <c r="V25" s="478"/>
      <c r="W25" s="478"/>
      <c r="X25" s="478"/>
      <c r="Y25" s="478"/>
      <c r="Z25" s="478"/>
      <c r="AA25" s="478"/>
      <c r="AB25" s="478"/>
      <c r="AC25" s="478"/>
      <c r="AD25" s="478"/>
      <c r="AE25" s="478"/>
      <c r="AF25" s="478"/>
      <c r="AG25" s="478"/>
      <c r="AH25" s="478"/>
      <c r="AI25" s="478"/>
      <c r="AJ25" s="478"/>
      <c r="AK25" s="483"/>
      <c r="AL25" s="483"/>
      <c r="AM25" s="483"/>
      <c r="AN25" s="483"/>
      <c r="AO25" s="483"/>
      <c r="AP25" s="483"/>
      <c r="AQ25" s="483"/>
      <c r="AR25" s="483"/>
      <c r="AS25" s="383"/>
    </row>
    <row r="26" spans="1:46">
      <c r="A26" s="299"/>
      <c r="B26" s="106"/>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383"/>
      <c r="AL26" s="383"/>
      <c r="AM26" s="383"/>
      <c r="AN26" s="383"/>
      <c r="AO26" s="383"/>
      <c r="AP26" s="383"/>
      <c r="AQ26" s="383"/>
      <c r="AR26" s="383"/>
      <c r="AS26" s="383"/>
    </row>
    <row r="27" spans="1:46">
      <c r="A27" s="301" t="s">
        <v>71</v>
      </c>
      <c r="B27" s="106"/>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383"/>
      <c r="AL27" s="383"/>
      <c r="AM27" s="383"/>
      <c r="AN27" s="383"/>
      <c r="AO27" s="383"/>
      <c r="AP27" s="383"/>
      <c r="AQ27" s="383"/>
      <c r="AR27" s="383"/>
      <c r="AS27" s="383"/>
    </row>
    <row r="28" spans="1:46" s="466" customFormat="1">
      <c r="A28" s="295" t="s">
        <v>72</v>
      </c>
      <c r="B28" s="295" t="s">
        <v>73</v>
      </c>
      <c r="C28" s="685">
        <v>-0.23</v>
      </c>
      <c r="D28" s="685">
        <v>-0.41</v>
      </c>
      <c r="E28" s="685">
        <v>-0.29899999999999999</v>
      </c>
      <c r="F28" s="685">
        <v>-0.375</v>
      </c>
      <c r="G28" s="685">
        <v>-0.32100000000000001</v>
      </c>
      <c r="H28" s="685">
        <v>-0.15</v>
      </c>
      <c r="I28" s="685">
        <v>-0.105</v>
      </c>
      <c r="J28" s="685">
        <v>-0.215</v>
      </c>
      <c r="K28" s="685">
        <v>-0.33700000000000002</v>
      </c>
      <c r="L28" s="685">
        <v>-0.35499999999999998</v>
      </c>
      <c r="M28" s="685">
        <v>-9.1999999999999998E-2</v>
      </c>
      <c r="N28" s="685">
        <v>-0.152</v>
      </c>
      <c r="O28" s="685">
        <v>7.0000000000000007E-2</v>
      </c>
      <c r="P28" s="874">
        <v>0.61799999999999999</v>
      </c>
      <c r="Q28" s="874">
        <v>0.68700000000000006</v>
      </c>
      <c r="R28" s="874">
        <v>0.98799999999999999</v>
      </c>
      <c r="S28" s="874">
        <v>0.22800000000000001</v>
      </c>
      <c r="T28" s="874">
        <v>-0.378</v>
      </c>
      <c r="U28" s="874">
        <v>-0.121</v>
      </c>
      <c r="V28" s="874">
        <v>3.4000000000000002E-2</v>
      </c>
      <c r="W28" s="874">
        <v>0.26300000000000001</v>
      </c>
      <c r="X28" s="874">
        <v>0.17899999999999999</v>
      </c>
      <c r="Y28" s="874">
        <v>5.0000000000000001E-3</v>
      </c>
      <c r="Z28" s="874">
        <v>9.7000000000000003E-2</v>
      </c>
      <c r="AA28" s="874">
        <v>1.4999999999999999E-2</v>
      </c>
      <c r="AB28" s="874">
        <v>0.67900000000000005</v>
      </c>
      <c r="AC28" s="874">
        <v>-9.2999999999999999E-2</v>
      </c>
      <c r="AD28" s="874">
        <v>0.25</v>
      </c>
      <c r="AE28" s="874">
        <v>0.67900000000000005</v>
      </c>
      <c r="AF28" s="874">
        <v>-1.2330000000000001</v>
      </c>
      <c r="AG28" s="874">
        <v>-2.0910000000000002</v>
      </c>
      <c r="AH28" s="874">
        <v>-3.04</v>
      </c>
      <c r="AI28" s="874">
        <v>-8.2439999999999998</v>
      </c>
      <c r="AJ28" s="874">
        <v>-4.8949999999999996</v>
      </c>
      <c r="AK28" s="875">
        <v>-0.70299999999999996</v>
      </c>
      <c r="AL28" s="875">
        <v>0.44400000000000001</v>
      </c>
      <c r="AM28" s="875">
        <v>0.11799999999999999</v>
      </c>
      <c r="AN28" s="875">
        <v>0.61499999999999999</v>
      </c>
      <c r="AO28" s="875">
        <v>0.28399999999999997</v>
      </c>
      <c r="AP28" s="875">
        <v>0.16200000000000001</v>
      </c>
      <c r="AQ28" s="875">
        <v>2.4E-2</v>
      </c>
      <c r="AR28" s="875">
        <v>-0.11600000000000001</v>
      </c>
      <c r="AS28" s="871"/>
    </row>
    <row r="29" spans="1:46" s="466" customFormat="1">
      <c r="A29" s="295" t="s">
        <v>72</v>
      </c>
      <c r="B29" s="295" t="s">
        <v>74</v>
      </c>
      <c r="C29" s="479">
        <v>-8.3119999999999994</v>
      </c>
      <c r="D29" s="479">
        <v>-15.098000000000001</v>
      </c>
      <c r="E29" s="479">
        <v>-11.617000000000001</v>
      </c>
      <c r="F29" s="479">
        <v>-14.571999999999999</v>
      </c>
      <c r="G29" s="479">
        <v>-13.507999999999999</v>
      </c>
      <c r="H29" s="479">
        <v>-6.8029999999999999</v>
      </c>
      <c r="I29" s="479">
        <v>-4.399</v>
      </c>
      <c r="J29" s="479">
        <v>-8.1579999999999995</v>
      </c>
      <c r="K29" s="479">
        <v>-9.2040000000000006</v>
      </c>
      <c r="L29" s="479">
        <v>-10.018000000000001</v>
      </c>
      <c r="M29" s="479">
        <v>-2.86</v>
      </c>
      <c r="N29" s="479">
        <v>-4.0039999999999996</v>
      </c>
      <c r="O29" s="479">
        <v>1.6060000000000001</v>
      </c>
      <c r="P29" s="479">
        <v>12.412000000000001</v>
      </c>
      <c r="Q29" s="479">
        <v>12.568</v>
      </c>
      <c r="R29" s="479">
        <v>20.419</v>
      </c>
      <c r="S29" s="479">
        <v>4.4249999999999998</v>
      </c>
      <c r="T29" s="479">
        <v>-7.6840000000000002</v>
      </c>
      <c r="U29" s="479">
        <v>-3.2240000000000002</v>
      </c>
      <c r="V29" s="479">
        <v>1.0009999999999999</v>
      </c>
      <c r="W29" s="479">
        <v>7.5149999999999997</v>
      </c>
      <c r="X29" s="479">
        <v>5.8419999999999996</v>
      </c>
      <c r="Y29" s="479">
        <v>0.16300000000000001</v>
      </c>
      <c r="Z29" s="479">
        <v>2.6110000000000002</v>
      </c>
      <c r="AA29" s="479">
        <v>0.36399999999999999</v>
      </c>
      <c r="AB29" s="479">
        <v>13.95</v>
      </c>
      <c r="AC29" s="479">
        <v>-1.679</v>
      </c>
      <c r="AD29" s="479">
        <v>3.9390000000000001</v>
      </c>
      <c r="AE29" s="479">
        <v>8.484</v>
      </c>
      <c r="AF29" s="479">
        <v>-15.208</v>
      </c>
      <c r="AG29" s="479">
        <v>-21.516999999999999</v>
      </c>
      <c r="AH29" s="479">
        <v>-23.611000000000001</v>
      </c>
      <c r="AI29" s="479">
        <v>-53.561999999999998</v>
      </c>
      <c r="AJ29" s="479">
        <v>-31.756</v>
      </c>
      <c r="AK29" s="480">
        <v>-4.2249999999999996</v>
      </c>
      <c r="AL29" s="480">
        <v>2.7559999999999998</v>
      </c>
      <c r="AM29" s="480">
        <v>0.75600000000000001</v>
      </c>
      <c r="AN29" s="480">
        <v>3.6230000000000002</v>
      </c>
      <c r="AO29" s="480">
        <v>1.5820000000000001</v>
      </c>
      <c r="AP29" s="480">
        <v>0.84199999999999997</v>
      </c>
      <c r="AQ29" s="480">
        <v>0.11700000000000001</v>
      </c>
      <c r="AR29" s="480">
        <v>-0.52</v>
      </c>
      <c r="AS29" s="871"/>
    </row>
    <row r="30" spans="1:46" s="466" customFormat="1" hidden="1">
      <c r="A30" s="295" t="s">
        <v>75</v>
      </c>
      <c r="B30" s="470" t="s">
        <v>65</v>
      </c>
      <c r="C30" s="479"/>
      <c r="D30" s="479"/>
      <c r="E30" s="479"/>
      <c r="F30" s="479"/>
      <c r="G30" s="479"/>
      <c r="H30" s="479"/>
      <c r="I30" s="479"/>
      <c r="J30" s="479"/>
      <c r="K30" s="479"/>
      <c r="L30" s="479"/>
      <c r="M30" s="479"/>
      <c r="N30" s="479"/>
      <c r="O30" s="479">
        <v>-1.591</v>
      </c>
      <c r="P30" s="479">
        <v>-4.149</v>
      </c>
      <c r="Q30" s="479">
        <v>4.0220000000000002</v>
      </c>
      <c r="R30" s="479">
        <v>8.1470000000000002</v>
      </c>
      <c r="S30" s="479">
        <v>0.1</v>
      </c>
      <c r="T30" s="479">
        <v>-5.9359999999999999</v>
      </c>
      <c r="U30" s="479">
        <v>-5.7949999999999999</v>
      </c>
      <c r="V30" s="479">
        <v>-1.01</v>
      </c>
      <c r="W30" s="479">
        <v>1.895</v>
      </c>
      <c r="X30" s="479">
        <v>-3.5630000000000002</v>
      </c>
      <c r="Y30" s="479">
        <v>1.0229999999999999</v>
      </c>
      <c r="Z30" s="479">
        <v>7.766</v>
      </c>
      <c r="AA30" s="479">
        <v>9.6349999999999998</v>
      </c>
      <c r="AB30" s="479">
        <v>6.4109999999999996</v>
      </c>
      <c r="AC30" s="479">
        <v>7.7039999999999997</v>
      </c>
      <c r="AD30" s="479">
        <v>7.4829999999999997</v>
      </c>
      <c r="AE30" s="479">
        <v>11.645</v>
      </c>
      <c r="AF30" s="479">
        <v>-9.5079999999999991</v>
      </c>
      <c r="AG30" s="479">
        <v>6.63</v>
      </c>
      <c r="AH30" s="479">
        <v>9.9580000000000002</v>
      </c>
      <c r="AI30" s="479">
        <v>-0.44800000000000001</v>
      </c>
      <c r="AJ30" s="479">
        <v>-2.0089999999999999</v>
      </c>
      <c r="AK30" s="480">
        <v>-2.7719999999999998</v>
      </c>
      <c r="AL30" s="480">
        <v>-8.4740000000000002</v>
      </c>
      <c r="AM30" s="480">
        <v>-2.952</v>
      </c>
      <c r="AN30" s="480">
        <v>2.766</v>
      </c>
      <c r="AO30" s="480">
        <v>0.97399999999999998</v>
      </c>
      <c r="AP30" s="480">
        <v>0.75700000000000001</v>
      </c>
      <c r="AQ30" s="480">
        <v>1.0049999999999999</v>
      </c>
      <c r="AR30" s="480">
        <v>0.59699999999999998</v>
      </c>
      <c r="AS30" s="871"/>
    </row>
    <row r="31" spans="1:46" s="466" customFormat="1" hidden="1">
      <c r="A31" s="295" t="s">
        <v>76</v>
      </c>
      <c r="B31" s="470" t="s">
        <v>65</v>
      </c>
      <c r="C31" s="479">
        <v>8.9369999999999994</v>
      </c>
      <c r="D31" s="479">
        <v>1.3280000000000001</v>
      </c>
      <c r="E31" s="479">
        <v>-13.462999999999999</v>
      </c>
      <c r="F31" s="479">
        <v>1.7000000000000001E-2</v>
      </c>
      <c r="G31" s="479">
        <v>-8.8849999999999998</v>
      </c>
      <c r="H31" s="479">
        <v>-14.651</v>
      </c>
      <c r="I31" s="479">
        <v>0.10100000000000001</v>
      </c>
      <c r="J31" s="479">
        <v>16.663</v>
      </c>
      <c r="K31" s="479">
        <v>15.847</v>
      </c>
      <c r="L31" s="479">
        <v>-10.725</v>
      </c>
      <c r="M31" s="479">
        <v>-26.733000000000001</v>
      </c>
      <c r="N31" s="479">
        <v>22.03</v>
      </c>
      <c r="O31" s="479">
        <v>3.9260000000000002</v>
      </c>
      <c r="P31" s="479">
        <v>-4.149</v>
      </c>
      <c r="Q31" s="479">
        <v>4.0220000000000002</v>
      </c>
      <c r="R31" s="479">
        <v>8.1470000000000002</v>
      </c>
      <c r="S31" s="479">
        <v>0.1</v>
      </c>
      <c r="T31" s="479">
        <v>-5.9359999999999999</v>
      </c>
      <c r="U31" s="479">
        <v>-5.7949999999999999</v>
      </c>
      <c r="V31" s="479">
        <v>-1.01</v>
      </c>
      <c r="W31" s="479">
        <v>1.895</v>
      </c>
      <c r="X31" s="479">
        <v>-3.5630000000000002</v>
      </c>
      <c r="Y31" s="479">
        <v>1.0229999999999999</v>
      </c>
      <c r="Z31" s="479">
        <v>7.766</v>
      </c>
      <c r="AA31" s="479">
        <v>9.6349999999999998</v>
      </c>
      <c r="AB31" s="479">
        <v>6.4109999999999996</v>
      </c>
      <c r="AC31" s="479">
        <v>7.7039999999999997</v>
      </c>
      <c r="AD31" s="479">
        <v>7.4829999999999997</v>
      </c>
      <c r="AE31" s="479">
        <v>11.645</v>
      </c>
      <c r="AF31" s="479">
        <v>-9.5079999999999991</v>
      </c>
      <c r="AG31" s="479">
        <v>6.63</v>
      </c>
      <c r="AH31" s="479">
        <v>9.9580000000000002</v>
      </c>
      <c r="AI31" s="479">
        <v>-0.44800000000000001</v>
      </c>
      <c r="AJ31" s="479">
        <v>-2.0089999999999999</v>
      </c>
      <c r="AK31" s="480">
        <v>-2.7719999999999998</v>
      </c>
      <c r="AL31" s="480">
        <v>-8.4740000000000002</v>
      </c>
      <c r="AM31" s="480">
        <v>-2.952</v>
      </c>
      <c r="AN31" s="480">
        <v>2.766</v>
      </c>
      <c r="AO31" s="480">
        <v>0.97399999999999998</v>
      </c>
      <c r="AP31" s="480">
        <v>0.75700000000000001</v>
      </c>
      <c r="AQ31" s="480">
        <v>1.0049999999999999</v>
      </c>
      <c r="AR31" s="480">
        <v>0.59699999999999998</v>
      </c>
      <c r="AS31" s="871"/>
    </row>
    <row r="32" spans="1:46" s="466" customFormat="1" hidden="1">
      <c r="A32" s="295" t="s">
        <v>77</v>
      </c>
      <c r="B32" s="470" t="s">
        <v>65</v>
      </c>
      <c r="C32" s="479"/>
      <c r="D32" s="479"/>
      <c r="E32" s="479"/>
      <c r="F32" s="479"/>
      <c r="G32" s="479"/>
      <c r="H32" s="479"/>
      <c r="I32" s="479"/>
      <c r="J32" s="479"/>
      <c r="K32" s="479"/>
      <c r="L32" s="479"/>
      <c r="M32" s="479"/>
      <c r="N32" s="479"/>
      <c r="O32" s="479">
        <v>-37.689</v>
      </c>
      <c r="P32" s="479">
        <v>-5.5819999999999999</v>
      </c>
      <c r="Q32" s="479">
        <v>10.593</v>
      </c>
      <c r="R32" s="479">
        <v>5.7789999999999999</v>
      </c>
      <c r="S32" s="479">
        <v>-8.9999999999999993E-3</v>
      </c>
      <c r="T32" s="479">
        <v>0.60799999999999998</v>
      </c>
      <c r="U32" s="479">
        <v>-25.244</v>
      </c>
      <c r="V32" s="479">
        <v>-1.083</v>
      </c>
      <c r="W32" s="479">
        <v>12.676</v>
      </c>
      <c r="X32" s="479">
        <v>-12.340999999999999</v>
      </c>
      <c r="Y32" s="479">
        <v>9.9090000000000007</v>
      </c>
      <c r="Z32" s="479">
        <v>13.731999999999999</v>
      </c>
      <c r="AA32" s="479">
        <v>28.300999999999998</v>
      </c>
      <c r="AB32" s="479">
        <v>19.152999999999999</v>
      </c>
      <c r="AC32" s="479">
        <v>40.548000000000002</v>
      </c>
      <c r="AD32" s="479">
        <v>12.032999999999999</v>
      </c>
      <c r="AE32" s="479">
        <v>16.789000000000001</v>
      </c>
      <c r="AF32" s="479">
        <v>-17.093</v>
      </c>
      <c r="AG32" s="479">
        <v>29.32</v>
      </c>
      <c r="AH32" s="479">
        <v>28.73</v>
      </c>
      <c r="AI32" s="479">
        <v>-1.17</v>
      </c>
      <c r="AJ32" s="479">
        <v>-3.9769999999999999</v>
      </c>
      <c r="AK32" s="480">
        <v>-9.3019999999999996</v>
      </c>
      <c r="AL32" s="480">
        <v>-13.474</v>
      </c>
      <c r="AM32" s="480">
        <v>-9.843</v>
      </c>
      <c r="AN32" s="480">
        <v>2.254</v>
      </c>
      <c r="AO32" s="480">
        <v>1.923</v>
      </c>
      <c r="AP32" s="480">
        <v>1.264</v>
      </c>
      <c r="AQ32" s="480">
        <v>1.0529999999999999</v>
      </c>
      <c r="AR32" s="480">
        <v>0.77800000000000002</v>
      </c>
      <c r="AS32" s="871"/>
    </row>
    <row r="33" spans="1:45" s="466" customFormat="1" hidden="1">
      <c r="A33" s="295" t="s">
        <v>78</v>
      </c>
      <c r="B33" s="470" t="s">
        <v>65</v>
      </c>
      <c r="C33" s="479">
        <v>-8.9030000000000005</v>
      </c>
      <c r="D33" s="479">
        <v>4.45</v>
      </c>
      <c r="E33" s="479">
        <v>2.7650000000000001</v>
      </c>
      <c r="F33" s="479">
        <v>0.38500000000000001</v>
      </c>
      <c r="G33" s="479">
        <v>-1.343</v>
      </c>
      <c r="H33" s="479">
        <v>0.66800000000000004</v>
      </c>
      <c r="I33" s="479">
        <v>13.465999999999999</v>
      </c>
      <c r="J33" s="479">
        <v>8.782</v>
      </c>
      <c r="K33" s="479">
        <v>5.0190000000000001</v>
      </c>
      <c r="L33" s="479">
        <v>-1.923</v>
      </c>
      <c r="M33" s="479">
        <v>-5.6189999999999998</v>
      </c>
      <c r="N33" s="479">
        <v>15.311</v>
      </c>
      <c r="O33" s="479">
        <v>26.721</v>
      </c>
      <c r="P33" s="479">
        <v>-5.5819999999999999</v>
      </c>
      <c r="Q33" s="479">
        <v>10.593</v>
      </c>
      <c r="R33" s="479">
        <v>5.7789999999999999</v>
      </c>
      <c r="S33" s="479">
        <v>-8.9999999999999993E-3</v>
      </c>
      <c r="T33" s="479">
        <v>0.60799999999999998</v>
      </c>
      <c r="U33" s="479">
        <v>-25.244</v>
      </c>
      <c r="V33" s="479">
        <v>-1.083</v>
      </c>
      <c r="W33" s="479">
        <v>12.676</v>
      </c>
      <c r="X33" s="479">
        <v>-12.340999999999999</v>
      </c>
      <c r="Y33" s="479">
        <v>9.9090000000000007</v>
      </c>
      <c r="Z33" s="479">
        <v>13.731999999999999</v>
      </c>
      <c r="AA33" s="479">
        <v>28.300999999999998</v>
      </c>
      <c r="AB33" s="479">
        <v>19.152999999999999</v>
      </c>
      <c r="AC33" s="479">
        <v>40.548000000000002</v>
      </c>
      <c r="AD33" s="479">
        <v>12.032999999999999</v>
      </c>
      <c r="AE33" s="479">
        <v>16.789000000000001</v>
      </c>
      <c r="AF33" s="479">
        <v>-17.093</v>
      </c>
      <c r="AG33" s="479">
        <v>29.32</v>
      </c>
      <c r="AH33" s="479">
        <v>28.73</v>
      </c>
      <c r="AI33" s="479">
        <v>-1.17</v>
      </c>
      <c r="AJ33" s="479">
        <v>-3.9769999999999999</v>
      </c>
      <c r="AK33" s="480">
        <v>-9.3019999999999996</v>
      </c>
      <c r="AL33" s="480">
        <v>-13.474</v>
      </c>
      <c r="AM33" s="480">
        <v>-9.843</v>
      </c>
      <c r="AN33" s="480">
        <v>2.254</v>
      </c>
      <c r="AO33" s="480">
        <v>1.923</v>
      </c>
      <c r="AP33" s="480">
        <v>1.264</v>
      </c>
      <c r="AQ33" s="480">
        <v>1.0529999999999999</v>
      </c>
      <c r="AR33" s="480">
        <v>0.77800000000000002</v>
      </c>
      <c r="AS33" s="871"/>
    </row>
    <row r="34" spans="1:45" s="466" customFormat="1" ht="15">
      <c r="A34" s="508" t="s">
        <v>724</v>
      </c>
      <c r="B34" s="481"/>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row>
    <row r="35" spans="1:45">
      <c r="A35" s="475" t="s">
        <v>79</v>
      </c>
      <c r="B35" s="197"/>
      <c r="C35" s="197"/>
      <c r="D35" s="197"/>
      <c r="E35" s="197"/>
      <c r="F35" s="197"/>
      <c r="G35" s="197"/>
      <c r="H35" s="197"/>
      <c r="I35" s="197"/>
      <c r="J35" s="197"/>
      <c r="K35" s="197"/>
      <c r="L35" s="197"/>
      <c r="M35" s="197"/>
      <c r="N35" s="197"/>
      <c r="O35" s="197"/>
      <c r="P35" s="197"/>
      <c r="Q35" s="197"/>
      <c r="R35" s="197"/>
      <c r="S35" s="197"/>
      <c r="T35" s="218"/>
      <c r="U35" s="218"/>
    </row>
    <row r="36" spans="1:45">
      <c r="A36" s="475"/>
      <c r="B36" s="197"/>
      <c r="C36" s="197"/>
      <c r="D36" s="197"/>
      <c r="E36" s="197"/>
      <c r="F36" s="197"/>
      <c r="G36" s="197"/>
      <c r="H36" s="197"/>
      <c r="I36" s="197"/>
      <c r="J36" s="197"/>
      <c r="K36" s="197"/>
      <c r="L36" s="197"/>
      <c r="M36" s="197"/>
      <c r="N36" s="197"/>
      <c r="O36" s="197"/>
      <c r="P36" s="197"/>
      <c r="Q36" s="197"/>
      <c r="R36" s="197"/>
      <c r="S36" s="197"/>
      <c r="T36" s="218"/>
      <c r="U36" s="218"/>
    </row>
    <row r="37" spans="1:45" ht="15">
      <c r="A37" s="545" t="s">
        <v>487</v>
      </c>
      <c r="B37" s="219"/>
      <c r="C37" s="219"/>
      <c r="D37" s="219"/>
      <c r="E37" s="219"/>
      <c r="F37" s="219"/>
      <c r="G37" s="219"/>
      <c r="H37" s="219"/>
      <c r="I37" s="219"/>
      <c r="J37" s="219"/>
      <c r="K37" s="219"/>
      <c r="L37" s="219"/>
      <c r="M37" s="219"/>
      <c r="N37" s="219"/>
      <c r="O37" s="219"/>
      <c r="P37" s="219"/>
      <c r="Q37" s="219"/>
      <c r="R37" s="219"/>
      <c r="S37" s="219"/>
      <c r="T37" s="218"/>
      <c r="U37" s="218"/>
    </row>
    <row r="38" spans="1:45" ht="51" customHeight="1">
      <c r="A38" s="1030" t="s">
        <v>489</v>
      </c>
      <c r="B38" s="1030"/>
      <c r="C38" s="219"/>
      <c r="D38" s="219"/>
      <c r="E38" s="219"/>
      <c r="F38" s="219"/>
      <c r="G38" s="219"/>
      <c r="H38" s="219"/>
      <c r="I38" s="219"/>
      <c r="J38" s="219"/>
      <c r="K38" s="219"/>
      <c r="L38" s="219"/>
      <c r="M38" s="219"/>
      <c r="N38" s="219"/>
      <c r="O38" s="219"/>
      <c r="P38" s="219"/>
      <c r="Q38" s="219"/>
      <c r="R38" s="219"/>
      <c r="S38" s="219"/>
      <c r="T38" s="218"/>
      <c r="U38" s="218"/>
    </row>
    <row r="39" spans="1:45">
      <c r="A39" s="876"/>
      <c r="B39" s="877"/>
      <c r="C39" s="219"/>
      <c r="D39" s="219"/>
      <c r="E39" s="219"/>
      <c r="F39" s="219"/>
      <c r="G39" s="219"/>
      <c r="H39" s="219"/>
      <c r="I39" s="219"/>
      <c r="J39" s="219"/>
      <c r="K39" s="219"/>
      <c r="L39" s="219"/>
      <c r="M39" s="219"/>
      <c r="N39" s="219"/>
      <c r="O39" s="219"/>
      <c r="P39" s="219"/>
      <c r="Q39" s="219"/>
      <c r="R39" s="219"/>
      <c r="S39" s="219"/>
      <c r="T39" s="218"/>
      <c r="U39" s="218"/>
    </row>
    <row r="40" spans="1:45">
      <c r="A40" s="1031" t="s">
        <v>503</v>
      </c>
      <c r="B40" s="1031"/>
    </row>
    <row r="41" spans="1:45" s="546" customFormat="1" ht="25.5" customHeight="1"/>
    <row r="44" spans="1:45">
      <c r="A44" s="658"/>
    </row>
    <row r="45" spans="1:45">
      <c r="A45" s="658"/>
    </row>
    <row r="46" spans="1:45">
      <c r="A46" s="658"/>
    </row>
  </sheetData>
  <mergeCells count="2">
    <mergeCell ref="A38:B38"/>
    <mergeCell ref="A40:B40"/>
  </mergeCells>
  <hyperlinks>
    <hyperlink ref="A34" r:id="rId1" display="Source: IMF World Economic Outlook database (accessed 1 Jan 2017)"/>
    <hyperlink ref="A4" r:id="rId2"/>
    <hyperlink ref="A25" r:id="rId3" display="Source: IMF World Economic Outlook database (accessed 1 Jan 2017)"/>
    <hyperlink ref="A9" r:id="rId4" display="Source: IMF World Economic Outlook database (accessed 1 Jan 2017)"/>
    <hyperlink ref="A11" r:id="rId5" display="Source: NSO and BPNG (accessed 30 Jan 2017)"/>
  </hyperlinks>
  <pageMargins left="0.7" right="0.7" top="0.75" bottom="0.75" header="0.3" footer="0.3"/>
  <pageSetup paperSize="9" orientation="portrait" r:id="rId6"/>
  <drawing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461"/>
  <sheetViews>
    <sheetView workbookViewId="0">
      <pane xSplit="1" ySplit="1" topLeftCell="V2" activePane="bottomRight" state="frozen"/>
      <selection pane="topRight" activeCell="B1" sqref="B1"/>
      <selection pane="bottomLeft" activeCell="A2" sqref="A2"/>
      <selection pane="bottomRight" activeCell="A116" sqref="A116"/>
    </sheetView>
  </sheetViews>
  <sheetFormatPr defaultColWidth="11.7109375" defaultRowHeight="20.100000000000001" customHeight="1"/>
  <cols>
    <col min="1" max="1" width="45" style="1" customWidth="1"/>
    <col min="2" max="6" width="9.7109375" style="1" customWidth="1"/>
    <col min="7" max="7" width="8.28515625" style="35" customWidth="1"/>
    <col min="8" max="14" width="8.140625" style="35" customWidth="1"/>
    <col min="15" max="19" width="9.42578125" style="35" customWidth="1"/>
    <col min="20" max="20" width="11" style="35" customWidth="1"/>
    <col min="21" max="26" width="11.140625" style="35" customWidth="1"/>
    <col min="27" max="27" width="11.85546875" style="73" customWidth="1"/>
    <col min="28" max="28" width="11.140625" style="35" customWidth="1"/>
    <col min="29" max="34" width="12.42578125" style="35" bestFit="1" customWidth="1"/>
    <col min="35" max="35" width="12.85546875" style="1" customWidth="1"/>
    <col min="36" max="260" width="11.7109375" style="1"/>
    <col min="261" max="261" width="36.28515625" style="1" bestFit="1" customWidth="1"/>
    <col min="262" max="263" width="11.85546875" style="1" customWidth="1"/>
    <col min="264" max="265" width="11.42578125" style="1" customWidth="1"/>
    <col min="266" max="266" width="13.42578125" style="1" customWidth="1"/>
    <col min="267" max="267" width="12" style="1" bestFit="1" customWidth="1"/>
    <col min="268" max="268" width="13.42578125" style="1" customWidth="1"/>
    <col min="269" max="269" width="11.42578125" style="1" customWidth="1"/>
    <col min="270" max="270" width="12.28515625" style="1" customWidth="1"/>
    <col min="271" max="273" width="11.42578125" style="1" customWidth="1"/>
    <col min="274" max="516" width="11.7109375" style="1"/>
    <col min="517" max="517" width="36.28515625" style="1" bestFit="1" customWidth="1"/>
    <col min="518" max="519" width="11.85546875" style="1" customWidth="1"/>
    <col min="520" max="521" width="11.42578125" style="1" customWidth="1"/>
    <col min="522" max="522" width="13.42578125" style="1" customWidth="1"/>
    <col min="523" max="523" width="12" style="1" bestFit="1" customWidth="1"/>
    <col min="524" max="524" width="13.42578125" style="1" customWidth="1"/>
    <col min="525" max="525" width="11.42578125" style="1" customWidth="1"/>
    <col min="526" max="526" width="12.28515625" style="1" customWidth="1"/>
    <col min="527" max="529" width="11.42578125" style="1" customWidth="1"/>
    <col min="530" max="772" width="11.7109375" style="1"/>
    <col min="773" max="773" width="36.28515625" style="1" bestFit="1" customWidth="1"/>
    <col min="774" max="775" width="11.85546875" style="1" customWidth="1"/>
    <col min="776" max="777" width="11.42578125" style="1" customWidth="1"/>
    <col min="778" max="778" width="13.42578125" style="1" customWidth="1"/>
    <col min="779" max="779" width="12" style="1" bestFit="1" customWidth="1"/>
    <col min="780" max="780" width="13.42578125" style="1" customWidth="1"/>
    <col min="781" max="781" width="11.42578125" style="1" customWidth="1"/>
    <col min="782" max="782" width="12.28515625" style="1" customWidth="1"/>
    <col min="783" max="785" width="11.42578125" style="1" customWidth="1"/>
    <col min="786" max="1028" width="11.7109375" style="1"/>
    <col min="1029" max="1029" width="36.28515625" style="1" bestFit="1" customWidth="1"/>
    <col min="1030" max="1031" width="11.85546875" style="1" customWidth="1"/>
    <col min="1032" max="1033" width="11.42578125" style="1" customWidth="1"/>
    <col min="1034" max="1034" width="13.42578125" style="1" customWidth="1"/>
    <col min="1035" max="1035" width="12" style="1" bestFit="1" customWidth="1"/>
    <col min="1036" max="1036" width="13.42578125" style="1" customWidth="1"/>
    <col min="1037" max="1037" width="11.42578125" style="1" customWidth="1"/>
    <col min="1038" max="1038" width="12.28515625" style="1" customWidth="1"/>
    <col min="1039" max="1041" width="11.42578125" style="1" customWidth="1"/>
    <col min="1042" max="1284" width="11.7109375" style="1"/>
    <col min="1285" max="1285" width="36.28515625" style="1" bestFit="1" customWidth="1"/>
    <col min="1286" max="1287" width="11.85546875" style="1" customWidth="1"/>
    <col min="1288" max="1289" width="11.42578125" style="1" customWidth="1"/>
    <col min="1290" max="1290" width="13.42578125" style="1" customWidth="1"/>
    <col min="1291" max="1291" width="12" style="1" bestFit="1" customWidth="1"/>
    <col min="1292" max="1292" width="13.42578125" style="1" customWidth="1"/>
    <col min="1293" max="1293" width="11.42578125" style="1" customWidth="1"/>
    <col min="1294" max="1294" width="12.28515625" style="1" customWidth="1"/>
    <col min="1295" max="1297" width="11.42578125" style="1" customWidth="1"/>
    <col min="1298" max="1540" width="11.7109375" style="1"/>
    <col min="1541" max="1541" width="36.28515625" style="1" bestFit="1" customWidth="1"/>
    <col min="1542" max="1543" width="11.85546875" style="1" customWidth="1"/>
    <col min="1544" max="1545" width="11.42578125" style="1" customWidth="1"/>
    <col min="1546" max="1546" width="13.42578125" style="1" customWidth="1"/>
    <col min="1547" max="1547" width="12" style="1" bestFit="1" customWidth="1"/>
    <col min="1548" max="1548" width="13.42578125" style="1" customWidth="1"/>
    <col min="1549" max="1549" width="11.42578125" style="1" customWidth="1"/>
    <col min="1550" max="1550" width="12.28515625" style="1" customWidth="1"/>
    <col min="1551" max="1553" width="11.42578125" style="1" customWidth="1"/>
    <col min="1554" max="1796" width="11.7109375" style="1"/>
    <col min="1797" max="1797" width="36.28515625" style="1" bestFit="1" customWidth="1"/>
    <col min="1798" max="1799" width="11.85546875" style="1" customWidth="1"/>
    <col min="1800" max="1801" width="11.42578125" style="1" customWidth="1"/>
    <col min="1802" max="1802" width="13.42578125" style="1" customWidth="1"/>
    <col min="1803" max="1803" width="12" style="1" bestFit="1" customWidth="1"/>
    <col min="1804" max="1804" width="13.42578125" style="1" customWidth="1"/>
    <col min="1805" max="1805" width="11.42578125" style="1" customWidth="1"/>
    <col min="1806" max="1806" width="12.28515625" style="1" customWidth="1"/>
    <col min="1807" max="1809" width="11.42578125" style="1" customWidth="1"/>
    <col min="1810" max="2052" width="11.7109375" style="1"/>
    <col min="2053" max="2053" width="36.28515625" style="1" bestFit="1" customWidth="1"/>
    <col min="2054" max="2055" width="11.85546875" style="1" customWidth="1"/>
    <col min="2056" max="2057" width="11.42578125" style="1" customWidth="1"/>
    <col min="2058" max="2058" width="13.42578125" style="1" customWidth="1"/>
    <col min="2059" max="2059" width="12" style="1" bestFit="1" customWidth="1"/>
    <col min="2060" max="2060" width="13.42578125" style="1" customWidth="1"/>
    <col min="2061" max="2061" width="11.42578125" style="1" customWidth="1"/>
    <col min="2062" max="2062" width="12.28515625" style="1" customWidth="1"/>
    <col min="2063" max="2065" width="11.42578125" style="1" customWidth="1"/>
    <col min="2066" max="2308" width="11.7109375" style="1"/>
    <col min="2309" max="2309" width="36.28515625" style="1" bestFit="1" customWidth="1"/>
    <col min="2310" max="2311" width="11.85546875" style="1" customWidth="1"/>
    <col min="2312" max="2313" width="11.42578125" style="1" customWidth="1"/>
    <col min="2314" max="2314" width="13.42578125" style="1" customWidth="1"/>
    <col min="2315" max="2315" width="12" style="1" bestFit="1" customWidth="1"/>
    <col min="2316" max="2316" width="13.42578125" style="1" customWidth="1"/>
    <col min="2317" max="2317" width="11.42578125" style="1" customWidth="1"/>
    <col min="2318" max="2318" width="12.28515625" style="1" customWidth="1"/>
    <col min="2319" max="2321" width="11.42578125" style="1" customWidth="1"/>
    <col min="2322" max="2564" width="11.7109375" style="1"/>
    <col min="2565" max="2565" width="36.28515625" style="1" bestFit="1" customWidth="1"/>
    <col min="2566" max="2567" width="11.85546875" style="1" customWidth="1"/>
    <col min="2568" max="2569" width="11.42578125" style="1" customWidth="1"/>
    <col min="2570" max="2570" width="13.42578125" style="1" customWidth="1"/>
    <col min="2571" max="2571" width="12" style="1" bestFit="1" customWidth="1"/>
    <col min="2572" max="2572" width="13.42578125" style="1" customWidth="1"/>
    <col min="2573" max="2573" width="11.42578125" style="1" customWidth="1"/>
    <col min="2574" max="2574" width="12.28515625" style="1" customWidth="1"/>
    <col min="2575" max="2577" width="11.42578125" style="1" customWidth="1"/>
    <col min="2578" max="2820" width="11.7109375" style="1"/>
    <col min="2821" max="2821" width="36.28515625" style="1" bestFit="1" customWidth="1"/>
    <col min="2822" max="2823" width="11.85546875" style="1" customWidth="1"/>
    <col min="2824" max="2825" width="11.42578125" style="1" customWidth="1"/>
    <col min="2826" max="2826" width="13.42578125" style="1" customWidth="1"/>
    <col min="2827" max="2827" width="12" style="1" bestFit="1" customWidth="1"/>
    <col min="2828" max="2828" width="13.42578125" style="1" customWidth="1"/>
    <col min="2829" max="2829" width="11.42578125" style="1" customWidth="1"/>
    <col min="2830" max="2830" width="12.28515625" style="1" customWidth="1"/>
    <col min="2831" max="2833" width="11.42578125" style="1" customWidth="1"/>
    <col min="2834" max="3076" width="11.7109375" style="1"/>
    <col min="3077" max="3077" width="36.28515625" style="1" bestFit="1" customWidth="1"/>
    <col min="3078" max="3079" width="11.85546875" style="1" customWidth="1"/>
    <col min="3080" max="3081" width="11.42578125" style="1" customWidth="1"/>
    <col min="3082" max="3082" width="13.42578125" style="1" customWidth="1"/>
    <col min="3083" max="3083" width="12" style="1" bestFit="1" customWidth="1"/>
    <col min="3084" max="3084" width="13.42578125" style="1" customWidth="1"/>
    <col min="3085" max="3085" width="11.42578125" style="1" customWidth="1"/>
    <col min="3086" max="3086" width="12.28515625" style="1" customWidth="1"/>
    <col min="3087" max="3089" width="11.42578125" style="1" customWidth="1"/>
    <col min="3090" max="3332" width="11.7109375" style="1"/>
    <col min="3333" max="3333" width="36.28515625" style="1" bestFit="1" customWidth="1"/>
    <col min="3334" max="3335" width="11.85546875" style="1" customWidth="1"/>
    <col min="3336" max="3337" width="11.42578125" style="1" customWidth="1"/>
    <col min="3338" max="3338" width="13.42578125" style="1" customWidth="1"/>
    <col min="3339" max="3339" width="12" style="1" bestFit="1" customWidth="1"/>
    <col min="3340" max="3340" width="13.42578125" style="1" customWidth="1"/>
    <col min="3341" max="3341" width="11.42578125" style="1" customWidth="1"/>
    <col min="3342" max="3342" width="12.28515625" style="1" customWidth="1"/>
    <col min="3343" max="3345" width="11.42578125" style="1" customWidth="1"/>
    <col min="3346" max="3588" width="11.7109375" style="1"/>
    <col min="3589" max="3589" width="36.28515625" style="1" bestFit="1" customWidth="1"/>
    <col min="3590" max="3591" width="11.85546875" style="1" customWidth="1"/>
    <col min="3592" max="3593" width="11.42578125" style="1" customWidth="1"/>
    <col min="3594" max="3594" width="13.42578125" style="1" customWidth="1"/>
    <col min="3595" max="3595" width="12" style="1" bestFit="1" customWidth="1"/>
    <col min="3596" max="3596" width="13.42578125" style="1" customWidth="1"/>
    <col min="3597" max="3597" width="11.42578125" style="1" customWidth="1"/>
    <col min="3598" max="3598" width="12.28515625" style="1" customWidth="1"/>
    <col min="3599" max="3601" width="11.42578125" style="1" customWidth="1"/>
    <col min="3602" max="3844" width="11.7109375" style="1"/>
    <col min="3845" max="3845" width="36.28515625" style="1" bestFit="1" customWidth="1"/>
    <col min="3846" max="3847" width="11.85546875" style="1" customWidth="1"/>
    <col min="3848" max="3849" width="11.42578125" style="1" customWidth="1"/>
    <col min="3850" max="3850" width="13.42578125" style="1" customWidth="1"/>
    <col min="3851" max="3851" width="12" style="1" bestFit="1" customWidth="1"/>
    <col min="3852" max="3852" width="13.42578125" style="1" customWidth="1"/>
    <col min="3853" max="3853" width="11.42578125" style="1" customWidth="1"/>
    <col min="3854" max="3854" width="12.28515625" style="1" customWidth="1"/>
    <col min="3855" max="3857" width="11.42578125" style="1" customWidth="1"/>
    <col min="3858" max="4100" width="11.7109375" style="1"/>
    <col min="4101" max="4101" width="36.28515625" style="1" bestFit="1" customWidth="1"/>
    <col min="4102" max="4103" width="11.85546875" style="1" customWidth="1"/>
    <col min="4104" max="4105" width="11.42578125" style="1" customWidth="1"/>
    <col min="4106" max="4106" width="13.42578125" style="1" customWidth="1"/>
    <col min="4107" max="4107" width="12" style="1" bestFit="1" customWidth="1"/>
    <col min="4108" max="4108" width="13.42578125" style="1" customWidth="1"/>
    <col min="4109" max="4109" width="11.42578125" style="1" customWidth="1"/>
    <col min="4110" max="4110" width="12.28515625" style="1" customWidth="1"/>
    <col min="4111" max="4113" width="11.42578125" style="1" customWidth="1"/>
    <col min="4114" max="4356" width="11.7109375" style="1"/>
    <col min="4357" max="4357" width="36.28515625" style="1" bestFit="1" customWidth="1"/>
    <col min="4358" max="4359" width="11.85546875" style="1" customWidth="1"/>
    <col min="4360" max="4361" width="11.42578125" style="1" customWidth="1"/>
    <col min="4362" max="4362" width="13.42578125" style="1" customWidth="1"/>
    <col min="4363" max="4363" width="12" style="1" bestFit="1" customWidth="1"/>
    <col min="4364" max="4364" width="13.42578125" style="1" customWidth="1"/>
    <col min="4365" max="4365" width="11.42578125" style="1" customWidth="1"/>
    <col min="4366" max="4366" width="12.28515625" style="1" customWidth="1"/>
    <col min="4367" max="4369" width="11.42578125" style="1" customWidth="1"/>
    <col min="4370" max="4612" width="11.7109375" style="1"/>
    <col min="4613" max="4613" width="36.28515625" style="1" bestFit="1" customWidth="1"/>
    <col min="4614" max="4615" width="11.85546875" style="1" customWidth="1"/>
    <col min="4616" max="4617" width="11.42578125" style="1" customWidth="1"/>
    <col min="4618" max="4618" width="13.42578125" style="1" customWidth="1"/>
    <col min="4619" max="4619" width="12" style="1" bestFit="1" customWidth="1"/>
    <col min="4620" max="4620" width="13.42578125" style="1" customWidth="1"/>
    <col min="4621" max="4621" width="11.42578125" style="1" customWidth="1"/>
    <col min="4622" max="4622" width="12.28515625" style="1" customWidth="1"/>
    <col min="4623" max="4625" width="11.42578125" style="1" customWidth="1"/>
    <col min="4626" max="4868" width="11.7109375" style="1"/>
    <col min="4869" max="4869" width="36.28515625" style="1" bestFit="1" customWidth="1"/>
    <col min="4870" max="4871" width="11.85546875" style="1" customWidth="1"/>
    <col min="4872" max="4873" width="11.42578125" style="1" customWidth="1"/>
    <col min="4874" max="4874" width="13.42578125" style="1" customWidth="1"/>
    <col min="4875" max="4875" width="12" style="1" bestFit="1" customWidth="1"/>
    <col min="4876" max="4876" width="13.42578125" style="1" customWidth="1"/>
    <col min="4877" max="4877" width="11.42578125" style="1" customWidth="1"/>
    <col min="4878" max="4878" width="12.28515625" style="1" customWidth="1"/>
    <col min="4879" max="4881" width="11.42578125" style="1" customWidth="1"/>
    <col min="4882" max="5124" width="11.7109375" style="1"/>
    <col min="5125" max="5125" width="36.28515625" style="1" bestFit="1" customWidth="1"/>
    <col min="5126" max="5127" width="11.85546875" style="1" customWidth="1"/>
    <col min="5128" max="5129" width="11.42578125" style="1" customWidth="1"/>
    <col min="5130" max="5130" width="13.42578125" style="1" customWidth="1"/>
    <col min="5131" max="5131" width="12" style="1" bestFit="1" customWidth="1"/>
    <col min="5132" max="5132" width="13.42578125" style="1" customWidth="1"/>
    <col min="5133" max="5133" width="11.42578125" style="1" customWidth="1"/>
    <col min="5134" max="5134" width="12.28515625" style="1" customWidth="1"/>
    <col min="5135" max="5137" width="11.42578125" style="1" customWidth="1"/>
    <col min="5138" max="5380" width="11.7109375" style="1"/>
    <col min="5381" max="5381" width="36.28515625" style="1" bestFit="1" customWidth="1"/>
    <col min="5382" max="5383" width="11.85546875" style="1" customWidth="1"/>
    <col min="5384" max="5385" width="11.42578125" style="1" customWidth="1"/>
    <col min="5386" max="5386" width="13.42578125" style="1" customWidth="1"/>
    <col min="5387" max="5387" width="12" style="1" bestFit="1" customWidth="1"/>
    <col min="5388" max="5388" width="13.42578125" style="1" customWidth="1"/>
    <col min="5389" max="5389" width="11.42578125" style="1" customWidth="1"/>
    <col min="5390" max="5390" width="12.28515625" style="1" customWidth="1"/>
    <col min="5391" max="5393" width="11.42578125" style="1" customWidth="1"/>
    <col min="5394" max="5636" width="11.7109375" style="1"/>
    <col min="5637" max="5637" width="36.28515625" style="1" bestFit="1" customWidth="1"/>
    <col min="5638" max="5639" width="11.85546875" style="1" customWidth="1"/>
    <col min="5640" max="5641" width="11.42578125" style="1" customWidth="1"/>
    <col min="5642" max="5642" width="13.42578125" style="1" customWidth="1"/>
    <col min="5643" max="5643" width="12" style="1" bestFit="1" customWidth="1"/>
    <col min="5644" max="5644" width="13.42578125" style="1" customWidth="1"/>
    <col min="5645" max="5645" width="11.42578125" style="1" customWidth="1"/>
    <col min="5646" max="5646" width="12.28515625" style="1" customWidth="1"/>
    <col min="5647" max="5649" width="11.42578125" style="1" customWidth="1"/>
    <col min="5650" max="5892" width="11.7109375" style="1"/>
    <col min="5893" max="5893" width="36.28515625" style="1" bestFit="1" customWidth="1"/>
    <col min="5894" max="5895" width="11.85546875" style="1" customWidth="1"/>
    <col min="5896" max="5897" width="11.42578125" style="1" customWidth="1"/>
    <col min="5898" max="5898" width="13.42578125" style="1" customWidth="1"/>
    <col min="5899" max="5899" width="12" style="1" bestFit="1" customWidth="1"/>
    <col min="5900" max="5900" width="13.42578125" style="1" customWidth="1"/>
    <col min="5901" max="5901" width="11.42578125" style="1" customWidth="1"/>
    <col min="5902" max="5902" width="12.28515625" style="1" customWidth="1"/>
    <col min="5903" max="5905" width="11.42578125" style="1" customWidth="1"/>
    <col min="5906" max="6148" width="11.7109375" style="1"/>
    <col min="6149" max="6149" width="36.28515625" style="1" bestFit="1" customWidth="1"/>
    <col min="6150" max="6151" width="11.85546875" style="1" customWidth="1"/>
    <col min="6152" max="6153" width="11.42578125" style="1" customWidth="1"/>
    <col min="6154" max="6154" width="13.42578125" style="1" customWidth="1"/>
    <col min="6155" max="6155" width="12" style="1" bestFit="1" customWidth="1"/>
    <col min="6156" max="6156" width="13.42578125" style="1" customWidth="1"/>
    <col min="6157" max="6157" width="11.42578125" style="1" customWidth="1"/>
    <col min="6158" max="6158" width="12.28515625" style="1" customWidth="1"/>
    <col min="6159" max="6161" width="11.42578125" style="1" customWidth="1"/>
    <col min="6162" max="6404" width="11.7109375" style="1"/>
    <col min="6405" max="6405" width="36.28515625" style="1" bestFit="1" customWidth="1"/>
    <col min="6406" max="6407" width="11.85546875" style="1" customWidth="1"/>
    <col min="6408" max="6409" width="11.42578125" style="1" customWidth="1"/>
    <col min="6410" max="6410" width="13.42578125" style="1" customWidth="1"/>
    <col min="6411" max="6411" width="12" style="1" bestFit="1" customWidth="1"/>
    <col min="6412" max="6412" width="13.42578125" style="1" customWidth="1"/>
    <col min="6413" max="6413" width="11.42578125" style="1" customWidth="1"/>
    <col min="6414" max="6414" width="12.28515625" style="1" customWidth="1"/>
    <col min="6415" max="6417" width="11.42578125" style="1" customWidth="1"/>
    <col min="6418" max="6660" width="11.7109375" style="1"/>
    <col min="6661" max="6661" width="36.28515625" style="1" bestFit="1" customWidth="1"/>
    <col min="6662" max="6663" width="11.85546875" style="1" customWidth="1"/>
    <col min="6664" max="6665" width="11.42578125" style="1" customWidth="1"/>
    <col min="6666" max="6666" width="13.42578125" style="1" customWidth="1"/>
    <col min="6667" max="6667" width="12" style="1" bestFit="1" customWidth="1"/>
    <col min="6668" max="6668" width="13.42578125" style="1" customWidth="1"/>
    <col min="6669" max="6669" width="11.42578125" style="1" customWidth="1"/>
    <col min="6670" max="6670" width="12.28515625" style="1" customWidth="1"/>
    <col min="6671" max="6673" width="11.42578125" style="1" customWidth="1"/>
    <col min="6674" max="6916" width="11.7109375" style="1"/>
    <col min="6917" max="6917" width="36.28515625" style="1" bestFit="1" customWidth="1"/>
    <col min="6918" max="6919" width="11.85546875" style="1" customWidth="1"/>
    <col min="6920" max="6921" width="11.42578125" style="1" customWidth="1"/>
    <col min="6922" max="6922" width="13.42578125" style="1" customWidth="1"/>
    <col min="6923" max="6923" width="12" style="1" bestFit="1" customWidth="1"/>
    <col min="6924" max="6924" width="13.42578125" style="1" customWidth="1"/>
    <col min="6925" max="6925" width="11.42578125" style="1" customWidth="1"/>
    <col min="6926" max="6926" width="12.28515625" style="1" customWidth="1"/>
    <col min="6927" max="6929" width="11.42578125" style="1" customWidth="1"/>
    <col min="6930" max="7172" width="11.7109375" style="1"/>
    <col min="7173" max="7173" width="36.28515625" style="1" bestFit="1" customWidth="1"/>
    <col min="7174" max="7175" width="11.85546875" style="1" customWidth="1"/>
    <col min="7176" max="7177" width="11.42578125" style="1" customWidth="1"/>
    <col min="7178" max="7178" width="13.42578125" style="1" customWidth="1"/>
    <col min="7179" max="7179" width="12" style="1" bestFit="1" customWidth="1"/>
    <col min="7180" max="7180" width="13.42578125" style="1" customWidth="1"/>
    <col min="7181" max="7181" width="11.42578125" style="1" customWidth="1"/>
    <col min="7182" max="7182" width="12.28515625" style="1" customWidth="1"/>
    <col min="7183" max="7185" width="11.42578125" style="1" customWidth="1"/>
    <col min="7186" max="7428" width="11.7109375" style="1"/>
    <col min="7429" max="7429" width="36.28515625" style="1" bestFit="1" customWidth="1"/>
    <col min="7430" max="7431" width="11.85546875" style="1" customWidth="1"/>
    <col min="7432" max="7433" width="11.42578125" style="1" customWidth="1"/>
    <col min="7434" max="7434" width="13.42578125" style="1" customWidth="1"/>
    <col min="7435" max="7435" width="12" style="1" bestFit="1" customWidth="1"/>
    <col min="7436" max="7436" width="13.42578125" style="1" customWidth="1"/>
    <col min="7437" max="7437" width="11.42578125" style="1" customWidth="1"/>
    <col min="7438" max="7438" width="12.28515625" style="1" customWidth="1"/>
    <col min="7439" max="7441" width="11.42578125" style="1" customWidth="1"/>
    <col min="7442" max="7684" width="11.7109375" style="1"/>
    <col min="7685" max="7685" width="36.28515625" style="1" bestFit="1" customWidth="1"/>
    <col min="7686" max="7687" width="11.85546875" style="1" customWidth="1"/>
    <col min="7688" max="7689" width="11.42578125" style="1" customWidth="1"/>
    <col min="7690" max="7690" width="13.42578125" style="1" customWidth="1"/>
    <col min="7691" max="7691" width="12" style="1" bestFit="1" customWidth="1"/>
    <col min="7692" max="7692" width="13.42578125" style="1" customWidth="1"/>
    <col min="7693" max="7693" width="11.42578125" style="1" customWidth="1"/>
    <col min="7694" max="7694" width="12.28515625" style="1" customWidth="1"/>
    <col min="7695" max="7697" width="11.42578125" style="1" customWidth="1"/>
    <col min="7698" max="7940" width="11.7109375" style="1"/>
    <col min="7941" max="7941" width="36.28515625" style="1" bestFit="1" customWidth="1"/>
    <col min="7942" max="7943" width="11.85546875" style="1" customWidth="1"/>
    <col min="7944" max="7945" width="11.42578125" style="1" customWidth="1"/>
    <col min="7946" max="7946" width="13.42578125" style="1" customWidth="1"/>
    <col min="7947" max="7947" width="12" style="1" bestFit="1" customWidth="1"/>
    <col min="7948" max="7948" width="13.42578125" style="1" customWidth="1"/>
    <col min="7949" max="7949" width="11.42578125" style="1" customWidth="1"/>
    <col min="7950" max="7950" width="12.28515625" style="1" customWidth="1"/>
    <col min="7951" max="7953" width="11.42578125" style="1" customWidth="1"/>
    <col min="7954" max="8196" width="11.7109375" style="1"/>
    <col min="8197" max="8197" width="36.28515625" style="1" bestFit="1" customWidth="1"/>
    <col min="8198" max="8199" width="11.85546875" style="1" customWidth="1"/>
    <col min="8200" max="8201" width="11.42578125" style="1" customWidth="1"/>
    <col min="8202" max="8202" width="13.42578125" style="1" customWidth="1"/>
    <col min="8203" max="8203" width="12" style="1" bestFit="1" customWidth="1"/>
    <col min="8204" max="8204" width="13.42578125" style="1" customWidth="1"/>
    <col min="8205" max="8205" width="11.42578125" style="1" customWidth="1"/>
    <col min="8206" max="8206" width="12.28515625" style="1" customWidth="1"/>
    <col min="8207" max="8209" width="11.42578125" style="1" customWidth="1"/>
    <col min="8210" max="8452" width="11.7109375" style="1"/>
    <col min="8453" max="8453" width="36.28515625" style="1" bestFit="1" customWidth="1"/>
    <col min="8454" max="8455" width="11.85546875" style="1" customWidth="1"/>
    <col min="8456" max="8457" width="11.42578125" style="1" customWidth="1"/>
    <col min="8458" max="8458" width="13.42578125" style="1" customWidth="1"/>
    <col min="8459" max="8459" width="12" style="1" bestFit="1" customWidth="1"/>
    <col min="8460" max="8460" width="13.42578125" style="1" customWidth="1"/>
    <col min="8461" max="8461" width="11.42578125" style="1" customWidth="1"/>
    <col min="8462" max="8462" width="12.28515625" style="1" customWidth="1"/>
    <col min="8463" max="8465" width="11.42578125" style="1" customWidth="1"/>
    <col min="8466" max="8708" width="11.7109375" style="1"/>
    <col min="8709" max="8709" width="36.28515625" style="1" bestFit="1" customWidth="1"/>
    <col min="8710" max="8711" width="11.85546875" style="1" customWidth="1"/>
    <col min="8712" max="8713" width="11.42578125" style="1" customWidth="1"/>
    <col min="8714" max="8714" width="13.42578125" style="1" customWidth="1"/>
    <col min="8715" max="8715" width="12" style="1" bestFit="1" customWidth="1"/>
    <col min="8716" max="8716" width="13.42578125" style="1" customWidth="1"/>
    <col min="8717" max="8717" width="11.42578125" style="1" customWidth="1"/>
    <col min="8718" max="8718" width="12.28515625" style="1" customWidth="1"/>
    <col min="8719" max="8721" width="11.42578125" style="1" customWidth="1"/>
    <col min="8722" max="8964" width="11.7109375" style="1"/>
    <col min="8965" max="8965" width="36.28515625" style="1" bestFit="1" customWidth="1"/>
    <col min="8966" max="8967" width="11.85546875" style="1" customWidth="1"/>
    <col min="8968" max="8969" width="11.42578125" style="1" customWidth="1"/>
    <col min="8970" max="8970" width="13.42578125" style="1" customWidth="1"/>
    <col min="8971" max="8971" width="12" style="1" bestFit="1" customWidth="1"/>
    <col min="8972" max="8972" width="13.42578125" style="1" customWidth="1"/>
    <col min="8973" max="8973" width="11.42578125" style="1" customWidth="1"/>
    <col min="8974" max="8974" width="12.28515625" style="1" customWidth="1"/>
    <col min="8975" max="8977" width="11.42578125" style="1" customWidth="1"/>
    <col min="8978" max="9220" width="11.7109375" style="1"/>
    <col min="9221" max="9221" width="36.28515625" style="1" bestFit="1" customWidth="1"/>
    <col min="9222" max="9223" width="11.85546875" style="1" customWidth="1"/>
    <col min="9224" max="9225" width="11.42578125" style="1" customWidth="1"/>
    <col min="9226" max="9226" width="13.42578125" style="1" customWidth="1"/>
    <col min="9227" max="9227" width="12" style="1" bestFit="1" customWidth="1"/>
    <col min="9228" max="9228" width="13.42578125" style="1" customWidth="1"/>
    <col min="9229" max="9229" width="11.42578125" style="1" customWidth="1"/>
    <col min="9230" max="9230" width="12.28515625" style="1" customWidth="1"/>
    <col min="9231" max="9233" width="11.42578125" style="1" customWidth="1"/>
    <col min="9234" max="9476" width="11.7109375" style="1"/>
    <col min="9477" max="9477" width="36.28515625" style="1" bestFit="1" customWidth="1"/>
    <col min="9478" max="9479" width="11.85546875" style="1" customWidth="1"/>
    <col min="9480" max="9481" width="11.42578125" style="1" customWidth="1"/>
    <col min="9482" max="9482" width="13.42578125" style="1" customWidth="1"/>
    <col min="9483" max="9483" width="12" style="1" bestFit="1" customWidth="1"/>
    <col min="9484" max="9484" width="13.42578125" style="1" customWidth="1"/>
    <col min="9485" max="9485" width="11.42578125" style="1" customWidth="1"/>
    <col min="9486" max="9486" width="12.28515625" style="1" customWidth="1"/>
    <col min="9487" max="9489" width="11.42578125" style="1" customWidth="1"/>
    <col min="9490" max="9732" width="11.7109375" style="1"/>
    <col min="9733" max="9733" width="36.28515625" style="1" bestFit="1" customWidth="1"/>
    <col min="9734" max="9735" width="11.85546875" style="1" customWidth="1"/>
    <col min="9736" max="9737" width="11.42578125" style="1" customWidth="1"/>
    <col min="9738" max="9738" width="13.42578125" style="1" customWidth="1"/>
    <col min="9739" max="9739" width="12" style="1" bestFit="1" customWidth="1"/>
    <col min="9740" max="9740" width="13.42578125" style="1" customWidth="1"/>
    <col min="9741" max="9741" width="11.42578125" style="1" customWidth="1"/>
    <col min="9742" max="9742" width="12.28515625" style="1" customWidth="1"/>
    <col min="9743" max="9745" width="11.42578125" style="1" customWidth="1"/>
    <col min="9746" max="9988" width="11.7109375" style="1"/>
    <col min="9989" max="9989" width="36.28515625" style="1" bestFit="1" customWidth="1"/>
    <col min="9990" max="9991" width="11.85546875" style="1" customWidth="1"/>
    <col min="9992" max="9993" width="11.42578125" style="1" customWidth="1"/>
    <col min="9994" max="9994" width="13.42578125" style="1" customWidth="1"/>
    <col min="9995" max="9995" width="12" style="1" bestFit="1" customWidth="1"/>
    <col min="9996" max="9996" width="13.42578125" style="1" customWidth="1"/>
    <col min="9997" max="9997" width="11.42578125" style="1" customWidth="1"/>
    <col min="9998" max="9998" width="12.28515625" style="1" customWidth="1"/>
    <col min="9999" max="10001" width="11.42578125" style="1" customWidth="1"/>
    <col min="10002" max="10244" width="11.7109375" style="1"/>
    <col min="10245" max="10245" width="36.28515625" style="1" bestFit="1" customWidth="1"/>
    <col min="10246" max="10247" width="11.85546875" style="1" customWidth="1"/>
    <col min="10248" max="10249" width="11.42578125" style="1" customWidth="1"/>
    <col min="10250" max="10250" width="13.42578125" style="1" customWidth="1"/>
    <col min="10251" max="10251" width="12" style="1" bestFit="1" customWidth="1"/>
    <col min="10252" max="10252" width="13.42578125" style="1" customWidth="1"/>
    <col min="10253" max="10253" width="11.42578125" style="1" customWidth="1"/>
    <col min="10254" max="10254" width="12.28515625" style="1" customWidth="1"/>
    <col min="10255" max="10257" width="11.42578125" style="1" customWidth="1"/>
    <col min="10258" max="10500" width="11.7109375" style="1"/>
    <col min="10501" max="10501" width="36.28515625" style="1" bestFit="1" customWidth="1"/>
    <col min="10502" max="10503" width="11.85546875" style="1" customWidth="1"/>
    <col min="10504" max="10505" width="11.42578125" style="1" customWidth="1"/>
    <col min="10506" max="10506" width="13.42578125" style="1" customWidth="1"/>
    <col min="10507" max="10507" width="12" style="1" bestFit="1" customWidth="1"/>
    <col min="10508" max="10508" width="13.42578125" style="1" customWidth="1"/>
    <col min="10509" max="10509" width="11.42578125" style="1" customWidth="1"/>
    <col min="10510" max="10510" width="12.28515625" style="1" customWidth="1"/>
    <col min="10511" max="10513" width="11.42578125" style="1" customWidth="1"/>
    <col min="10514" max="10756" width="11.7109375" style="1"/>
    <col min="10757" max="10757" width="36.28515625" style="1" bestFit="1" customWidth="1"/>
    <col min="10758" max="10759" width="11.85546875" style="1" customWidth="1"/>
    <col min="10760" max="10761" width="11.42578125" style="1" customWidth="1"/>
    <col min="10762" max="10762" width="13.42578125" style="1" customWidth="1"/>
    <col min="10763" max="10763" width="12" style="1" bestFit="1" customWidth="1"/>
    <col min="10764" max="10764" width="13.42578125" style="1" customWidth="1"/>
    <col min="10765" max="10765" width="11.42578125" style="1" customWidth="1"/>
    <col min="10766" max="10766" width="12.28515625" style="1" customWidth="1"/>
    <col min="10767" max="10769" width="11.42578125" style="1" customWidth="1"/>
    <col min="10770" max="11012" width="11.7109375" style="1"/>
    <col min="11013" max="11013" width="36.28515625" style="1" bestFit="1" customWidth="1"/>
    <col min="11014" max="11015" width="11.85546875" style="1" customWidth="1"/>
    <col min="11016" max="11017" width="11.42578125" style="1" customWidth="1"/>
    <col min="11018" max="11018" width="13.42578125" style="1" customWidth="1"/>
    <col min="11019" max="11019" width="12" style="1" bestFit="1" customWidth="1"/>
    <col min="11020" max="11020" width="13.42578125" style="1" customWidth="1"/>
    <col min="11021" max="11021" width="11.42578125" style="1" customWidth="1"/>
    <col min="11022" max="11022" width="12.28515625" style="1" customWidth="1"/>
    <col min="11023" max="11025" width="11.42578125" style="1" customWidth="1"/>
    <col min="11026" max="11268" width="11.7109375" style="1"/>
    <col min="11269" max="11269" width="36.28515625" style="1" bestFit="1" customWidth="1"/>
    <col min="11270" max="11271" width="11.85546875" style="1" customWidth="1"/>
    <col min="11272" max="11273" width="11.42578125" style="1" customWidth="1"/>
    <col min="11274" max="11274" width="13.42578125" style="1" customWidth="1"/>
    <col min="11275" max="11275" width="12" style="1" bestFit="1" customWidth="1"/>
    <col min="11276" max="11276" width="13.42578125" style="1" customWidth="1"/>
    <col min="11277" max="11277" width="11.42578125" style="1" customWidth="1"/>
    <col min="11278" max="11278" width="12.28515625" style="1" customWidth="1"/>
    <col min="11279" max="11281" width="11.42578125" style="1" customWidth="1"/>
    <col min="11282" max="11524" width="11.7109375" style="1"/>
    <col min="11525" max="11525" width="36.28515625" style="1" bestFit="1" customWidth="1"/>
    <col min="11526" max="11527" width="11.85546875" style="1" customWidth="1"/>
    <col min="11528" max="11529" width="11.42578125" style="1" customWidth="1"/>
    <col min="11530" max="11530" width="13.42578125" style="1" customWidth="1"/>
    <col min="11531" max="11531" width="12" style="1" bestFit="1" customWidth="1"/>
    <col min="11532" max="11532" width="13.42578125" style="1" customWidth="1"/>
    <col min="11533" max="11533" width="11.42578125" style="1" customWidth="1"/>
    <col min="11534" max="11534" width="12.28515625" style="1" customWidth="1"/>
    <col min="11535" max="11537" width="11.42578125" style="1" customWidth="1"/>
    <col min="11538" max="11780" width="11.7109375" style="1"/>
    <col min="11781" max="11781" width="36.28515625" style="1" bestFit="1" customWidth="1"/>
    <col min="11782" max="11783" width="11.85546875" style="1" customWidth="1"/>
    <col min="11784" max="11785" width="11.42578125" style="1" customWidth="1"/>
    <col min="11786" max="11786" width="13.42578125" style="1" customWidth="1"/>
    <col min="11787" max="11787" width="12" style="1" bestFit="1" customWidth="1"/>
    <col min="11788" max="11788" width="13.42578125" style="1" customWidth="1"/>
    <col min="11789" max="11789" width="11.42578125" style="1" customWidth="1"/>
    <col min="11790" max="11790" width="12.28515625" style="1" customWidth="1"/>
    <col min="11791" max="11793" width="11.42578125" style="1" customWidth="1"/>
    <col min="11794" max="12036" width="11.7109375" style="1"/>
    <col min="12037" max="12037" width="36.28515625" style="1" bestFit="1" customWidth="1"/>
    <col min="12038" max="12039" width="11.85546875" style="1" customWidth="1"/>
    <col min="12040" max="12041" width="11.42578125" style="1" customWidth="1"/>
    <col min="12042" max="12042" width="13.42578125" style="1" customWidth="1"/>
    <col min="12043" max="12043" width="12" style="1" bestFit="1" customWidth="1"/>
    <col min="12044" max="12044" width="13.42578125" style="1" customWidth="1"/>
    <col min="12045" max="12045" width="11.42578125" style="1" customWidth="1"/>
    <col min="12046" max="12046" width="12.28515625" style="1" customWidth="1"/>
    <col min="12047" max="12049" width="11.42578125" style="1" customWidth="1"/>
    <col min="12050" max="12292" width="11.7109375" style="1"/>
    <col min="12293" max="12293" width="36.28515625" style="1" bestFit="1" customWidth="1"/>
    <col min="12294" max="12295" width="11.85546875" style="1" customWidth="1"/>
    <col min="12296" max="12297" width="11.42578125" style="1" customWidth="1"/>
    <col min="12298" max="12298" width="13.42578125" style="1" customWidth="1"/>
    <col min="12299" max="12299" width="12" style="1" bestFit="1" customWidth="1"/>
    <col min="12300" max="12300" width="13.42578125" style="1" customWidth="1"/>
    <col min="12301" max="12301" width="11.42578125" style="1" customWidth="1"/>
    <col min="12302" max="12302" width="12.28515625" style="1" customWidth="1"/>
    <col min="12303" max="12305" width="11.42578125" style="1" customWidth="1"/>
    <col min="12306" max="12548" width="11.7109375" style="1"/>
    <col min="12549" max="12549" width="36.28515625" style="1" bestFit="1" customWidth="1"/>
    <col min="12550" max="12551" width="11.85546875" style="1" customWidth="1"/>
    <col min="12552" max="12553" width="11.42578125" style="1" customWidth="1"/>
    <col min="12554" max="12554" width="13.42578125" style="1" customWidth="1"/>
    <col min="12555" max="12555" width="12" style="1" bestFit="1" customWidth="1"/>
    <col min="12556" max="12556" width="13.42578125" style="1" customWidth="1"/>
    <col min="12557" max="12557" width="11.42578125" style="1" customWidth="1"/>
    <col min="12558" max="12558" width="12.28515625" style="1" customWidth="1"/>
    <col min="12559" max="12561" width="11.42578125" style="1" customWidth="1"/>
    <col min="12562" max="12804" width="11.7109375" style="1"/>
    <col min="12805" max="12805" width="36.28515625" style="1" bestFit="1" customWidth="1"/>
    <col min="12806" max="12807" width="11.85546875" style="1" customWidth="1"/>
    <col min="12808" max="12809" width="11.42578125" style="1" customWidth="1"/>
    <col min="12810" max="12810" width="13.42578125" style="1" customWidth="1"/>
    <col min="12811" max="12811" width="12" style="1" bestFit="1" customWidth="1"/>
    <col min="12812" max="12812" width="13.42578125" style="1" customWidth="1"/>
    <col min="12813" max="12813" width="11.42578125" style="1" customWidth="1"/>
    <col min="12814" max="12814" width="12.28515625" style="1" customWidth="1"/>
    <col min="12815" max="12817" width="11.42578125" style="1" customWidth="1"/>
    <col min="12818" max="13060" width="11.7109375" style="1"/>
    <col min="13061" max="13061" width="36.28515625" style="1" bestFit="1" customWidth="1"/>
    <col min="13062" max="13063" width="11.85546875" style="1" customWidth="1"/>
    <col min="13064" max="13065" width="11.42578125" style="1" customWidth="1"/>
    <col min="13066" max="13066" width="13.42578125" style="1" customWidth="1"/>
    <col min="13067" max="13067" width="12" style="1" bestFit="1" customWidth="1"/>
    <col min="13068" max="13068" width="13.42578125" style="1" customWidth="1"/>
    <col min="13069" max="13069" width="11.42578125" style="1" customWidth="1"/>
    <col min="13070" max="13070" width="12.28515625" style="1" customWidth="1"/>
    <col min="13071" max="13073" width="11.42578125" style="1" customWidth="1"/>
    <col min="13074" max="13316" width="11.7109375" style="1"/>
    <col min="13317" max="13317" width="36.28515625" style="1" bestFit="1" customWidth="1"/>
    <col min="13318" max="13319" width="11.85546875" style="1" customWidth="1"/>
    <col min="13320" max="13321" width="11.42578125" style="1" customWidth="1"/>
    <col min="13322" max="13322" width="13.42578125" style="1" customWidth="1"/>
    <col min="13323" max="13323" width="12" style="1" bestFit="1" customWidth="1"/>
    <col min="13324" max="13324" width="13.42578125" style="1" customWidth="1"/>
    <col min="13325" max="13325" width="11.42578125" style="1" customWidth="1"/>
    <col min="13326" max="13326" width="12.28515625" style="1" customWidth="1"/>
    <col min="13327" max="13329" width="11.42578125" style="1" customWidth="1"/>
    <col min="13330" max="13572" width="11.7109375" style="1"/>
    <col min="13573" max="13573" width="36.28515625" style="1" bestFit="1" customWidth="1"/>
    <col min="13574" max="13575" width="11.85546875" style="1" customWidth="1"/>
    <col min="13576" max="13577" width="11.42578125" style="1" customWidth="1"/>
    <col min="13578" max="13578" width="13.42578125" style="1" customWidth="1"/>
    <col min="13579" max="13579" width="12" style="1" bestFit="1" customWidth="1"/>
    <col min="13580" max="13580" width="13.42578125" style="1" customWidth="1"/>
    <col min="13581" max="13581" width="11.42578125" style="1" customWidth="1"/>
    <col min="13582" max="13582" width="12.28515625" style="1" customWidth="1"/>
    <col min="13583" max="13585" width="11.42578125" style="1" customWidth="1"/>
    <col min="13586" max="13828" width="11.7109375" style="1"/>
    <col min="13829" max="13829" width="36.28515625" style="1" bestFit="1" customWidth="1"/>
    <col min="13830" max="13831" width="11.85546875" style="1" customWidth="1"/>
    <col min="13832" max="13833" width="11.42578125" style="1" customWidth="1"/>
    <col min="13834" max="13834" width="13.42578125" style="1" customWidth="1"/>
    <col min="13835" max="13835" width="12" style="1" bestFit="1" customWidth="1"/>
    <col min="13836" max="13836" width="13.42578125" style="1" customWidth="1"/>
    <col min="13837" max="13837" width="11.42578125" style="1" customWidth="1"/>
    <col min="13838" max="13838" width="12.28515625" style="1" customWidth="1"/>
    <col min="13839" max="13841" width="11.42578125" style="1" customWidth="1"/>
    <col min="13842" max="14084" width="11.7109375" style="1"/>
    <col min="14085" max="14085" width="36.28515625" style="1" bestFit="1" customWidth="1"/>
    <col min="14086" max="14087" width="11.85546875" style="1" customWidth="1"/>
    <col min="14088" max="14089" width="11.42578125" style="1" customWidth="1"/>
    <col min="14090" max="14090" width="13.42578125" style="1" customWidth="1"/>
    <col min="14091" max="14091" width="12" style="1" bestFit="1" customWidth="1"/>
    <col min="14092" max="14092" width="13.42578125" style="1" customWidth="1"/>
    <col min="14093" max="14093" width="11.42578125" style="1" customWidth="1"/>
    <col min="14094" max="14094" width="12.28515625" style="1" customWidth="1"/>
    <col min="14095" max="14097" width="11.42578125" style="1" customWidth="1"/>
    <col min="14098" max="14340" width="11.7109375" style="1"/>
    <col min="14341" max="14341" width="36.28515625" style="1" bestFit="1" customWidth="1"/>
    <col min="14342" max="14343" width="11.85546875" style="1" customWidth="1"/>
    <col min="14344" max="14345" width="11.42578125" style="1" customWidth="1"/>
    <col min="14346" max="14346" width="13.42578125" style="1" customWidth="1"/>
    <col min="14347" max="14347" width="12" style="1" bestFit="1" customWidth="1"/>
    <col min="14348" max="14348" width="13.42578125" style="1" customWidth="1"/>
    <col min="14349" max="14349" width="11.42578125" style="1" customWidth="1"/>
    <col min="14350" max="14350" width="12.28515625" style="1" customWidth="1"/>
    <col min="14351" max="14353" width="11.42578125" style="1" customWidth="1"/>
    <col min="14354" max="14596" width="11.7109375" style="1"/>
    <col min="14597" max="14597" width="36.28515625" style="1" bestFit="1" customWidth="1"/>
    <col min="14598" max="14599" width="11.85546875" style="1" customWidth="1"/>
    <col min="14600" max="14601" width="11.42578125" style="1" customWidth="1"/>
    <col min="14602" max="14602" width="13.42578125" style="1" customWidth="1"/>
    <col min="14603" max="14603" width="12" style="1" bestFit="1" customWidth="1"/>
    <col min="14604" max="14604" width="13.42578125" style="1" customWidth="1"/>
    <col min="14605" max="14605" width="11.42578125" style="1" customWidth="1"/>
    <col min="14606" max="14606" width="12.28515625" style="1" customWidth="1"/>
    <col min="14607" max="14609" width="11.42578125" style="1" customWidth="1"/>
    <col min="14610" max="14852" width="11.7109375" style="1"/>
    <col min="14853" max="14853" width="36.28515625" style="1" bestFit="1" customWidth="1"/>
    <col min="14854" max="14855" width="11.85546875" style="1" customWidth="1"/>
    <col min="14856" max="14857" width="11.42578125" style="1" customWidth="1"/>
    <col min="14858" max="14858" width="13.42578125" style="1" customWidth="1"/>
    <col min="14859" max="14859" width="12" style="1" bestFit="1" customWidth="1"/>
    <col min="14860" max="14860" width="13.42578125" style="1" customWidth="1"/>
    <col min="14861" max="14861" width="11.42578125" style="1" customWidth="1"/>
    <col min="14862" max="14862" width="12.28515625" style="1" customWidth="1"/>
    <col min="14863" max="14865" width="11.42578125" style="1" customWidth="1"/>
    <col min="14866" max="15108" width="11.7109375" style="1"/>
    <col min="15109" max="15109" width="36.28515625" style="1" bestFit="1" customWidth="1"/>
    <col min="15110" max="15111" width="11.85546875" style="1" customWidth="1"/>
    <col min="15112" max="15113" width="11.42578125" style="1" customWidth="1"/>
    <col min="15114" max="15114" width="13.42578125" style="1" customWidth="1"/>
    <col min="15115" max="15115" width="12" style="1" bestFit="1" customWidth="1"/>
    <col min="15116" max="15116" width="13.42578125" style="1" customWidth="1"/>
    <col min="15117" max="15117" width="11.42578125" style="1" customWidth="1"/>
    <col min="15118" max="15118" width="12.28515625" style="1" customWidth="1"/>
    <col min="15119" max="15121" width="11.42578125" style="1" customWidth="1"/>
    <col min="15122" max="15364" width="11.7109375" style="1"/>
    <col min="15365" max="15365" width="36.28515625" style="1" bestFit="1" customWidth="1"/>
    <col min="15366" max="15367" width="11.85546875" style="1" customWidth="1"/>
    <col min="15368" max="15369" width="11.42578125" style="1" customWidth="1"/>
    <col min="15370" max="15370" width="13.42578125" style="1" customWidth="1"/>
    <col min="15371" max="15371" width="12" style="1" bestFit="1" customWidth="1"/>
    <col min="15372" max="15372" width="13.42578125" style="1" customWidth="1"/>
    <col min="15373" max="15373" width="11.42578125" style="1" customWidth="1"/>
    <col min="15374" max="15374" width="12.28515625" style="1" customWidth="1"/>
    <col min="15375" max="15377" width="11.42578125" style="1" customWidth="1"/>
    <col min="15378" max="15620" width="11.7109375" style="1"/>
    <col min="15621" max="15621" width="36.28515625" style="1" bestFit="1" customWidth="1"/>
    <col min="15622" max="15623" width="11.85546875" style="1" customWidth="1"/>
    <col min="15624" max="15625" width="11.42578125" style="1" customWidth="1"/>
    <col min="15626" max="15626" width="13.42578125" style="1" customWidth="1"/>
    <col min="15627" max="15627" width="12" style="1" bestFit="1" customWidth="1"/>
    <col min="15628" max="15628" width="13.42578125" style="1" customWidth="1"/>
    <col min="15629" max="15629" width="11.42578125" style="1" customWidth="1"/>
    <col min="15630" max="15630" width="12.28515625" style="1" customWidth="1"/>
    <col min="15631" max="15633" width="11.42578125" style="1" customWidth="1"/>
    <col min="15634" max="15876" width="11.7109375" style="1"/>
    <col min="15877" max="15877" width="36.28515625" style="1" bestFit="1" customWidth="1"/>
    <col min="15878" max="15879" width="11.85546875" style="1" customWidth="1"/>
    <col min="15880" max="15881" width="11.42578125" style="1" customWidth="1"/>
    <col min="15882" max="15882" width="13.42578125" style="1" customWidth="1"/>
    <col min="15883" max="15883" width="12" style="1" bestFit="1" customWidth="1"/>
    <col min="15884" max="15884" width="13.42578125" style="1" customWidth="1"/>
    <col min="15885" max="15885" width="11.42578125" style="1" customWidth="1"/>
    <col min="15886" max="15886" width="12.28515625" style="1" customWidth="1"/>
    <col min="15887" max="15889" width="11.42578125" style="1" customWidth="1"/>
    <col min="15890" max="16132" width="11.7109375" style="1"/>
    <col min="16133" max="16133" width="36.28515625" style="1" bestFit="1" customWidth="1"/>
    <col min="16134" max="16135" width="11.85546875" style="1" customWidth="1"/>
    <col min="16136" max="16137" width="11.42578125" style="1" customWidth="1"/>
    <col min="16138" max="16138" width="13.42578125" style="1" customWidth="1"/>
    <col min="16139" max="16139" width="12" style="1" bestFit="1" customWidth="1"/>
    <col min="16140" max="16140" width="13.42578125" style="1" customWidth="1"/>
    <col min="16141" max="16141" width="11.42578125" style="1" customWidth="1"/>
    <col min="16142" max="16142" width="12.28515625" style="1" customWidth="1"/>
    <col min="16143" max="16145" width="11.42578125" style="1" customWidth="1"/>
    <col min="16146" max="16384" width="11.7109375" style="1"/>
  </cols>
  <sheetData>
    <row r="1" spans="1:35" ht="14.1" customHeight="1">
      <c r="A1" s="230" t="s">
        <v>80</v>
      </c>
      <c r="B1" s="223">
        <f>C1-1</f>
        <v>1989</v>
      </c>
      <c r="C1" s="223">
        <f>D1-1</f>
        <v>1990</v>
      </c>
      <c r="D1" s="223">
        <f>E1-1</f>
        <v>1991</v>
      </c>
      <c r="E1" s="223">
        <f>F1-1</f>
        <v>1992</v>
      </c>
      <c r="F1" s="223">
        <f>G1-1</f>
        <v>1993</v>
      </c>
      <c r="G1" s="223">
        <v>1994</v>
      </c>
      <c r="H1" s="223">
        <v>1995</v>
      </c>
      <c r="I1" s="223">
        <v>1996</v>
      </c>
      <c r="J1" s="223">
        <v>1997</v>
      </c>
      <c r="K1" s="223">
        <v>1998</v>
      </c>
      <c r="L1" s="223">
        <v>1999</v>
      </c>
      <c r="M1" s="223">
        <v>2000</v>
      </c>
      <c r="N1" s="223">
        <v>2001</v>
      </c>
      <c r="O1" s="860">
        <v>2002</v>
      </c>
      <c r="P1" s="130">
        <v>2003</v>
      </c>
      <c r="Q1" s="130">
        <v>2004</v>
      </c>
      <c r="R1" s="130">
        <v>2005</v>
      </c>
      <c r="S1" s="130">
        <f>R1+1</f>
        <v>2006</v>
      </c>
      <c r="T1" s="860">
        <f>S1+1</f>
        <v>2007</v>
      </c>
      <c r="U1" s="130">
        <v>2008</v>
      </c>
      <c r="V1" s="130">
        <f>U1+1</f>
        <v>2009</v>
      </c>
      <c r="W1" s="130">
        <f>V1+1</f>
        <v>2010</v>
      </c>
      <c r="X1" s="130">
        <f>W1+1</f>
        <v>2011</v>
      </c>
      <c r="Y1" s="130">
        <v>2012</v>
      </c>
      <c r="Z1" s="130">
        <v>2013</v>
      </c>
      <c r="AA1" s="496">
        <v>2014</v>
      </c>
      <c r="AB1" s="130">
        <v>2015</v>
      </c>
      <c r="AC1" s="129">
        <v>2016</v>
      </c>
      <c r="AD1" s="129">
        <v>2017</v>
      </c>
      <c r="AE1" s="129">
        <v>2018</v>
      </c>
      <c r="AF1" s="129">
        <v>2019</v>
      </c>
      <c r="AG1" s="129">
        <v>2020</v>
      </c>
      <c r="AH1" s="129">
        <v>2021</v>
      </c>
      <c r="AI1" s="129">
        <v>2022</v>
      </c>
    </row>
    <row r="2" spans="1:35" ht="15" customHeight="1">
      <c r="A2" s="231" t="s">
        <v>81</v>
      </c>
      <c r="B2" s="131" t="s">
        <v>82</v>
      </c>
      <c r="C2" s="131" t="s">
        <v>82</v>
      </c>
      <c r="D2" s="131" t="s">
        <v>82</v>
      </c>
      <c r="E2" s="131" t="s">
        <v>82</v>
      </c>
      <c r="F2" s="131" t="s">
        <v>82</v>
      </c>
      <c r="G2" s="131" t="s">
        <v>82</v>
      </c>
      <c r="H2" s="131" t="s">
        <v>82</v>
      </c>
      <c r="I2" s="131" t="s">
        <v>82</v>
      </c>
      <c r="J2" s="131" t="s">
        <v>82</v>
      </c>
      <c r="K2" s="131" t="s">
        <v>82</v>
      </c>
      <c r="L2" s="131" t="s">
        <v>82</v>
      </c>
      <c r="M2" s="131" t="s">
        <v>82</v>
      </c>
      <c r="N2" s="131" t="s">
        <v>82</v>
      </c>
      <c r="O2" s="861" t="s">
        <v>82</v>
      </c>
      <c r="P2" s="131" t="s">
        <v>82</v>
      </c>
      <c r="Q2" s="131" t="s">
        <v>82</v>
      </c>
      <c r="R2" s="131" t="s">
        <v>82</v>
      </c>
      <c r="S2" s="131" t="s">
        <v>82</v>
      </c>
      <c r="T2" s="861" t="s">
        <v>82</v>
      </c>
      <c r="U2" s="131" t="s">
        <v>82</v>
      </c>
      <c r="V2" s="131" t="s">
        <v>82</v>
      </c>
      <c r="W2" s="131" t="s">
        <v>82</v>
      </c>
      <c r="X2" s="131" t="s">
        <v>82</v>
      </c>
      <c r="Y2" s="131" t="s">
        <v>82</v>
      </c>
      <c r="Z2" s="131" t="s">
        <v>82</v>
      </c>
      <c r="AA2" s="494" t="s">
        <v>82</v>
      </c>
      <c r="AB2" s="131" t="s">
        <v>82</v>
      </c>
      <c r="AC2" s="127" t="s">
        <v>83</v>
      </c>
      <c r="AD2" s="127" t="s">
        <v>83</v>
      </c>
      <c r="AE2" s="127" t="s">
        <v>83</v>
      </c>
      <c r="AF2" s="127" t="s">
        <v>83</v>
      </c>
      <c r="AG2" s="127" t="s">
        <v>83</v>
      </c>
      <c r="AH2" s="127" t="s">
        <v>83</v>
      </c>
      <c r="AI2" s="127" t="s">
        <v>83</v>
      </c>
    </row>
    <row r="3" spans="1:35" ht="14.1" customHeight="1">
      <c r="A3" s="232"/>
      <c r="B3" s="224" t="s">
        <v>84</v>
      </c>
      <c r="C3" s="224" t="s">
        <v>84</v>
      </c>
      <c r="D3" s="224" t="s">
        <v>84</v>
      </c>
      <c r="E3" s="224" t="s">
        <v>84</v>
      </c>
      <c r="F3" s="224" t="s">
        <v>84</v>
      </c>
      <c r="G3" s="224" t="s">
        <v>84</v>
      </c>
      <c r="H3" s="224" t="s">
        <v>84</v>
      </c>
      <c r="I3" s="224" t="s">
        <v>84</v>
      </c>
      <c r="J3" s="224" t="s">
        <v>84</v>
      </c>
      <c r="K3" s="224" t="s">
        <v>84</v>
      </c>
      <c r="L3" s="224" t="s">
        <v>84</v>
      </c>
      <c r="M3" s="224" t="s">
        <v>84</v>
      </c>
      <c r="N3" s="224" t="s">
        <v>84</v>
      </c>
      <c r="O3" s="862" t="s">
        <v>12</v>
      </c>
      <c r="P3" s="224" t="s">
        <v>12</v>
      </c>
      <c r="Q3" s="224" t="s">
        <v>12</v>
      </c>
      <c r="R3" s="224" t="s">
        <v>12</v>
      </c>
      <c r="S3" s="224" t="s">
        <v>12</v>
      </c>
      <c r="T3" s="133" t="s">
        <v>675</v>
      </c>
      <c r="U3" s="133" t="s">
        <v>675</v>
      </c>
      <c r="V3" s="133" t="s">
        <v>675</v>
      </c>
      <c r="W3" s="133" t="s">
        <v>675</v>
      </c>
      <c r="X3" s="133" t="s">
        <v>675</v>
      </c>
      <c r="Y3" s="133" t="s">
        <v>675</v>
      </c>
      <c r="Z3" s="133" t="s">
        <v>675</v>
      </c>
      <c r="AA3" s="133" t="s">
        <v>675</v>
      </c>
      <c r="AB3" s="133" t="s">
        <v>675</v>
      </c>
      <c r="AC3" s="132" t="s">
        <v>675</v>
      </c>
      <c r="AD3" s="132" t="s">
        <v>675</v>
      </c>
      <c r="AE3" s="132" t="s">
        <v>675</v>
      </c>
      <c r="AF3" s="132" t="s">
        <v>675</v>
      </c>
      <c r="AG3" s="132" t="s">
        <v>675</v>
      </c>
      <c r="AH3" s="132" t="s">
        <v>675</v>
      </c>
      <c r="AI3" s="132" t="s">
        <v>675</v>
      </c>
    </row>
    <row r="4" spans="1:35" ht="18.95" customHeight="1">
      <c r="A4" s="233" t="s">
        <v>87</v>
      </c>
      <c r="B4" s="233"/>
      <c r="C4" s="233"/>
      <c r="D4" s="233"/>
      <c r="E4" s="233"/>
      <c r="F4" s="233"/>
      <c r="G4" s="224"/>
      <c r="H4" s="224"/>
      <c r="I4" s="224"/>
      <c r="J4" s="224"/>
      <c r="K4" s="224"/>
      <c r="L4" s="224"/>
      <c r="M4" s="224"/>
      <c r="N4" s="224"/>
      <c r="O4" s="862"/>
      <c r="P4" s="224"/>
      <c r="Q4" s="224"/>
      <c r="R4" s="224"/>
      <c r="S4" s="224"/>
      <c r="T4" s="862"/>
      <c r="U4" s="224"/>
      <c r="V4" s="224"/>
      <c r="W4" s="224"/>
      <c r="X4" s="224"/>
      <c r="Y4" s="224"/>
      <c r="Z4" s="133"/>
      <c r="AA4" s="495"/>
      <c r="AB4" s="133"/>
      <c r="AC4" s="132"/>
      <c r="AD4" s="132"/>
      <c r="AE4" s="132"/>
      <c r="AF4" s="132"/>
      <c r="AG4" s="132"/>
      <c r="AH4" s="132"/>
      <c r="AI4" s="867"/>
    </row>
    <row r="5" spans="1:35" ht="13.35" customHeight="1">
      <c r="A5" s="234" t="s">
        <v>88</v>
      </c>
      <c r="B5" s="234"/>
      <c r="C5" s="234"/>
      <c r="D5" s="234"/>
      <c r="E5" s="234"/>
      <c r="F5" s="234"/>
      <c r="G5" s="225"/>
      <c r="H5" s="225"/>
      <c r="I5" s="225"/>
      <c r="J5" s="225"/>
      <c r="K5" s="225"/>
      <c r="L5" s="225"/>
      <c r="M5" s="225"/>
      <c r="N5" s="225"/>
      <c r="O5" s="863"/>
      <c r="P5" s="100"/>
      <c r="Q5" s="100"/>
      <c r="R5" s="100"/>
      <c r="S5" s="100"/>
      <c r="T5" s="863"/>
      <c r="U5" s="100"/>
      <c r="V5" s="100"/>
      <c r="W5" s="100"/>
      <c r="X5" s="100"/>
      <c r="Y5" s="100"/>
      <c r="Z5" s="100"/>
      <c r="AA5" s="495"/>
      <c r="AB5" s="100"/>
      <c r="AC5" s="134"/>
      <c r="AD5" s="134"/>
      <c r="AE5" s="134"/>
      <c r="AF5" s="134"/>
      <c r="AG5" s="134"/>
      <c r="AH5" s="134"/>
      <c r="AI5" s="867"/>
    </row>
    <row r="6" spans="1:35" ht="13.35" customHeight="1">
      <c r="A6" s="235" t="s">
        <v>490</v>
      </c>
      <c r="B6" s="227">
        <v>856.3</v>
      </c>
      <c r="C6" s="227">
        <v>891.3</v>
      </c>
      <c r="D6" s="227">
        <v>936.5</v>
      </c>
      <c r="E6" s="227">
        <v>1033.5</v>
      </c>
      <c r="F6" s="227">
        <v>1328.7</v>
      </c>
      <c r="G6" s="227">
        <v>1532.1</v>
      </c>
      <c r="H6" s="227">
        <v>1692.6</v>
      </c>
      <c r="I6" s="227">
        <v>1831.9</v>
      </c>
      <c r="J6" s="227">
        <v>1874.2</v>
      </c>
      <c r="K6" s="227">
        <v>3105.2</v>
      </c>
      <c r="L6" s="227">
        <v>2707.2</v>
      </c>
      <c r="M6" s="227">
        <v>2638</v>
      </c>
      <c r="N6" s="227">
        <v>2847</v>
      </c>
      <c r="O6" s="864">
        <v>4428</v>
      </c>
      <c r="P6" s="227">
        <v>4819.3999999999996</v>
      </c>
      <c r="Q6" s="227">
        <v>4550.8</v>
      </c>
      <c r="R6" s="227">
        <v>5019.8999999999996</v>
      </c>
      <c r="S6" s="227">
        <v>5327.3</v>
      </c>
      <c r="T6" s="864">
        <v>5550</v>
      </c>
      <c r="U6" s="227">
        <v>6358</v>
      </c>
      <c r="V6" s="227">
        <v>6929</v>
      </c>
      <c r="W6" s="227">
        <v>7599</v>
      </c>
      <c r="X6" s="227">
        <v>8187</v>
      </c>
      <c r="Y6" s="227">
        <v>8552</v>
      </c>
      <c r="Z6" s="227">
        <v>9191</v>
      </c>
      <c r="AA6" s="493">
        <v>10106</v>
      </c>
      <c r="AB6" s="136">
        <v>10911.5</v>
      </c>
      <c r="AC6" s="135">
        <v>12007.5</v>
      </c>
      <c r="AD6" s="135">
        <v>13078.1</v>
      </c>
      <c r="AE6" s="135">
        <v>14295.9</v>
      </c>
      <c r="AF6" s="135">
        <v>15393.3</v>
      </c>
      <c r="AG6" s="135">
        <v>16620.8</v>
      </c>
      <c r="AH6" s="135">
        <v>17906.900000000001</v>
      </c>
      <c r="AI6" s="867">
        <v>19335.2</v>
      </c>
    </row>
    <row r="7" spans="1:35" ht="13.35" hidden="1" customHeight="1">
      <c r="A7" s="235" t="s">
        <v>89</v>
      </c>
      <c r="B7" s="227"/>
      <c r="C7" s="227"/>
      <c r="D7" s="227"/>
      <c r="E7" s="227"/>
      <c r="F7" s="227"/>
      <c r="G7" s="227"/>
      <c r="H7" s="227"/>
      <c r="I7" s="227"/>
      <c r="J7" s="227"/>
      <c r="K7" s="227"/>
      <c r="L7" s="227"/>
      <c r="M7" s="227"/>
      <c r="N7" s="227"/>
      <c r="O7" s="864">
        <v>158.80000000000001</v>
      </c>
      <c r="P7" s="227">
        <v>164.6</v>
      </c>
      <c r="Q7" s="227">
        <v>148.6</v>
      </c>
      <c r="R7" s="227">
        <v>152.9</v>
      </c>
      <c r="S7" s="227">
        <v>160.5</v>
      </c>
      <c r="T7" s="864">
        <v>74.5</v>
      </c>
      <c r="U7" s="227">
        <v>84.2</v>
      </c>
      <c r="V7" s="227">
        <v>86.7</v>
      </c>
      <c r="W7" s="227">
        <v>92.5</v>
      </c>
      <c r="X7" s="227">
        <v>98.8</v>
      </c>
      <c r="Y7" s="227">
        <v>97.4</v>
      </c>
      <c r="Z7" s="227">
        <v>100</v>
      </c>
      <c r="AA7" s="493">
        <v>106.4</v>
      </c>
      <c r="AB7" s="493">
        <v>112.5</v>
      </c>
      <c r="AC7" s="135">
        <v>119.7</v>
      </c>
      <c r="AD7" s="135">
        <v>127.1</v>
      </c>
      <c r="AE7" s="135">
        <v>134.69999999999999</v>
      </c>
      <c r="AF7" s="135">
        <v>140.9</v>
      </c>
      <c r="AG7" s="135">
        <v>147.30000000000001</v>
      </c>
      <c r="AH7" s="135">
        <v>153.9</v>
      </c>
      <c r="AI7" s="867">
        <v>160.80000000000001</v>
      </c>
    </row>
    <row r="8" spans="1:35" ht="13.35" hidden="1" customHeight="1">
      <c r="A8" s="235" t="s">
        <v>104</v>
      </c>
      <c r="B8" s="227"/>
      <c r="C8" s="227"/>
      <c r="D8" s="227"/>
      <c r="E8" s="227"/>
      <c r="F8" s="227"/>
      <c r="G8" s="227"/>
      <c r="H8" s="227"/>
      <c r="I8" s="227"/>
      <c r="J8" s="227"/>
      <c r="K8" s="227"/>
      <c r="L8" s="227"/>
      <c r="M8" s="227"/>
      <c r="N8" s="227"/>
      <c r="O8" s="864">
        <v>2788.8</v>
      </c>
      <c r="P8" s="227">
        <v>2927.2</v>
      </c>
      <c r="Q8" s="227">
        <v>3062.1</v>
      </c>
      <c r="R8" s="227">
        <v>3284</v>
      </c>
      <c r="S8" s="227">
        <v>3318.2</v>
      </c>
      <c r="T8" s="864">
        <v>7453</v>
      </c>
      <c r="U8" s="227">
        <v>7553</v>
      </c>
      <c r="V8" s="227">
        <v>7992</v>
      </c>
      <c r="W8" s="227">
        <v>8217</v>
      </c>
      <c r="X8" s="227">
        <v>8287</v>
      </c>
      <c r="Y8" s="227">
        <v>8781</v>
      </c>
      <c r="Z8" s="227">
        <v>9191</v>
      </c>
      <c r="AA8" s="493">
        <v>9494</v>
      </c>
      <c r="AB8" s="136">
        <v>9701.2999999999993</v>
      </c>
      <c r="AC8" s="135">
        <v>10028.9</v>
      </c>
      <c r="AD8" s="135">
        <v>10291.200000000001</v>
      </c>
      <c r="AE8" s="135">
        <v>10611.7</v>
      </c>
      <c r="AF8" s="135">
        <v>10923.8</v>
      </c>
      <c r="AG8" s="135">
        <v>11284.2</v>
      </c>
      <c r="AH8" s="135">
        <v>11636.3</v>
      </c>
      <c r="AI8" s="867">
        <v>12022.4</v>
      </c>
    </row>
    <row r="9" spans="1:35" ht="13.35" hidden="1" customHeight="1">
      <c r="A9" s="235" t="s">
        <v>90</v>
      </c>
      <c r="B9" s="227"/>
      <c r="C9" s="227"/>
      <c r="D9" s="227"/>
      <c r="E9" s="227"/>
      <c r="F9" s="227"/>
      <c r="G9" s="227"/>
      <c r="H9" s="227"/>
      <c r="I9" s="227"/>
      <c r="J9" s="227"/>
      <c r="K9" s="227"/>
      <c r="L9" s="227"/>
      <c r="M9" s="227"/>
      <c r="N9" s="227"/>
      <c r="O9" s="864">
        <v>-4.0999999999999996</v>
      </c>
      <c r="P9" s="227">
        <v>5</v>
      </c>
      <c r="Q9" s="227">
        <v>4.5999999999999996</v>
      </c>
      <c r="R9" s="227">
        <v>5.6</v>
      </c>
      <c r="S9" s="227">
        <v>1</v>
      </c>
      <c r="T9" s="864">
        <v>-1.1000000000000001</v>
      </c>
      <c r="U9" s="227">
        <v>1.3</v>
      </c>
      <c r="V9" s="227">
        <v>5.8</v>
      </c>
      <c r="W9" s="227">
        <v>2.8</v>
      </c>
      <c r="X9" s="227">
        <v>0.9</v>
      </c>
      <c r="Y9" s="227">
        <v>6</v>
      </c>
      <c r="Z9" s="227">
        <v>4.7</v>
      </c>
      <c r="AA9" s="493">
        <v>3.3</v>
      </c>
      <c r="AB9" s="136">
        <v>2.2000000000000002</v>
      </c>
      <c r="AC9" s="135">
        <v>3.4</v>
      </c>
      <c r="AD9" s="135">
        <v>2.9</v>
      </c>
      <c r="AE9" s="135">
        <v>3.1</v>
      </c>
      <c r="AF9" s="135">
        <v>2.9</v>
      </c>
      <c r="AG9" s="135">
        <v>3.3</v>
      </c>
      <c r="AH9" s="135">
        <v>3.1</v>
      </c>
      <c r="AI9" s="867">
        <v>3.3</v>
      </c>
    </row>
    <row r="10" spans="1:35" ht="13.35" customHeight="1">
      <c r="A10" s="235"/>
      <c r="B10" s="227"/>
      <c r="C10" s="227"/>
      <c r="D10" s="227"/>
      <c r="E10" s="227"/>
      <c r="F10" s="227"/>
      <c r="G10" s="227"/>
      <c r="H10" s="227"/>
      <c r="I10" s="227"/>
      <c r="J10" s="227"/>
      <c r="K10" s="227"/>
      <c r="L10" s="227"/>
      <c r="M10" s="227"/>
      <c r="N10" s="227"/>
      <c r="O10" s="864"/>
      <c r="P10" s="227"/>
      <c r="Q10" s="227"/>
      <c r="R10" s="227"/>
      <c r="S10" s="227"/>
      <c r="T10" s="864"/>
      <c r="U10" s="227"/>
      <c r="V10" s="227"/>
      <c r="W10" s="227"/>
      <c r="X10" s="227"/>
      <c r="Y10" s="227"/>
      <c r="Z10" s="103"/>
      <c r="AA10" s="493"/>
      <c r="AB10" s="136"/>
      <c r="AC10" s="135"/>
      <c r="AD10" s="135"/>
      <c r="AE10" s="135"/>
      <c r="AF10" s="135"/>
      <c r="AG10" s="135"/>
      <c r="AH10" s="135"/>
      <c r="AI10" s="867"/>
    </row>
    <row r="11" spans="1:35" ht="12.75">
      <c r="A11" s="234" t="s">
        <v>91</v>
      </c>
      <c r="B11" s="227"/>
      <c r="C11" s="227"/>
      <c r="D11" s="227"/>
      <c r="E11" s="227"/>
      <c r="F11" s="227"/>
      <c r="G11" s="227"/>
      <c r="H11" s="227"/>
      <c r="I11" s="227"/>
      <c r="J11" s="227"/>
      <c r="K11" s="227"/>
      <c r="L11" s="227"/>
      <c r="M11" s="227"/>
      <c r="N11" s="227"/>
      <c r="O11" s="864"/>
      <c r="P11" s="227"/>
      <c r="Q11" s="227"/>
      <c r="R11" s="227"/>
      <c r="S11" s="227"/>
      <c r="T11" s="864"/>
      <c r="U11" s="227"/>
      <c r="V11" s="227"/>
      <c r="W11" s="227"/>
      <c r="X11" s="227"/>
      <c r="Y11" s="227"/>
      <c r="Z11" s="227"/>
      <c r="AA11" s="493"/>
      <c r="AB11" s="100"/>
      <c r="AC11" s="134"/>
      <c r="AD11" s="134"/>
      <c r="AE11" s="134"/>
      <c r="AF11" s="134"/>
      <c r="AG11" s="134"/>
      <c r="AH11" s="134"/>
      <c r="AI11" s="867"/>
    </row>
    <row r="12" spans="1:35" ht="12.75">
      <c r="A12" s="235" t="s">
        <v>490</v>
      </c>
      <c r="B12" s="227"/>
      <c r="C12" s="227"/>
      <c r="D12" s="227"/>
      <c r="E12" s="227"/>
      <c r="F12" s="227"/>
      <c r="G12" s="227"/>
      <c r="H12" s="227"/>
      <c r="I12" s="227"/>
      <c r="J12" s="227"/>
      <c r="K12" s="227"/>
      <c r="L12" s="227"/>
      <c r="M12" s="227"/>
      <c r="N12" s="227"/>
      <c r="O12" s="864">
        <v>1096.7</v>
      </c>
      <c r="P12" s="227">
        <v>853</v>
      </c>
      <c r="Q12" s="227">
        <v>738.4</v>
      </c>
      <c r="R12" s="227">
        <v>2038.1</v>
      </c>
      <c r="S12" s="227">
        <v>2269.5</v>
      </c>
      <c r="T12" s="864">
        <v>1977</v>
      </c>
      <c r="U12" s="227">
        <v>2347</v>
      </c>
      <c r="V12" s="227">
        <v>1094</v>
      </c>
      <c r="W12" s="227">
        <v>1490</v>
      </c>
      <c r="X12" s="227">
        <v>1674</v>
      </c>
      <c r="Y12" s="227">
        <v>1399</v>
      </c>
      <c r="Z12" s="227">
        <v>1515</v>
      </c>
      <c r="AA12" s="493">
        <v>6403</v>
      </c>
      <c r="AB12" s="100">
        <v>9800.4</v>
      </c>
      <c r="AC12" s="134">
        <v>11086.4</v>
      </c>
      <c r="AD12" s="134">
        <v>11791.4</v>
      </c>
      <c r="AE12" s="134">
        <v>11981.4</v>
      </c>
      <c r="AF12" s="134">
        <v>12017.1</v>
      </c>
      <c r="AG12" s="134">
        <v>12294.5</v>
      </c>
      <c r="AH12" s="134">
        <v>12490.1</v>
      </c>
      <c r="AI12" s="867">
        <v>12923.9</v>
      </c>
    </row>
    <row r="13" spans="1:35" ht="12.75" hidden="1">
      <c r="A13" s="235" t="s">
        <v>89</v>
      </c>
      <c r="B13" s="227"/>
      <c r="C13" s="227"/>
      <c r="D13" s="227"/>
      <c r="E13" s="227"/>
      <c r="F13" s="227"/>
      <c r="G13" s="227"/>
      <c r="H13" s="227"/>
      <c r="I13" s="227"/>
      <c r="J13" s="227"/>
      <c r="K13" s="227"/>
      <c r="L13" s="227"/>
      <c r="M13" s="227"/>
      <c r="N13" s="227"/>
      <c r="O13" s="864">
        <v>402.3</v>
      </c>
      <c r="P13" s="227">
        <v>317.8</v>
      </c>
      <c r="Q13" s="227">
        <v>300.5</v>
      </c>
      <c r="R13" s="227">
        <v>591.79999999999995</v>
      </c>
      <c r="S13" s="227">
        <v>681.9</v>
      </c>
      <c r="T13" s="864">
        <v>88.3</v>
      </c>
      <c r="U13" s="227">
        <v>119.1</v>
      </c>
      <c r="V13" s="227">
        <v>66.900000000000006</v>
      </c>
      <c r="W13" s="227">
        <v>86.9</v>
      </c>
      <c r="X13" s="227">
        <v>112.4</v>
      </c>
      <c r="Y13" s="227">
        <v>95.6</v>
      </c>
      <c r="Z13" s="227">
        <v>100</v>
      </c>
      <c r="AA13" s="493">
        <v>109.1</v>
      </c>
      <c r="AB13" s="136">
        <v>86.4</v>
      </c>
      <c r="AC13" s="135">
        <v>95.4</v>
      </c>
      <c r="AD13" s="135">
        <v>103.8</v>
      </c>
      <c r="AE13" s="135">
        <v>107.1</v>
      </c>
      <c r="AF13" s="135">
        <v>111.1</v>
      </c>
      <c r="AG13" s="135">
        <v>115.3</v>
      </c>
      <c r="AH13" s="135">
        <v>118.7</v>
      </c>
      <c r="AI13" s="867">
        <v>124.2</v>
      </c>
    </row>
    <row r="14" spans="1:35" ht="12.75" hidden="1">
      <c r="A14" s="235" t="s">
        <v>104</v>
      </c>
      <c r="B14" s="227"/>
      <c r="C14" s="227"/>
      <c r="D14" s="227"/>
      <c r="E14" s="227"/>
      <c r="F14" s="227"/>
      <c r="G14" s="227"/>
      <c r="H14" s="227"/>
      <c r="I14" s="227"/>
      <c r="J14" s="227"/>
      <c r="K14" s="227"/>
      <c r="L14" s="227"/>
      <c r="M14" s="227"/>
      <c r="N14" s="227"/>
      <c r="O14" s="864">
        <v>272.60000000000002</v>
      </c>
      <c r="P14" s="227">
        <v>268.39999999999998</v>
      </c>
      <c r="Q14" s="227">
        <v>245.7</v>
      </c>
      <c r="R14" s="227">
        <v>344.4</v>
      </c>
      <c r="S14" s="227">
        <v>332.8</v>
      </c>
      <c r="T14" s="864">
        <v>2239</v>
      </c>
      <c r="U14" s="227">
        <v>1970</v>
      </c>
      <c r="V14" s="227">
        <v>1636</v>
      </c>
      <c r="W14" s="227">
        <v>1715</v>
      </c>
      <c r="X14" s="227">
        <v>1489</v>
      </c>
      <c r="Y14" s="227">
        <v>1463</v>
      </c>
      <c r="Z14" s="227">
        <v>1515</v>
      </c>
      <c r="AA14" s="493">
        <v>5870</v>
      </c>
      <c r="AB14" s="136">
        <v>11349.3</v>
      </c>
      <c r="AC14" s="135">
        <v>11616.8</v>
      </c>
      <c r="AD14" s="135">
        <v>11362.4</v>
      </c>
      <c r="AE14" s="135">
        <v>11183.5</v>
      </c>
      <c r="AF14" s="135">
        <v>10814.7</v>
      </c>
      <c r="AG14" s="135">
        <v>10659.7</v>
      </c>
      <c r="AH14" s="135">
        <v>10525.2</v>
      </c>
      <c r="AI14" s="867">
        <v>10408.5</v>
      </c>
    </row>
    <row r="15" spans="1:35" ht="12.75" hidden="1">
      <c r="A15" s="235" t="s">
        <v>90</v>
      </c>
      <c r="B15" s="227"/>
      <c r="C15" s="227"/>
      <c r="D15" s="227"/>
      <c r="E15" s="227"/>
      <c r="F15" s="227"/>
      <c r="G15" s="227"/>
      <c r="H15" s="227"/>
      <c r="I15" s="227"/>
      <c r="J15" s="227"/>
      <c r="K15" s="227"/>
      <c r="L15" s="227"/>
      <c r="M15" s="227"/>
      <c r="N15" s="227"/>
      <c r="O15" s="864">
        <v>-36.1</v>
      </c>
      <c r="P15" s="227">
        <v>-1.5</v>
      </c>
      <c r="Q15" s="227">
        <v>-8.5</v>
      </c>
      <c r="R15" s="227">
        <v>13</v>
      </c>
      <c r="S15" s="227">
        <v>-3.4</v>
      </c>
      <c r="T15" s="864">
        <v>4</v>
      </c>
      <c r="U15" s="227">
        <v>-12</v>
      </c>
      <c r="V15" s="227">
        <v>-17</v>
      </c>
      <c r="W15" s="227">
        <v>4.8</v>
      </c>
      <c r="X15" s="227">
        <v>-13.2</v>
      </c>
      <c r="Y15" s="227">
        <v>-1.7</v>
      </c>
      <c r="Z15" s="227">
        <v>3.6</v>
      </c>
      <c r="AA15" s="493">
        <v>287.5</v>
      </c>
      <c r="AB15" s="136">
        <v>93.3</v>
      </c>
      <c r="AC15" s="135">
        <v>2.4</v>
      </c>
      <c r="AD15" s="135">
        <v>-2.2000000000000002</v>
      </c>
      <c r="AE15" s="135">
        <v>-1.6</v>
      </c>
      <c r="AF15" s="135">
        <v>-3.3</v>
      </c>
      <c r="AG15" s="135">
        <v>-1.4</v>
      </c>
      <c r="AH15" s="135">
        <v>-1.3</v>
      </c>
      <c r="AI15" s="867">
        <v>-1.1000000000000001</v>
      </c>
    </row>
    <row r="16" spans="1:35" ht="12.75">
      <c r="A16" s="235"/>
      <c r="B16" s="227"/>
      <c r="C16" s="227"/>
      <c r="D16" s="227"/>
      <c r="E16" s="227"/>
      <c r="F16" s="227"/>
      <c r="G16" s="227"/>
      <c r="H16" s="227"/>
      <c r="I16" s="227"/>
      <c r="J16" s="227"/>
      <c r="K16" s="227"/>
      <c r="L16" s="227"/>
      <c r="M16" s="227"/>
      <c r="N16" s="227"/>
      <c r="O16" s="864"/>
      <c r="P16" s="227"/>
      <c r="Q16" s="227"/>
      <c r="R16" s="227"/>
      <c r="S16" s="227"/>
      <c r="T16" s="864"/>
      <c r="U16" s="227"/>
      <c r="V16" s="227"/>
      <c r="W16" s="227"/>
      <c r="X16" s="227"/>
      <c r="Y16" s="227"/>
      <c r="Z16" s="103"/>
      <c r="AA16" s="493"/>
      <c r="AB16" s="100"/>
      <c r="AC16" s="134"/>
      <c r="AD16" s="134"/>
      <c r="AE16" s="134"/>
      <c r="AF16" s="134"/>
      <c r="AG16" s="134"/>
      <c r="AH16" s="134"/>
      <c r="AI16" s="867"/>
    </row>
    <row r="17" spans="1:35" ht="12.75">
      <c r="A17" s="234" t="s">
        <v>92</v>
      </c>
      <c r="B17" s="227"/>
      <c r="C17" s="227"/>
      <c r="D17" s="227"/>
      <c r="E17" s="227"/>
      <c r="F17" s="227"/>
      <c r="G17" s="227"/>
      <c r="H17" s="227"/>
      <c r="I17" s="227"/>
      <c r="J17" s="227"/>
      <c r="K17" s="227"/>
      <c r="L17" s="227"/>
      <c r="M17" s="227"/>
      <c r="N17" s="227"/>
      <c r="O17" s="864"/>
      <c r="P17" s="227"/>
      <c r="Q17" s="227"/>
      <c r="R17" s="227"/>
      <c r="S17" s="227"/>
      <c r="T17" s="864"/>
      <c r="U17" s="227"/>
      <c r="V17" s="227"/>
      <c r="W17" s="227"/>
      <c r="X17" s="227"/>
      <c r="Y17" s="227"/>
      <c r="Z17" s="103"/>
      <c r="AA17" s="493"/>
      <c r="AB17" s="100"/>
      <c r="AC17" s="134"/>
      <c r="AD17" s="134"/>
      <c r="AE17" s="134"/>
      <c r="AF17" s="134"/>
      <c r="AG17" s="134"/>
      <c r="AH17" s="134"/>
      <c r="AI17" s="867"/>
    </row>
    <row r="18" spans="1:35" ht="12.75">
      <c r="A18" s="235" t="s">
        <v>490</v>
      </c>
      <c r="B18" s="227">
        <v>352.7</v>
      </c>
      <c r="C18" s="227">
        <v>452.2</v>
      </c>
      <c r="D18" s="227">
        <v>612.9</v>
      </c>
      <c r="E18" s="227">
        <v>1012.6</v>
      </c>
      <c r="F18" s="227">
        <v>1294.8</v>
      </c>
      <c r="G18" s="227">
        <v>1276.9000000000001</v>
      </c>
      <c r="H18" s="227">
        <v>1793.6</v>
      </c>
      <c r="I18" s="227">
        <v>1752.5</v>
      </c>
      <c r="J18" s="227">
        <v>1288.3</v>
      </c>
      <c r="K18" s="227">
        <v>1868.3</v>
      </c>
      <c r="L18" s="227">
        <v>2355.5</v>
      </c>
      <c r="M18" s="227">
        <v>2662.7</v>
      </c>
      <c r="N18" s="227">
        <v>2745.1</v>
      </c>
      <c r="O18" s="864">
        <v>1252.0999999999999</v>
      </c>
      <c r="P18" s="227">
        <v>1398.8</v>
      </c>
      <c r="Q18" s="227">
        <v>1652.7</v>
      </c>
      <c r="R18" s="227">
        <v>2023.6</v>
      </c>
      <c r="S18" s="227">
        <v>2773.2</v>
      </c>
      <c r="T18" s="864">
        <v>5253</v>
      </c>
      <c r="U18" s="227">
        <v>5607</v>
      </c>
      <c r="V18" s="227">
        <v>5016</v>
      </c>
      <c r="W18" s="227">
        <v>6415</v>
      </c>
      <c r="X18" s="227">
        <v>6281</v>
      </c>
      <c r="Y18" s="227">
        <v>4856</v>
      </c>
      <c r="Z18" s="227">
        <v>4963</v>
      </c>
      <c r="AA18" s="493">
        <v>5179</v>
      </c>
      <c r="AB18" s="136">
        <v>4716.8</v>
      </c>
      <c r="AC18" s="135">
        <v>5552.9</v>
      </c>
      <c r="AD18" s="135">
        <v>6945.7</v>
      </c>
      <c r="AE18" s="135">
        <v>7241.2</v>
      </c>
      <c r="AF18" s="135">
        <v>7497.6</v>
      </c>
      <c r="AG18" s="135">
        <v>7391.7</v>
      </c>
      <c r="AH18" s="135">
        <v>7724.7</v>
      </c>
      <c r="AI18" s="867">
        <v>8204.1</v>
      </c>
    </row>
    <row r="19" spans="1:35" ht="12.75" hidden="1">
      <c r="A19" s="235" t="s">
        <v>89</v>
      </c>
      <c r="B19" s="227"/>
      <c r="C19" s="227"/>
      <c r="D19" s="227"/>
      <c r="E19" s="227"/>
      <c r="F19" s="227"/>
      <c r="G19" s="227"/>
      <c r="H19" s="227"/>
      <c r="I19" s="227"/>
      <c r="J19" s="227"/>
      <c r="K19" s="227"/>
      <c r="L19" s="227"/>
      <c r="M19" s="227"/>
      <c r="N19" s="227"/>
      <c r="O19" s="864">
        <v>186.9</v>
      </c>
      <c r="P19" s="227">
        <v>199.6</v>
      </c>
      <c r="Q19" s="227">
        <v>227.7</v>
      </c>
      <c r="R19" s="227">
        <v>259</v>
      </c>
      <c r="S19" s="227">
        <v>397.5</v>
      </c>
      <c r="T19" s="864"/>
      <c r="U19" s="227"/>
      <c r="V19" s="227"/>
      <c r="W19" s="227"/>
      <c r="X19" s="227"/>
      <c r="Y19" s="227"/>
      <c r="Z19" s="227"/>
      <c r="AA19" s="493"/>
      <c r="AB19" s="136"/>
      <c r="AC19" s="135"/>
      <c r="AD19" s="135"/>
      <c r="AE19" s="135"/>
      <c r="AF19" s="135"/>
      <c r="AG19" s="135"/>
      <c r="AH19" s="135"/>
      <c r="AI19" s="867"/>
    </row>
    <row r="20" spans="1:35" ht="12.75" hidden="1">
      <c r="A20" s="235" t="s">
        <v>104</v>
      </c>
      <c r="B20" s="227"/>
      <c r="C20" s="227"/>
      <c r="D20" s="227"/>
      <c r="E20" s="227"/>
      <c r="F20" s="227"/>
      <c r="G20" s="227"/>
      <c r="H20" s="227"/>
      <c r="I20" s="227"/>
      <c r="J20" s="227"/>
      <c r="K20" s="227"/>
      <c r="L20" s="227"/>
      <c r="M20" s="227"/>
      <c r="N20" s="227"/>
      <c r="O20" s="864">
        <v>669.9</v>
      </c>
      <c r="P20" s="227">
        <v>700.7</v>
      </c>
      <c r="Q20" s="227">
        <v>725.9</v>
      </c>
      <c r="R20" s="227">
        <v>781.3</v>
      </c>
      <c r="S20" s="227">
        <v>697.6</v>
      </c>
      <c r="T20" s="864"/>
      <c r="U20" s="227"/>
      <c r="V20" s="227"/>
      <c r="W20" s="227"/>
      <c r="X20" s="227"/>
      <c r="Y20" s="227"/>
      <c r="Z20" s="227"/>
      <c r="AA20" s="493"/>
      <c r="AB20" s="136"/>
      <c r="AC20" s="135"/>
      <c r="AD20" s="135"/>
      <c r="AE20" s="135"/>
      <c r="AF20" s="135"/>
      <c r="AG20" s="135"/>
      <c r="AH20" s="135"/>
      <c r="AI20" s="867"/>
    </row>
    <row r="21" spans="1:35" ht="12.75" hidden="1">
      <c r="A21" s="235" t="s">
        <v>90</v>
      </c>
      <c r="B21" s="227"/>
      <c r="C21" s="227"/>
      <c r="D21" s="227"/>
      <c r="E21" s="227"/>
      <c r="F21" s="227"/>
      <c r="G21" s="227"/>
      <c r="H21" s="227"/>
      <c r="I21" s="227"/>
      <c r="J21" s="227"/>
      <c r="K21" s="227"/>
      <c r="L21" s="227"/>
      <c r="M21" s="227"/>
      <c r="N21" s="227"/>
      <c r="O21" s="864">
        <v>-3.5</v>
      </c>
      <c r="P21" s="227">
        <v>4.5999999999999996</v>
      </c>
      <c r="Q21" s="227">
        <v>3.6</v>
      </c>
      <c r="R21" s="227">
        <v>-3.2</v>
      </c>
      <c r="S21" s="227">
        <v>-10.7</v>
      </c>
      <c r="T21" s="864"/>
      <c r="U21" s="227"/>
      <c r="V21" s="227"/>
      <c r="W21" s="227"/>
      <c r="X21" s="227"/>
      <c r="Y21" s="227"/>
      <c r="Z21" s="227"/>
      <c r="AA21" s="493"/>
      <c r="AB21" s="136"/>
      <c r="AC21" s="135"/>
      <c r="AD21" s="135"/>
      <c r="AE21" s="135"/>
      <c r="AF21" s="135"/>
      <c r="AG21" s="135"/>
      <c r="AH21" s="135"/>
      <c r="AI21" s="867"/>
    </row>
    <row r="22" spans="1:35" ht="12.75">
      <c r="A22" s="235"/>
      <c r="B22" s="227"/>
      <c r="C22" s="227"/>
      <c r="D22" s="227"/>
      <c r="E22" s="227"/>
      <c r="F22" s="227"/>
      <c r="G22" s="227"/>
      <c r="H22" s="227"/>
      <c r="I22" s="227"/>
      <c r="J22" s="227"/>
      <c r="K22" s="227"/>
      <c r="L22" s="227"/>
      <c r="M22" s="227"/>
      <c r="N22" s="227"/>
      <c r="O22" s="864"/>
      <c r="P22" s="227"/>
      <c r="Q22" s="227"/>
      <c r="R22" s="227"/>
      <c r="S22" s="227"/>
      <c r="T22" s="864"/>
      <c r="U22" s="227"/>
      <c r="V22" s="227"/>
      <c r="W22" s="227"/>
      <c r="X22" s="227"/>
      <c r="Y22" s="227"/>
      <c r="Z22" s="103"/>
      <c r="AA22" s="493"/>
      <c r="AB22" s="100"/>
      <c r="AC22" s="134"/>
      <c r="AD22" s="134"/>
      <c r="AE22" s="134"/>
      <c r="AF22" s="134"/>
      <c r="AG22" s="134"/>
      <c r="AH22" s="134"/>
      <c r="AI22" s="867"/>
    </row>
    <row r="23" spans="1:35" ht="12.75">
      <c r="A23" s="234" t="s">
        <v>93</v>
      </c>
      <c r="B23" s="227"/>
      <c r="C23" s="227"/>
      <c r="D23" s="227"/>
      <c r="E23" s="227"/>
      <c r="F23" s="227"/>
      <c r="G23" s="227"/>
      <c r="H23" s="227"/>
      <c r="I23" s="227"/>
      <c r="J23" s="227"/>
      <c r="K23" s="227"/>
      <c r="L23" s="227"/>
      <c r="M23" s="227"/>
      <c r="N23" s="227"/>
      <c r="O23" s="864"/>
      <c r="P23" s="227"/>
      <c r="Q23" s="227"/>
      <c r="R23" s="227"/>
      <c r="S23" s="227"/>
      <c r="T23" s="864">
        <v>682</v>
      </c>
      <c r="U23" s="227">
        <v>792</v>
      </c>
      <c r="V23" s="227">
        <v>830</v>
      </c>
      <c r="W23" s="227">
        <v>946</v>
      </c>
      <c r="X23" s="227">
        <v>1070</v>
      </c>
      <c r="Y23" s="227">
        <v>1094</v>
      </c>
      <c r="Z23" s="227">
        <v>1165</v>
      </c>
      <c r="AA23" s="493">
        <v>1216</v>
      </c>
      <c r="AB23" s="100">
        <v>1302.4000000000001</v>
      </c>
      <c r="AC23" s="134">
        <v>1417.2</v>
      </c>
      <c r="AD23" s="134">
        <v>1545.5</v>
      </c>
      <c r="AE23" s="134">
        <v>1718.5</v>
      </c>
      <c r="AF23" s="134">
        <v>1890.3</v>
      </c>
      <c r="AG23" s="134">
        <v>2077.1999999999998</v>
      </c>
      <c r="AH23" s="134">
        <v>2283.3000000000002</v>
      </c>
      <c r="AI23" s="867">
        <v>2510.1</v>
      </c>
    </row>
    <row r="24" spans="1:35" ht="12.75">
      <c r="A24" s="235" t="s">
        <v>490</v>
      </c>
      <c r="B24" s="227">
        <v>336.9</v>
      </c>
      <c r="C24" s="227">
        <v>275.8</v>
      </c>
      <c r="D24" s="227">
        <v>345.1</v>
      </c>
      <c r="E24" s="227">
        <v>390.3</v>
      </c>
      <c r="F24" s="227">
        <v>411</v>
      </c>
      <c r="G24" s="227">
        <v>454.4</v>
      </c>
      <c r="H24" s="227">
        <v>496.6</v>
      </c>
      <c r="I24" s="227">
        <v>602.9</v>
      </c>
      <c r="J24" s="227">
        <v>609</v>
      </c>
      <c r="K24" s="227"/>
      <c r="L24" s="227">
        <v>778.9</v>
      </c>
      <c r="M24" s="227"/>
      <c r="N24" s="227"/>
      <c r="O24" s="864">
        <v>729.3</v>
      </c>
      <c r="P24" s="227">
        <v>820.8</v>
      </c>
      <c r="Q24" s="227">
        <v>848.3</v>
      </c>
      <c r="R24" s="227">
        <v>928.1</v>
      </c>
      <c r="S24" s="227">
        <v>974.7</v>
      </c>
      <c r="T24" s="864"/>
      <c r="U24" s="227"/>
      <c r="V24" s="227"/>
      <c r="W24" s="227"/>
      <c r="X24" s="227"/>
      <c r="Y24" s="227"/>
      <c r="Z24" s="227"/>
      <c r="AA24" s="493"/>
      <c r="AB24" s="136"/>
      <c r="AC24" s="135"/>
      <c r="AD24" s="135"/>
      <c r="AE24" s="135"/>
      <c r="AF24" s="135"/>
      <c r="AG24" s="135"/>
      <c r="AH24" s="135"/>
      <c r="AI24" s="867"/>
    </row>
    <row r="25" spans="1:35" ht="12.75" hidden="1">
      <c r="A25" s="235" t="s">
        <v>89</v>
      </c>
      <c r="B25" s="227"/>
      <c r="C25" s="227"/>
      <c r="D25" s="227"/>
      <c r="E25" s="227"/>
      <c r="F25" s="227"/>
      <c r="G25" s="227"/>
      <c r="H25" s="227"/>
      <c r="I25" s="227"/>
      <c r="J25" s="227"/>
      <c r="K25" s="227"/>
      <c r="L25" s="227"/>
      <c r="M25" s="227"/>
      <c r="N25" s="227"/>
      <c r="O25" s="864">
        <v>130.19999999999999</v>
      </c>
      <c r="P25" s="227">
        <v>139.80000000000001</v>
      </c>
      <c r="Q25" s="227">
        <v>141.30000000000001</v>
      </c>
      <c r="R25" s="227">
        <v>142.69999999999999</v>
      </c>
      <c r="S25" s="227">
        <v>144.1</v>
      </c>
      <c r="T25" s="864"/>
      <c r="U25" s="227"/>
      <c r="V25" s="227"/>
      <c r="W25" s="227"/>
      <c r="X25" s="227"/>
      <c r="Y25" s="227"/>
      <c r="Z25" s="227"/>
      <c r="AA25" s="493"/>
      <c r="AB25" s="136"/>
      <c r="AC25" s="135"/>
      <c r="AD25" s="135"/>
      <c r="AE25" s="135"/>
      <c r="AF25" s="135"/>
      <c r="AG25" s="135"/>
      <c r="AH25" s="135"/>
      <c r="AI25" s="867"/>
    </row>
    <row r="26" spans="1:35" ht="12.75" hidden="1">
      <c r="A26" s="235" t="s">
        <v>104</v>
      </c>
      <c r="B26" s="227"/>
      <c r="C26" s="227"/>
      <c r="D26" s="227"/>
      <c r="E26" s="227"/>
      <c r="F26" s="227"/>
      <c r="G26" s="227"/>
      <c r="H26" s="227"/>
      <c r="I26" s="227"/>
      <c r="J26" s="227"/>
      <c r="K26" s="227"/>
      <c r="L26" s="227"/>
      <c r="M26" s="227"/>
      <c r="N26" s="227"/>
      <c r="O26" s="864">
        <v>560</v>
      </c>
      <c r="P26" s="227">
        <v>587.1</v>
      </c>
      <c r="Q26" s="227">
        <v>600.4</v>
      </c>
      <c r="R26" s="227">
        <v>650.4</v>
      </c>
      <c r="S26" s="227">
        <v>676.4</v>
      </c>
      <c r="T26" s="864"/>
      <c r="U26" s="227"/>
      <c r="V26" s="227"/>
      <c r="W26" s="227"/>
      <c r="X26" s="227"/>
      <c r="Y26" s="227"/>
      <c r="Z26" s="227"/>
      <c r="AA26" s="493"/>
      <c r="AB26" s="136"/>
      <c r="AC26" s="135"/>
      <c r="AD26" s="135"/>
      <c r="AE26" s="135"/>
      <c r="AF26" s="135"/>
      <c r="AG26" s="135"/>
      <c r="AH26" s="135"/>
      <c r="AI26" s="867"/>
    </row>
    <row r="27" spans="1:35" ht="12.75" hidden="1">
      <c r="A27" s="235" t="s">
        <v>90</v>
      </c>
      <c r="B27" s="227"/>
      <c r="C27" s="227"/>
      <c r="D27" s="227"/>
      <c r="E27" s="227"/>
      <c r="F27" s="227"/>
      <c r="G27" s="227"/>
      <c r="H27" s="227"/>
      <c r="I27" s="227"/>
      <c r="J27" s="227"/>
      <c r="K27" s="227"/>
      <c r="L27" s="227"/>
      <c r="M27" s="227"/>
      <c r="N27" s="227"/>
      <c r="O27" s="864">
        <v>-5.8</v>
      </c>
      <c r="P27" s="227">
        <v>4.8</v>
      </c>
      <c r="Q27" s="227">
        <v>2.2999999999999998</v>
      </c>
      <c r="R27" s="227">
        <v>8.3000000000000007</v>
      </c>
      <c r="S27" s="227">
        <v>4</v>
      </c>
      <c r="T27" s="864"/>
      <c r="U27" s="227"/>
      <c r="V27" s="227"/>
      <c r="W27" s="227"/>
      <c r="X27" s="227"/>
      <c r="Y27" s="227"/>
      <c r="Z27" s="227"/>
      <c r="AA27" s="493"/>
      <c r="AB27" s="136"/>
      <c r="AC27" s="135"/>
      <c r="AD27" s="135"/>
      <c r="AE27" s="135"/>
      <c r="AF27" s="135"/>
      <c r="AG27" s="135"/>
      <c r="AH27" s="135"/>
      <c r="AI27" s="867"/>
    </row>
    <row r="28" spans="1:35" ht="12.75">
      <c r="A28" s="235"/>
      <c r="B28" s="227"/>
      <c r="C28" s="227"/>
      <c r="D28" s="227"/>
      <c r="E28" s="227"/>
      <c r="F28" s="227"/>
      <c r="G28" s="227"/>
      <c r="H28" s="227"/>
      <c r="I28" s="227"/>
      <c r="J28" s="227"/>
      <c r="K28" s="227"/>
      <c r="L28" s="227"/>
      <c r="M28" s="227"/>
      <c r="N28" s="227"/>
      <c r="O28" s="864"/>
      <c r="P28" s="227"/>
      <c r="Q28" s="227"/>
      <c r="R28" s="227"/>
      <c r="S28" s="227"/>
      <c r="T28" s="864"/>
      <c r="U28" s="227"/>
      <c r="V28" s="227"/>
      <c r="W28" s="227"/>
      <c r="X28" s="227"/>
      <c r="Y28" s="227"/>
      <c r="Z28" s="103"/>
      <c r="AA28" s="493"/>
      <c r="AB28" s="100"/>
      <c r="AC28" s="134"/>
      <c r="AD28" s="134"/>
      <c r="AE28" s="134"/>
      <c r="AF28" s="134"/>
      <c r="AG28" s="134"/>
      <c r="AH28" s="134"/>
      <c r="AI28" s="867"/>
    </row>
    <row r="29" spans="1:35" ht="12.75">
      <c r="A29" s="234" t="s">
        <v>94</v>
      </c>
      <c r="B29" s="227"/>
      <c r="C29" s="227"/>
      <c r="D29" s="227"/>
      <c r="E29" s="227"/>
      <c r="F29" s="227"/>
      <c r="G29" s="227"/>
      <c r="H29" s="227"/>
      <c r="I29" s="227"/>
      <c r="J29" s="227"/>
      <c r="K29" s="227"/>
      <c r="L29" s="227"/>
      <c r="M29" s="227"/>
      <c r="N29" s="227"/>
      <c r="O29" s="864"/>
      <c r="P29" s="227"/>
      <c r="Q29" s="227"/>
      <c r="R29" s="227"/>
      <c r="S29" s="227"/>
      <c r="T29" s="864"/>
      <c r="U29" s="227"/>
      <c r="V29" s="227"/>
      <c r="W29" s="227"/>
      <c r="X29" s="227"/>
      <c r="Y29" s="227"/>
      <c r="Z29" s="227"/>
      <c r="AA29" s="493"/>
      <c r="AB29" s="100"/>
      <c r="AC29" s="134"/>
      <c r="AD29" s="134"/>
      <c r="AE29" s="134"/>
      <c r="AF29" s="134"/>
      <c r="AG29" s="134"/>
      <c r="AH29" s="134"/>
      <c r="AI29" s="867"/>
    </row>
    <row r="30" spans="1:35" ht="12.75">
      <c r="A30" s="235" t="s">
        <v>755</v>
      </c>
      <c r="B30" s="227">
        <v>49</v>
      </c>
      <c r="C30" s="227">
        <v>52.3</v>
      </c>
      <c r="D30" s="227">
        <v>59.2</v>
      </c>
      <c r="E30" s="227">
        <v>65.099999999999994</v>
      </c>
      <c r="F30" s="227">
        <v>66.3</v>
      </c>
      <c r="G30" s="227">
        <v>72.900000000000006</v>
      </c>
      <c r="H30" s="227">
        <v>80.2</v>
      </c>
      <c r="I30" s="227">
        <v>89.9</v>
      </c>
      <c r="J30" s="227">
        <v>88.5</v>
      </c>
      <c r="K30" s="227"/>
      <c r="L30" s="227">
        <v>103</v>
      </c>
      <c r="M30" s="226"/>
      <c r="N30" s="226"/>
      <c r="O30" s="864">
        <v>193.8</v>
      </c>
      <c r="P30" s="227">
        <v>228.7</v>
      </c>
      <c r="Q30" s="227">
        <v>263.7</v>
      </c>
      <c r="R30" s="227">
        <v>301.3</v>
      </c>
      <c r="S30" s="227">
        <v>337.7</v>
      </c>
      <c r="T30" s="864"/>
      <c r="U30" s="227"/>
      <c r="V30" s="227"/>
      <c r="W30" s="227"/>
      <c r="X30" s="227"/>
      <c r="Y30" s="227"/>
      <c r="Z30" s="227"/>
      <c r="AA30" s="493"/>
      <c r="AB30" s="136"/>
      <c r="AC30" s="135"/>
      <c r="AD30" s="135"/>
      <c r="AE30" s="135"/>
      <c r="AF30" s="135"/>
      <c r="AG30" s="135"/>
      <c r="AH30" s="135"/>
      <c r="AI30" s="867"/>
    </row>
    <row r="31" spans="1:35" ht="12.75" hidden="1">
      <c r="A31" s="235" t="s">
        <v>89</v>
      </c>
      <c r="B31" s="227"/>
      <c r="C31" s="227"/>
      <c r="D31" s="227"/>
      <c r="E31" s="227"/>
      <c r="F31" s="227"/>
      <c r="G31" s="227"/>
      <c r="H31" s="227"/>
      <c r="I31" s="227"/>
      <c r="J31" s="227"/>
      <c r="K31" s="227"/>
      <c r="L31" s="227"/>
      <c r="M31" s="226"/>
      <c r="N31" s="226"/>
      <c r="O31" s="864">
        <v>181.6</v>
      </c>
      <c r="P31" s="227">
        <v>189</v>
      </c>
      <c r="Q31" s="227">
        <v>209</v>
      </c>
      <c r="R31" s="227">
        <v>225.7</v>
      </c>
      <c r="S31" s="227">
        <v>249.8</v>
      </c>
      <c r="T31" s="864"/>
      <c r="U31" s="227"/>
      <c r="V31" s="227"/>
      <c r="W31" s="227"/>
      <c r="X31" s="227"/>
      <c r="Y31" s="227"/>
      <c r="Z31" s="227"/>
      <c r="AA31" s="493"/>
      <c r="AB31" s="136"/>
      <c r="AC31" s="135"/>
      <c r="AD31" s="135"/>
      <c r="AE31" s="135"/>
      <c r="AF31" s="135"/>
      <c r="AG31" s="135"/>
      <c r="AH31" s="135"/>
      <c r="AI31" s="867"/>
    </row>
    <row r="32" spans="1:35" ht="12.75" hidden="1">
      <c r="A32" s="235" t="s">
        <v>104</v>
      </c>
      <c r="B32" s="227"/>
      <c r="C32" s="227"/>
      <c r="D32" s="227"/>
      <c r="E32" s="227"/>
      <c r="F32" s="227"/>
      <c r="G32" s="227"/>
      <c r="H32" s="227"/>
      <c r="I32" s="227"/>
      <c r="J32" s="227"/>
      <c r="K32" s="227"/>
      <c r="L32" s="227"/>
      <c r="M32" s="226"/>
      <c r="N32" s="226"/>
      <c r="O32" s="864">
        <v>106.7</v>
      </c>
      <c r="P32" s="227">
        <v>121</v>
      </c>
      <c r="Q32" s="227">
        <v>126.2</v>
      </c>
      <c r="R32" s="227">
        <v>133.5</v>
      </c>
      <c r="S32" s="227">
        <v>135.19999999999999</v>
      </c>
      <c r="T32" s="864"/>
      <c r="U32" s="227"/>
      <c r="V32" s="227"/>
      <c r="W32" s="227"/>
      <c r="X32" s="227"/>
      <c r="Y32" s="227"/>
      <c r="Z32" s="227"/>
      <c r="AA32" s="493"/>
      <c r="AB32" s="136"/>
      <c r="AC32" s="135"/>
      <c r="AD32" s="135"/>
      <c r="AE32" s="135"/>
      <c r="AF32" s="135"/>
      <c r="AG32" s="135"/>
      <c r="AH32" s="135"/>
      <c r="AI32" s="867"/>
    </row>
    <row r="33" spans="1:35" ht="12.75" hidden="1">
      <c r="A33" s="235" t="s">
        <v>90</v>
      </c>
      <c r="B33" s="227"/>
      <c r="C33" s="227"/>
      <c r="D33" s="227"/>
      <c r="E33" s="227"/>
      <c r="F33" s="227"/>
      <c r="G33" s="227"/>
      <c r="H33" s="227"/>
      <c r="I33" s="227"/>
      <c r="J33" s="227"/>
      <c r="K33" s="227"/>
      <c r="L33" s="227"/>
      <c r="M33" s="226"/>
      <c r="N33" s="226"/>
      <c r="O33" s="864">
        <v>-0.4</v>
      </c>
      <c r="P33" s="227">
        <v>13.4</v>
      </c>
      <c r="Q33" s="227">
        <v>4.3</v>
      </c>
      <c r="R33" s="227">
        <v>5.0999999999999996</v>
      </c>
      <c r="S33" s="227">
        <v>1.3</v>
      </c>
      <c r="T33" s="864"/>
      <c r="U33" s="227"/>
      <c r="V33" s="227"/>
      <c r="W33" s="227"/>
      <c r="X33" s="227"/>
      <c r="Y33" s="227"/>
      <c r="Z33" s="227"/>
      <c r="AA33" s="493"/>
      <c r="AB33" s="136"/>
      <c r="AC33" s="135"/>
      <c r="AD33" s="135"/>
      <c r="AE33" s="135"/>
      <c r="AF33" s="135"/>
      <c r="AG33" s="135"/>
      <c r="AH33" s="135"/>
      <c r="AI33" s="867"/>
    </row>
    <row r="34" spans="1:35" ht="13.35" customHeight="1">
      <c r="A34" s="235"/>
      <c r="B34" s="227"/>
      <c r="C34" s="227"/>
      <c r="D34" s="227"/>
      <c r="E34" s="227"/>
      <c r="F34" s="227"/>
      <c r="G34" s="227"/>
      <c r="H34" s="227"/>
      <c r="I34" s="227"/>
      <c r="J34" s="227"/>
      <c r="K34" s="227"/>
      <c r="L34" s="227"/>
      <c r="M34" s="226"/>
      <c r="N34" s="226"/>
      <c r="O34" s="864"/>
      <c r="P34" s="227"/>
      <c r="Q34" s="227"/>
      <c r="R34" s="227"/>
      <c r="S34" s="227"/>
      <c r="T34" s="864"/>
      <c r="U34" s="227"/>
      <c r="V34" s="227"/>
      <c r="W34" s="227"/>
      <c r="X34" s="227"/>
      <c r="Y34" s="227"/>
      <c r="Z34" s="103"/>
      <c r="AA34" s="493"/>
      <c r="AB34" s="100"/>
      <c r="AC34" s="134"/>
      <c r="AD34" s="134"/>
      <c r="AE34" s="134"/>
      <c r="AF34" s="134"/>
      <c r="AG34" s="134"/>
      <c r="AH34" s="134"/>
      <c r="AI34" s="867"/>
    </row>
    <row r="35" spans="1:35" ht="13.35" customHeight="1">
      <c r="A35" s="234" t="s">
        <v>670</v>
      </c>
      <c r="B35" s="227"/>
      <c r="C35" s="227"/>
      <c r="D35" s="227"/>
      <c r="E35" s="227"/>
      <c r="F35" s="227"/>
      <c r="G35" s="227"/>
      <c r="H35" s="227"/>
      <c r="I35" s="227"/>
      <c r="J35" s="227"/>
      <c r="K35" s="227"/>
      <c r="L35" s="227"/>
      <c r="M35" s="226"/>
      <c r="N35" s="226"/>
      <c r="O35" s="864"/>
      <c r="P35" s="227"/>
      <c r="Q35" s="227"/>
      <c r="R35" s="227"/>
      <c r="S35" s="227"/>
      <c r="T35" s="864"/>
      <c r="U35" s="227"/>
      <c r="V35" s="227"/>
      <c r="W35" s="227"/>
      <c r="X35" s="227"/>
      <c r="Y35" s="227"/>
      <c r="Z35" s="103"/>
      <c r="AA35" s="493"/>
      <c r="AB35" s="100"/>
      <c r="AC35" s="134"/>
      <c r="AD35" s="134"/>
      <c r="AE35" s="134"/>
      <c r="AF35" s="134"/>
      <c r="AG35" s="134"/>
      <c r="AH35" s="134"/>
      <c r="AI35" s="867"/>
    </row>
    <row r="36" spans="1:35" ht="13.35" customHeight="1">
      <c r="A36" s="235" t="s">
        <v>490</v>
      </c>
      <c r="B36" s="227"/>
      <c r="C36" s="227"/>
      <c r="D36" s="227"/>
      <c r="E36" s="227"/>
      <c r="F36" s="227"/>
      <c r="G36" s="227"/>
      <c r="H36" s="227"/>
      <c r="I36" s="227"/>
      <c r="J36" s="227"/>
      <c r="K36" s="227"/>
      <c r="L36" s="227"/>
      <c r="M36" s="226"/>
      <c r="N36" s="226"/>
      <c r="O36" s="864"/>
      <c r="P36" s="227"/>
      <c r="Q36" s="227"/>
      <c r="R36" s="227"/>
      <c r="S36" s="227"/>
      <c r="T36" s="864">
        <v>229</v>
      </c>
      <c r="U36" s="227">
        <v>255</v>
      </c>
      <c r="V36" s="227">
        <v>294</v>
      </c>
      <c r="W36" s="227">
        <v>307</v>
      </c>
      <c r="X36" s="227">
        <v>348</v>
      </c>
      <c r="Y36" s="227">
        <v>386</v>
      </c>
      <c r="Z36" s="103">
        <v>453</v>
      </c>
      <c r="AA36" s="493">
        <v>497</v>
      </c>
      <c r="AB36" s="100">
        <v>548.70000000000005</v>
      </c>
      <c r="AC36" s="134">
        <v>608.79999999999995</v>
      </c>
      <c r="AD36" s="134">
        <v>670.3</v>
      </c>
      <c r="AE36" s="134">
        <v>749</v>
      </c>
      <c r="AF36" s="134">
        <v>831.8</v>
      </c>
      <c r="AG36" s="134">
        <v>922.8</v>
      </c>
      <c r="AH36" s="134">
        <v>1024.0999999999999</v>
      </c>
      <c r="AI36" s="867">
        <v>1136.7</v>
      </c>
    </row>
    <row r="37" spans="1:35" ht="13.35" hidden="1" customHeight="1">
      <c r="A37" s="235" t="s">
        <v>89</v>
      </c>
      <c r="B37" s="227"/>
      <c r="C37" s="227"/>
      <c r="D37" s="227"/>
      <c r="E37" s="227"/>
      <c r="F37" s="227"/>
      <c r="G37" s="227"/>
      <c r="H37" s="227"/>
      <c r="I37" s="227"/>
      <c r="J37" s="227"/>
      <c r="K37" s="227"/>
      <c r="L37" s="227"/>
      <c r="M37" s="226"/>
      <c r="N37" s="226"/>
      <c r="O37" s="864"/>
      <c r="P37" s="227"/>
      <c r="Q37" s="227"/>
      <c r="R37" s="227"/>
      <c r="S37" s="227"/>
      <c r="T37" s="864"/>
      <c r="U37" s="227"/>
      <c r="V37" s="227"/>
      <c r="W37" s="227"/>
      <c r="X37" s="227"/>
      <c r="Y37" s="227"/>
      <c r="Z37" s="103"/>
      <c r="AA37" s="493"/>
      <c r="AB37" s="100"/>
      <c r="AC37" s="134"/>
      <c r="AD37" s="134"/>
      <c r="AE37" s="134"/>
      <c r="AF37" s="134"/>
      <c r="AG37" s="134"/>
      <c r="AH37" s="134"/>
      <c r="AI37" s="867"/>
    </row>
    <row r="38" spans="1:35" ht="13.35" hidden="1" customHeight="1">
      <c r="A38" s="235" t="s">
        <v>104</v>
      </c>
      <c r="B38" s="227"/>
      <c r="C38" s="227"/>
      <c r="D38" s="227"/>
      <c r="E38" s="227"/>
      <c r="F38" s="227"/>
      <c r="G38" s="227"/>
      <c r="H38" s="227"/>
      <c r="I38" s="227"/>
      <c r="J38" s="227"/>
      <c r="K38" s="227"/>
      <c r="L38" s="227"/>
      <c r="M38" s="226"/>
      <c r="N38" s="226"/>
      <c r="O38" s="864"/>
      <c r="P38" s="227"/>
      <c r="Q38" s="227"/>
      <c r="R38" s="227"/>
      <c r="S38" s="227"/>
      <c r="T38" s="864"/>
      <c r="U38" s="227"/>
      <c r="V38" s="227"/>
      <c r="W38" s="227"/>
      <c r="X38" s="227"/>
      <c r="Y38" s="227"/>
      <c r="Z38" s="103"/>
      <c r="AA38" s="493"/>
      <c r="AB38" s="100"/>
      <c r="AC38" s="134"/>
      <c r="AD38" s="134"/>
      <c r="AE38" s="134"/>
      <c r="AF38" s="134"/>
      <c r="AG38" s="134"/>
      <c r="AH38" s="134"/>
      <c r="AI38" s="867"/>
    </row>
    <row r="39" spans="1:35" ht="13.35" hidden="1" customHeight="1">
      <c r="A39" s="235" t="s">
        <v>90</v>
      </c>
      <c r="B39" s="227"/>
      <c r="C39" s="227"/>
      <c r="D39" s="227"/>
      <c r="E39" s="227"/>
      <c r="F39" s="227"/>
      <c r="G39" s="227"/>
      <c r="H39" s="227"/>
      <c r="I39" s="227"/>
      <c r="J39" s="227"/>
      <c r="K39" s="227"/>
      <c r="L39" s="227"/>
      <c r="M39" s="226"/>
      <c r="N39" s="226"/>
      <c r="O39" s="864"/>
      <c r="P39" s="227"/>
      <c r="Q39" s="227"/>
      <c r="R39" s="227"/>
      <c r="S39" s="227"/>
      <c r="T39" s="864"/>
      <c r="U39" s="227"/>
      <c r="V39" s="227"/>
      <c r="W39" s="227"/>
      <c r="X39" s="227"/>
      <c r="Y39" s="227"/>
      <c r="Z39" s="103"/>
      <c r="AA39" s="493"/>
      <c r="AB39" s="100"/>
      <c r="AC39" s="134"/>
      <c r="AD39" s="134"/>
      <c r="AE39" s="134"/>
      <c r="AF39" s="134"/>
      <c r="AG39" s="134"/>
      <c r="AH39" s="134"/>
      <c r="AI39" s="867"/>
    </row>
    <row r="40" spans="1:35" ht="13.35" customHeight="1">
      <c r="A40" s="235"/>
      <c r="B40" s="227"/>
      <c r="C40" s="227"/>
      <c r="D40" s="227"/>
      <c r="E40" s="227"/>
      <c r="F40" s="227"/>
      <c r="G40" s="227"/>
      <c r="H40" s="227"/>
      <c r="I40" s="227"/>
      <c r="J40" s="227"/>
      <c r="K40" s="227"/>
      <c r="L40" s="227"/>
      <c r="M40" s="226"/>
      <c r="N40" s="226"/>
      <c r="O40" s="864"/>
      <c r="P40" s="227"/>
      <c r="Q40" s="227"/>
      <c r="R40" s="227"/>
      <c r="S40" s="227"/>
      <c r="T40" s="864"/>
      <c r="U40" s="227"/>
      <c r="V40" s="227"/>
      <c r="W40" s="227"/>
      <c r="X40" s="227"/>
      <c r="Y40" s="227"/>
      <c r="Z40" s="103"/>
      <c r="AA40" s="493"/>
      <c r="AB40" s="100"/>
      <c r="AC40" s="134"/>
      <c r="AD40" s="134"/>
      <c r="AE40" s="134"/>
      <c r="AF40" s="134"/>
      <c r="AG40" s="134"/>
      <c r="AH40" s="134"/>
      <c r="AI40" s="867"/>
    </row>
    <row r="41" spans="1:35" ht="13.35" customHeight="1">
      <c r="A41" s="234" t="s">
        <v>669</v>
      </c>
      <c r="B41" s="227"/>
      <c r="C41" s="227"/>
      <c r="D41" s="227"/>
      <c r="E41" s="227"/>
      <c r="F41" s="227"/>
      <c r="G41" s="227"/>
      <c r="H41" s="227"/>
      <c r="I41" s="227"/>
      <c r="J41" s="227"/>
      <c r="K41" s="227"/>
      <c r="L41" s="227"/>
      <c r="M41" s="226"/>
      <c r="N41" s="226"/>
      <c r="O41" s="864"/>
      <c r="P41" s="227"/>
      <c r="Q41" s="227"/>
      <c r="R41" s="227"/>
      <c r="S41" s="227"/>
      <c r="T41" s="864"/>
      <c r="U41" s="227"/>
      <c r="V41" s="227"/>
      <c r="W41" s="227"/>
      <c r="X41" s="227"/>
      <c r="Y41" s="227"/>
      <c r="Z41" s="103"/>
      <c r="AA41" s="493"/>
      <c r="AB41" s="100"/>
      <c r="AC41" s="134"/>
      <c r="AD41" s="134"/>
      <c r="AE41" s="134"/>
      <c r="AF41" s="134"/>
      <c r="AG41" s="134"/>
      <c r="AH41" s="134"/>
      <c r="AI41" s="867"/>
    </row>
    <row r="42" spans="1:35" ht="13.35" customHeight="1">
      <c r="A42" s="235" t="s">
        <v>490</v>
      </c>
      <c r="B42" s="227"/>
      <c r="C42" s="227"/>
      <c r="D42" s="227"/>
      <c r="E42" s="227"/>
      <c r="F42" s="227"/>
      <c r="G42" s="227"/>
      <c r="H42" s="227"/>
      <c r="I42" s="227"/>
      <c r="J42" s="227"/>
      <c r="K42" s="227"/>
      <c r="L42" s="227"/>
      <c r="M42" s="226"/>
      <c r="N42" s="226"/>
      <c r="O42" s="864"/>
      <c r="P42" s="227"/>
      <c r="Q42" s="227"/>
      <c r="R42" s="227"/>
      <c r="S42" s="227"/>
      <c r="T42" s="864">
        <v>44</v>
      </c>
      <c r="U42" s="227">
        <v>53</v>
      </c>
      <c r="V42" s="227">
        <v>57</v>
      </c>
      <c r="W42" s="227">
        <v>61</v>
      </c>
      <c r="X42" s="227">
        <v>77</v>
      </c>
      <c r="Y42" s="227">
        <v>83</v>
      </c>
      <c r="Z42" s="103">
        <v>96</v>
      </c>
      <c r="AA42" s="493">
        <v>112</v>
      </c>
      <c r="AB42" s="100">
        <v>123</v>
      </c>
      <c r="AC42" s="134">
        <v>136.4</v>
      </c>
      <c r="AD42" s="134">
        <v>152.4</v>
      </c>
      <c r="AE42" s="134">
        <v>173.5</v>
      </c>
      <c r="AF42" s="134">
        <v>197.3</v>
      </c>
      <c r="AG42" s="134">
        <v>224.1</v>
      </c>
      <c r="AH42" s="134">
        <v>254.6</v>
      </c>
      <c r="AI42" s="867">
        <v>289.3</v>
      </c>
    </row>
    <row r="43" spans="1:35" ht="13.35" hidden="1" customHeight="1">
      <c r="A43" s="235" t="s">
        <v>89</v>
      </c>
      <c r="B43" s="227"/>
      <c r="C43" s="227"/>
      <c r="D43" s="227"/>
      <c r="E43" s="227"/>
      <c r="F43" s="227"/>
      <c r="G43" s="227"/>
      <c r="H43" s="227"/>
      <c r="I43" s="227"/>
      <c r="J43" s="227"/>
      <c r="K43" s="227"/>
      <c r="L43" s="227"/>
      <c r="M43" s="226"/>
      <c r="N43" s="226"/>
      <c r="O43" s="864"/>
      <c r="P43" s="227"/>
      <c r="Q43" s="227"/>
      <c r="R43" s="227"/>
      <c r="S43" s="227"/>
      <c r="T43" s="864"/>
      <c r="U43" s="227"/>
      <c r="V43" s="227"/>
      <c r="W43" s="227"/>
      <c r="X43" s="227"/>
      <c r="Y43" s="227"/>
      <c r="Z43" s="103"/>
      <c r="AA43" s="493"/>
      <c r="AB43" s="100"/>
      <c r="AC43" s="134"/>
      <c r="AD43" s="134"/>
      <c r="AE43" s="134"/>
      <c r="AF43" s="134"/>
      <c r="AG43" s="134"/>
      <c r="AH43" s="134"/>
      <c r="AI43" s="867"/>
    </row>
    <row r="44" spans="1:35" ht="13.35" hidden="1" customHeight="1">
      <c r="A44" s="235" t="s">
        <v>104</v>
      </c>
      <c r="B44" s="227"/>
      <c r="C44" s="227"/>
      <c r="D44" s="227"/>
      <c r="E44" s="227"/>
      <c r="F44" s="227"/>
      <c r="G44" s="227"/>
      <c r="H44" s="227"/>
      <c r="I44" s="227"/>
      <c r="J44" s="227"/>
      <c r="K44" s="227"/>
      <c r="L44" s="227"/>
      <c r="M44" s="226"/>
      <c r="N44" s="226"/>
      <c r="O44" s="864"/>
      <c r="P44" s="227"/>
      <c r="Q44" s="227"/>
      <c r="R44" s="227"/>
      <c r="S44" s="227"/>
      <c r="T44" s="864"/>
      <c r="U44" s="227"/>
      <c r="V44" s="227"/>
      <c r="W44" s="227"/>
      <c r="X44" s="227"/>
      <c r="Y44" s="227"/>
      <c r="Z44" s="103"/>
      <c r="AA44" s="493"/>
      <c r="AB44" s="100"/>
      <c r="AC44" s="134"/>
      <c r="AD44" s="134"/>
      <c r="AE44" s="134"/>
      <c r="AF44" s="134"/>
      <c r="AG44" s="134"/>
      <c r="AH44" s="134"/>
      <c r="AI44" s="867"/>
    </row>
    <row r="45" spans="1:35" ht="13.35" hidden="1" customHeight="1">
      <c r="A45" s="235" t="s">
        <v>90</v>
      </c>
      <c r="B45" s="227"/>
      <c r="C45" s="227"/>
      <c r="D45" s="227"/>
      <c r="E45" s="227"/>
      <c r="F45" s="227"/>
      <c r="G45" s="227"/>
      <c r="H45" s="227"/>
      <c r="I45" s="227"/>
      <c r="J45" s="227"/>
      <c r="K45" s="227"/>
      <c r="L45" s="227"/>
      <c r="M45" s="226"/>
      <c r="N45" s="226"/>
      <c r="O45" s="864"/>
      <c r="P45" s="227"/>
      <c r="Q45" s="227"/>
      <c r="R45" s="227"/>
      <c r="S45" s="227"/>
      <c r="T45" s="864"/>
      <c r="U45" s="227"/>
      <c r="V45" s="227"/>
      <c r="W45" s="227"/>
      <c r="X45" s="227"/>
      <c r="Y45" s="227"/>
      <c r="Z45" s="103"/>
      <c r="AA45" s="493"/>
      <c r="AB45" s="100"/>
      <c r="AC45" s="134"/>
      <c r="AD45" s="134"/>
      <c r="AE45" s="134"/>
      <c r="AF45" s="134"/>
      <c r="AG45" s="134"/>
      <c r="AH45" s="134"/>
      <c r="AI45" s="867"/>
    </row>
    <row r="46" spans="1:35" ht="13.35" customHeight="1">
      <c r="A46" s="235"/>
      <c r="B46" s="227"/>
      <c r="C46" s="227"/>
      <c r="D46" s="227"/>
      <c r="E46" s="227"/>
      <c r="F46" s="227"/>
      <c r="G46" s="227"/>
      <c r="H46" s="227"/>
      <c r="I46" s="227"/>
      <c r="J46" s="227"/>
      <c r="K46" s="227"/>
      <c r="L46" s="227"/>
      <c r="M46" s="226"/>
      <c r="N46" s="226"/>
      <c r="O46" s="864"/>
      <c r="P46" s="227"/>
      <c r="Q46" s="227"/>
      <c r="R46" s="227"/>
      <c r="S46" s="227"/>
      <c r="T46" s="864"/>
      <c r="U46" s="227"/>
      <c r="V46" s="227"/>
      <c r="W46" s="227"/>
      <c r="X46" s="227"/>
      <c r="Y46" s="227"/>
      <c r="Z46" s="103"/>
      <c r="AA46" s="493"/>
      <c r="AB46" s="100"/>
      <c r="AC46" s="134"/>
      <c r="AD46" s="134"/>
      <c r="AE46" s="134"/>
      <c r="AF46" s="134"/>
      <c r="AG46" s="134"/>
      <c r="AH46" s="134"/>
      <c r="AI46" s="867"/>
    </row>
    <row r="47" spans="1:35" ht="13.35" customHeight="1">
      <c r="A47" s="234" t="s">
        <v>95</v>
      </c>
      <c r="B47" s="227"/>
      <c r="C47" s="227"/>
      <c r="D47" s="227"/>
      <c r="E47" s="227"/>
      <c r="F47" s="227"/>
      <c r="G47" s="227"/>
      <c r="H47" s="227"/>
      <c r="I47" s="227"/>
      <c r="J47" s="227"/>
      <c r="K47" s="227"/>
      <c r="L47" s="227"/>
      <c r="M47" s="226"/>
      <c r="N47" s="226"/>
      <c r="O47" s="864"/>
      <c r="P47" s="227"/>
      <c r="Q47" s="227"/>
      <c r="R47" s="227"/>
      <c r="S47" s="227"/>
      <c r="T47" s="864"/>
      <c r="U47" s="227"/>
      <c r="V47" s="227"/>
      <c r="W47" s="227"/>
      <c r="X47" s="227"/>
      <c r="Y47" s="227"/>
      <c r="Z47" s="227"/>
      <c r="AA47" s="493"/>
      <c r="AB47" s="100"/>
      <c r="AC47" s="134"/>
      <c r="AD47" s="134"/>
      <c r="AE47" s="134"/>
      <c r="AF47" s="134"/>
      <c r="AG47" s="134"/>
      <c r="AH47" s="134"/>
      <c r="AI47" s="867"/>
    </row>
    <row r="48" spans="1:35" ht="12.75">
      <c r="A48" s="235" t="s">
        <v>490</v>
      </c>
      <c r="B48" s="227">
        <v>161.30000000000001</v>
      </c>
      <c r="C48" s="227">
        <v>155.1</v>
      </c>
      <c r="D48" s="227">
        <v>224.1</v>
      </c>
      <c r="E48" s="227">
        <v>210.6</v>
      </c>
      <c r="F48" s="227">
        <v>189.9</v>
      </c>
      <c r="G48" s="227">
        <v>236.7</v>
      </c>
      <c r="H48" s="227">
        <v>196</v>
      </c>
      <c r="I48" s="227">
        <v>384.1</v>
      </c>
      <c r="J48" s="227">
        <v>367.2</v>
      </c>
      <c r="K48" s="227"/>
      <c r="L48" s="227">
        <v>350.3</v>
      </c>
      <c r="M48" s="226"/>
      <c r="N48" s="226"/>
      <c r="O48" s="864">
        <v>995.7</v>
      </c>
      <c r="P48" s="227">
        <v>1128.9000000000001</v>
      </c>
      <c r="Q48" s="227">
        <v>1177</v>
      </c>
      <c r="R48" s="227">
        <v>1245.8</v>
      </c>
      <c r="S48" s="227">
        <v>1437.2</v>
      </c>
      <c r="T48" s="864">
        <v>1591</v>
      </c>
      <c r="U48" s="227">
        <v>1783</v>
      </c>
      <c r="V48" s="227">
        <v>2240</v>
      </c>
      <c r="W48" s="227">
        <v>3635</v>
      </c>
      <c r="X48" s="227">
        <v>3913</v>
      </c>
      <c r="Y48" s="227">
        <v>4417</v>
      </c>
      <c r="Z48" s="227">
        <v>4473</v>
      </c>
      <c r="AA48" s="493">
        <v>4695</v>
      </c>
      <c r="AB48" s="136">
        <v>4973.5</v>
      </c>
      <c r="AC48" s="135">
        <v>5390.6</v>
      </c>
      <c r="AD48" s="135">
        <v>5798.6</v>
      </c>
      <c r="AE48" s="135">
        <v>6447.9</v>
      </c>
      <c r="AF48" s="135">
        <v>7092.3</v>
      </c>
      <c r="AG48" s="135">
        <v>7793.6</v>
      </c>
      <c r="AH48" s="135">
        <v>8567</v>
      </c>
      <c r="AI48" s="867">
        <v>9417.9</v>
      </c>
    </row>
    <row r="49" spans="1:35" ht="12.75" hidden="1">
      <c r="A49" s="235" t="s">
        <v>89</v>
      </c>
      <c r="B49" s="227"/>
      <c r="C49" s="227"/>
      <c r="D49" s="227"/>
      <c r="E49" s="227"/>
      <c r="F49" s="227"/>
      <c r="G49" s="227"/>
      <c r="H49" s="227"/>
      <c r="I49" s="227"/>
      <c r="J49" s="227"/>
      <c r="K49" s="227"/>
      <c r="L49" s="227"/>
      <c r="M49" s="226"/>
      <c r="N49" s="226"/>
      <c r="O49" s="864">
        <v>123.7</v>
      </c>
      <c r="P49" s="227">
        <v>133</v>
      </c>
      <c r="Q49" s="227">
        <v>134.4</v>
      </c>
      <c r="R49" s="227">
        <v>135.80000000000001</v>
      </c>
      <c r="S49" s="227">
        <v>139.80000000000001</v>
      </c>
      <c r="T49" s="864"/>
      <c r="U49" s="227"/>
      <c r="V49" s="227"/>
      <c r="W49" s="227"/>
      <c r="X49" s="227"/>
      <c r="Y49" s="227"/>
      <c r="Z49" s="227"/>
      <c r="AA49" s="493"/>
      <c r="AB49" s="136"/>
      <c r="AC49" s="135"/>
      <c r="AD49" s="135"/>
      <c r="AE49" s="135"/>
      <c r="AF49" s="135"/>
      <c r="AG49" s="135"/>
      <c r="AH49" s="135"/>
      <c r="AI49" s="867"/>
    </row>
    <row r="50" spans="1:35" ht="12.75" hidden="1">
      <c r="A50" s="235" t="s">
        <v>104</v>
      </c>
      <c r="B50" s="227"/>
      <c r="C50" s="227"/>
      <c r="D50" s="227"/>
      <c r="E50" s="227"/>
      <c r="F50" s="227"/>
      <c r="G50" s="227"/>
      <c r="H50" s="227"/>
      <c r="I50" s="227"/>
      <c r="J50" s="227"/>
      <c r="K50" s="227"/>
      <c r="L50" s="227"/>
      <c r="M50" s="226"/>
      <c r="N50" s="226"/>
      <c r="O50" s="864">
        <v>805</v>
      </c>
      <c r="P50" s="227">
        <v>848.7</v>
      </c>
      <c r="Q50" s="227">
        <v>875.7</v>
      </c>
      <c r="R50" s="227">
        <v>917.7</v>
      </c>
      <c r="S50" s="227">
        <v>1027.9000000000001</v>
      </c>
      <c r="T50" s="864"/>
      <c r="U50" s="227"/>
      <c r="V50" s="227"/>
      <c r="W50" s="227"/>
      <c r="X50" s="227"/>
      <c r="Y50" s="227"/>
      <c r="Z50" s="227"/>
      <c r="AA50" s="493"/>
      <c r="AB50" s="136"/>
      <c r="AC50" s="135"/>
      <c r="AD50" s="135"/>
      <c r="AE50" s="135"/>
      <c r="AF50" s="135"/>
      <c r="AG50" s="135"/>
      <c r="AH50" s="135"/>
      <c r="AI50" s="867"/>
    </row>
    <row r="51" spans="1:35" ht="13.35" hidden="1" customHeight="1">
      <c r="A51" s="235" t="s">
        <v>90</v>
      </c>
      <c r="B51" s="227"/>
      <c r="C51" s="227"/>
      <c r="D51" s="227"/>
      <c r="E51" s="227"/>
      <c r="F51" s="227"/>
      <c r="G51" s="227"/>
      <c r="H51" s="227"/>
      <c r="I51" s="227"/>
      <c r="J51" s="227"/>
      <c r="K51" s="227"/>
      <c r="L51" s="227"/>
      <c r="M51" s="226"/>
      <c r="N51" s="226"/>
      <c r="O51" s="864">
        <v>34</v>
      </c>
      <c r="P51" s="227">
        <v>5.4</v>
      </c>
      <c r="Q51" s="227">
        <v>3.2</v>
      </c>
      <c r="R51" s="227">
        <v>4.8</v>
      </c>
      <c r="S51" s="227">
        <v>12</v>
      </c>
      <c r="T51" s="864"/>
      <c r="U51" s="227"/>
      <c r="V51" s="227"/>
      <c r="W51" s="227"/>
      <c r="X51" s="227"/>
      <c r="Y51" s="227"/>
      <c r="Z51" s="227"/>
      <c r="AA51" s="493"/>
      <c r="AB51" s="136"/>
      <c r="AC51" s="135"/>
      <c r="AD51" s="135"/>
      <c r="AE51" s="135"/>
      <c r="AF51" s="135"/>
      <c r="AG51" s="135"/>
      <c r="AH51" s="135"/>
      <c r="AI51" s="867"/>
    </row>
    <row r="52" spans="1:35" ht="13.35" customHeight="1">
      <c r="A52" s="235"/>
      <c r="B52" s="227"/>
      <c r="C52" s="227"/>
      <c r="D52" s="227"/>
      <c r="E52" s="227"/>
      <c r="F52" s="227"/>
      <c r="G52" s="227"/>
      <c r="H52" s="227"/>
      <c r="I52" s="227"/>
      <c r="J52" s="227"/>
      <c r="K52" s="227"/>
      <c r="L52" s="227"/>
      <c r="M52" s="226"/>
      <c r="N52" s="226"/>
      <c r="O52" s="864"/>
      <c r="P52" s="227"/>
      <c r="Q52" s="227"/>
      <c r="R52" s="227"/>
      <c r="S52" s="227"/>
      <c r="T52" s="864"/>
      <c r="U52" s="227"/>
      <c r="V52" s="227"/>
      <c r="W52" s="227"/>
      <c r="X52" s="227"/>
      <c r="Y52" s="227"/>
      <c r="Z52" s="103"/>
      <c r="AA52" s="493"/>
      <c r="AB52" s="100"/>
      <c r="AC52" s="134"/>
      <c r="AD52" s="134"/>
      <c r="AE52" s="134"/>
      <c r="AF52" s="134"/>
      <c r="AG52" s="134"/>
      <c r="AH52" s="134"/>
      <c r="AI52" s="867"/>
    </row>
    <row r="53" spans="1:35" ht="12.75">
      <c r="A53" s="234" t="s">
        <v>96</v>
      </c>
      <c r="B53" s="227"/>
      <c r="C53" s="227"/>
      <c r="D53" s="227"/>
      <c r="E53" s="227"/>
      <c r="F53" s="227"/>
      <c r="G53" s="227"/>
      <c r="H53" s="227"/>
      <c r="I53" s="227"/>
      <c r="J53" s="227"/>
      <c r="K53" s="227"/>
      <c r="L53" s="227"/>
      <c r="M53" s="226"/>
      <c r="N53" s="226"/>
      <c r="O53" s="864"/>
      <c r="P53" s="227"/>
      <c r="Q53" s="227"/>
      <c r="R53" s="227"/>
      <c r="S53" s="227"/>
      <c r="T53" s="864"/>
      <c r="U53" s="227"/>
      <c r="V53" s="227"/>
      <c r="W53" s="227"/>
      <c r="X53" s="227"/>
      <c r="Y53" s="227"/>
      <c r="Z53" s="227"/>
      <c r="AA53" s="493"/>
      <c r="AB53" s="100"/>
      <c r="AC53" s="134"/>
      <c r="AD53" s="134"/>
      <c r="AE53" s="134"/>
      <c r="AF53" s="134"/>
      <c r="AG53" s="134"/>
      <c r="AH53" s="134"/>
      <c r="AI53" s="867"/>
    </row>
    <row r="54" spans="1:35" ht="12.75">
      <c r="A54" s="235" t="s">
        <v>490</v>
      </c>
      <c r="B54" s="227">
        <v>328.2</v>
      </c>
      <c r="C54" s="227">
        <v>296.8</v>
      </c>
      <c r="D54" s="227">
        <v>358.4</v>
      </c>
      <c r="E54" s="227">
        <v>387.1</v>
      </c>
      <c r="F54" s="227">
        <v>417.3</v>
      </c>
      <c r="G54" s="227">
        <v>477.4</v>
      </c>
      <c r="H54" s="227">
        <v>520.9</v>
      </c>
      <c r="I54" s="227">
        <v>607.29999999999995</v>
      </c>
      <c r="J54" s="227">
        <v>649.79999999999995</v>
      </c>
      <c r="K54" s="227"/>
      <c r="L54" s="227">
        <v>745.9</v>
      </c>
      <c r="M54" s="226"/>
      <c r="N54" s="226"/>
      <c r="O54" s="864">
        <v>745.5</v>
      </c>
      <c r="P54" s="227">
        <v>849.9</v>
      </c>
      <c r="Q54" s="227">
        <v>890.5</v>
      </c>
      <c r="R54" s="227">
        <v>942.6</v>
      </c>
      <c r="S54" s="227">
        <v>1039</v>
      </c>
      <c r="T54" s="864">
        <v>3173</v>
      </c>
      <c r="U54" s="227">
        <v>3647</v>
      </c>
      <c r="V54" s="227">
        <v>3986</v>
      </c>
      <c r="W54" s="227">
        <v>4326</v>
      </c>
      <c r="X54" s="227">
        <v>4791</v>
      </c>
      <c r="Y54" s="227">
        <v>5130</v>
      </c>
      <c r="Z54" s="227">
        <v>5543</v>
      </c>
      <c r="AA54" s="493">
        <v>5886</v>
      </c>
      <c r="AB54" s="136">
        <v>6354.7</v>
      </c>
      <c r="AC54" s="135">
        <v>6847</v>
      </c>
      <c r="AD54" s="135">
        <v>7394.1</v>
      </c>
      <c r="AE54" s="135">
        <v>8238</v>
      </c>
      <c r="AF54" s="135">
        <v>9061.2999999999993</v>
      </c>
      <c r="AG54" s="135">
        <v>9957.2000000000007</v>
      </c>
      <c r="AH54" s="135">
        <v>10945.4</v>
      </c>
      <c r="AI54" s="867">
        <v>12032.5</v>
      </c>
    </row>
    <row r="55" spans="1:35" ht="12.75" hidden="1">
      <c r="A55" s="235" t="s">
        <v>89</v>
      </c>
      <c r="B55" s="227"/>
      <c r="C55" s="227"/>
      <c r="D55" s="227"/>
      <c r="E55" s="227"/>
      <c r="F55" s="227"/>
      <c r="G55" s="227"/>
      <c r="H55" s="227"/>
      <c r="I55" s="227"/>
      <c r="J55" s="227"/>
      <c r="K55" s="227"/>
      <c r="L55" s="227"/>
      <c r="M55" s="226"/>
      <c r="N55" s="226"/>
      <c r="O55" s="864">
        <v>141.9</v>
      </c>
      <c r="P55" s="227">
        <v>157.6</v>
      </c>
      <c r="Q55" s="227">
        <v>160</v>
      </c>
      <c r="R55" s="227">
        <v>163.69999999999999</v>
      </c>
      <c r="S55" s="227">
        <v>166.5</v>
      </c>
      <c r="T55" s="864"/>
      <c r="U55" s="227"/>
      <c r="V55" s="227"/>
      <c r="W55" s="227"/>
      <c r="X55" s="227"/>
      <c r="Y55" s="227"/>
      <c r="Z55" s="227"/>
      <c r="AA55" s="493"/>
      <c r="AB55" s="136"/>
      <c r="AC55" s="135"/>
      <c r="AD55" s="135"/>
      <c r="AE55" s="135"/>
      <c r="AF55" s="135"/>
      <c r="AG55" s="135"/>
      <c r="AH55" s="135"/>
      <c r="AI55" s="867"/>
    </row>
    <row r="56" spans="1:35" ht="13.35" hidden="1" customHeight="1">
      <c r="A56" s="235" t="s">
        <v>104</v>
      </c>
      <c r="B56" s="227"/>
      <c r="C56" s="227"/>
      <c r="D56" s="227"/>
      <c r="E56" s="227"/>
      <c r="F56" s="227"/>
      <c r="G56" s="227"/>
      <c r="H56" s="227"/>
      <c r="I56" s="227"/>
      <c r="J56" s="227"/>
      <c r="K56" s="227"/>
      <c r="L56" s="227"/>
      <c r="M56" s="226"/>
      <c r="N56" s="226"/>
      <c r="O56" s="864">
        <v>525.5</v>
      </c>
      <c r="P56" s="227">
        <v>539.4</v>
      </c>
      <c r="Q56" s="227">
        <v>556.4</v>
      </c>
      <c r="R56" s="227">
        <v>575.6</v>
      </c>
      <c r="S56" s="227">
        <v>624.1</v>
      </c>
      <c r="T56" s="864"/>
      <c r="U56" s="227"/>
      <c r="V56" s="227"/>
      <c r="W56" s="227"/>
      <c r="X56" s="227"/>
      <c r="Y56" s="227"/>
      <c r="Z56" s="227"/>
      <c r="AA56" s="493"/>
      <c r="AB56" s="136"/>
      <c r="AC56" s="135"/>
      <c r="AD56" s="135"/>
      <c r="AE56" s="135"/>
      <c r="AF56" s="135"/>
      <c r="AG56" s="135"/>
      <c r="AH56" s="135"/>
      <c r="AI56" s="867"/>
    </row>
    <row r="57" spans="1:35" ht="13.35" hidden="1" customHeight="1">
      <c r="A57" s="235" t="s">
        <v>90</v>
      </c>
      <c r="B57" s="227"/>
      <c r="C57" s="227"/>
      <c r="D57" s="227"/>
      <c r="E57" s="227"/>
      <c r="F57" s="227"/>
      <c r="G57" s="227"/>
      <c r="H57" s="227"/>
      <c r="I57" s="227"/>
      <c r="J57" s="227"/>
      <c r="K57" s="227"/>
      <c r="L57" s="227"/>
      <c r="M57" s="226"/>
      <c r="N57" s="226"/>
      <c r="O57" s="864">
        <v>22.7</v>
      </c>
      <c r="P57" s="227">
        <v>2.6</v>
      </c>
      <c r="Q57" s="227">
        <v>3.2</v>
      </c>
      <c r="R57" s="227">
        <v>3.5</v>
      </c>
      <c r="S57" s="227">
        <v>8.4</v>
      </c>
      <c r="T57" s="864"/>
      <c r="U57" s="227"/>
      <c r="V57" s="227"/>
      <c r="W57" s="227"/>
      <c r="X57" s="227"/>
      <c r="Y57" s="227"/>
      <c r="Z57" s="227"/>
      <c r="AA57" s="493"/>
      <c r="AB57" s="136"/>
      <c r="AC57" s="135"/>
      <c r="AD57" s="135"/>
      <c r="AE57" s="135"/>
      <c r="AF57" s="135"/>
      <c r="AG57" s="135"/>
      <c r="AH57" s="135"/>
      <c r="AI57" s="867"/>
    </row>
    <row r="58" spans="1:35" ht="12.75">
      <c r="A58" s="235"/>
      <c r="B58" s="227"/>
      <c r="C58" s="227"/>
      <c r="D58" s="227"/>
      <c r="E58" s="227"/>
      <c r="F58" s="227"/>
      <c r="G58" s="227"/>
      <c r="H58" s="227"/>
      <c r="I58" s="227"/>
      <c r="J58" s="227"/>
      <c r="K58" s="227"/>
      <c r="L58" s="227"/>
      <c r="M58" s="226"/>
      <c r="N58" s="226"/>
      <c r="O58" s="864"/>
      <c r="P58" s="227"/>
      <c r="Q58" s="227"/>
      <c r="R58" s="227"/>
      <c r="S58" s="227"/>
      <c r="T58" s="864"/>
      <c r="U58" s="227"/>
      <c r="V58" s="227"/>
      <c r="W58" s="227"/>
      <c r="X58" s="227"/>
      <c r="Y58" s="227"/>
      <c r="Z58" s="103"/>
      <c r="AA58" s="493"/>
      <c r="AB58" s="100"/>
      <c r="AC58" s="134"/>
      <c r="AD58" s="134"/>
      <c r="AE58" s="134"/>
      <c r="AF58" s="134"/>
      <c r="AG58" s="134"/>
      <c r="AH58" s="134"/>
      <c r="AI58" s="867"/>
    </row>
    <row r="59" spans="1:35" ht="12.75">
      <c r="A59" s="234" t="s">
        <v>97</v>
      </c>
      <c r="B59" s="227"/>
      <c r="C59" s="227"/>
      <c r="D59" s="227"/>
      <c r="E59" s="227"/>
      <c r="F59" s="227"/>
      <c r="G59" s="227"/>
      <c r="H59" s="227"/>
      <c r="I59" s="227"/>
      <c r="J59" s="227"/>
      <c r="K59" s="227"/>
      <c r="L59" s="227"/>
      <c r="M59" s="226"/>
      <c r="N59" s="226"/>
      <c r="O59" s="864"/>
      <c r="P59" s="227"/>
      <c r="Q59" s="227"/>
      <c r="R59" s="227"/>
      <c r="S59" s="227"/>
      <c r="T59" s="864"/>
      <c r="U59" s="227"/>
      <c r="V59" s="227"/>
      <c r="W59" s="227"/>
      <c r="X59" s="227"/>
      <c r="Y59" s="227"/>
      <c r="Z59" s="227"/>
      <c r="AA59" s="493"/>
      <c r="AB59" s="100"/>
      <c r="AC59" s="134"/>
      <c r="AD59" s="134"/>
      <c r="AE59" s="134"/>
      <c r="AF59" s="134"/>
      <c r="AG59" s="134"/>
      <c r="AH59" s="134"/>
      <c r="AI59" s="867"/>
    </row>
    <row r="60" spans="1:35" ht="12.75">
      <c r="A60" s="235" t="s">
        <v>490</v>
      </c>
      <c r="B60" s="227">
        <v>163.5</v>
      </c>
      <c r="C60" s="227">
        <v>190.9</v>
      </c>
      <c r="D60" s="227">
        <v>243</v>
      </c>
      <c r="E60" s="227">
        <v>233.7</v>
      </c>
      <c r="F60" s="227">
        <v>261.2</v>
      </c>
      <c r="G60" s="227">
        <v>285</v>
      </c>
      <c r="H60" s="227">
        <v>318.39999999999998</v>
      </c>
      <c r="I60" s="227">
        <v>350.2</v>
      </c>
      <c r="J60" s="227">
        <v>359</v>
      </c>
      <c r="K60" s="227"/>
      <c r="L60" s="227">
        <v>469.6</v>
      </c>
      <c r="M60" s="226"/>
      <c r="N60" s="226"/>
      <c r="O60" s="864">
        <v>179.9</v>
      </c>
      <c r="P60" s="227">
        <v>293.89999999999998</v>
      </c>
      <c r="Q60" s="227">
        <v>304.7</v>
      </c>
      <c r="R60" s="227">
        <v>317</v>
      </c>
      <c r="S60" s="227">
        <v>326.2</v>
      </c>
      <c r="T60" s="864">
        <v>661</v>
      </c>
      <c r="U60" s="227">
        <v>821</v>
      </c>
      <c r="V60" s="227">
        <v>843</v>
      </c>
      <c r="W60" s="227">
        <v>1092</v>
      </c>
      <c r="X60" s="227">
        <v>1256</v>
      </c>
      <c r="Y60" s="227">
        <v>1314</v>
      </c>
      <c r="Z60" s="227">
        <v>1423</v>
      </c>
      <c r="AA60" s="493">
        <v>1423</v>
      </c>
      <c r="AB60" s="100">
        <v>1397.2</v>
      </c>
      <c r="AC60" s="134">
        <v>1436.6</v>
      </c>
      <c r="AD60" s="134">
        <v>1488.8</v>
      </c>
      <c r="AE60" s="134">
        <v>1687.9</v>
      </c>
      <c r="AF60" s="134">
        <v>1808.5</v>
      </c>
      <c r="AG60" s="134">
        <v>1955.3</v>
      </c>
      <c r="AH60" s="134">
        <v>2086.6999999999998</v>
      </c>
      <c r="AI60" s="867">
        <v>2226.8000000000002</v>
      </c>
    </row>
    <row r="61" spans="1:35" ht="13.35" hidden="1" customHeight="1">
      <c r="A61" s="235" t="s">
        <v>89</v>
      </c>
      <c r="B61" s="227"/>
      <c r="C61" s="227"/>
      <c r="D61" s="227"/>
      <c r="E61" s="227"/>
      <c r="F61" s="227"/>
      <c r="G61" s="227"/>
      <c r="H61" s="227"/>
      <c r="I61" s="227"/>
      <c r="J61" s="227"/>
      <c r="K61" s="227"/>
      <c r="L61" s="227"/>
      <c r="M61" s="226"/>
      <c r="N61" s="226"/>
      <c r="O61" s="864">
        <v>130.5</v>
      </c>
      <c r="P61" s="227">
        <v>140.1</v>
      </c>
      <c r="Q61" s="227">
        <v>141.5</v>
      </c>
      <c r="R61" s="227">
        <v>142.9</v>
      </c>
      <c r="S61" s="227">
        <v>140.1</v>
      </c>
      <c r="T61" s="864"/>
      <c r="U61" s="227"/>
      <c r="V61" s="227"/>
      <c r="W61" s="227"/>
      <c r="X61" s="227"/>
      <c r="Y61" s="227"/>
      <c r="Z61" s="227"/>
      <c r="AA61" s="493"/>
      <c r="AB61" s="136"/>
      <c r="AC61" s="135"/>
      <c r="AD61" s="135"/>
      <c r="AE61" s="135"/>
      <c r="AF61" s="135"/>
      <c r="AG61" s="135"/>
      <c r="AH61" s="135"/>
      <c r="AI61" s="867"/>
    </row>
    <row r="62" spans="1:35" ht="13.35" hidden="1" customHeight="1">
      <c r="A62" s="235" t="s">
        <v>104</v>
      </c>
      <c r="B62" s="227"/>
      <c r="C62" s="227"/>
      <c r="D62" s="227"/>
      <c r="E62" s="227"/>
      <c r="F62" s="227"/>
      <c r="G62" s="227"/>
      <c r="H62" s="227"/>
      <c r="I62" s="227"/>
      <c r="J62" s="227"/>
      <c r="K62" s="227"/>
      <c r="L62" s="227"/>
      <c r="M62" s="226"/>
      <c r="N62" s="226"/>
      <c r="O62" s="864">
        <v>137.9</v>
      </c>
      <c r="P62" s="227">
        <v>209.8</v>
      </c>
      <c r="Q62" s="227">
        <v>215.3</v>
      </c>
      <c r="R62" s="227">
        <v>221.6</v>
      </c>
      <c r="S62" s="227">
        <v>232.6</v>
      </c>
      <c r="T62" s="864"/>
      <c r="U62" s="227"/>
      <c r="V62" s="227"/>
      <c r="W62" s="227"/>
      <c r="X62" s="227"/>
      <c r="Y62" s="227"/>
      <c r="Z62" s="227"/>
      <c r="AA62" s="493"/>
      <c r="AB62" s="136"/>
      <c r="AC62" s="135"/>
      <c r="AD62" s="135"/>
      <c r="AE62" s="135"/>
      <c r="AF62" s="135"/>
      <c r="AG62" s="135"/>
      <c r="AH62" s="135"/>
      <c r="AI62" s="867"/>
    </row>
    <row r="63" spans="1:35" ht="12.75" hidden="1">
      <c r="A63" s="235" t="s">
        <v>90</v>
      </c>
      <c r="B63" s="227"/>
      <c r="C63" s="227"/>
      <c r="D63" s="227"/>
      <c r="E63" s="227"/>
      <c r="F63" s="227"/>
      <c r="G63" s="227"/>
      <c r="H63" s="227"/>
      <c r="I63" s="227"/>
      <c r="J63" s="227"/>
      <c r="K63" s="227"/>
      <c r="L63" s="227"/>
      <c r="M63" s="226"/>
      <c r="N63" s="226"/>
      <c r="O63" s="864">
        <v>-34.200000000000003</v>
      </c>
      <c r="P63" s="227">
        <v>2.1</v>
      </c>
      <c r="Q63" s="227">
        <v>2.6</v>
      </c>
      <c r="R63" s="227">
        <v>3</v>
      </c>
      <c r="S63" s="227">
        <v>5</v>
      </c>
      <c r="T63" s="864"/>
      <c r="U63" s="227"/>
      <c r="V63" s="227"/>
      <c r="W63" s="227"/>
      <c r="X63" s="227"/>
      <c r="Y63" s="227"/>
      <c r="Z63" s="227"/>
      <c r="AA63" s="493"/>
      <c r="AB63" s="136"/>
      <c r="AC63" s="135"/>
      <c r="AD63" s="135"/>
      <c r="AE63" s="135"/>
      <c r="AF63" s="135"/>
      <c r="AG63" s="135"/>
      <c r="AH63" s="135"/>
      <c r="AI63" s="867"/>
    </row>
    <row r="64" spans="1:35" ht="12.75">
      <c r="A64" s="235"/>
      <c r="B64" s="227"/>
      <c r="C64" s="227"/>
      <c r="D64" s="227"/>
      <c r="E64" s="227"/>
      <c r="F64" s="227"/>
      <c r="G64" s="227"/>
      <c r="H64" s="227"/>
      <c r="I64" s="227"/>
      <c r="J64" s="227"/>
      <c r="K64" s="227"/>
      <c r="L64" s="227"/>
      <c r="M64" s="226"/>
      <c r="N64" s="226"/>
      <c r="O64" s="864"/>
      <c r="P64" s="227"/>
      <c r="Q64" s="227"/>
      <c r="R64" s="227"/>
      <c r="S64" s="227"/>
      <c r="T64" s="864"/>
      <c r="U64" s="227"/>
      <c r="V64" s="227"/>
      <c r="W64" s="227"/>
      <c r="X64" s="227"/>
      <c r="Y64" s="227"/>
      <c r="Z64" s="227"/>
      <c r="AA64" s="493"/>
      <c r="AB64" s="136"/>
      <c r="AC64" s="135"/>
      <c r="AD64" s="135"/>
      <c r="AE64" s="135"/>
      <c r="AF64" s="135"/>
      <c r="AG64" s="135"/>
      <c r="AH64" s="135"/>
      <c r="AI64" s="867"/>
    </row>
    <row r="65" spans="1:35" ht="12.75">
      <c r="A65" s="234" t="s">
        <v>702</v>
      </c>
      <c r="B65" s="227"/>
      <c r="C65" s="227"/>
      <c r="D65" s="227"/>
      <c r="E65" s="227"/>
      <c r="F65" s="227"/>
      <c r="G65" s="227"/>
      <c r="H65" s="227"/>
      <c r="I65" s="227"/>
      <c r="J65" s="227"/>
      <c r="K65" s="227"/>
      <c r="L65" s="227"/>
      <c r="M65" s="226"/>
      <c r="N65" s="226"/>
      <c r="O65" s="864"/>
      <c r="P65" s="227"/>
      <c r="Q65" s="227"/>
      <c r="R65" s="227"/>
      <c r="S65" s="227"/>
      <c r="T65" s="864"/>
      <c r="U65" s="227"/>
      <c r="V65" s="227"/>
      <c r="W65" s="227"/>
      <c r="X65" s="227"/>
      <c r="Y65" s="227"/>
      <c r="Z65" s="103"/>
      <c r="AA65" s="493"/>
      <c r="AB65" s="100"/>
      <c r="AC65" s="134"/>
      <c r="AD65" s="134"/>
      <c r="AE65" s="134"/>
      <c r="AF65" s="134"/>
      <c r="AG65" s="134"/>
      <c r="AH65" s="134"/>
      <c r="AI65" s="867"/>
    </row>
    <row r="66" spans="1:35" ht="12.75">
      <c r="A66" s="235" t="s">
        <v>490</v>
      </c>
      <c r="B66" s="227"/>
      <c r="C66" s="227"/>
      <c r="D66" s="227"/>
      <c r="E66" s="227"/>
      <c r="F66" s="227"/>
      <c r="G66" s="227"/>
      <c r="H66" s="227"/>
      <c r="I66" s="227"/>
      <c r="J66" s="227"/>
      <c r="K66" s="227"/>
      <c r="L66" s="227"/>
      <c r="M66" s="226"/>
      <c r="N66" s="226"/>
      <c r="O66" s="864"/>
      <c r="P66" s="227"/>
      <c r="Q66" s="227"/>
      <c r="R66" s="227"/>
      <c r="S66" s="227"/>
      <c r="T66" s="227">
        <v>580</v>
      </c>
      <c r="U66" s="227">
        <v>650</v>
      </c>
      <c r="V66" s="227">
        <v>671</v>
      </c>
      <c r="W66" s="227">
        <v>721</v>
      </c>
      <c r="X66" s="227">
        <v>810</v>
      </c>
      <c r="Y66" s="103">
        <v>879</v>
      </c>
      <c r="Z66" s="493">
        <v>949</v>
      </c>
      <c r="AA66" s="100">
        <v>1002</v>
      </c>
      <c r="AB66" s="100">
        <v>1065.0999999999999</v>
      </c>
      <c r="AC66" s="134">
        <v>1142</v>
      </c>
      <c r="AD66" s="134">
        <v>1233.2</v>
      </c>
      <c r="AE66" s="134">
        <v>1388.5</v>
      </c>
      <c r="AF66" s="134">
        <v>1512.6</v>
      </c>
      <c r="AG66" s="134">
        <v>1646.1</v>
      </c>
      <c r="AH66" s="134">
        <v>1792.1</v>
      </c>
      <c r="AI66" s="867">
        <v>1951.1</v>
      </c>
    </row>
    <row r="67" spans="1:35" ht="12.75" hidden="1">
      <c r="A67" s="235" t="s">
        <v>89</v>
      </c>
      <c r="B67" s="227"/>
      <c r="C67" s="227"/>
      <c r="D67" s="227"/>
      <c r="E67" s="227"/>
      <c r="F67" s="227"/>
      <c r="G67" s="227"/>
      <c r="H67" s="227"/>
      <c r="I67" s="227"/>
      <c r="J67" s="227"/>
      <c r="K67" s="227"/>
      <c r="L67" s="227"/>
      <c r="M67" s="226"/>
      <c r="N67" s="226"/>
      <c r="O67" s="864"/>
      <c r="P67" s="227"/>
      <c r="Q67" s="227"/>
      <c r="R67" s="227"/>
      <c r="S67" s="227"/>
      <c r="T67" s="864"/>
      <c r="U67" s="227"/>
      <c r="V67" s="227"/>
      <c r="W67" s="227"/>
      <c r="X67" s="227"/>
      <c r="Y67" s="227"/>
      <c r="Z67" s="103"/>
      <c r="AA67" s="493"/>
      <c r="AB67" s="100"/>
      <c r="AC67" s="134"/>
      <c r="AD67" s="134"/>
      <c r="AE67" s="134"/>
      <c r="AF67" s="134"/>
      <c r="AG67" s="134"/>
      <c r="AH67" s="134"/>
      <c r="AI67" s="867"/>
    </row>
    <row r="68" spans="1:35" ht="12.75" hidden="1">
      <c r="A68" s="235" t="s">
        <v>104</v>
      </c>
      <c r="B68" s="227"/>
      <c r="C68" s="227"/>
      <c r="D68" s="227"/>
      <c r="E68" s="227"/>
      <c r="F68" s="227"/>
      <c r="G68" s="227"/>
      <c r="H68" s="227"/>
      <c r="I68" s="227"/>
      <c r="J68" s="227"/>
      <c r="K68" s="227"/>
      <c r="L68" s="227"/>
      <c r="M68" s="226"/>
      <c r="N68" s="226"/>
      <c r="O68" s="864"/>
      <c r="P68" s="227"/>
      <c r="Q68" s="227"/>
      <c r="R68" s="227"/>
      <c r="S68" s="227"/>
      <c r="T68" s="864"/>
      <c r="U68" s="227"/>
      <c r="V68" s="227"/>
      <c r="W68" s="227"/>
      <c r="X68" s="227"/>
      <c r="Y68" s="227"/>
      <c r="Z68" s="103"/>
      <c r="AA68" s="493"/>
      <c r="AB68" s="100"/>
      <c r="AC68" s="134"/>
      <c r="AD68" s="134"/>
      <c r="AE68" s="134"/>
      <c r="AF68" s="134"/>
      <c r="AG68" s="134"/>
      <c r="AH68" s="134"/>
      <c r="AI68" s="867"/>
    </row>
    <row r="69" spans="1:35" ht="12.75" hidden="1">
      <c r="A69" s="235" t="s">
        <v>90</v>
      </c>
      <c r="B69" s="227"/>
      <c r="C69" s="227"/>
      <c r="D69" s="227"/>
      <c r="E69" s="227"/>
      <c r="F69" s="227"/>
      <c r="G69" s="227"/>
      <c r="H69" s="227"/>
      <c r="I69" s="227"/>
      <c r="J69" s="227"/>
      <c r="K69" s="227"/>
      <c r="L69" s="227"/>
      <c r="M69" s="226"/>
      <c r="N69" s="226"/>
      <c r="O69" s="864"/>
      <c r="P69" s="227"/>
      <c r="Q69" s="227"/>
      <c r="R69" s="227"/>
      <c r="S69" s="227"/>
      <c r="T69" s="864"/>
      <c r="U69" s="227"/>
      <c r="V69" s="227"/>
      <c r="W69" s="227"/>
      <c r="X69" s="227"/>
      <c r="Y69" s="227"/>
      <c r="Z69" s="103"/>
      <c r="AA69" s="493"/>
      <c r="AB69" s="100"/>
      <c r="AC69" s="134"/>
      <c r="AD69" s="134"/>
      <c r="AE69" s="134"/>
      <c r="AF69" s="134"/>
      <c r="AG69" s="134"/>
      <c r="AH69" s="134"/>
      <c r="AI69" s="867"/>
    </row>
    <row r="70" spans="1:35" ht="12.75">
      <c r="A70" s="235"/>
      <c r="B70" s="227"/>
      <c r="C70" s="227"/>
      <c r="D70" s="227"/>
      <c r="E70" s="227"/>
      <c r="F70" s="227"/>
      <c r="G70" s="227"/>
      <c r="H70" s="227"/>
      <c r="I70" s="227"/>
      <c r="J70" s="227"/>
      <c r="K70" s="227"/>
      <c r="L70" s="227"/>
      <c r="M70" s="226"/>
      <c r="N70" s="226"/>
      <c r="O70" s="864"/>
      <c r="P70" s="227"/>
      <c r="Q70" s="227"/>
      <c r="R70" s="227"/>
      <c r="S70" s="227"/>
      <c r="T70" s="864"/>
      <c r="U70" s="227"/>
      <c r="V70" s="227"/>
      <c r="W70" s="227"/>
      <c r="X70" s="227"/>
      <c r="Y70" s="227"/>
      <c r="Z70" s="103"/>
      <c r="AA70" s="493"/>
      <c r="AB70" s="100"/>
      <c r="AC70" s="134"/>
      <c r="AD70" s="134"/>
      <c r="AE70" s="134"/>
      <c r="AF70" s="134"/>
      <c r="AG70" s="134"/>
      <c r="AH70" s="134"/>
      <c r="AI70" s="867"/>
    </row>
    <row r="71" spans="1:35" ht="12.75">
      <c r="A71" s="234" t="s">
        <v>703</v>
      </c>
      <c r="B71" s="227"/>
      <c r="C71" s="227"/>
      <c r="D71" s="227"/>
      <c r="E71" s="227"/>
      <c r="F71" s="227"/>
      <c r="G71" s="227"/>
      <c r="H71" s="227"/>
      <c r="I71" s="227"/>
      <c r="J71" s="227"/>
      <c r="K71" s="227"/>
      <c r="L71" s="227"/>
      <c r="M71" s="226"/>
      <c r="N71" s="226"/>
      <c r="O71" s="864"/>
      <c r="P71" s="227"/>
      <c r="Q71" s="227"/>
      <c r="R71" s="227"/>
      <c r="S71" s="227"/>
      <c r="T71" s="864"/>
      <c r="U71" s="227"/>
      <c r="V71" s="227"/>
      <c r="W71" s="227"/>
      <c r="X71" s="227"/>
      <c r="Y71" s="227"/>
      <c r="Z71" s="103"/>
      <c r="AA71" s="493"/>
      <c r="AB71" s="100"/>
      <c r="AC71" s="134"/>
      <c r="AD71" s="134"/>
      <c r="AE71" s="134"/>
      <c r="AF71" s="134"/>
      <c r="AG71" s="134"/>
      <c r="AH71" s="134"/>
      <c r="AI71" s="867"/>
    </row>
    <row r="72" spans="1:35" ht="12.75">
      <c r="A72" s="235" t="s">
        <v>490</v>
      </c>
      <c r="B72" s="227"/>
      <c r="C72" s="227"/>
      <c r="D72" s="227"/>
      <c r="E72" s="227"/>
      <c r="F72" s="227"/>
      <c r="G72" s="227"/>
      <c r="H72" s="227"/>
      <c r="I72" s="227"/>
      <c r="J72" s="227"/>
      <c r="K72" s="227"/>
      <c r="L72" s="227"/>
      <c r="M72" s="226"/>
      <c r="N72" s="226"/>
      <c r="O72" s="864"/>
      <c r="P72" s="227"/>
      <c r="Q72" s="227"/>
      <c r="R72" s="227"/>
      <c r="S72" s="227"/>
      <c r="T72" s="864">
        <v>249</v>
      </c>
      <c r="U72" s="227">
        <v>389</v>
      </c>
      <c r="V72" s="227">
        <v>550</v>
      </c>
      <c r="W72" s="227">
        <v>662</v>
      </c>
      <c r="X72" s="227">
        <v>714</v>
      </c>
      <c r="Y72" s="227">
        <v>730</v>
      </c>
      <c r="Z72" s="103">
        <v>774</v>
      </c>
      <c r="AA72" s="493">
        <v>966</v>
      </c>
      <c r="AB72" s="100">
        <v>1065</v>
      </c>
      <c r="AC72" s="134">
        <v>1181.5999999999999</v>
      </c>
      <c r="AD72" s="134">
        <v>1282.3</v>
      </c>
      <c r="AE72" s="134">
        <v>1442.3</v>
      </c>
      <c r="AF72" s="134">
        <v>1586.4</v>
      </c>
      <c r="AG72" s="134">
        <v>1743.3</v>
      </c>
      <c r="AH72" s="134">
        <v>1916.3</v>
      </c>
      <c r="AI72" s="867">
        <v>2106.6</v>
      </c>
    </row>
    <row r="73" spans="1:35" ht="12.75" hidden="1">
      <c r="A73" s="235" t="s">
        <v>89</v>
      </c>
      <c r="B73" s="227"/>
      <c r="C73" s="227"/>
      <c r="D73" s="227"/>
      <c r="E73" s="227"/>
      <c r="F73" s="227"/>
      <c r="G73" s="227"/>
      <c r="H73" s="227"/>
      <c r="I73" s="227"/>
      <c r="J73" s="227"/>
      <c r="K73" s="227"/>
      <c r="L73" s="227"/>
      <c r="M73" s="226"/>
      <c r="N73" s="226"/>
      <c r="O73" s="864"/>
      <c r="P73" s="227"/>
      <c r="Q73" s="227"/>
      <c r="R73" s="227"/>
      <c r="S73" s="227"/>
      <c r="T73" s="864"/>
      <c r="U73" s="227"/>
      <c r="V73" s="227"/>
      <c r="W73" s="227"/>
      <c r="X73" s="227"/>
      <c r="Y73" s="227"/>
      <c r="Z73" s="103"/>
      <c r="AA73" s="493"/>
      <c r="AB73" s="100"/>
      <c r="AC73" s="134"/>
      <c r="AD73" s="134"/>
      <c r="AE73" s="134"/>
      <c r="AF73" s="134"/>
      <c r="AG73" s="134"/>
      <c r="AH73" s="134"/>
      <c r="AI73" s="867"/>
    </row>
    <row r="74" spans="1:35" ht="12.75" hidden="1">
      <c r="A74" s="235" t="s">
        <v>104</v>
      </c>
      <c r="B74" s="227"/>
      <c r="C74" s="227"/>
      <c r="D74" s="227"/>
      <c r="E74" s="227"/>
      <c r="F74" s="227"/>
      <c r="G74" s="227"/>
      <c r="H74" s="227"/>
      <c r="I74" s="227"/>
      <c r="J74" s="227"/>
      <c r="K74" s="227"/>
      <c r="L74" s="227"/>
      <c r="M74" s="226"/>
      <c r="N74" s="226"/>
      <c r="O74" s="864"/>
      <c r="P74" s="227"/>
      <c r="Q74" s="227"/>
      <c r="R74" s="227"/>
      <c r="S74" s="227"/>
      <c r="T74" s="864"/>
      <c r="U74" s="227"/>
      <c r="V74" s="227"/>
      <c r="W74" s="227"/>
      <c r="X74" s="227"/>
      <c r="Y74" s="227"/>
      <c r="Z74" s="103"/>
      <c r="AA74" s="493"/>
      <c r="AB74" s="100"/>
      <c r="AC74" s="134"/>
      <c r="AD74" s="134"/>
      <c r="AE74" s="134"/>
      <c r="AF74" s="134"/>
      <c r="AG74" s="134"/>
      <c r="AH74" s="134"/>
      <c r="AI74" s="867"/>
    </row>
    <row r="75" spans="1:35" ht="12.75" hidden="1">
      <c r="A75" s="235" t="s">
        <v>90</v>
      </c>
      <c r="B75" s="227"/>
      <c r="C75" s="227"/>
      <c r="D75" s="227"/>
      <c r="E75" s="227"/>
      <c r="F75" s="227"/>
      <c r="G75" s="227"/>
      <c r="H75" s="227"/>
      <c r="I75" s="227"/>
      <c r="J75" s="227"/>
      <c r="K75" s="227"/>
      <c r="L75" s="227"/>
      <c r="M75" s="226"/>
      <c r="N75" s="226"/>
      <c r="O75" s="864"/>
      <c r="P75" s="227"/>
      <c r="Q75" s="227"/>
      <c r="R75" s="227"/>
      <c r="S75" s="227"/>
      <c r="T75" s="864"/>
      <c r="U75" s="227"/>
      <c r="V75" s="227"/>
      <c r="W75" s="227"/>
      <c r="X75" s="227"/>
      <c r="Y75" s="227"/>
      <c r="Z75" s="103"/>
      <c r="AA75" s="493"/>
      <c r="AB75" s="100"/>
      <c r="AC75" s="134"/>
      <c r="AD75" s="134"/>
      <c r="AE75" s="134"/>
      <c r="AF75" s="134"/>
      <c r="AG75" s="134"/>
      <c r="AH75" s="134"/>
      <c r="AI75" s="867"/>
    </row>
    <row r="76" spans="1:35" ht="12.75">
      <c r="A76" s="235"/>
      <c r="B76" s="227"/>
      <c r="C76" s="227"/>
      <c r="D76" s="227"/>
      <c r="E76" s="227"/>
      <c r="F76" s="227"/>
      <c r="G76" s="227"/>
      <c r="H76" s="227"/>
      <c r="I76" s="227"/>
      <c r="J76" s="227"/>
      <c r="K76" s="227"/>
      <c r="L76" s="227"/>
      <c r="M76" s="226"/>
      <c r="N76" s="226"/>
      <c r="O76" s="864"/>
      <c r="P76" s="227"/>
      <c r="Q76" s="227"/>
      <c r="R76" s="227"/>
      <c r="S76" s="227"/>
      <c r="T76" s="864"/>
      <c r="U76" s="227"/>
      <c r="V76" s="227"/>
      <c r="W76" s="227"/>
      <c r="X76" s="227"/>
      <c r="Y76" s="227"/>
      <c r="Z76" s="103"/>
      <c r="AA76" s="493"/>
      <c r="AB76" s="100"/>
      <c r="AC76" s="134"/>
      <c r="AD76" s="134"/>
      <c r="AE76" s="134"/>
      <c r="AF76" s="134"/>
      <c r="AG76" s="134"/>
      <c r="AH76" s="134"/>
      <c r="AI76" s="867"/>
    </row>
    <row r="77" spans="1:35" ht="12.75">
      <c r="A77" s="234" t="s">
        <v>98</v>
      </c>
      <c r="B77" s="227"/>
      <c r="C77" s="227"/>
      <c r="D77" s="227"/>
      <c r="E77" s="227"/>
      <c r="F77" s="227"/>
      <c r="G77" s="227"/>
      <c r="H77" s="227"/>
      <c r="I77" s="227"/>
      <c r="J77" s="227"/>
      <c r="K77" s="227"/>
      <c r="L77" s="227"/>
      <c r="M77" s="226"/>
      <c r="N77" s="226"/>
      <c r="O77" s="864"/>
      <c r="P77" s="227"/>
      <c r="Q77" s="227"/>
      <c r="R77" s="227"/>
      <c r="S77" s="227"/>
      <c r="T77" s="864"/>
      <c r="U77" s="227"/>
      <c r="V77" s="227"/>
      <c r="W77" s="227"/>
      <c r="X77" s="227"/>
      <c r="Y77" s="227"/>
      <c r="Z77" s="227"/>
      <c r="AA77" s="493"/>
      <c r="AB77" s="100"/>
      <c r="AC77" s="134"/>
      <c r="AD77" s="134"/>
      <c r="AE77" s="134"/>
      <c r="AF77" s="134"/>
      <c r="AG77" s="134"/>
      <c r="AH77" s="134"/>
      <c r="AI77" s="867"/>
    </row>
    <row r="78" spans="1:35" ht="12.75">
      <c r="A78" s="235" t="s">
        <v>490</v>
      </c>
      <c r="B78" s="227">
        <v>172.9</v>
      </c>
      <c r="C78" s="227">
        <v>22.6</v>
      </c>
      <c r="D78" s="227">
        <v>37.1</v>
      </c>
      <c r="E78" s="227">
        <v>44.6</v>
      </c>
      <c r="F78" s="227">
        <v>46.1</v>
      </c>
      <c r="G78" s="227">
        <v>51.3</v>
      </c>
      <c r="H78" s="227">
        <v>57.3</v>
      </c>
      <c r="I78" s="227">
        <v>70.3</v>
      </c>
      <c r="J78" s="227">
        <v>76.599999999999994</v>
      </c>
      <c r="K78" s="227"/>
      <c r="L78" s="227">
        <v>294.3</v>
      </c>
      <c r="M78" s="226"/>
      <c r="N78" s="226"/>
      <c r="O78" s="864">
        <v>407</v>
      </c>
      <c r="P78" s="227">
        <v>422.9</v>
      </c>
      <c r="Q78" s="227">
        <v>415.2</v>
      </c>
      <c r="R78" s="227">
        <v>488.7</v>
      </c>
      <c r="S78" s="227">
        <v>579.4</v>
      </c>
      <c r="T78" s="864">
        <v>879</v>
      </c>
      <c r="U78" s="227">
        <v>927</v>
      </c>
      <c r="V78" s="227">
        <v>969</v>
      </c>
      <c r="W78" s="227">
        <v>1389</v>
      </c>
      <c r="X78" s="227">
        <v>1648</v>
      </c>
      <c r="Y78" s="227">
        <v>1999</v>
      </c>
      <c r="Z78" s="227">
        <v>2340</v>
      </c>
      <c r="AA78" s="493">
        <v>2073</v>
      </c>
      <c r="AB78" s="136">
        <v>1813.9</v>
      </c>
      <c r="AC78" s="135">
        <v>1702.8</v>
      </c>
      <c r="AD78" s="135">
        <v>1750.6</v>
      </c>
      <c r="AE78" s="135">
        <v>1948.5</v>
      </c>
      <c r="AF78" s="135">
        <v>2143.1999999999998</v>
      </c>
      <c r="AG78" s="135">
        <v>2355.1</v>
      </c>
      <c r="AH78" s="135">
        <v>2588.9</v>
      </c>
      <c r="AI78" s="867">
        <v>2846</v>
      </c>
    </row>
    <row r="79" spans="1:35" ht="12.75" hidden="1">
      <c r="A79" s="235" t="s">
        <v>89</v>
      </c>
      <c r="B79" s="227"/>
      <c r="C79" s="227"/>
      <c r="D79" s="227"/>
      <c r="E79" s="227"/>
      <c r="F79" s="227"/>
      <c r="G79" s="227"/>
      <c r="H79" s="227"/>
      <c r="I79" s="227"/>
      <c r="J79" s="227"/>
      <c r="K79" s="227"/>
      <c r="L79" s="227"/>
      <c r="M79" s="226"/>
      <c r="N79" s="226"/>
      <c r="O79" s="864">
        <v>125.5</v>
      </c>
      <c r="P79" s="227">
        <v>135</v>
      </c>
      <c r="Q79" s="227">
        <v>137.30000000000001</v>
      </c>
      <c r="R79" s="227">
        <v>146.6</v>
      </c>
      <c r="S79" s="227">
        <v>158.4</v>
      </c>
      <c r="T79" s="864"/>
      <c r="U79" s="227"/>
      <c r="V79" s="227"/>
      <c r="W79" s="227"/>
      <c r="X79" s="227"/>
      <c r="Y79" s="227"/>
      <c r="Z79" s="227"/>
      <c r="AA79" s="493"/>
      <c r="AB79" s="136"/>
      <c r="AC79" s="135"/>
      <c r="AD79" s="135"/>
      <c r="AE79" s="135"/>
      <c r="AF79" s="135"/>
      <c r="AG79" s="135"/>
      <c r="AH79" s="135"/>
      <c r="AI79" s="867"/>
    </row>
    <row r="80" spans="1:35" ht="12.75" hidden="1">
      <c r="A80" s="235" t="s">
        <v>104</v>
      </c>
      <c r="B80" s="227"/>
      <c r="C80" s="227"/>
      <c r="D80" s="227"/>
      <c r="E80" s="227"/>
      <c r="F80" s="227"/>
      <c r="G80" s="227"/>
      <c r="H80" s="227"/>
      <c r="I80" s="227"/>
      <c r="J80" s="227"/>
      <c r="K80" s="227"/>
      <c r="L80" s="227"/>
      <c r="M80" s="226"/>
      <c r="N80" s="226"/>
      <c r="O80" s="864">
        <v>324.2</v>
      </c>
      <c r="P80" s="227">
        <v>313.3</v>
      </c>
      <c r="Q80" s="227">
        <v>302.5</v>
      </c>
      <c r="R80" s="227">
        <v>333.3</v>
      </c>
      <c r="S80" s="227">
        <v>365.7</v>
      </c>
      <c r="T80" s="864"/>
      <c r="U80" s="227"/>
      <c r="V80" s="227"/>
      <c r="W80" s="227"/>
      <c r="X80" s="227"/>
      <c r="Y80" s="227"/>
      <c r="Z80" s="227"/>
      <c r="AA80" s="493"/>
      <c r="AB80" s="136"/>
      <c r="AC80" s="135"/>
      <c r="AD80" s="135"/>
      <c r="AE80" s="135"/>
      <c r="AF80" s="135"/>
      <c r="AG80" s="135"/>
      <c r="AH80" s="135"/>
      <c r="AI80" s="867"/>
    </row>
    <row r="81" spans="1:35" ht="12.75" hidden="1">
      <c r="A81" s="235" t="s">
        <v>90</v>
      </c>
      <c r="B81" s="227"/>
      <c r="C81" s="227"/>
      <c r="D81" s="227"/>
      <c r="E81" s="227"/>
      <c r="F81" s="227"/>
      <c r="G81" s="227"/>
      <c r="H81" s="227"/>
      <c r="I81" s="227"/>
      <c r="J81" s="227"/>
      <c r="K81" s="227"/>
      <c r="L81" s="227"/>
      <c r="M81" s="226"/>
      <c r="N81" s="226"/>
      <c r="O81" s="864">
        <v>-5.5</v>
      </c>
      <c r="P81" s="227">
        <v>-3.4</v>
      </c>
      <c r="Q81" s="227">
        <v>-3.4</v>
      </c>
      <c r="R81" s="227">
        <v>10.199999999999999</v>
      </c>
      <c r="S81" s="227">
        <v>9.6999999999999993</v>
      </c>
      <c r="T81" s="864"/>
      <c r="U81" s="227"/>
      <c r="V81" s="227"/>
      <c r="W81" s="227"/>
      <c r="X81" s="227"/>
      <c r="Y81" s="227"/>
      <c r="Z81" s="227"/>
      <c r="AA81" s="493"/>
      <c r="AB81" s="136"/>
      <c r="AC81" s="135"/>
      <c r="AD81" s="135"/>
      <c r="AE81" s="135"/>
      <c r="AF81" s="135"/>
      <c r="AG81" s="135"/>
      <c r="AH81" s="135"/>
      <c r="AI81" s="867"/>
    </row>
    <row r="82" spans="1:35" ht="12.75">
      <c r="A82" s="235"/>
      <c r="B82" s="227"/>
      <c r="C82" s="227"/>
      <c r="D82" s="227"/>
      <c r="E82" s="227"/>
      <c r="F82" s="227"/>
      <c r="G82" s="227"/>
      <c r="H82" s="227"/>
      <c r="I82" s="227"/>
      <c r="J82" s="227"/>
      <c r="K82" s="227"/>
      <c r="L82" s="227"/>
      <c r="M82" s="226"/>
      <c r="N82" s="226"/>
      <c r="O82" s="864"/>
      <c r="P82" s="227"/>
      <c r="Q82" s="227"/>
      <c r="R82" s="227"/>
      <c r="S82" s="227"/>
      <c r="T82" s="864"/>
      <c r="U82" s="227"/>
      <c r="V82" s="227"/>
      <c r="W82" s="227"/>
      <c r="X82" s="227"/>
      <c r="Y82" s="227"/>
      <c r="Z82" s="103"/>
      <c r="AA82" s="493"/>
      <c r="AB82" s="100"/>
      <c r="AC82" s="134"/>
      <c r="AD82" s="134"/>
      <c r="AE82" s="134"/>
      <c r="AF82" s="134"/>
      <c r="AG82" s="134"/>
      <c r="AH82" s="134"/>
      <c r="AI82" s="867"/>
    </row>
    <row r="83" spans="1:35" ht="12.75">
      <c r="A83" s="234" t="s">
        <v>706</v>
      </c>
      <c r="B83" s="227"/>
      <c r="C83" s="227"/>
      <c r="D83" s="227"/>
      <c r="E83" s="227"/>
      <c r="F83" s="227"/>
      <c r="G83" s="227"/>
      <c r="H83" s="227"/>
      <c r="I83" s="227"/>
      <c r="J83" s="227"/>
      <c r="K83" s="227"/>
      <c r="L83" s="227"/>
      <c r="M83" s="226"/>
      <c r="N83" s="226"/>
      <c r="O83" s="864"/>
      <c r="P83" s="227"/>
      <c r="Q83" s="227"/>
      <c r="R83" s="227"/>
      <c r="S83" s="227"/>
      <c r="T83" s="864"/>
      <c r="U83" s="227"/>
      <c r="V83" s="227"/>
      <c r="W83" s="227"/>
      <c r="X83" s="227"/>
      <c r="Y83" s="227"/>
      <c r="Z83" s="103"/>
      <c r="AA83" s="493"/>
      <c r="AB83" s="100"/>
      <c r="AC83" s="134"/>
      <c r="AD83" s="134"/>
      <c r="AE83" s="134"/>
      <c r="AF83" s="134"/>
      <c r="AG83" s="134"/>
      <c r="AH83" s="134"/>
      <c r="AI83" s="867"/>
    </row>
    <row r="84" spans="1:35" ht="12.75">
      <c r="A84" s="235" t="s">
        <v>490</v>
      </c>
      <c r="B84" s="227"/>
      <c r="C84" s="227"/>
      <c r="D84" s="227"/>
      <c r="E84" s="227"/>
      <c r="F84" s="227"/>
      <c r="G84" s="227"/>
      <c r="H84" s="227"/>
      <c r="I84" s="227"/>
      <c r="J84" s="227"/>
      <c r="K84" s="227"/>
      <c r="L84" s="227"/>
      <c r="M84" s="226"/>
      <c r="N84" s="226"/>
      <c r="O84" s="864"/>
      <c r="P84" s="227"/>
      <c r="Q84" s="227"/>
      <c r="R84" s="227"/>
      <c r="S84" s="227"/>
      <c r="T84" s="864">
        <v>1683</v>
      </c>
      <c r="U84" s="227">
        <v>1948</v>
      </c>
      <c r="V84" s="227">
        <v>2111</v>
      </c>
      <c r="W84" s="227">
        <v>2356</v>
      </c>
      <c r="X84" s="227">
        <v>2571</v>
      </c>
      <c r="Y84" s="227">
        <v>2753</v>
      </c>
      <c r="Z84" s="103">
        <v>3057</v>
      </c>
      <c r="AA84" s="493">
        <v>3307</v>
      </c>
      <c r="AB84" s="100">
        <v>3594.8</v>
      </c>
      <c r="AC84" s="134">
        <v>3873.3</v>
      </c>
      <c r="AD84" s="134">
        <v>4182.8</v>
      </c>
      <c r="AE84" s="134">
        <v>4606.5</v>
      </c>
      <c r="AF84" s="134">
        <v>5018.2</v>
      </c>
      <c r="AG84" s="134">
        <v>5461.3</v>
      </c>
      <c r="AH84" s="134">
        <v>5945.6</v>
      </c>
      <c r="AI84" s="867">
        <v>6473.2</v>
      </c>
    </row>
    <row r="85" spans="1:35" ht="12.75" hidden="1">
      <c r="A85" s="235" t="s">
        <v>89</v>
      </c>
      <c r="B85" s="227"/>
      <c r="C85" s="227"/>
      <c r="D85" s="227"/>
      <c r="E85" s="227"/>
      <c r="F85" s="227"/>
      <c r="G85" s="227"/>
      <c r="H85" s="227"/>
      <c r="I85" s="227"/>
      <c r="J85" s="227"/>
      <c r="K85" s="227"/>
      <c r="L85" s="227"/>
      <c r="M85" s="226"/>
      <c r="N85" s="226"/>
      <c r="O85" s="864"/>
      <c r="P85" s="227"/>
      <c r="Q85" s="227"/>
      <c r="R85" s="227"/>
      <c r="S85" s="227"/>
      <c r="T85" s="864"/>
      <c r="U85" s="227"/>
      <c r="V85" s="227"/>
      <c r="W85" s="227"/>
      <c r="X85" s="227"/>
      <c r="Y85" s="227"/>
      <c r="Z85" s="103"/>
      <c r="AA85" s="493"/>
      <c r="AB85" s="100"/>
      <c r="AC85" s="134"/>
      <c r="AD85" s="134"/>
      <c r="AE85" s="134"/>
      <c r="AF85" s="134"/>
      <c r="AG85" s="134"/>
      <c r="AH85" s="134"/>
      <c r="AI85" s="867"/>
    </row>
    <row r="86" spans="1:35" ht="12.75" hidden="1">
      <c r="A86" s="235" t="s">
        <v>104</v>
      </c>
      <c r="B86" s="227"/>
      <c r="C86" s="227"/>
      <c r="D86" s="227"/>
      <c r="E86" s="227"/>
      <c r="F86" s="227"/>
      <c r="G86" s="227"/>
      <c r="H86" s="227"/>
      <c r="I86" s="227"/>
      <c r="J86" s="227"/>
      <c r="K86" s="227"/>
      <c r="L86" s="227"/>
      <c r="M86" s="226"/>
      <c r="N86" s="226"/>
      <c r="O86" s="864"/>
      <c r="P86" s="227"/>
      <c r="Q86" s="227"/>
      <c r="R86" s="227"/>
      <c r="S86" s="227"/>
      <c r="T86" s="864"/>
      <c r="U86" s="227"/>
      <c r="V86" s="227"/>
      <c r="W86" s="227"/>
      <c r="X86" s="227"/>
      <c r="Y86" s="227"/>
      <c r="Z86" s="103"/>
      <c r="AA86" s="493"/>
      <c r="AB86" s="100"/>
      <c r="AC86" s="134"/>
      <c r="AD86" s="134"/>
      <c r="AE86" s="134"/>
      <c r="AF86" s="134"/>
      <c r="AG86" s="134"/>
      <c r="AH86" s="134"/>
      <c r="AI86" s="867"/>
    </row>
    <row r="87" spans="1:35" ht="12.75" hidden="1">
      <c r="A87" s="235" t="s">
        <v>90</v>
      </c>
      <c r="B87" s="227"/>
      <c r="C87" s="227"/>
      <c r="D87" s="227"/>
      <c r="E87" s="227"/>
      <c r="F87" s="227"/>
      <c r="G87" s="227"/>
      <c r="H87" s="227"/>
      <c r="I87" s="227"/>
      <c r="J87" s="227"/>
      <c r="K87" s="227"/>
      <c r="L87" s="227"/>
      <c r="M87" s="226"/>
      <c r="N87" s="226"/>
      <c r="O87" s="864"/>
      <c r="P87" s="227"/>
      <c r="Q87" s="227"/>
      <c r="R87" s="227"/>
      <c r="S87" s="227"/>
      <c r="T87" s="864"/>
      <c r="U87" s="227"/>
      <c r="V87" s="227"/>
      <c r="W87" s="227"/>
      <c r="X87" s="227"/>
      <c r="Y87" s="227"/>
      <c r="Z87" s="103"/>
      <c r="AA87" s="493"/>
      <c r="AB87" s="100"/>
      <c r="AC87" s="134"/>
      <c r="AD87" s="134"/>
      <c r="AE87" s="134"/>
      <c r="AF87" s="134"/>
      <c r="AG87" s="134"/>
      <c r="AH87" s="134"/>
      <c r="AI87" s="867"/>
    </row>
    <row r="88" spans="1:35" ht="12.75">
      <c r="A88" s="235"/>
      <c r="B88" s="227"/>
      <c r="C88" s="227"/>
      <c r="D88" s="227"/>
      <c r="E88" s="227"/>
      <c r="F88" s="227"/>
      <c r="G88" s="227"/>
      <c r="H88" s="227"/>
      <c r="I88" s="227"/>
      <c r="J88" s="227"/>
      <c r="K88" s="227"/>
      <c r="L88" s="227"/>
      <c r="M88" s="226"/>
      <c r="N88" s="226"/>
      <c r="O88" s="864"/>
      <c r="P88" s="227"/>
      <c r="Q88" s="227"/>
      <c r="R88" s="227"/>
      <c r="S88" s="227"/>
      <c r="T88" s="864"/>
      <c r="U88" s="227"/>
      <c r="V88" s="227"/>
      <c r="W88" s="227"/>
      <c r="X88" s="227"/>
      <c r="Y88" s="227"/>
      <c r="Z88" s="103"/>
      <c r="AA88" s="493"/>
      <c r="AB88" s="100"/>
      <c r="AC88" s="134"/>
      <c r="AD88" s="134"/>
      <c r="AE88" s="134"/>
      <c r="AF88" s="134"/>
      <c r="AG88" s="134"/>
      <c r="AH88" s="134"/>
      <c r="AI88" s="867"/>
    </row>
    <row r="89" spans="1:35" ht="12.75">
      <c r="A89" s="234" t="s">
        <v>707</v>
      </c>
      <c r="B89" s="227"/>
      <c r="C89" s="227"/>
      <c r="D89" s="227"/>
      <c r="E89" s="227"/>
      <c r="F89" s="227"/>
      <c r="G89" s="227"/>
      <c r="H89" s="227"/>
      <c r="I89" s="227"/>
      <c r="J89" s="227"/>
      <c r="K89" s="227"/>
      <c r="L89" s="227"/>
      <c r="M89" s="226"/>
      <c r="N89" s="226"/>
      <c r="O89" s="864"/>
      <c r="P89" s="227"/>
      <c r="Q89" s="227"/>
      <c r="R89" s="227"/>
      <c r="S89" s="227"/>
      <c r="T89" s="864"/>
      <c r="U89" s="227"/>
      <c r="V89" s="227"/>
      <c r="W89" s="227"/>
      <c r="X89" s="227"/>
      <c r="Y89" s="227"/>
      <c r="Z89" s="103"/>
      <c r="AA89" s="493"/>
      <c r="AB89" s="100"/>
      <c r="AC89" s="134"/>
      <c r="AD89" s="134"/>
      <c r="AE89" s="134"/>
      <c r="AF89" s="134"/>
      <c r="AG89" s="134"/>
      <c r="AH89" s="134"/>
      <c r="AI89" s="867"/>
    </row>
    <row r="90" spans="1:35" ht="12.75">
      <c r="A90" s="235" t="s">
        <v>490</v>
      </c>
      <c r="B90" s="227"/>
      <c r="C90" s="227"/>
      <c r="D90" s="227"/>
      <c r="E90" s="227"/>
      <c r="F90" s="227"/>
      <c r="G90" s="227"/>
      <c r="H90" s="227"/>
      <c r="I90" s="227"/>
      <c r="J90" s="227"/>
      <c r="K90" s="227"/>
      <c r="L90" s="227"/>
      <c r="M90" s="226"/>
      <c r="N90" s="226"/>
      <c r="O90" s="864"/>
      <c r="P90" s="227"/>
      <c r="Q90" s="227"/>
      <c r="R90" s="227"/>
      <c r="S90" s="227"/>
      <c r="T90" s="227">
        <v>227</v>
      </c>
      <c r="U90" s="227">
        <v>262</v>
      </c>
      <c r="V90" s="227">
        <v>268</v>
      </c>
      <c r="W90" s="227">
        <v>400</v>
      </c>
      <c r="X90" s="227">
        <v>790</v>
      </c>
      <c r="Y90" s="1">
        <v>853</v>
      </c>
      <c r="Z90" s="103">
        <v>863</v>
      </c>
      <c r="AA90" s="493">
        <v>835</v>
      </c>
      <c r="AB90" s="100">
        <v>850.3</v>
      </c>
      <c r="AC90" s="134">
        <v>908.9</v>
      </c>
      <c r="AD90" s="134">
        <v>981.5</v>
      </c>
      <c r="AE90" s="134">
        <v>1080.9000000000001</v>
      </c>
      <c r="AF90" s="134">
        <v>1177.5</v>
      </c>
      <c r="AG90" s="134">
        <v>1281.5</v>
      </c>
      <c r="AH90" s="134">
        <v>1395.2</v>
      </c>
      <c r="AI90" s="867">
        <v>1519</v>
      </c>
    </row>
    <row r="91" spans="1:35" ht="12.75" hidden="1">
      <c r="A91" s="235" t="s">
        <v>89</v>
      </c>
      <c r="B91" s="227"/>
      <c r="C91" s="227"/>
      <c r="D91" s="227"/>
      <c r="E91" s="227"/>
      <c r="F91" s="227"/>
      <c r="G91" s="227"/>
      <c r="H91" s="227"/>
      <c r="I91" s="227"/>
      <c r="J91" s="227"/>
      <c r="K91" s="227"/>
      <c r="L91" s="227"/>
      <c r="M91" s="226"/>
      <c r="N91" s="226"/>
      <c r="O91" s="864"/>
      <c r="P91" s="227"/>
      <c r="Q91" s="227"/>
      <c r="R91" s="227"/>
      <c r="S91" s="227"/>
      <c r="T91" s="864"/>
      <c r="U91" s="227"/>
      <c r="V91" s="227"/>
      <c r="W91" s="227"/>
      <c r="X91" s="227"/>
      <c r="Y91" s="227"/>
      <c r="Z91" s="103"/>
      <c r="AA91" s="493"/>
      <c r="AB91" s="100"/>
      <c r="AC91" s="134"/>
      <c r="AD91" s="134"/>
      <c r="AE91" s="134"/>
      <c r="AF91" s="134"/>
      <c r="AG91" s="134"/>
      <c r="AH91" s="134"/>
      <c r="AI91" s="867"/>
    </row>
    <row r="92" spans="1:35" ht="12.75" hidden="1">
      <c r="A92" s="235" t="s">
        <v>104</v>
      </c>
      <c r="B92" s="227"/>
      <c r="C92" s="227"/>
      <c r="D92" s="227"/>
      <c r="E92" s="227"/>
      <c r="F92" s="227"/>
      <c r="G92" s="227"/>
      <c r="H92" s="227"/>
      <c r="I92" s="227"/>
      <c r="J92" s="227"/>
      <c r="K92" s="227"/>
      <c r="L92" s="227"/>
      <c r="M92" s="226"/>
      <c r="N92" s="226"/>
      <c r="O92" s="864"/>
      <c r="P92" s="227"/>
      <c r="Q92" s="227"/>
      <c r="R92" s="227"/>
      <c r="S92" s="227"/>
      <c r="T92" s="864"/>
      <c r="U92" s="227"/>
      <c r="V92" s="227"/>
      <c r="W92" s="227"/>
      <c r="X92" s="227"/>
      <c r="Y92" s="227"/>
      <c r="Z92" s="103"/>
      <c r="AA92" s="493"/>
      <c r="AB92" s="100"/>
      <c r="AC92" s="134"/>
      <c r="AD92" s="134"/>
      <c r="AE92" s="134"/>
      <c r="AF92" s="134"/>
      <c r="AG92" s="134"/>
      <c r="AH92" s="134"/>
      <c r="AI92" s="867"/>
    </row>
    <row r="93" spans="1:35" ht="12.75" hidden="1">
      <c r="A93" s="235" t="s">
        <v>90</v>
      </c>
      <c r="B93" s="227"/>
      <c r="C93" s="227"/>
      <c r="D93" s="227"/>
      <c r="E93" s="227"/>
      <c r="F93" s="227"/>
      <c r="G93" s="227"/>
      <c r="H93" s="227"/>
      <c r="I93" s="227"/>
      <c r="J93" s="227"/>
      <c r="K93" s="227"/>
      <c r="L93" s="227"/>
      <c r="M93" s="226"/>
      <c r="N93" s="226"/>
      <c r="O93" s="864"/>
      <c r="P93" s="227"/>
      <c r="Q93" s="227"/>
      <c r="R93" s="227"/>
      <c r="S93" s="227"/>
      <c r="T93" s="864"/>
      <c r="U93" s="227"/>
      <c r="V93" s="227"/>
      <c r="W93" s="227"/>
      <c r="X93" s="227"/>
      <c r="Y93" s="227"/>
      <c r="Z93" s="103"/>
      <c r="AA93" s="493"/>
      <c r="AB93" s="100"/>
      <c r="AC93" s="134"/>
      <c r="AD93" s="134"/>
      <c r="AE93" s="134"/>
      <c r="AF93" s="134"/>
      <c r="AG93" s="134"/>
      <c r="AH93" s="134"/>
      <c r="AI93" s="867"/>
    </row>
    <row r="94" spans="1:35" ht="12.75">
      <c r="A94" s="235"/>
      <c r="B94" s="227"/>
      <c r="C94" s="227"/>
      <c r="D94" s="227"/>
      <c r="E94" s="227"/>
      <c r="F94" s="227"/>
      <c r="G94" s="227"/>
      <c r="H94" s="227"/>
      <c r="I94" s="227"/>
      <c r="J94" s="227"/>
      <c r="K94" s="227"/>
      <c r="L94" s="227"/>
      <c r="M94" s="226"/>
      <c r="N94" s="226"/>
      <c r="O94" s="864"/>
      <c r="P94" s="227"/>
      <c r="Q94" s="227"/>
      <c r="R94" s="227"/>
      <c r="S94" s="227"/>
      <c r="T94" s="864"/>
      <c r="U94" s="227"/>
      <c r="V94" s="227"/>
      <c r="W94" s="227"/>
      <c r="X94" s="227"/>
      <c r="Y94" s="227"/>
      <c r="Z94" s="103"/>
      <c r="AA94" s="493"/>
      <c r="AB94" s="100"/>
      <c r="AC94" s="134"/>
      <c r="AD94" s="134"/>
      <c r="AE94" s="134"/>
      <c r="AF94" s="134"/>
      <c r="AG94" s="134"/>
      <c r="AH94" s="134"/>
      <c r="AI94" s="867"/>
    </row>
    <row r="95" spans="1:35" ht="12.75">
      <c r="A95" s="234" t="s">
        <v>708</v>
      </c>
      <c r="B95" s="227"/>
      <c r="C95" s="227"/>
      <c r="D95" s="227"/>
      <c r="E95" s="227"/>
      <c r="F95" s="227"/>
      <c r="G95" s="227"/>
      <c r="H95" s="227"/>
      <c r="I95" s="227"/>
      <c r="J95" s="227"/>
      <c r="K95" s="227"/>
      <c r="L95" s="227"/>
      <c r="M95" s="226"/>
      <c r="N95" s="226"/>
      <c r="O95" s="864"/>
      <c r="P95" s="227"/>
      <c r="Q95" s="227"/>
      <c r="R95" s="227"/>
      <c r="S95" s="227"/>
      <c r="T95" s="864"/>
      <c r="U95" s="227"/>
      <c r="V95" s="227"/>
      <c r="W95" s="227"/>
      <c r="X95" s="227"/>
      <c r="Y95" s="227"/>
      <c r="Z95" s="103"/>
      <c r="AA95" s="493"/>
      <c r="AB95" s="100"/>
      <c r="AC95" s="134"/>
      <c r="AD95" s="134"/>
      <c r="AE95" s="134"/>
      <c r="AF95" s="134"/>
      <c r="AG95" s="134"/>
      <c r="AH95" s="134"/>
      <c r="AI95" s="867"/>
    </row>
    <row r="96" spans="1:35" ht="12.75">
      <c r="A96" s="235" t="s">
        <v>490</v>
      </c>
      <c r="B96" s="227"/>
      <c r="C96" s="227"/>
      <c r="D96" s="227"/>
      <c r="E96" s="227"/>
      <c r="F96" s="227"/>
      <c r="G96" s="227"/>
      <c r="H96" s="227"/>
      <c r="I96" s="227"/>
      <c r="J96" s="227"/>
      <c r="K96" s="227"/>
      <c r="L96" s="227"/>
      <c r="M96" s="226"/>
      <c r="N96" s="226"/>
      <c r="O96" s="864"/>
      <c r="P96" s="227"/>
      <c r="Q96" s="227"/>
      <c r="R96" s="227"/>
      <c r="S96" s="227"/>
      <c r="T96" s="227">
        <v>1814</v>
      </c>
      <c r="U96" s="227">
        <v>2031</v>
      </c>
      <c r="V96" s="227">
        <v>2139</v>
      </c>
      <c r="W96" s="227">
        <v>2735</v>
      </c>
      <c r="X96" s="227">
        <v>3398</v>
      </c>
      <c r="Y96" s="103">
        <v>3888</v>
      </c>
      <c r="Z96" s="493">
        <v>3949</v>
      </c>
      <c r="AA96" s="100">
        <v>4166</v>
      </c>
      <c r="AB96" s="100">
        <v>4430.6000000000004</v>
      </c>
      <c r="AC96" s="134">
        <v>4740.8</v>
      </c>
      <c r="AD96" s="134">
        <v>5119.6000000000004</v>
      </c>
      <c r="AE96" s="134">
        <v>5829.8</v>
      </c>
      <c r="AF96" s="134">
        <v>6474.1</v>
      </c>
      <c r="AG96" s="134">
        <v>7114.2</v>
      </c>
      <c r="AH96" s="134">
        <v>7745.1</v>
      </c>
      <c r="AI96" s="867">
        <v>8432.4</v>
      </c>
    </row>
    <row r="97" spans="1:35" ht="12.75" hidden="1">
      <c r="A97" s="235" t="s">
        <v>89</v>
      </c>
      <c r="B97" s="227"/>
      <c r="C97" s="227"/>
      <c r="D97" s="227"/>
      <c r="E97" s="227"/>
      <c r="F97" s="227"/>
      <c r="G97" s="227"/>
      <c r="H97" s="227"/>
      <c r="I97" s="227"/>
      <c r="J97" s="227"/>
      <c r="K97" s="227"/>
      <c r="L97" s="227"/>
      <c r="M97" s="226"/>
      <c r="N97" s="226"/>
      <c r="O97" s="864"/>
      <c r="P97" s="227"/>
      <c r="Q97" s="227"/>
      <c r="R97" s="227"/>
      <c r="S97" s="227"/>
      <c r="T97" s="864"/>
      <c r="U97" s="227"/>
      <c r="V97" s="227"/>
      <c r="W97" s="227"/>
      <c r="X97" s="227"/>
      <c r="Y97" s="227"/>
      <c r="Z97" s="103"/>
      <c r="AA97" s="493"/>
      <c r="AB97" s="100"/>
      <c r="AC97" s="134"/>
      <c r="AD97" s="134"/>
      <c r="AE97" s="134"/>
      <c r="AF97" s="134"/>
      <c r="AG97" s="134"/>
      <c r="AH97" s="134"/>
      <c r="AI97" s="867"/>
    </row>
    <row r="98" spans="1:35" ht="12.75" hidden="1">
      <c r="A98" s="235" t="s">
        <v>104</v>
      </c>
      <c r="B98" s="227"/>
      <c r="C98" s="227"/>
      <c r="D98" s="227"/>
      <c r="E98" s="227"/>
      <c r="F98" s="227"/>
      <c r="G98" s="227"/>
      <c r="H98" s="227"/>
      <c r="I98" s="227"/>
      <c r="J98" s="227"/>
      <c r="K98" s="227"/>
      <c r="L98" s="227"/>
      <c r="M98" s="226"/>
      <c r="N98" s="226"/>
      <c r="O98" s="864"/>
      <c r="P98" s="227"/>
      <c r="Q98" s="227"/>
      <c r="R98" s="227"/>
      <c r="S98" s="227"/>
      <c r="T98" s="864"/>
      <c r="U98" s="227"/>
      <c r="V98" s="227"/>
      <c r="W98" s="227"/>
      <c r="X98" s="227"/>
      <c r="Y98" s="227"/>
      <c r="Z98" s="103"/>
      <c r="AA98" s="493"/>
      <c r="AB98" s="100"/>
      <c r="AC98" s="134"/>
      <c r="AD98" s="134"/>
      <c r="AE98" s="134"/>
      <c r="AF98" s="134"/>
      <c r="AG98" s="134"/>
      <c r="AH98" s="134"/>
      <c r="AI98" s="867"/>
    </row>
    <row r="99" spans="1:35" ht="12.75" hidden="1">
      <c r="A99" s="235" t="s">
        <v>90</v>
      </c>
      <c r="B99" s="227"/>
      <c r="C99" s="227"/>
      <c r="D99" s="227"/>
      <c r="E99" s="227"/>
      <c r="F99" s="227"/>
      <c r="G99" s="227"/>
      <c r="H99" s="227"/>
      <c r="I99" s="227"/>
      <c r="J99" s="227"/>
      <c r="K99" s="227"/>
      <c r="L99" s="227"/>
      <c r="M99" s="226"/>
      <c r="N99" s="226"/>
      <c r="O99" s="864"/>
      <c r="P99" s="227"/>
      <c r="Q99" s="227"/>
      <c r="R99" s="227"/>
      <c r="S99" s="227"/>
      <c r="T99" s="864"/>
      <c r="U99" s="227"/>
      <c r="V99" s="227"/>
      <c r="W99" s="227"/>
      <c r="X99" s="227"/>
      <c r="Y99" s="227"/>
      <c r="Z99" s="103"/>
      <c r="AA99" s="493"/>
      <c r="AB99" s="100"/>
      <c r="AC99" s="134"/>
      <c r="AD99" s="134"/>
      <c r="AE99" s="134"/>
      <c r="AF99" s="134"/>
      <c r="AG99" s="134"/>
      <c r="AH99" s="134"/>
      <c r="AI99" s="867"/>
    </row>
    <row r="100" spans="1:35" ht="12.75">
      <c r="A100" s="235"/>
      <c r="B100" s="227"/>
      <c r="C100" s="227"/>
      <c r="D100" s="227"/>
      <c r="E100" s="227"/>
      <c r="F100" s="227"/>
      <c r="G100" s="227"/>
      <c r="H100" s="227"/>
      <c r="I100" s="227"/>
      <c r="J100" s="227"/>
      <c r="K100" s="227"/>
      <c r="L100" s="227"/>
      <c r="M100" s="226"/>
      <c r="N100" s="226"/>
      <c r="O100" s="864"/>
      <c r="P100" s="227"/>
      <c r="Q100" s="227"/>
      <c r="R100" s="227"/>
      <c r="S100" s="227"/>
      <c r="T100" s="864"/>
      <c r="U100" s="227"/>
      <c r="V100" s="227"/>
      <c r="W100" s="227"/>
      <c r="X100" s="227"/>
      <c r="Y100" s="227"/>
      <c r="Z100" s="103"/>
      <c r="AA100" s="493"/>
      <c r="AB100" s="100"/>
      <c r="AC100" s="134"/>
      <c r="AD100" s="134"/>
      <c r="AE100" s="134"/>
      <c r="AF100" s="134"/>
      <c r="AG100" s="134"/>
      <c r="AH100" s="134"/>
      <c r="AI100" s="867"/>
    </row>
    <row r="101" spans="1:35" ht="12.75">
      <c r="A101" s="234" t="s">
        <v>709</v>
      </c>
      <c r="B101" s="227"/>
      <c r="C101" s="227"/>
      <c r="D101" s="227"/>
      <c r="E101" s="227"/>
      <c r="F101" s="227"/>
      <c r="G101" s="227"/>
      <c r="H101" s="227"/>
      <c r="I101" s="227"/>
      <c r="J101" s="227"/>
      <c r="K101" s="227"/>
      <c r="L101" s="227"/>
      <c r="M101" s="226"/>
      <c r="N101" s="226"/>
      <c r="O101" s="864"/>
      <c r="P101" s="227"/>
      <c r="Q101" s="227"/>
      <c r="R101" s="227"/>
      <c r="S101" s="227"/>
      <c r="T101" s="864"/>
      <c r="U101" s="227"/>
      <c r="V101" s="227"/>
      <c r="W101" s="227"/>
      <c r="X101" s="227"/>
      <c r="Y101" s="227"/>
      <c r="Z101" s="103"/>
      <c r="AA101" s="493"/>
      <c r="AB101" s="100"/>
      <c r="AC101" s="134"/>
      <c r="AD101" s="134"/>
      <c r="AE101" s="134"/>
      <c r="AF101" s="134"/>
      <c r="AG101" s="134"/>
      <c r="AH101" s="134"/>
      <c r="AI101" s="867"/>
    </row>
    <row r="102" spans="1:35" ht="12.75">
      <c r="A102" s="235" t="s">
        <v>490</v>
      </c>
      <c r="B102" s="227"/>
      <c r="C102" s="227"/>
      <c r="D102" s="227"/>
      <c r="E102" s="227"/>
      <c r="F102" s="227"/>
      <c r="G102" s="227"/>
      <c r="H102" s="227"/>
      <c r="I102" s="227"/>
      <c r="J102" s="227"/>
      <c r="K102" s="227"/>
      <c r="L102" s="227"/>
      <c r="M102" s="226"/>
      <c r="N102" s="226"/>
      <c r="O102" s="864"/>
      <c r="P102" s="227"/>
      <c r="Q102" s="227"/>
      <c r="R102" s="227"/>
      <c r="S102" s="227"/>
      <c r="T102" s="864">
        <v>1405</v>
      </c>
      <c r="U102" s="227">
        <v>1285</v>
      </c>
      <c r="V102" s="227">
        <v>1442</v>
      </c>
      <c r="W102" s="227">
        <v>1686</v>
      </c>
      <c r="X102" s="227">
        <v>1953</v>
      </c>
      <c r="Y102" s="227">
        <v>2003</v>
      </c>
      <c r="Z102" s="103">
        <v>2334</v>
      </c>
      <c r="AA102" s="493">
        <v>2737</v>
      </c>
      <c r="AB102" s="100">
        <v>2985.6</v>
      </c>
      <c r="AC102" s="134">
        <v>3312.4</v>
      </c>
      <c r="AD102" s="134">
        <v>3612.2</v>
      </c>
      <c r="AE102" s="134">
        <v>3978.1</v>
      </c>
      <c r="AF102" s="134">
        <v>4333.6000000000004</v>
      </c>
      <c r="AG102" s="134">
        <v>4716.3</v>
      </c>
      <c r="AH102" s="134">
        <v>5134.5</v>
      </c>
      <c r="AI102" s="867">
        <v>5590.1</v>
      </c>
    </row>
    <row r="103" spans="1:35" ht="12.75" hidden="1">
      <c r="A103" s="235" t="s">
        <v>90</v>
      </c>
      <c r="B103" s="227"/>
      <c r="C103" s="227"/>
      <c r="D103" s="227"/>
      <c r="E103" s="227"/>
      <c r="F103" s="227"/>
      <c r="G103" s="227"/>
      <c r="H103" s="227"/>
      <c r="I103" s="227"/>
      <c r="J103" s="227"/>
      <c r="K103" s="227"/>
      <c r="L103" s="227"/>
      <c r="M103" s="226"/>
      <c r="N103" s="226"/>
      <c r="O103" s="864"/>
      <c r="P103" s="227"/>
      <c r="Q103" s="227"/>
      <c r="R103" s="227"/>
      <c r="S103" s="227"/>
      <c r="T103" s="864"/>
      <c r="U103" s="227"/>
      <c r="V103" s="227"/>
      <c r="W103" s="227"/>
      <c r="X103" s="227"/>
      <c r="Y103" s="227"/>
      <c r="Z103" s="103"/>
      <c r="AA103" s="493"/>
      <c r="AB103" s="100"/>
      <c r="AC103" s="134"/>
      <c r="AD103" s="134"/>
      <c r="AE103" s="134"/>
      <c r="AF103" s="134"/>
      <c r="AG103" s="134"/>
      <c r="AH103" s="134"/>
      <c r="AI103" s="867"/>
    </row>
    <row r="104" spans="1:35" ht="12.75">
      <c r="A104" s="235"/>
      <c r="B104" s="227"/>
      <c r="C104" s="227"/>
      <c r="D104" s="227"/>
      <c r="E104" s="227"/>
      <c r="F104" s="227"/>
      <c r="G104" s="227"/>
      <c r="H104" s="227"/>
      <c r="I104" s="227"/>
      <c r="J104" s="227"/>
      <c r="K104" s="227"/>
      <c r="L104" s="227"/>
      <c r="M104" s="226"/>
      <c r="N104" s="226"/>
      <c r="O104" s="864"/>
      <c r="P104" s="227"/>
      <c r="Q104" s="227"/>
      <c r="R104" s="227"/>
      <c r="S104" s="227"/>
      <c r="T104" s="864"/>
      <c r="U104" s="227"/>
      <c r="V104" s="227"/>
      <c r="W104" s="227"/>
      <c r="X104" s="227"/>
      <c r="Y104" s="227"/>
      <c r="Z104" s="103"/>
      <c r="AA104" s="493"/>
      <c r="AB104" s="100"/>
      <c r="AC104" s="134"/>
      <c r="AD104" s="134"/>
      <c r="AE104" s="134"/>
      <c r="AF104" s="134"/>
      <c r="AG104" s="134"/>
      <c r="AH104" s="134"/>
      <c r="AI104" s="867"/>
    </row>
    <row r="105" spans="1:35" ht="12.75">
      <c r="A105" s="234" t="s">
        <v>710</v>
      </c>
      <c r="B105" s="227"/>
      <c r="C105" s="227"/>
      <c r="D105" s="227"/>
      <c r="E105" s="227"/>
      <c r="F105" s="227"/>
      <c r="G105" s="227"/>
      <c r="H105" s="227"/>
      <c r="I105" s="227"/>
      <c r="J105" s="227"/>
      <c r="K105" s="227"/>
      <c r="L105" s="227"/>
      <c r="M105" s="226"/>
      <c r="N105" s="226"/>
      <c r="O105" s="864"/>
      <c r="P105" s="227"/>
      <c r="Q105" s="227"/>
      <c r="R105" s="227"/>
      <c r="S105" s="227"/>
      <c r="T105" s="864"/>
      <c r="U105" s="227"/>
      <c r="V105" s="227"/>
      <c r="W105" s="227"/>
      <c r="X105" s="227"/>
      <c r="Y105" s="227"/>
      <c r="Z105" s="103"/>
      <c r="AA105" s="493"/>
      <c r="AB105" s="100"/>
      <c r="AC105" s="134"/>
      <c r="AD105" s="134"/>
      <c r="AE105" s="134"/>
      <c r="AF105" s="134"/>
      <c r="AG105" s="134"/>
      <c r="AH105" s="134"/>
      <c r="AI105" s="867"/>
    </row>
    <row r="106" spans="1:35" ht="12.75">
      <c r="A106" s="235" t="s">
        <v>490</v>
      </c>
      <c r="B106" s="227"/>
      <c r="C106" s="227"/>
      <c r="D106" s="227"/>
      <c r="E106" s="227"/>
      <c r="F106" s="227"/>
      <c r="G106" s="227"/>
      <c r="H106" s="227"/>
      <c r="I106" s="227"/>
      <c r="J106" s="227"/>
      <c r="K106" s="227"/>
      <c r="L106" s="227"/>
      <c r="M106" s="226"/>
      <c r="N106" s="226"/>
      <c r="O106" s="864"/>
      <c r="P106" s="227"/>
      <c r="Q106" s="227"/>
      <c r="R106" s="227"/>
      <c r="S106" s="227"/>
      <c r="T106" s="864">
        <v>726</v>
      </c>
      <c r="U106" s="227">
        <v>702</v>
      </c>
      <c r="V106" s="227">
        <v>776</v>
      </c>
      <c r="W106" s="227">
        <v>799</v>
      </c>
      <c r="X106" s="227">
        <v>994</v>
      </c>
      <c r="Y106" s="227">
        <v>1124</v>
      </c>
      <c r="Z106" s="103">
        <v>1392</v>
      </c>
      <c r="AA106" s="493">
        <v>1572</v>
      </c>
      <c r="AB106" s="100">
        <v>1698.4</v>
      </c>
      <c r="AC106" s="134">
        <v>1866.2</v>
      </c>
      <c r="AD106" s="134">
        <v>2035.1</v>
      </c>
      <c r="AE106" s="134">
        <v>2241.3000000000002</v>
      </c>
      <c r="AF106" s="134">
        <v>2441.6</v>
      </c>
      <c r="AG106" s="134">
        <v>2657.2</v>
      </c>
      <c r="AH106" s="134">
        <v>2892.8</v>
      </c>
      <c r="AI106" s="867">
        <v>3149.5</v>
      </c>
    </row>
    <row r="107" spans="1:35" ht="12.75" hidden="1">
      <c r="A107" s="235" t="s">
        <v>89</v>
      </c>
      <c r="B107" s="227"/>
      <c r="C107" s="227"/>
      <c r="D107" s="227"/>
      <c r="E107" s="227"/>
      <c r="F107" s="227"/>
      <c r="G107" s="227"/>
      <c r="H107" s="227"/>
      <c r="I107" s="227"/>
      <c r="J107" s="227"/>
      <c r="K107" s="227"/>
      <c r="L107" s="227"/>
      <c r="M107" s="226"/>
      <c r="N107" s="226"/>
      <c r="O107" s="864"/>
      <c r="P107" s="227"/>
      <c r="Q107" s="227"/>
      <c r="R107" s="227"/>
      <c r="S107" s="227"/>
      <c r="T107" s="864"/>
      <c r="U107" s="227"/>
      <c r="V107" s="227"/>
      <c r="W107" s="227"/>
      <c r="X107" s="227"/>
      <c r="Y107" s="227"/>
      <c r="Z107" s="103"/>
      <c r="AA107" s="493"/>
      <c r="AB107" s="100"/>
      <c r="AC107" s="134"/>
      <c r="AD107" s="134"/>
      <c r="AE107" s="134"/>
      <c r="AF107" s="134"/>
      <c r="AG107" s="134"/>
      <c r="AH107" s="134"/>
      <c r="AI107" s="867"/>
    </row>
    <row r="108" spans="1:35" ht="12.75" hidden="1">
      <c r="A108" s="235" t="s">
        <v>104</v>
      </c>
      <c r="B108" s="227"/>
      <c r="C108" s="227"/>
      <c r="D108" s="227"/>
      <c r="E108" s="227"/>
      <c r="F108" s="227"/>
      <c r="G108" s="227"/>
      <c r="H108" s="227"/>
      <c r="I108" s="227"/>
      <c r="J108" s="227"/>
      <c r="K108" s="227"/>
      <c r="L108" s="227"/>
      <c r="M108" s="226"/>
      <c r="N108" s="226"/>
      <c r="O108" s="864"/>
      <c r="P108" s="227"/>
      <c r="Q108" s="227"/>
      <c r="R108" s="227"/>
      <c r="S108" s="227"/>
      <c r="T108" s="864"/>
      <c r="U108" s="227"/>
      <c r="V108" s="227"/>
      <c r="W108" s="227"/>
      <c r="X108" s="227"/>
      <c r="Y108" s="227"/>
      <c r="Z108" s="103"/>
      <c r="AA108" s="493"/>
      <c r="AB108" s="100"/>
      <c r="AC108" s="134"/>
      <c r="AD108" s="134"/>
      <c r="AE108" s="134"/>
      <c r="AF108" s="134"/>
      <c r="AG108" s="134"/>
      <c r="AH108" s="134"/>
      <c r="AI108" s="867"/>
    </row>
    <row r="109" spans="1:35" ht="12.75" hidden="1">
      <c r="A109" s="235" t="s">
        <v>90</v>
      </c>
      <c r="B109" s="227"/>
      <c r="C109" s="227"/>
      <c r="D109" s="227"/>
      <c r="E109" s="227"/>
      <c r="F109" s="227"/>
      <c r="G109" s="227"/>
      <c r="H109" s="227"/>
      <c r="I109" s="227"/>
      <c r="J109" s="227"/>
      <c r="K109" s="227"/>
      <c r="L109" s="227"/>
      <c r="M109" s="226"/>
      <c r="N109" s="226"/>
      <c r="O109" s="864"/>
      <c r="P109" s="227"/>
      <c r="Q109" s="227"/>
      <c r="R109" s="227"/>
      <c r="S109" s="227"/>
      <c r="T109" s="864"/>
      <c r="U109" s="227"/>
      <c r="V109" s="227"/>
      <c r="W109" s="227"/>
      <c r="X109" s="227"/>
      <c r="Y109" s="227"/>
      <c r="Z109" s="103"/>
      <c r="AA109" s="493"/>
      <c r="AB109" s="100"/>
      <c r="AC109" s="134"/>
      <c r="AD109" s="134"/>
      <c r="AE109" s="134"/>
      <c r="AF109" s="134"/>
      <c r="AG109" s="134"/>
      <c r="AH109" s="134"/>
      <c r="AI109" s="867"/>
    </row>
    <row r="110" spans="1:35" ht="12.75">
      <c r="A110" s="235"/>
      <c r="B110" s="227"/>
      <c r="C110" s="227"/>
      <c r="D110" s="227"/>
      <c r="E110" s="227"/>
      <c r="F110" s="227"/>
      <c r="G110" s="227"/>
      <c r="H110" s="227"/>
      <c r="I110" s="227"/>
      <c r="J110" s="227"/>
      <c r="K110" s="227"/>
      <c r="L110" s="227"/>
      <c r="M110" s="226"/>
      <c r="N110" s="226"/>
      <c r="O110" s="864"/>
      <c r="P110" s="227"/>
      <c r="Q110" s="227"/>
      <c r="R110" s="227"/>
      <c r="S110" s="227"/>
      <c r="T110" s="864"/>
      <c r="U110" s="227"/>
      <c r="V110" s="227"/>
      <c r="W110" s="227"/>
      <c r="X110" s="227"/>
      <c r="Y110" s="227"/>
      <c r="Z110" s="103"/>
      <c r="AA110" s="493"/>
      <c r="AB110" s="100"/>
      <c r="AC110" s="134"/>
      <c r="AD110" s="134"/>
      <c r="AE110" s="134"/>
      <c r="AF110" s="134"/>
      <c r="AG110" s="134"/>
      <c r="AH110" s="134"/>
      <c r="AI110" s="867"/>
    </row>
    <row r="111" spans="1:35" ht="12.75">
      <c r="A111" s="234" t="s">
        <v>99</v>
      </c>
      <c r="B111" s="227"/>
      <c r="C111" s="227"/>
      <c r="D111" s="227"/>
      <c r="E111" s="227"/>
      <c r="F111" s="227"/>
      <c r="G111" s="227"/>
      <c r="H111" s="227"/>
      <c r="I111" s="227"/>
      <c r="J111" s="227"/>
      <c r="K111" s="227"/>
      <c r="L111" s="227"/>
      <c r="M111" s="226"/>
      <c r="N111" s="226"/>
      <c r="O111" s="864"/>
      <c r="P111" s="227"/>
      <c r="Q111" s="227"/>
      <c r="R111" s="227"/>
      <c r="S111" s="227"/>
      <c r="T111" s="864"/>
      <c r="U111" s="227"/>
      <c r="V111" s="227"/>
      <c r="W111" s="227"/>
      <c r="X111" s="227"/>
      <c r="Y111" s="227"/>
      <c r="Z111" s="227"/>
      <c r="AA111" s="493"/>
      <c r="AB111" s="136"/>
      <c r="AC111" s="135"/>
      <c r="AD111" s="135"/>
      <c r="AE111" s="135"/>
      <c r="AF111" s="135"/>
      <c r="AG111" s="135"/>
      <c r="AH111" s="135"/>
      <c r="AI111" s="867"/>
    </row>
    <row r="112" spans="1:35" ht="12.75">
      <c r="A112" s="235" t="s">
        <v>755</v>
      </c>
      <c r="B112" s="227">
        <v>421.9</v>
      </c>
      <c r="C112" s="227">
        <v>551.29999999999995</v>
      </c>
      <c r="D112" s="227">
        <v>588.1</v>
      </c>
      <c r="E112" s="227">
        <v>649.6</v>
      </c>
      <c r="F112" s="227">
        <v>711.4</v>
      </c>
      <c r="G112" s="227">
        <v>807.4</v>
      </c>
      <c r="H112" s="227">
        <v>859</v>
      </c>
      <c r="I112" s="227">
        <v>883.5</v>
      </c>
      <c r="J112" s="227">
        <v>963.4</v>
      </c>
      <c r="K112" s="227"/>
      <c r="L112" s="227">
        <v>1225.0999999999999</v>
      </c>
      <c r="M112" s="226"/>
      <c r="N112" s="226"/>
      <c r="O112" s="864">
        <v>1351.8</v>
      </c>
      <c r="P112" s="227">
        <v>1403.1</v>
      </c>
      <c r="Q112" s="227">
        <v>1395</v>
      </c>
      <c r="R112" s="227">
        <v>1447.9</v>
      </c>
      <c r="S112" s="227">
        <v>1526.8</v>
      </c>
      <c r="T112" s="864"/>
      <c r="U112" s="227"/>
      <c r="V112" s="227"/>
      <c r="W112" s="227"/>
      <c r="X112" s="227"/>
      <c r="Y112" s="227"/>
      <c r="Z112" s="227"/>
      <c r="AA112" s="493"/>
      <c r="AB112" s="136"/>
      <c r="AC112" s="135"/>
      <c r="AD112" s="135"/>
      <c r="AE112" s="135"/>
      <c r="AF112" s="135"/>
      <c r="AG112" s="135"/>
      <c r="AH112" s="135"/>
      <c r="AI112" s="867"/>
    </row>
    <row r="113" spans="1:35" ht="12.75" hidden="1">
      <c r="A113" s="235" t="s">
        <v>89</v>
      </c>
      <c r="B113" s="235"/>
      <c r="C113" s="235"/>
      <c r="D113" s="235"/>
      <c r="E113" s="235"/>
      <c r="F113" s="235"/>
      <c r="G113" s="226"/>
      <c r="H113" s="226"/>
      <c r="I113" s="226"/>
      <c r="J113" s="226"/>
      <c r="K113" s="226"/>
      <c r="L113" s="226"/>
      <c r="M113" s="226"/>
      <c r="N113" s="226"/>
      <c r="O113" s="864">
        <v>115.2</v>
      </c>
      <c r="P113" s="227">
        <v>123.9</v>
      </c>
      <c r="Q113" s="227">
        <v>126.2</v>
      </c>
      <c r="R113" s="227">
        <v>128.5</v>
      </c>
      <c r="S113" s="227">
        <v>131.5</v>
      </c>
      <c r="T113" s="864"/>
      <c r="U113" s="227"/>
      <c r="V113" s="227"/>
      <c r="W113" s="227"/>
      <c r="X113" s="227"/>
      <c r="Y113" s="227"/>
      <c r="Z113" s="227"/>
      <c r="AA113" s="493"/>
      <c r="AB113" s="136"/>
      <c r="AC113" s="135"/>
      <c r="AD113" s="135"/>
      <c r="AE113" s="135"/>
      <c r="AF113" s="135"/>
      <c r="AG113" s="135"/>
      <c r="AH113" s="135"/>
      <c r="AI113" s="867"/>
    </row>
    <row r="114" spans="1:35" ht="12.75" hidden="1">
      <c r="A114" s="235" t="s">
        <v>104</v>
      </c>
      <c r="B114" s="235"/>
      <c r="C114" s="235"/>
      <c r="D114" s="235"/>
      <c r="E114" s="235"/>
      <c r="F114" s="235"/>
      <c r="G114" s="226"/>
      <c r="H114" s="226"/>
      <c r="I114" s="226"/>
      <c r="J114" s="226"/>
      <c r="K114" s="226"/>
      <c r="L114" s="226"/>
      <c r="M114" s="226"/>
      <c r="N114" s="226"/>
      <c r="O114" s="864">
        <v>1173.7</v>
      </c>
      <c r="P114" s="227">
        <v>1132.9000000000001</v>
      </c>
      <c r="Q114" s="227">
        <v>105.5</v>
      </c>
      <c r="R114" s="227">
        <v>1127.0999999999999</v>
      </c>
      <c r="S114" s="227">
        <v>1160.7</v>
      </c>
      <c r="T114" s="864"/>
      <c r="U114" s="227"/>
      <c r="V114" s="227"/>
      <c r="W114" s="227"/>
      <c r="X114" s="227"/>
      <c r="Y114" s="227"/>
      <c r="Z114" s="227"/>
      <c r="AA114" s="493"/>
      <c r="AB114" s="136"/>
      <c r="AC114" s="135"/>
      <c r="AD114" s="135"/>
      <c r="AE114" s="135"/>
      <c r="AF114" s="135"/>
      <c r="AG114" s="135"/>
      <c r="AH114" s="135"/>
      <c r="AI114" s="867"/>
    </row>
    <row r="115" spans="1:35" ht="12.75" hidden="1">
      <c r="A115" s="235" t="s">
        <v>90</v>
      </c>
      <c r="B115" s="235"/>
      <c r="C115" s="235"/>
      <c r="D115" s="235"/>
      <c r="E115" s="235"/>
      <c r="F115" s="235"/>
      <c r="G115" s="226"/>
      <c r="H115" s="226"/>
      <c r="I115" s="226"/>
      <c r="J115" s="226"/>
      <c r="K115" s="226"/>
      <c r="L115" s="226"/>
      <c r="M115" s="226"/>
      <c r="N115" s="226"/>
      <c r="O115" s="864">
        <v>2.9</v>
      </c>
      <c r="P115" s="227">
        <v>-3.5</v>
      </c>
      <c r="Q115" s="227">
        <v>-2.4</v>
      </c>
      <c r="R115" s="227">
        <v>2</v>
      </c>
      <c r="S115" s="227">
        <v>3</v>
      </c>
      <c r="T115" s="864"/>
      <c r="U115" s="227"/>
      <c r="V115" s="227"/>
      <c r="W115" s="227"/>
      <c r="X115" s="227"/>
      <c r="Y115" s="227"/>
      <c r="Z115" s="227"/>
      <c r="AA115" s="493"/>
      <c r="AB115" s="136"/>
      <c r="AC115" s="135"/>
      <c r="AD115" s="135"/>
      <c r="AE115" s="135"/>
      <c r="AF115" s="135"/>
      <c r="AG115" s="135"/>
      <c r="AH115" s="135"/>
      <c r="AI115" s="867"/>
    </row>
    <row r="116" spans="1:35" ht="12.75">
      <c r="A116" s="235"/>
      <c r="B116" s="235"/>
      <c r="C116" s="235"/>
      <c r="D116" s="235"/>
      <c r="E116" s="235"/>
      <c r="F116" s="235"/>
      <c r="G116" s="226"/>
      <c r="H116" s="226"/>
      <c r="I116" s="226"/>
      <c r="J116" s="226"/>
      <c r="K116" s="226"/>
      <c r="L116" s="226"/>
      <c r="M116" s="226"/>
      <c r="N116" s="226"/>
      <c r="O116" s="864"/>
      <c r="P116" s="227"/>
      <c r="Q116" s="227"/>
      <c r="R116" s="227"/>
      <c r="S116" s="227"/>
      <c r="T116" s="864"/>
      <c r="U116" s="227"/>
      <c r="V116" s="227"/>
      <c r="W116" s="227"/>
      <c r="X116" s="227"/>
      <c r="Y116" s="227"/>
      <c r="Z116" s="227"/>
      <c r="AA116" s="493"/>
      <c r="AB116" s="136"/>
      <c r="AC116" s="135"/>
      <c r="AD116" s="135"/>
      <c r="AE116" s="135"/>
      <c r="AF116" s="135"/>
      <c r="AG116" s="135"/>
      <c r="AH116" s="135"/>
      <c r="AI116" s="867"/>
    </row>
    <row r="117" spans="1:35" ht="12.75">
      <c r="A117" s="234" t="s">
        <v>711</v>
      </c>
      <c r="B117" s="235"/>
      <c r="C117" s="235"/>
      <c r="D117" s="235"/>
      <c r="E117" s="235"/>
      <c r="F117" s="235"/>
      <c r="G117" s="226"/>
      <c r="H117" s="226"/>
      <c r="I117" s="226"/>
      <c r="J117" s="226"/>
      <c r="K117" s="226"/>
      <c r="L117" s="226"/>
      <c r="M117" s="226"/>
      <c r="N117" s="226"/>
      <c r="O117" s="864"/>
      <c r="P117" s="227"/>
      <c r="Q117" s="227"/>
      <c r="R117" s="227"/>
      <c r="S117" s="227"/>
      <c r="T117" s="864"/>
      <c r="U117" s="227"/>
      <c r="V117" s="227"/>
      <c r="W117" s="227"/>
      <c r="X117" s="227"/>
      <c r="Y117" s="227"/>
      <c r="Z117" s="227"/>
      <c r="AA117" s="493"/>
      <c r="AB117" s="136"/>
      <c r="AC117" s="135"/>
      <c r="AD117" s="135"/>
      <c r="AE117" s="135"/>
      <c r="AF117" s="135"/>
      <c r="AG117" s="135"/>
      <c r="AH117" s="135"/>
      <c r="AI117" s="867"/>
    </row>
    <row r="118" spans="1:35" ht="12.75">
      <c r="A118" s="235" t="s">
        <v>490</v>
      </c>
      <c r="B118" s="235"/>
      <c r="C118" s="235"/>
      <c r="D118" s="235"/>
      <c r="E118" s="235"/>
      <c r="F118" s="235"/>
      <c r="G118" s="226"/>
      <c r="H118" s="226"/>
      <c r="I118" s="226"/>
      <c r="J118" s="226"/>
      <c r="K118" s="226"/>
      <c r="L118" s="226"/>
      <c r="M118" s="226"/>
      <c r="N118" s="226"/>
      <c r="O118" s="864"/>
      <c r="P118" s="227"/>
      <c r="Q118" s="227"/>
      <c r="R118" s="227"/>
      <c r="S118" s="227"/>
      <c r="T118" s="864">
        <v>507</v>
      </c>
      <c r="U118" s="227">
        <v>531</v>
      </c>
      <c r="V118" s="227">
        <v>590</v>
      </c>
      <c r="W118" s="227">
        <v>676</v>
      </c>
      <c r="X118" s="227">
        <v>773</v>
      </c>
      <c r="Y118" s="227">
        <v>869</v>
      </c>
      <c r="Z118" s="227">
        <v>974</v>
      </c>
      <c r="AA118" s="493">
        <v>1069</v>
      </c>
      <c r="AB118" s="136">
        <v>1150.0999999999999</v>
      </c>
      <c r="AC118" s="135">
        <v>1261.3</v>
      </c>
      <c r="AD118" s="135">
        <v>1372.8</v>
      </c>
      <c r="AE118" s="135">
        <v>1511.9</v>
      </c>
      <c r="AF118" s="135">
        <v>1647</v>
      </c>
      <c r="AG118" s="135">
        <v>1792.4</v>
      </c>
      <c r="AH118" s="135">
        <v>1951.4</v>
      </c>
      <c r="AI118" s="867">
        <v>2124.5</v>
      </c>
    </row>
    <row r="119" spans="1:35" ht="12.75" hidden="1">
      <c r="A119" s="235" t="s">
        <v>89</v>
      </c>
      <c r="B119" s="235"/>
      <c r="C119" s="235"/>
      <c r="D119" s="235"/>
      <c r="E119" s="235"/>
      <c r="F119" s="235"/>
      <c r="G119" s="226"/>
      <c r="H119" s="226"/>
      <c r="I119" s="226"/>
      <c r="J119" s="226"/>
      <c r="K119" s="226"/>
      <c r="L119" s="226"/>
      <c r="M119" s="226"/>
      <c r="N119" s="226"/>
      <c r="O119" s="864"/>
      <c r="P119" s="227"/>
      <c r="Q119" s="227"/>
      <c r="R119" s="227"/>
      <c r="S119" s="227"/>
      <c r="T119" s="864"/>
      <c r="U119" s="227"/>
      <c r="V119" s="227"/>
      <c r="W119" s="227"/>
      <c r="X119" s="227"/>
      <c r="Y119" s="227"/>
      <c r="Z119" s="227"/>
      <c r="AA119" s="493"/>
      <c r="AB119" s="136"/>
      <c r="AC119" s="135"/>
      <c r="AD119" s="135"/>
      <c r="AE119" s="135"/>
      <c r="AF119" s="135"/>
      <c r="AG119" s="135"/>
      <c r="AH119" s="135"/>
      <c r="AI119" s="867"/>
    </row>
    <row r="120" spans="1:35" ht="12.75" hidden="1">
      <c r="A120" s="235" t="s">
        <v>104</v>
      </c>
      <c r="B120" s="235"/>
      <c r="C120" s="235"/>
      <c r="D120" s="235"/>
      <c r="E120" s="235"/>
      <c r="F120" s="235"/>
      <c r="G120" s="226"/>
      <c r="H120" s="226"/>
      <c r="I120" s="226"/>
      <c r="J120" s="226"/>
      <c r="K120" s="226"/>
      <c r="L120" s="226"/>
      <c r="M120" s="226"/>
      <c r="N120" s="226"/>
      <c r="O120" s="864"/>
      <c r="P120" s="227"/>
      <c r="Q120" s="227"/>
      <c r="R120" s="227"/>
      <c r="S120" s="227"/>
      <c r="T120" s="864"/>
      <c r="U120" s="227"/>
      <c r="V120" s="227"/>
      <c r="W120" s="227"/>
      <c r="X120" s="227"/>
      <c r="Y120" s="227"/>
      <c r="Z120" s="227"/>
      <c r="AA120" s="493"/>
      <c r="AB120" s="136"/>
      <c r="AC120" s="135"/>
      <c r="AD120" s="135"/>
      <c r="AE120" s="135"/>
      <c r="AF120" s="135"/>
      <c r="AG120" s="135"/>
      <c r="AH120" s="135"/>
      <c r="AI120" s="867"/>
    </row>
    <row r="121" spans="1:35" ht="12.75" hidden="1">
      <c r="A121" s="235" t="s">
        <v>90</v>
      </c>
      <c r="B121" s="235"/>
      <c r="C121" s="235"/>
      <c r="D121" s="235"/>
      <c r="E121" s="235"/>
      <c r="F121" s="235"/>
      <c r="G121" s="226"/>
      <c r="H121" s="226"/>
      <c r="I121" s="226"/>
      <c r="J121" s="226"/>
      <c r="K121" s="226"/>
      <c r="L121" s="226"/>
      <c r="M121" s="226"/>
      <c r="N121" s="226"/>
      <c r="O121" s="864"/>
      <c r="P121" s="227"/>
      <c r="Q121" s="227"/>
      <c r="R121" s="227"/>
      <c r="S121" s="227"/>
      <c r="T121" s="864"/>
      <c r="U121" s="227"/>
      <c r="V121" s="227"/>
      <c r="W121" s="227"/>
      <c r="X121" s="227"/>
      <c r="Y121" s="227"/>
      <c r="Z121" s="227"/>
      <c r="AA121" s="493"/>
      <c r="AB121" s="136"/>
      <c r="AC121" s="135"/>
      <c r="AD121" s="135"/>
      <c r="AE121" s="135"/>
      <c r="AF121" s="135"/>
      <c r="AG121" s="135"/>
      <c r="AH121" s="135"/>
      <c r="AI121" s="867"/>
    </row>
    <row r="122" spans="1:35" ht="12.75">
      <c r="A122" s="235"/>
      <c r="B122" s="235"/>
      <c r="C122" s="235"/>
      <c r="D122" s="235"/>
      <c r="E122" s="235"/>
      <c r="F122" s="235"/>
      <c r="G122" s="226"/>
      <c r="H122" s="226"/>
      <c r="I122" s="226"/>
      <c r="J122" s="226"/>
      <c r="K122" s="226"/>
      <c r="L122" s="226"/>
      <c r="M122" s="226"/>
      <c r="N122" s="226"/>
      <c r="O122" s="864"/>
      <c r="P122" s="227"/>
      <c r="Q122" s="227"/>
      <c r="R122" s="227"/>
      <c r="S122" s="227"/>
      <c r="T122" s="864"/>
      <c r="U122" s="227"/>
      <c r="V122" s="227"/>
      <c r="W122" s="227"/>
      <c r="X122" s="227"/>
      <c r="Y122" s="227"/>
      <c r="Z122" s="227"/>
      <c r="AA122" s="493"/>
      <c r="AB122" s="136"/>
      <c r="AC122" s="135"/>
      <c r="AD122" s="135"/>
      <c r="AE122" s="135"/>
      <c r="AF122" s="135"/>
      <c r="AG122" s="135"/>
      <c r="AH122" s="135"/>
      <c r="AI122" s="867"/>
    </row>
    <row r="123" spans="1:35" ht="12.75">
      <c r="A123" s="234" t="s">
        <v>712</v>
      </c>
      <c r="B123" s="235"/>
      <c r="C123" s="235"/>
      <c r="D123" s="235"/>
      <c r="E123" s="235"/>
      <c r="F123" s="235"/>
      <c r="G123" s="226"/>
      <c r="H123" s="226"/>
      <c r="I123" s="226"/>
      <c r="J123" s="226"/>
      <c r="K123" s="226"/>
      <c r="L123" s="226"/>
      <c r="M123" s="226"/>
      <c r="N123" s="226"/>
      <c r="O123" s="864"/>
      <c r="P123" s="227"/>
      <c r="Q123" s="227"/>
      <c r="R123" s="227"/>
      <c r="S123" s="227"/>
      <c r="T123" s="864"/>
      <c r="U123" s="227"/>
      <c r="V123" s="227"/>
      <c r="W123" s="227"/>
      <c r="X123" s="227"/>
      <c r="Y123" s="227"/>
      <c r="Z123" s="227"/>
      <c r="AA123" s="493"/>
      <c r="AB123" s="136"/>
      <c r="AC123" s="135"/>
      <c r="AD123" s="135"/>
      <c r="AE123" s="135"/>
      <c r="AF123" s="135"/>
      <c r="AG123" s="135"/>
      <c r="AH123" s="135"/>
      <c r="AI123" s="867"/>
    </row>
    <row r="124" spans="1:35" ht="12.75">
      <c r="A124" s="235" t="s">
        <v>490</v>
      </c>
      <c r="B124" s="235"/>
      <c r="C124" s="235"/>
      <c r="D124" s="235"/>
      <c r="E124" s="235"/>
      <c r="F124" s="235"/>
      <c r="G124" s="226"/>
      <c r="H124" s="226"/>
      <c r="I124" s="226"/>
      <c r="J124" s="226"/>
      <c r="K124" s="226"/>
      <c r="L124" s="226"/>
      <c r="M124" s="226"/>
      <c r="N124" s="226"/>
      <c r="O124" s="864"/>
      <c r="P124" s="227"/>
      <c r="Q124" s="227"/>
      <c r="R124" s="227"/>
      <c r="S124" s="227"/>
      <c r="T124" s="864">
        <v>116</v>
      </c>
      <c r="U124" s="227">
        <v>134</v>
      </c>
      <c r="V124" s="227">
        <v>146</v>
      </c>
      <c r="W124" s="227">
        <v>265</v>
      </c>
      <c r="X124" s="227">
        <v>353</v>
      </c>
      <c r="Y124" s="227">
        <v>468</v>
      </c>
      <c r="Z124" s="227">
        <v>501</v>
      </c>
      <c r="AA124" s="493">
        <v>493</v>
      </c>
      <c r="AB124" s="136">
        <v>502.2</v>
      </c>
      <c r="AC124" s="135">
        <v>538.5</v>
      </c>
      <c r="AD124" s="135">
        <v>581.5</v>
      </c>
      <c r="AE124" s="135">
        <v>640.4</v>
      </c>
      <c r="AF124" s="135">
        <v>697.6</v>
      </c>
      <c r="AG124" s="135">
        <v>759.2</v>
      </c>
      <c r="AH124" s="135">
        <v>826.6</v>
      </c>
      <c r="AI124" s="867">
        <v>899.9</v>
      </c>
    </row>
    <row r="125" spans="1:35" ht="12.75" hidden="1">
      <c r="A125" s="235" t="s">
        <v>89</v>
      </c>
      <c r="B125" s="235"/>
      <c r="C125" s="235"/>
      <c r="D125" s="235"/>
      <c r="E125" s="235"/>
      <c r="F125" s="235"/>
      <c r="G125" s="226"/>
      <c r="H125" s="226"/>
      <c r="I125" s="226"/>
      <c r="J125" s="226"/>
      <c r="K125" s="226"/>
      <c r="L125" s="226"/>
      <c r="M125" s="226"/>
      <c r="N125" s="226"/>
      <c r="O125" s="864"/>
      <c r="P125" s="227"/>
      <c r="Q125" s="227"/>
      <c r="R125" s="227"/>
      <c r="S125" s="227"/>
      <c r="T125" s="864"/>
      <c r="U125" s="227"/>
      <c r="V125" s="227"/>
      <c r="W125" s="227"/>
      <c r="X125" s="227"/>
      <c r="Y125" s="227"/>
      <c r="Z125" s="227"/>
      <c r="AA125" s="493"/>
      <c r="AB125" s="136"/>
      <c r="AC125" s="135"/>
      <c r="AD125" s="135"/>
      <c r="AE125" s="135"/>
      <c r="AF125" s="135"/>
      <c r="AG125" s="135"/>
      <c r="AH125" s="135"/>
      <c r="AI125" s="867"/>
    </row>
    <row r="126" spans="1:35" ht="12.75" hidden="1">
      <c r="A126" s="235" t="s">
        <v>104</v>
      </c>
      <c r="B126" s="235"/>
      <c r="C126" s="235"/>
      <c r="D126" s="235"/>
      <c r="E126" s="235"/>
      <c r="F126" s="235"/>
      <c r="G126" s="226"/>
      <c r="H126" s="226"/>
      <c r="I126" s="226"/>
      <c r="J126" s="226"/>
      <c r="K126" s="226"/>
      <c r="L126" s="226"/>
      <c r="M126" s="226"/>
      <c r="N126" s="226"/>
      <c r="O126" s="864"/>
      <c r="P126" s="227"/>
      <c r="Q126" s="227"/>
      <c r="R126" s="227"/>
      <c r="S126" s="227"/>
      <c r="T126" s="864"/>
      <c r="U126" s="227"/>
      <c r="V126" s="227"/>
      <c r="W126" s="227"/>
      <c r="X126" s="227"/>
      <c r="Y126" s="227"/>
      <c r="Z126" s="227"/>
      <c r="AA126" s="493"/>
      <c r="AB126" s="136"/>
      <c r="AC126" s="135"/>
      <c r="AD126" s="135"/>
      <c r="AE126" s="135"/>
      <c r="AF126" s="135"/>
      <c r="AG126" s="135"/>
      <c r="AH126" s="135"/>
      <c r="AI126" s="867"/>
    </row>
    <row r="127" spans="1:35" ht="12.75" hidden="1">
      <c r="A127" s="235" t="s">
        <v>90</v>
      </c>
      <c r="B127" s="235"/>
      <c r="C127" s="235"/>
      <c r="D127" s="235"/>
      <c r="E127" s="235"/>
      <c r="F127" s="235"/>
      <c r="G127" s="226"/>
      <c r="H127" s="226"/>
      <c r="I127" s="226"/>
      <c r="J127" s="226"/>
      <c r="K127" s="226"/>
      <c r="L127" s="226"/>
      <c r="M127" s="226"/>
      <c r="N127" s="226"/>
      <c r="O127" s="864"/>
      <c r="P127" s="227"/>
      <c r="Q127" s="227"/>
      <c r="R127" s="227"/>
      <c r="S127" s="227"/>
      <c r="T127" s="864"/>
      <c r="U127" s="227"/>
      <c r="V127" s="227"/>
      <c r="W127" s="227"/>
      <c r="X127" s="227"/>
      <c r="Y127" s="227"/>
      <c r="Z127" s="227"/>
      <c r="AA127" s="493"/>
      <c r="AB127" s="136"/>
      <c r="AC127" s="135"/>
      <c r="AD127" s="135"/>
      <c r="AE127" s="135"/>
      <c r="AF127" s="135"/>
      <c r="AG127" s="135"/>
      <c r="AH127" s="135"/>
      <c r="AI127" s="867"/>
    </row>
    <row r="128" spans="1:35" ht="12.75">
      <c r="A128" s="235"/>
      <c r="B128" s="235"/>
      <c r="C128" s="235"/>
      <c r="D128" s="235"/>
      <c r="E128" s="235"/>
      <c r="F128" s="235"/>
      <c r="G128" s="226"/>
      <c r="H128" s="226"/>
      <c r="I128" s="226"/>
      <c r="J128" s="226"/>
      <c r="K128" s="226"/>
      <c r="L128" s="226"/>
      <c r="M128" s="226"/>
      <c r="N128" s="226"/>
      <c r="O128" s="864"/>
      <c r="P128" s="227"/>
      <c r="Q128" s="227"/>
      <c r="R128" s="227"/>
      <c r="S128" s="227"/>
      <c r="T128" s="864"/>
      <c r="U128" s="227"/>
      <c r="V128" s="227"/>
      <c r="W128" s="227"/>
      <c r="X128" s="227"/>
      <c r="Y128" s="227"/>
      <c r="Z128" s="227"/>
      <c r="AA128" s="493"/>
      <c r="AB128" s="136"/>
      <c r="AC128" s="135"/>
      <c r="AD128" s="135"/>
      <c r="AE128" s="135"/>
      <c r="AF128" s="135"/>
      <c r="AG128" s="135"/>
      <c r="AH128" s="135"/>
      <c r="AI128" s="867"/>
    </row>
    <row r="129" spans="1:35" ht="12.75">
      <c r="A129" s="235"/>
      <c r="B129" s="235"/>
      <c r="C129" s="235"/>
      <c r="D129" s="235"/>
      <c r="E129" s="235"/>
      <c r="F129" s="235"/>
      <c r="G129" s="226"/>
      <c r="H129" s="226"/>
      <c r="I129" s="226"/>
      <c r="J129" s="226"/>
      <c r="K129" s="226"/>
      <c r="L129" s="226"/>
      <c r="M129" s="226"/>
      <c r="N129" s="226"/>
      <c r="O129" s="864"/>
      <c r="P129" s="227"/>
      <c r="Q129" s="227"/>
      <c r="R129" s="227"/>
      <c r="S129" s="227"/>
      <c r="T129" s="864"/>
      <c r="U129" s="227"/>
      <c r="V129" s="227"/>
      <c r="W129" s="227"/>
      <c r="X129" s="227"/>
      <c r="Y129" s="227"/>
      <c r="Z129" s="103"/>
      <c r="AA129" s="227"/>
      <c r="AB129" s="100"/>
      <c r="AC129" s="134"/>
      <c r="AD129" s="134"/>
      <c r="AE129" s="134"/>
      <c r="AF129" s="134"/>
      <c r="AG129" s="134"/>
      <c r="AH129" s="134"/>
      <c r="AI129" s="867"/>
    </row>
    <row r="130" spans="1:35" ht="20.100000000000001" customHeight="1">
      <c r="A130" s="554" t="s">
        <v>100</v>
      </c>
      <c r="B130" s="554"/>
      <c r="C130" s="554"/>
      <c r="D130" s="554"/>
      <c r="E130" s="554"/>
      <c r="F130" s="554"/>
      <c r="G130" s="555"/>
      <c r="H130" s="555"/>
      <c r="I130" s="555"/>
      <c r="J130" s="555"/>
      <c r="K130" s="555"/>
      <c r="L130" s="555"/>
      <c r="M130" s="555"/>
      <c r="N130" s="555"/>
      <c r="O130" s="865"/>
      <c r="P130" s="555"/>
      <c r="Q130" s="555"/>
      <c r="R130" s="555"/>
      <c r="S130" s="555"/>
      <c r="T130" s="865"/>
      <c r="U130" s="555"/>
      <c r="V130" s="555"/>
      <c r="W130" s="555"/>
      <c r="X130" s="555"/>
      <c r="Y130" s="555"/>
      <c r="Z130" s="556"/>
      <c r="AA130" s="556"/>
      <c r="AB130" s="557"/>
      <c r="AC130" s="558"/>
      <c r="AD130" s="558"/>
      <c r="AE130" s="558"/>
      <c r="AF130" s="558"/>
      <c r="AG130" s="558"/>
      <c r="AH130" s="558"/>
      <c r="AI130" s="867"/>
    </row>
    <row r="131" spans="1:35" ht="12.75">
      <c r="A131" s="235" t="s">
        <v>490</v>
      </c>
      <c r="B131" s="122">
        <v>3045.7</v>
      </c>
      <c r="C131" s="122">
        <v>3076.1</v>
      </c>
      <c r="D131" s="122">
        <v>3605.5</v>
      </c>
      <c r="E131" s="122">
        <v>4223</v>
      </c>
      <c r="F131" s="122">
        <v>4867.1000000000004</v>
      </c>
      <c r="G131" s="122">
        <v>5530.2103703592356</v>
      </c>
      <c r="H131" s="122">
        <v>6194.7652283638399</v>
      </c>
      <c r="I131" s="122">
        <v>6794.7336339524136</v>
      </c>
      <c r="J131" s="122">
        <v>7079.6110145337952</v>
      </c>
      <c r="K131" s="122">
        <v>7803.5855116358662</v>
      </c>
      <c r="L131" s="122">
        <v>8828.2526411261788</v>
      </c>
      <c r="M131" s="122">
        <v>9735.8993883195981</v>
      </c>
      <c r="N131" s="122">
        <v>10396.289593878231</v>
      </c>
      <c r="O131" s="864">
        <v>11871.9</v>
      </c>
      <c r="P131" s="227">
        <v>13241.4</v>
      </c>
      <c r="Q131" s="227">
        <v>13459.3</v>
      </c>
      <c r="R131" s="227">
        <v>15094.7</v>
      </c>
      <c r="S131" s="227">
        <v>16896.5</v>
      </c>
      <c r="T131" s="864">
        <v>28305</v>
      </c>
      <c r="U131" s="227">
        <v>31515</v>
      </c>
      <c r="V131" s="227">
        <v>32014</v>
      </c>
      <c r="W131" s="227">
        <v>38753</v>
      </c>
      <c r="X131" s="227">
        <v>42642</v>
      </c>
      <c r="Y131" s="227">
        <v>44373</v>
      </c>
      <c r="Z131" s="227">
        <v>47721</v>
      </c>
      <c r="AA131" s="227">
        <v>56621</v>
      </c>
      <c r="AB131" s="136">
        <v>62157.5</v>
      </c>
      <c r="AC131" s="135">
        <v>67763.8</v>
      </c>
      <c r="AD131" s="135">
        <v>73860.7</v>
      </c>
      <c r="AE131" s="135">
        <v>80113.399999999994</v>
      </c>
      <c r="AF131" s="135">
        <v>85938.9</v>
      </c>
      <c r="AG131" s="135">
        <v>92175.5</v>
      </c>
      <c r="AH131" s="135">
        <v>99080.2</v>
      </c>
      <c r="AI131" s="867">
        <v>106957.4</v>
      </c>
    </row>
    <row r="132" spans="1:35" s="18" customFormat="1" ht="12.75">
      <c r="A132" s="235" t="s">
        <v>102</v>
      </c>
      <c r="B132" s="235"/>
      <c r="C132" s="235"/>
      <c r="D132" s="235"/>
      <c r="E132" s="235"/>
      <c r="F132" s="235"/>
      <c r="G132" s="226"/>
      <c r="H132" s="227">
        <f t="shared" ref="H132:N132" si="0">(H131/G131-1)*100</f>
        <v>12.016809732347223</v>
      </c>
      <c r="I132" s="227">
        <f t="shared" si="0"/>
        <v>9.6850870609512576</v>
      </c>
      <c r="J132" s="227">
        <f t="shared" si="0"/>
        <v>4.1926202840076865</v>
      </c>
      <c r="K132" s="227">
        <f t="shared" si="0"/>
        <v>10.226190331867357</v>
      </c>
      <c r="L132" s="227">
        <f t="shared" si="0"/>
        <v>13.130722127186779</v>
      </c>
      <c r="M132" s="227">
        <f t="shared" si="0"/>
        <v>10.281159637017767</v>
      </c>
      <c r="N132" s="227">
        <f t="shared" si="0"/>
        <v>6.7830426262510457</v>
      </c>
      <c r="O132" s="864"/>
      <c r="P132" s="227">
        <f>(P131/O131-1)*100</f>
        <v>11.53564298890657</v>
      </c>
      <c r="Q132" s="227">
        <f>(Q131/P131-1)*100</f>
        <v>1.6455963870889656</v>
      </c>
      <c r="R132" s="227">
        <v>12.1</v>
      </c>
      <c r="S132" s="227">
        <v>11.9</v>
      </c>
      <c r="T132" s="864">
        <v>10.8</v>
      </c>
      <c r="U132" s="227">
        <f t="shared" ref="U132:AI132" si="1">(U131/T131-1)*100</f>
        <v>11.340752517223107</v>
      </c>
      <c r="V132" s="227">
        <f t="shared" si="1"/>
        <v>1.5833729969855659</v>
      </c>
      <c r="W132" s="227">
        <f t="shared" si="1"/>
        <v>21.050165552570753</v>
      </c>
      <c r="X132" s="227">
        <f t="shared" si="1"/>
        <v>10.035352101772776</v>
      </c>
      <c r="Y132" s="227">
        <f t="shared" si="1"/>
        <v>4.0593780779513144</v>
      </c>
      <c r="Z132" s="227">
        <f t="shared" si="1"/>
        <v>7.5451287945372147</v>
      </c>
      <c r="AA132" s="227">
        <f t="shared" si="1"/>
        <v>18.650070199702441</v>
      </c>
      <c r="AB132" s="227">
        <f t="shared" si="1"/>
        <v>9.7781741756592044</v>
      </c>
      <c r="AC132" s="868">
        <f t="shared" si="1"/>
        <v>9.0195068977999568</v>
      </c>
      <c r="AD132" s="868">
        <f t="shared" si="1"/>
        <v>8.9972817344954095</v>
      </c>
      <c r="AE132" s="868">
        <f t="shared" si="1"/>
        <v>8.4655303835463158</v>
      </c>
      <c r="AF132" s="868">
        <f t="shared" si="1"/>
        <v>7.2715675529936297</v>
      </c>
      <c r="AG132" s="868">
        <f t="shared" si="1"/>
        <v>7.2570163220613715</v>
      </c>
      <c r="AH132" s="868">
        <f t="shared" si="1"/>
        <v>7.4908191439156724</v>
      </c>
      <c r="AI132" s="868">
        <f t="shared" si="1"/>
        <v>7.9503271087462357</v>
      </c>
    </row>
    <row r="133" spans="1:35" s="18" customFormat="1" ht="12.75">
      <c r="A133" s="235" t="s">
        <v>89</v>
      </c>
      <c r="B133" s="235"/>
      <c r="C133" s="235"/>
      <c r="D133" s="235"/>
      <c r="E133" s="235"/>
      <c r="F133" s="235"/>
      <c r="G133" s="227">
        <f t="shared" ref="G133:Q133" si="2">100*G131/G134</f>
        <v>71.511841254825754</v>
      </c>
      <c r="H133" s="227">
        <f t="shared" si="2"/>
        <v>82.965111806105526</v>
      </c>
      <c r="I133" s="227">
        <f t="shared" si="2"/>
        <v>85.366186057069115</v>
      </c>
      <c r="J133" s="227">
        <f t="shared" si="2"/>
        <v>94.970442093807122</v>
      </c>
      <c r="K133" s="227">
        <f t="shared" si="2"/>
        <v>100.00005204416911</v>
      </c>
      <c r="L133" s="227">
        <f t="shared" si="2"/>
        <v>111.07010831846996</v>
      </c>
      <c r="M133" s="227">
        <f t="shared" si="2"/>
        <v>125.57208238320486</v>
      </c>
      <c r="N133" s="227">
        <f t="shared" si="2"/>
        <v>134.15187256028415</v>
      </c>
      <c r="O133" s="864">
        <f t="shared" si="2"/>
        <v>150.17456422192427</v>
      </c>
      <c r="P133" s="227">
        <f t="shared" si="2"/>
        <v>160.4551403228152</v>
      </c>
      <c r="Q133" s="227">
        <f t="shared" si="2"/>
        <v>162.17782651130844</v>
      </c>
      <c r="R133" s="227">
        <f t="shared" ref="R133:S133" si="3">(R131/R134)*100</f>
        <v>175.00695636043221</v>
      </c>
      <c r="S133" s="227">
        <f t="shared" si="3"/>
        <v>191.50515697608523</v>
      </c>
      <c r="T133" s="864">
        <v>76.400000000000006</v>
      </c>
      <c r="U133" s="227">
        <v>85.3</v>
      </c>
      <c r="V133" s="227">
        <v>81.2</v>
      </c>
      <c r="W133" s="227">
        <v>89.2</v>
      </c>
      <c r="X133" s="227">
        <v>97.1</v>
      </c>
      <c r="Y133" s="227">
        <v>96.5</v>
      </c>
      <c r="Z133" s="227">
        <v>100</v>
      </c>
      <c r="AA133" s="227">
        <v>105.4</v>
      </c>
      <c r="AB133" s="136">
        <v>104.7</v>
      </c>
      <c r="AC133" s="135">
        <v>111.9</v>
      </c>
      <c r="AD133" s="135">
        <v>119.3</v>
      </c>
      <c r="AE133" s="135">
        <v>126.4</v>
      </c>
      <c r="AF133" s="135">
        <v>132.69999999999999</v>
      </c>
      <c r="AG133" s="135">
        <v>139.5</v>
      </c>
      <c r="AH133" s="135">
        <v>146.30000000000001</v>
      </c>
      <c r="AI133" s="135">
        <v>153.6</v>
      </c>
    </row>
    <row r="134" spans="1:35" s="18" customFormat="1" ht="12.75">
      <c r="A134" s="235" t="s">
        <v>104</v>
      </c>
      <c r="B134" s="235"/>
      <c r="C134" s="235"/>
      <c r="D134" s="235"/>
      <c r="E134" s="235"/>
      <c r="F134" s="235"/>
      <c r="G134" s="122">
        <v>7733.2792350470309</v>
      </c>
      <c r="H134" s="122">
        <v>7466.7111192972061</v>
      </c>
      <c r="I134" s="122">
        <v>7959.5141212118679</v>
      </c>
      <c r="J134" s="122">
        <v>7454.5414957012663</v>
      </c>
      <c r="K134" s="122">
        <v>7803.5814503267402</v>
      </c>
      <c r="L134" s="122">
        <v>7948.3605218183793</v>
      </c>
      <c r="M134" s="122">
        <v>7753.2355946832377</v>
      </c>
      <c r="N134" s="122">
        <v>7749.6418018365157</v>
      </c>
      <c r="O134" s="864">
        <v>7905.4</v>
      </c>
      <c r="P134" s="227">
        <v>8252.4</v>
      </c>
      <c r="Q134" s="227">
        <v>8299.1</v>
      </c>
      <c r="R134" s="227">
        <v>8625.2000000000007</v>
      </c>
      <c r="S134" s="227">
        <v>8823</v>
      </c>
      <c r="T134" s="864">
        <v>37041</v>
      </c>
      <c r="U134" s="227">
        <v>36931</v>
      </c>
      <c r="V134" s="227">
        <v>39444</v>
      </c>
      <c r="W134" s="227">
        <v>43438</v>
      </c>
      <c r="X134" s="227">
        <v>43919</v>
      </c>
      <c r="Y134" s="227">
        <v>45961</v>
      </c>
      <c r="Z134" s="227">
        <v>47721</v>
      </c>
      <c r="AA134" s="227">
        <v>53700</v>
      </c>
      <c r="AB134" s="136">
        <v>59349</v>
      </c>
      <c r="AC134" s="135">
        <v>60562.7</v>
      </c>
      <c r="AD134" s="135">
        <v>61903.3</v>
      </c>
      <c r="AE134" s="135">
        <v>63362.6</v>
      </c>
      <c r="AF134" s="135">
        <v>64759.3</v>
      </c>
      <c r="AG134" s="135">
        <v>66056.7</v>
      </c>
      <c r="AH134" s="135">
        <v>67728.7</v>
      </c>
      <c r="AI134" s="135">
        <v>69629.3</v>
      </c>
    </row>
    <row r="135" spans="1:35" s="18" customFormat="1" ht="12.75">
      <c r="A135" s="235" t="s">
        <v>101</v>
      </c>
      <c r="B135" s="235"/>
      <c r="C135" s="235"/>
      <c r="D135" s="235"/>
      <c r="E135" s="235"/>
      <c r="F135" s="235"/>
      <c r="G135" s="227"/>
      <c r="H135" s="227">
        <f>(H134/G134-1)*100</f>
        <v>-3.4470256103225183</v>
      </c>
      <c r="I135" s="227">
        <f t="shared" ref="I135:Q135" si="4">(I134/H134-1)*100</f>
        <v>6.6000009112585856</v>
      </c>
      <c r="J135" s="227">
        <f t="shared" si="4"/>
        <v>-6.3442644591189872</v>
      </c>
      <c r="K135" s="227">
        <f t="shared" si="4"/>
        <v>4.682245780330696</v>
      </c>
      <c r="L135" s="227">
        <f t="shared" si="4"/>
        <v>1.8552900666600536</v>
      </c>
      <c r="M135" s="227">
        <f t="shared" si="4"/>
        <v>-2.4549078592940088</v>
      </c>
      <c r="N135" s="227">
        <f t="shared" si="4"/>
        <v>-4.6352168753727163E-2</v>
      </c>
      <c r="O135" s="864">
        <f t="shared" si="4"/>
        <v>2.0098760968096929</v>
      </c>
      <c r="P135" s="227">
        <f t="shared" si="4"/>
        <v>4.3894047107040812</v>
      </c>
      <c r="Q135" s="227">
        <f t="shared" si="4"/>
        <v>0.56589598177501088</v>
      </c>
      <c r="R135" s="227">
        <v>3.9</v>
      </c>
      <c r="S135" s="227">
        <v>2.2999999999999998</v>
      </c>
      <c r="T135" s="864">
        <v>7.8</v>
      </c>
      <c r="U135" s="227">
        <f>(U134/T134-1)*100</f>
        <v>-0.29696822439998494</v>
      </c>
      <c r="V135" s="227">
        <f t="shared" ref="V135:AI135" si="5">(V134/U134-1)*100</f>
        <v>6.804581516882835</v>
      </c>
      <c r="W135" s="227">
        <f t="shared" si="5"/>
        <v>10.125747895750937</v>
      </c>
      <c r="X135" s="227">
        <f t="shared" si="5"/>
        <v>1.1073253833049357</v>
      </c>
      <c r="Y135" s="227">
        <f t="shared" si="5"/>
        <v>4.6494683394430636</v>
      </c>
      <c r="Z135" s="227">
        <f t="shared" si="5"/>
        <v>3.8293335654141503</v>
      </c>
      <c r="AA135" s="227">
        <f t="shared" si="5"/>
        <v>12.529075249889976</v>
      </c>
      <c r="AB135" s="227">
        <f t="shared" si="5"/>
        <v>10.519553072625708</v>
      </c>
      <c r="AC135" s="868">
        <f t="shared" si="5"/>
        <v>2.0450218200812165</v>
      </c>
      <c r="AD135" s="868">
        <f t="shared" si="5"/>
        <v>2.2135737013046164</v>
      </c>
      <c r="AE135" s="868">
        <f t="shared" si="5"/>
        <v>2.3573864398182209</v>
      </c>
      <c r="AF135" s="868">
        <f t="shared" si="5"/>
        <v>2.2042971721488724</v>
      </c>
      <c r="AG135" s="868">
        <f t="shared" si="5"/>
        <v>2.0034188139772979</v>
      </c>
      <c r="AH135" s="868">
        <f t="shared" si="5"/>
        <v>2.5311588377863181</v>
      </c>
      <c r="AI135" s="868">
        <f t="shared" si="5"/>
        <v>2.8061958962743994</v>
      </c>
    </row>
    <row r="136" spans="1:35" s="18" customFormat="1" ht="12.75">
      <c r="A136" s="235"/>
      <c r="B136" s="235"/>
      <c r="C136" s="235"/>
      <c r="D136" s="235"/>
      <c r="E136" s="235"/>
      <c r="F136" s="235"/>
      <c r="G136" s="122"/>
      <c r="H136" s="122"/>
      <c r="I136" s="122"/>
      <c r="J136" s="122"/>
      <c r="K136" s="122"/>
      <c r="L136" s="122"/>
      <c r="M136" s="122"/>
      <c r="N136" s="122"/>
      <c r="O136" s="864"/>
      <c r="P136" s="227"/>
      <c r="Q136" s="227"/>
      <c r="R136" s="227"/>
      <c r="S136" s="227"/>
      <c r="T136" s="864"/>
      <c r="U136" s="227"/>
      <c r="V136" s="227"/>
      <c r="W136" s="227"/>
      <c r="X136" s="227"/>
      <c r="Y136" s="227"/>
      <c r="Z136" s="103"/>
      <c r="AA136" s="227"/>
      <c r="AB136" s="100"/>
      <c r="AC136" s="134"/>
      <c r="AD136" s="134"/>
      <c r="AE136" s="134"/>
      <c r="AF136" s="134"/>
      <c r="AG136" s="134"/>
      <c r="AH136" s="134"/>
      <c r="AI136" s="559"/>
    </row>
    <row r="137" spans="1:35" s="18" customFormat="1" ht="12.75">
      <c r="A137" s="234" t="s">
        <v>103</v>
      </c>
      <c r="B137" s="234"/>
      <c r="C137" s="234"/>
      <c r="D137" s="234"/>
      <c r="E137" s="234"/>
      <c r="F137" s="234"/>
      <c r="G137" s="122"/>
      <c r="H137" s="122"/>
      <c r="I137" s="122"/>
      <c r="J137" s="122"/>
      <c r="K137" s="122"/>
      <c r="L137" s="122"/>
      <c r="M137" s="122"/>
      <c r="N137" s="122"/>
      <c r="O137" s="864"/>
      <c r="P137" s="227"/>
      <c r="Q137" s="227"/>
      <c r="R137" s="227"/>
      <c r="S137" s="227"/>
      <c r="T137" s="864"/>
      <c r="U137" s="227"/>
      <c r="V137" s="227"/>
      <c r="W137" s="227"/>
      <c r="X137" s="227"/>
      <c r="Y137" s="227"/>
      <c r="Z137" s="227"/>
      <c r="AA137" s="227"/>
      <c r="AB137" s="100"/>
      <c r="AC137" s="134"/>
      <c r="AD137" s="134"/>
      <c r="AE137" s="134"/>
      <c r="AF137" s="134"/>
      <c r="AG137" s="134"/>
      <c r="AH137" s="134"/>
      <c r="AI137" s="559"/>
    </row>
    <row r="138" spans="1:35" s="18" customFormat="1" ht="12.75">
      <c r="A138" s="235" t="s">
        <v>490</v>
      </c>
      <c r="B138" s="235"/>
      <c r="C138" s="235"/>
      <c r="D138" s="235"/>
      <c r="E138" s="235"/>
      <c r="F138" s="235"/>
      <c r="G138" s="226"/>
      <c r="H138" s="226"/>
      <c r="I138" s="226"/>
      <c r="J138" s="226"/>
      <c r="K138" s="227">
        <v>7032.9</v>
      </c>
      <c r="L138" s="227">
        <v>6987.8</v>
      </c>
      <c r="M138" s="227">
        <v>7332.7</v>
      </c>
      <c r="N138" s="227">
        <v>7887.3</v>
      </c>
      <c r="O138" s="864">
        <v>9417.7999999999993</v>
      </c>
      <c r="P138" s="227">
        <v>10315.5</v>
      </c>
      <c r="Q138" s="227">
        <v>10261</v>
      </c>
      <c r="R138" s="227">
        <v>11033.1</v>
      </c>
      <c r="S138" s="227">
        <v>11853.8</v>
      </c>
      <c r="T138" s="864">
        <v>21075</v>
      </c>
      <c r="U138" s="227">
        <v>23561</v>
      </c>
      <c r="V138" s="227">
        <v>25904</v>
      </c>
      <c r="W138" s="227">
        <v>30848</v>
      </c>
      <c r="X138" s="227">
        <v>34687</v>
      </c>
      <c r="Y138" s="227">
        <v>38118</v>
      </c>
      <c r="Z138" s="227">
        <v>41243</v>
      </c>
      <c r="AA138" s="227">
        <v>45039</v>
      </c>
      <c r="AB138" s="136">
        <v>47640.2</v>
      </c>
      <c r="AC138" s="135">
        <v>51124.6</v>
      </c>
      <c r="AD138" s="135">
        <v>55123.6</v>
      </c>
      <c r="AE138" s="135">
        <f>AE131-AE12-AE18</f>
        <v>60890.8</v>
      </c>
      <c r="AF138" s="135">
        <v>66424.3</v>
      </c>
      <c r="AG138" s="135">
        <v>72489.5</v>
      </c>
      <c r="AH138" s="135">
        <f>AH131-AH12-AH18</f>
        <v>78865.399999999994</v>
      </c>
      <c r="AI138" s="135">
        <v>85829.5</v>
      </c>
    </row>
    <row r="139" spans="1:35" s="18" customFormat="1" ht="12.75">
      <c r="A139" s="235" t="s">
        <v>102</v>
      </c>
      <c r="B139" s="235"/>
      <c r="C139" s="235"/>
      <c r="D139" s="235"/>
      <c r="E139" s="235"/>
      <c r="F139" s="235"/>
      <c r="G139" s="226"/>
      <c r="H139" s="226"/>
      <c r="I139" s="226"/>
      <c r="J139" s="226"/>
      <c r="K139" s="226"/>
      <c r="L139" s="226"/>
      <c r="M139" s="226"/>
      <c r="N139" s="226"/>
      <c r="O139" s="864">
        <v>17.8</v>
      </c>
      <c r="P139" s="227">
        <v>8.5</v>
      </c>
      <c r="Q139" s="227">
        <v>-0.5</v>
      </c>
      <c r="R139" s="227">
        <v>7.5</v>
      </c>
      <c r="S139" s="227">
        <v>7.4</v>
      </c>
      <c r="T139" s="864">
        <v>12.4</v>
      </c>
      <c r="U139" s="227">
        <f t="shared" ref="U139:AI139" si="6">(U138/T138-1)*100</f>
        <v>11.795966785290624</v>
      </c>
      <c r="V139" s="227">
        <f t="shared" si="6"/>
        <v>9.9443996434786399</v>
      </c>
      <c r="W139" s="227">
        <f t="shared" si="6"/>
        <v>19.085855466337254</v>
      </c>
      <c r="X139" s="227">
        <f t="shared" si="6"/>
        <v>12.444891078838172</v>
      </c>
      <c r="Y139" s="227">
        <f t="shared" si="6"/>
        <v>9.8913137486666525</v>
      </c>
      <c r="Z139" s="227">
        <f t="shared" si="6"/>
        <v>8.1982265596306281</v>
      </c>
      <c r="AA139" s="227">
        <f t="shared" si="6"/>
        <v>9.2039861309798141</v>
      </c>
      <c r="AB139" s="227">
        <f t="shared" si="6"/>
        <v>5.7754390639223718</v>
      </c>
      <c r="AC139" s="868">
        <f t="shared" si="6"/>
        <v>7.3139911251422163</v>
      </c>
      <c r="AD139" s="868">
        <f t="shared" si="6"/>
        <v>7.8220660895146343</v>
      </c>
      <c r="AE139" s="868">
        <f t="shared" si="6"/>
        <v>10.462306525698617</v>
      </c>
      <c r="AF139" s="868">
        <f t="shared" si="6"/>
        <v>9.0875797328988881</v>
      </c>
      <c r="AG139" s="868">
        <f t="shared" si="6"/>
        <v>9.1309957349945634</v>
      </c>
      <c r="AH139" s="868">
        <f t="shared" si="6"/>
        <v>8.7956186758082033</v>
      </c>
      <c r="AI139" s="868">
        <f t="shared" si="6"/>
        <v>8.8303616034408172</v>
      </c>
    </row>
    <row r="140" spans="1:35" s="18" customFormat="1" ht="12.75">
      <c r="A140" s="235" t="s">
        <v>89</v>
      </c>
      <c r="B140" s="235"/>
      <c r="C140" s="235"/>
      <c r="D140" s="235"/>
      <c r="E140" s="235"/>
      <c r="F140" s="235"/>
      <c r="G140" s="226"/>
      <c r="H140" s="226"/>
      <c r="I140" s="226"/>
      <c r="J140" s="226"/>
      <c r="K140" s="226"/>
      <c r="L140" s="226"/>
      <c r="M140" s="226"/>
      <c r="N140" s="226"/>
      <c r="O140" s="864">
        <v>140.19999999999999</v>
      </c>
      <c r="P140" s="227">
        <v>148.9</v>
      </c>
      <c r="Q140" s="227">
        <v>143.69999999999999</v>
      </c>
      <c r="R140" s="227">
        <v>147.1</v>
      </c>
      <c r="S140" s="227">
        <v>152.1</v>
      </c>
      <c r="T140" s="227">
        <f t="shared" ref="T140:X140" si="7">T138/T141*100</f>
        <v>71.129636504775732</v>
      </c>
      <c r="U140" s="227">
        <f t="shared" si="7"/>
        <v>78.610036033631388</v>
      </c>
      <c r="V140" s="227">
        <f t="shared" si="7"/>
        <v>82.821242446526199</v>
      </c>
      <c r="W140" s="227">
        <f t="shared" si="7"/>
        <v>87.333673064945359</v>
      </c>
      <c r="X140" s="227">
        <f t="shared" si="7"/>
        <v>93.6701682374227</v>
      </c>
      <c r="Y140" s="227">
        <f>Y138/Y141*100</f>
        <v>95.785902751601952</v>
      </c>
      <c r="Z140" s="227">
        <v>100</v>
      </c>
      <c r="AA140" s="227">
        <f>AA138/AA141*100</f>
        <v>105.75265913733594</v>
      </c>
      <c r="AB140" s="227">
        <f t="shared" ref="AB140:AI140" si="8">AB138/AB141*100</f>
        <v>111.12013005945509</v>
      </c>
      <c r="AC140" s="868">
        <f t="shared" si="8"/>
        <v>118.36836755720508</v>
      </c>
      <c r="AD140" s="868">
        <f t="shared" si="8"/>
        <v>125.15546917748348</v>
      </c>
      <c r="AE140" s="868">
        <f t="shared" si="8"/>
        <v>391.52783225416505</v>
      </c>
      <c r="AF140" s="868">
        <f t="shared" si="8"/>
        <v>140.91574454363396</v>
      </c>
      <c r="AG140" s="868">
        <f t="shared" si="8"/>
        <v>148.45553163994424</v>
      </c>
      <c r="AH140" s="868">
        <f t="shared" si="8"/>
        <v>156.37936948887713</v>
      </c>
      <c r="AI140" s="868">
        <f t="shared" si="8"/>
        <v>164.75193968082127</v>
      </c>
    </row>
    <row r="141" spans="1:35" s="18" customFormat="1" ht="12.75">
      <c r="A141" s="235" t="s">
        <v>104</v>
      </c>
      <c r="B141" s="235"/>
      <c r="C141" s="235"/>
      <c r="D141" s="235"/>
      <c r="E141" s="235"/>
      <c r="F141" s="235"/>
      <c r="G141" s="226"/>
      <c r="H141" s="226"/>
      <c r="I141" s="226"/>
      <c r="J141" s="226"/>
      <c r="K141" s="226"/>
      <c r="L141" s="226"/>
      <c r="M141" s="226"/>
      <c r="N141" s="226"/>
      <c r="O141" s="864">
        <v>6718.4</v>
      </c>
      <c r="P141" s="227">
        <v>6926.6</v>
      </c>
      <c r="Q141" s="227">
        <v>7138.9</v>
      </c>
      <c r="R141" s="227">
        <v>7499.3</v>
      </c>
      <c r="S141" s="227">
        <v>7792.5</v>
      </c>
      <c r="T141" s="864">
        <v>29629</v>
      </c>
      <c r="U141" s="227">
        <v>29972</v>
      </c>
      <c r="V141" s="227">
        <v>31277</v>
      </c>
      <c r="W141" s="227">
        <v>35322</v>
      </c>
      <c r="X141" s="227">
        <v>37031</v>
      </c>
      <c r="Y141" s="227">
        <v>39795</v>
      </c>
      <c r="Z141" s="227">
        <v>41243</v>
      </c>
      <c r="AA141" s="227">
        <v>42589</v>
      </c>
      <c r="AB141" s="136">
        <v>42872.7</v>
      </c>
      <c r="AC141" s="135">
        <v>43191.1</v>
      </c>
      <c r="AD141" s="135">
        <v>44044.1</v>
      </c>
      <c r="AE141" s="135">
        <v>15552.1</v>
      </c>
      <c r="AF141" s="135">
        <v>47137.599999999999</v>
      </c>
      <c r="AG141" s="135">
        <v>48829.1</v>
      </c>
      <c r="AH141" s="135">
        <v>50432.1</v>
      </c>
      <c r="AI141" s="559">
        <v>52096.2</v>
      </c>
    </row>
    <row r="142" spans="1:35" s="18" customFormat="1" ht="12.75">
      <c r="A142" s="236" t="s">
        <v>101</v>
      </c>
      <c r="B142" s="236"/>
      <c r="C142" s="236"/>
      <c r="D142" s="236"/>
      <c r="E142" s="236"/>
      <c r="F142" s="236"/>
      <c r="G142" s="228"/>
      <c r="H142" s="228"/>
      <c r="I142" s="228"/>
      <c r="J142" s="228"/>
      <c r="K142" s="228"/>
      <c r="L142" s="228"/>
      <c r="M142" s="228"/>
      <c r="N142" s="228"/>
      <c r="O142" s="866">
        <v>1.5</v>
      </c>
      <c r="P142" s="229">
        <v>2.1</v>
      </c>
      <c r="Q142" s="229">
        <v>3.1</v>
      </c>
      <c r="R142" s="229">
        <v>4.3</v>
      </c>
      <c r="S142" s="229">
        <v>3.9</v>
      </c>
      <c r="T142" s="866">
        <v>10.4</v>
      </c>
      <c r="U142" s="229">
        <f>(U141/T141-1)*100</f>
        <v>1.1576496000540004</v>
      </c>
      <c r="V142" s="229">
        <f t="shared" ref="V142:AI142" si="9">(V141/U141-1)*100</f>
        <v>4.3540637928733528</v>
      </c>
      <c r="W142" s="229">
        <f t="shared" si="9"/>
        <v>12.932826038302903</v>
      </c>
      <c r="X142" s="229">
        <f t="shared" si="9"/>
        <v>4.8383443746107258</v>
      </c>
      <c r="Y142" s="229">
        <f t="shared" si="9"/>
        <v>7.4640166347114567</v>
      </c>
      <c r="Z142" s="229">
        <f t="shared" si="9"/>
        <v>3.6386480713657576</v>
      </c>
      <c r="AA142" s="229">
        <f t="shared" si="9"/>
        <v>3.2635841233663809</v>
      </c>
      <c r="AB142" s="229">
        <f t="shared" si="9"/>
        <v>0.66613444786212117</v>
      </c>
      <c r="AC142" s="869">
        <f t="shared" si="9"/>
        <v>0.7426637463934016</v>
      </c>
      <c r="AD142" s="869">
        <f t="shared" si="9"/>
        <v>1.9749439120559487</v>
      </c>
      <c r="AE142" s="869">
        <f t="shared" si="9"/>
        <v>-64.689708723756411</v>
      </c>
      <c r="AF142" s="869">
        <f t="shared" si="9"/>
        <v>203.09475890715723</v>
      </c>
      <c r="AG142" s="869">
        <f t="shared" si="9"/>
        <v>3.5884304673975853</v>
      </c>
      <c r="AH142" s="869">
        <f t="shared" si="9"/>
        <v>3.2828784474831618</v>
      </c>
      <c r="AI142" s="869">
        <f t="shared" si="9"/>
        <v>3.2996841297507018</v>
      </c>
    </row>
    <row r="143" spans="1:35" s="18" customFormat="1" ht="12.75">
      <c r="A143" s="548"/>
      <c r="B143" s="548"/>
      <c r="C143" s="548"/>
      <c r="D143" s="548"/>
      <c r="E143" s="548"/>
      <c r="F143" s="548"/>
      <c r="G143" s="549"/>
      <c r="H143" s="549"/>
      <c r="I143" s="549"/>
      <c r="J143" s="549"/>
      <c r="K143" s="549"/>
      <c r="L143" s="549"/>
      <c r="M143" s="549"/>
      <c r="N143" s="549"/>
      <c r="O143" s="550"/>
      <c r="P143" s="550"/>
      <c r="Q143" s="550"/>
      <c r="R143" s="550"/>
      <c r="S143" s="550"/>
      <c r="T143" s="550"/>
      <c r="U143" s="550"/>
      <c r="V143" s="550"/>
      <c r="W143" s="550"/>
      <c r="X143" s="550"/>
      <c r="Y143" s="550"/>
      <c r="Z143" s="550"/>
      <c r="AA143" s="551"/>
      <c r="AB143" s="550"/>
      <c r="AC143" s="550"/>
      <c r="AD143" s="550"/>
      <c r="AE143" s="550"/>
      <c r="AF143" s="550"/>
      <c r="AG143" s="550"/>
      <c r="AH143" s="550"/>
    </row>
    <row r="144" spans="1:35" s="18" customFormat="1" ht="15">
      <c r="A144" s="545" t="s">
        <v>487</v>
      </c>
      <c r="B144" s="548"/>
      <c r="C144" s="548"/>
      <c r="D144" s="548"/>
      <c r="E144" s="548"/>
      <c r="F144" s="548"/>
      <c r="G144" s="549"/>
      <c r="H144" s="549"/>
      <c r="I144" s="549"/>
      <c r="J144" s="549"/>
      <c r="K144" s="549"/>
      <c r="L144" s="549"/>
      <c r="M144" s="549"/>
      <c r="N144" s="549"/>
      <c r="O144" s="550"/>
      <c r="P144" s="550"/>
      <c r="Q144" s="550"/>
      <c r="R144" s="550"/>
      <c r="S144" s="550"/>
      <c r="T144" s="550"/>
      <c r="U144" s="550"/>
      <c r="V144" s="550"/>
      <c r="W144" s="550"/>
      <c r="X144" s="550"/>
      <c r="Y144" s="550"/>
      <c r="Z144" s="550"/>
      <c r="AA144" s="551"/>
      <c r="AB144" s="550"/>
      <c r="AC144" s="550"/>
      <c r="AD144" s="550"/>
      <c r="AE144" s="550"/>
      <c r="AF144" s="550"/>
      <c r="AG144" s="550"/>
      <c r="AH144" s="550"/>
    </row>
    <row r="145" spans="1:34" s="18" customFormat="1" ht="12.75">
      <c r="A145" s="880" t="s">
        <v>754</v>
      </c>
      <c r="B145" s="548"/>
      <c r="C145" s="548"/>
      <c r="D145" s="548"/>
      <c r="E145" s="548"/>
      <c r="F145" s="548"/>
      <c r="G145" s="549"/>
      <c r="H145" s="549"/>
      <c r="I145" s="549"/>
      <c r="J145" s="549"/>
      <c r="K145" s="549"/>
      <c r="L145" s="549"/>
      <c r="M145" s="549"/>
      <c r="N145" s="549"/>
      <c r="O145" s="550"/>
      <c r="P145" s="550"/>
      <c r="Q145" s="550"/>
      <c r="R145" s="550"/>
      <c r="S145" s="550"/>
      <c r="T145" s="550"/>
      <c r="U145" s="550"/>
      <c r="V145" s="550"/>
      <c r="W145" s="550"/>
      <c r="X145" s="550"/>
      <c r="Y145" s="550"/>
      <c r="Z145" s="550"/>
      <c r="AA145" s="551"/>
      <c r="AB145" s="550"/>
      <c r="AC145" s="550"/>
      <c r="AD145" s="550"/>
      <c r="AE145" s="550"/>
      <c r="AF145" s="550"/>
      <c r="AG145" s="550"/>
      <c r="AH145" s="550"/>
    </row>
    <row r="146" spans="1:34" s="18" customFormat="1" ht="12.75">
      <c r="A146" s="881" t="s">
        <v>753</v>
      </c>
      <c r="B146" s="548"/>
      <c r="C146" s="548"/>
      <c r="D146" s="548"/>
      <c r="E146" s="548"/>
      <c r="F146" s="548"/>
      <c r="G146" s="549"/>
      <c r="H146" s="549"/>
      <c r="I146" s="549"/>
      <c r="J146" s="549"/>
      <c r="K146" s="549"/>
      <c r="L146" s="549"/>
      <c r="M146" s="549"/>
      <c r="N146" s="549"/>
      <c r="O146" s="550"/>
      <c r="P146" s="550"/>
      <c r="Q146" s="550"/>
      <c r="R146" s="550"/>
      <c r="S146" s="550"/>
      <c r="T146" s="550"/>
      <c r="U146" s="550"/>
      <c r="V146" s="550"/>
      <c r="W146" s="550"/>
      <c r="X146" s="550"/>
      <c r="Y146" s="550"/>
      <c r="Z146" s="550"/>
      <c r="AA146" s="551"/>
      <c r="AB146" s="550"/>
      <c r="AC146" s="550"/>
      <c r="AD146" s="550"/>
      <c r="AE146" s="550"/>
      <c r="AF146" s="550"/>
      <c r="AG146" s="550"/>
      <c r="AH146" s="550"/>
    </row>
    <row r="147" spans="1:34" s="18" customFormat="1" ht="15">
      <c r="A147"/>
      <c r="B147" s="548"/>
      <c r="C147" s="548"/>
      <c r="D147" s="548"/>
      <c r="E147" s="548"/>
      <c r="F147" s="548"/>
      <c r="G147" s="549"/>
      <c r="H147" s="549"/>
      <c r="I147" s="549"/>
      <c r="J147" s="549"/>
      <c r="K147" s="549"/>
      <c r="L147" s="549"/>
      <c r="M147" s="549"/>
      <c r="N147" s="549"/>
      <c r="O147" s="550"/>
      <c r="P147" s="550"/>
      <c r="Q147" s="550"/>
      <c r="R147" s="550"/>
      <c r="S147" s="550"/>
      <c r="T147" s="550"/>
      <c r="U147" s="550"/>
      <c r="V147" s="550"/>
      <c r="W147" s="550"/>
      <c r="X147" s="550"/>
      <c r="Y147" s="550"/>
      <c r="Z147" s="550"/>
      <c r="AA147" s="551"/>
      <c r="AB147" s="550"/>
      <c r="AC147" s="550"/>
      <c r="AD147" s="550"/>
      <c r="AE147" s="550"/>
      <c r="AF147" s="550"/>
      <c r="AG147" s="550"/>
      <c r="AH147" s="550"/>
    </row>
    <row r="148" spans="1:34" s="18" customFormat="1" ht="20.25">
      <c r="A148" s="560" t="s">
        <v>653</v>
      </c>
      <c r="B148" s="548"/>
      <c r="C148" s="548"/>
      <c r="D148" s="548"/>
      <c r="E148" s="548"/>
      <c r="F148" s="548"/>
      <c r="G148" s="549"/>
      <c r="H148" s="549"/>
      <c r="I148" s="549"/>
      <c r="J148" s="549"/>
      <c r="K148" s="549"/>
      <c r="L148" s="549"/>
      <c r="M148" s="549"/>
      <c r="N148" s="549"/>
      <c r="O148" s="550"/>
      <c r="P148" s="550"/>
      <c r="Q148" s="550"/>
      <c r="R148" s="550"/>
      <c r="S148" s="550"/>
      <c r="T148" s="550"/>
      <c r="U148" s="550"/>
      <c r="V148" s="550"/>
      <c r="W148" s="550"/>
      <c r="X148" s="550"/>
      <c r="Y148" s="550"/>
      <c r="Z148" s="550"/>
      <c r="AA148" s="551"/>
      <c r="AB148" s="550"/>
      <c r="AC148" s="550"/>
      <c r="AD148" s="550"/>
      <c r="AE148" s="550"/>
      <c r="AF148" s="550"/>
      <c r="AG148" s="550"/>
      <c r="AH148" s="550"/>
    </row>
    <row r="149" spans="1:34" s="18" customFormat="1" ht="15.75">
      <c r="A149" s="564" t="s">
        <v>512</v>
      </c>
      <c r="B149" s="548"/>
      <c r="C149" s="548"/>
      <c r="D149" s="548"/>
      <c r="E149" s="548"/>
      <c r="F149" s="548"/>
      <c r="G149" s="549"/>
      <c r="H149" s="549"/>
      <c r="I149" s="549"/>
      <c r="J149" s="549"/>
      <c r="K149" s="549"/>
      <c r="L149" s="549"/>
      <c r="M149" s="549"/>
      <c r="N149" s="549"/>
      <c r="O149" s="550"/>
      <c r="P149" s="550"/>
      <c r="Q149" s="550"/>
      <c r="R149" s="550"/>
      <c r="S149" s="550"/>
      <c r="T149" s="550"/>
      <c r="U149" s="550"/>
      <c r="V149" s="550"/>
      <c r="W149" s="550"/>
      <c r="X149" s="550"/>
      <c r="Y149" s="550"/>
      <c r="Z149" s="550"/>
      <c r="AA149" s="551"/>
      <c r="AB149" s="550"/>
      <c r="AC149" s="550"/>
      <c r="AD149" s="550"/>
      <c r="AE149" s="550"/>
      <c r="AF149" s="550"/>
      <c r="AG149" s="550"/>
      <c r="AH149" s="550"/>
    </row>
    <row r="150" spans="1:34" s="18" customFormat="1" ht="12.75">
      <c r="A150" s="566" t="s">
        <v>80</v>
      </c>
      <c r="B150" s="548"/>
      <c r="C150" s="548"/>
      <c r="D150" s="548"/>
      <c r="E150" s="548"/>
      <c r="F150" s="548"/>
      <c r="G150" s="549"/>
      <c r="H150" s="549"/>
      <c r="I150" s="549"/>
      <c r="J150" s="549"/>
      <c r="K150" s="549"/>
      <c r="L150" s="549"/>
      <c r="M150" s="549"/>
      <c r="N150" s="549"/>
      <c r="O150" s="550"/>
      <c r="P150" s="550"/>
      <c r="Q150" s="550"/>
      <c r="R150" s="550"/>
      <c r="S150" s="550"/>
      <c r="T150" s="550"/>
      <c r="U150" s="550"/>
      <c r="V150" s="550"/>
      <c r="W150" s="550"/>
      <c r="X150" s="550"/>
      <c r="Y150" s="550"/>
      <c r="Z150" s="550"/>
      <c r="AA150" s="550"/>
      <c r="AB150" s="550"/>
      <c r="AC150" s="550"/>
      <c r="AD150" s="550"/>
      <c r="AE150" s="550"/>
      <c r="AF150" s="550"/>
      <c r="AG150" s="550"/>
      <c r="AH150" s="550"/>
    </row>
    <row r="151" spans="1:34" s="18" customFormat="1" ht="12.75">
      <c r="A151" s="573" t="s">
        <v>81</v>
      </c>
      <c r="B151" s="548"/>
      <c r="C151" s="548"/>
      <c r="D151" s="548"/>
      <c r="E151" s="548"/>
      <c r="F151" s="548"/>
      <c r="G151" s="549"/>
      <c r="H151" s="549"/>
      <c r="I151" s="549"/>
      <c r="J151" s="549"/>
      <c r="K151" s="549"/>
      <c r="L151" s="549"/>
      <c r="M151" s="549"/>
      <c r="N151" s="549"/>
      <c r="O151" s="550"/>
      <c r="P151" s="550"/>
      <c r="Q151" s="550"/>
      <c r="R151" s="550"/>
      <c r="S151" s="550"/>
      <c r="T151" s="550"/>
      <c r="U151" s="550"/>
      <c r="V151" s="550"/>
      <c r="W151" s="550"/>
      <c r="X151" s="550"/>
      <c r="Y151" s="550"/>
      <c r="Z151" s="550"/>
      <c r="AA151" s="551"/>
      <c r="AB151" s="550"/>
      <c r="AC151" s="571">
        <v>2016</v>
      </c>
      <c r="AD151" s="571">
        <v>2017</v>
      </c>
      <c r="AE151" s="571">
        <v>2018</v>
      </c>
      <c r="AF151" s="571">
        <v>2019</v>
      </c>
      <c r="AG151" s="571">
        <v>2020</v>
      </c>
      <c r="AH151" s="571">
        <v>2021</v>
      </c>
    </row>
    <row r="152" spans="1:34" s="18" customFormat="1" ht="12.75">
      <c r="A152" s="552"/>
      <c r="B152" s="548"/>
      <c r="C152" s="548"/>
      <c r="D152" s="548"/>
      <c r="E152" s="548"/>
      <c r="F152" s="548"/>
      <c r="G152" s="549"/>
      <c r="H152" s="549"/>
      <c r="I152" s="549"/>
      <c r="J152" s="549"/>
      <c r="K152" s="549"/>
      <c r="L152" s="549"/>
      <c r="M152" s="549"/>
      <c r="N152" s="549"/>
      <c r="O152" s="550"/>
      <c r="P152" s="550"/>
      <c r="Q152" s="550"/>
      <c r="R152" s="550"/>
      <c r="S152" s="550"/>
      <c r="T152" s="550"/>
      <c r="U152" s="550"/>
      <c r="V152" s="550"/>
      <c r="W152" s="550"/>
      <c r="X152" s="550"/>
      <c r="Y152" s="550"/>
      <c r="Z152" s="550"/>
      <c r="AA152" s="551"/>
      <c r="AB152" s="550"/>
      <c r="AC152" s="575" t="s">
        <v>83</v>
      </c>
      <c r="AD152" s="575" t="s">
        <v>83</v>
      </c>
      <c r="AE152" s="575" t="s">
        <v>83</v>
      </c>
      <c r="AF152" s="575" t="s">
        <v>83</v>
      </c>
      <c r="AG152" s="575" t="s">
        <v>83</v>
      </c>
      <c r="AH152" s="575" t="s">
        <v>83</v>
      </c>
    </row>
    <row r="153" spans="1:34" s="18" customFormat="1" ht="12.75">
      <c r="A153" s="567" t="s">
        <v>88</v>
      </c>
      <c r="B153" s="548"/>
      <c r="C153" s="548"/>
      <c r="D153" s="548"/>
      <c r="E153" s="548"/>
      <c r="F153" s="548"/>
      <c r="G153" s="549"/>
      <c r="H153" s="549"/>
      <c r="I153" s="549"/>
      <c r="J153" s="549"/>
      <c r="K153" s="549"/>
      <c r="L153" s="549"/>
      <c r="M153" s="549"/>
      <c r="N153" s="549"/>
      <c r="O153" s="550"/>
      <c r="P153" s="550"/>
      <c r="Q153" s="550"/>
      <c r="R153" s="550"/>
      <c r="S153" s="550"/>
      <c r="T153" s="550"/>
      <c r="U153" s="550"/>
      <c r="V153" s="550"/>
      <c r="W153" s="550"/>
      <c r="X153" s="550"/>
      <c r="Y153" s="550"/>
      <c r="Z153" s="550"/>
      <c r="AA153" s="551"/>
      <c r="AB153" s="550"/>
      <c r="AC153" s="575"/>
      <c r="AD153" s="575"/>
      <c r="AE153" s="575"/>
      <c r="AF153" s="575"/>
      <c r="AG153" s="575"/>
      <c r="AH153" s="575"/>
    </row>
    <row r="154" spans="1:34" s="18" customFormat="1" ht="12.75">
      <c r="A154" s="582" t="s">
        <v>490</v>
      </c>
      <c r="B154" s="548"/>
      <c r="C154" s="548"/>
      <c r="D154" s="548"/>
      <c r="E154" s="548"/>
      <c r="F154" s="548"/>
      <c r="G154" s="549"/>
      <c r="H154" s="549"/>
      <c r="I154" s="549"/>
      <c r="J154" s="549"/>
      <c r="K154" s="549"/>
      <c r="L154" s="549"/>
      <c r="M154" s="549"/>
      <c r="N154" s="549"/>
      <c r="O154" s="550"/>
      <c r="P154" s="550"/>
      <c r="Q154" s="550"/>
      <c r="R154" s="550"/>
      <c r="S154" s="550"/>
      <c r="T154" s="550"/>
      <c r="U154" s="550"/>
      <c r="V154" s="550"/>
      <c r="W154" s="550"/>
      <c r="X154" s="550"/>
      <c r="Y154" s="550"/>
      <c r="Z154" s="550"/>
      <c r="AA154" s="551"/>
      <c r="AB154" s="550"/>
      <c r="AC154" s="608">
        <v>12191.5</v>
      </c>
      <c r="AD154" s="608">
        <v>13382.7</v>
      </c>
      <c r="AE154" s="608">
        <v>14633.1</v>
      </c>
      <c r="AF154" s="608">
        <v>15793</v>
      </c>
      <c r="AG154" s="608">
        <v>17035.2</v>
      </c>
      <c r="AH154" s="608">
        <v>18341.099999999999</v>
      </c>
    </row>
    <row r="155" spans="1:34" s="18" customFormat="1" ht="12.75">
      <c r="A155" s="582" t="s">
        <v>89</v>
      </c>
      <c r="B155" s="548"/>
      <c r="C155" s="548"/>
      <c r="D155" s="548"/>
      <c r="E155" s="548"/>
      <c r="F155" s="548"/>
      <c r="G155" s="549"/>
      <c r="H155" s="549"/>
      <c r="I155" s="549"/>
      <c r="J155" s="549"/>
      <c r="K155" s="549"/>
      <c r="L155" s="549"/>
      <c r="M155" s="549"/>
      <c r="N155" s="549"/>
      <c r="O155" s="550"/>
      <c r="P155" s="550"/>
      <c r="Q155" s="550"/>
      <c r="R155" s="550"/>
      <c r="S155" s="550"/>
      <c r="T155" s="550"/>
      <c r="U155" s="550"/>
      <c r="V155" s="550"/>
      <c r="W155" s="550"/>
      <c r="X155" s="550"/>
      <c r="Y155" s="550"/>
      <c r="Z155" s="550"/>
      <c r="AA155" s="551"/>
      <c r="AB155" s="550"/>
      <c r="AC155" s="608">
        <v>278.5</v>
      </c>
      <c r="AD155" s="608">
        <v>295.2</v>
      </c>
      <c r="AE155" s="608">
        <v>311.39999999999998</v>
      </c>
      <c r="AF155" s="608">
        <v>324.60000000000002</v>
      </c>
      <c r="AG155" s="608">
        <v>338.4</v>
      </c>
      <c r="AH155" s="608">
        <v>353.3</v>
      </c>
    </row>
    <row r="156" spans="1:34" s="18" customFormat="1" ht="12.75">
      <c r="A156" s="582" t="s">
        <v>104</v>
      </c>
      <c r="B156" s="548"/>
      <c r="C156" s="548"/>
      <c r="D156" s="548"/>
      <c r="E156" s="548"/>
      <c r="F156" s="548"/>
      <c r="G156" s="549"/>
      <c r="H156" s="549"/>
      <c r="I156" s="549"/>
      <c r="J156" s="549"/>
      <c r="K156" s="549"/>
      <c r="L156" s="549"/>
      <c r="M156" s="549"/>
      <c r="N156" s="549"/>
      <c r="O156" s="550"/>
      <c r="P156" s="550"/>
      <c r="Q156" s="550"/>
      <c r="R156" s="550"/>
      <c r="S156" s="550"/>
      <c r="T156" s="550"/>
      <c r="U156" s="550"/>
      <c r="V156" s="550"/>
      <c r="W156" s="550"/>
      <c r="X156" s="550"/>
      <c r="Y156" s="550"/>
      <c r="Z156" s="550"/>
      <c r="AA156" s="551"/>
      <c r="AB156" s="550"/>
      <c r="AC156" s="608">
        <v>4377.7</v>
      </c>
      <c r="AD156" s="608">
        <v>4533.5</v>
      </c>
      <c r="AE156" s="608">
        <v>4699.1000000000004</v>
      </c>
      <c r="AF156" s="608">
        <v>4865.5</v>
      </c>
      <c r="AG156" s="608">
        <v>5033.3999999999996</v>
      </c>
      <c r="AH156" s="608">
        <v>5191.8999999999996</v>
      </c>
    </row>
    <row r="157" spans="1:34" s="18" customFormat="1" ht="12.75">
      <c r="A157" s="582" t="s">
        <v>90</v>
      </c>
      <c r="B157" s="548"/>
      <c r="C157" s="548"/>
      <c r="D157" s="548"/>
      <c r="E157" s="548"/>
      <c r="F157" s="548"/>
      <c r="G157" s="549"/>
      <c r="H157" s="549"/>
      <c r="I157" s="549"/>
      <c r="J157" s="549"/>
      <c r="K157" s="549"/>
      <c r="L157" s="549"/>
      <c r="M157" s="549"/>
      <c r="N157" s="549"/>
      <c r="O157" s="550"/>
      <c r="P157" s="550"/>
      <c r="Q157" s="550"/>
      <c r="R157" s="550"/>
      <c r="S157" s="550"/>
      <c r="T157" s="550"/>
      <c r="U157" s="550"/>
      <c r="V157" s="550"/>
      <c r="W157" s="550"/>
      <c r="X157" s="550"/>
      <c r="Y157" s="550"/>
      <c r="Z157" s="550"/>
      <c r="AA157" s="551"/>
      <c r="AB157" s="550"/>
      <c r="AC157" s="608">
        <v>3.1</v>
      </c>
      <c r="AD157" s="608">
        <v>3.6</v>
      </c>
      <c r="AE157" s="608">
        <v>3.7</v>
      </c>
      <c r="AF157" s="608">
        <v>3.5</v>
      </c>
      <c r="AG157" s="608">
        <v>3.5</v>
      </c>
      <c r="AH157" s="608">
        <v>3.1</v>
      </c>
    </row>
    <row r="158" spans="1:34" s="18" customFormat="1" ht="12.75">
      <c r="A158" s="567"/>
      <c r="B158" s="548"/>
      <c r="C158" s="548"/>
      <c r="D158" s="548"/>
      <c r="E158" s="548"/>
      <c r="F158" s="548"/>
      <c r="G158" s="549"/>
      <c r="H158" s="549"/>
      <c r="I158" s="549"/>
      <c r="J158" s="549"/>
      <c r="K158" s="549"/>
      <c r="L158" s="549"/>
      <c r="M158" s="549"/>
      <c r="N158" s="549"/>
      <c r="O158" s="550"/>
      <c r="P158" s="550"/>
      <c r="Q158" s="550"/>
      <c r="R158" s="550"/>
      <c r="S158" s="550"/>
      <c r="T158" s="550"/>
      <c r="U158" s="550"/>
      <c r="V158" s="550"/>
      <c r="W158" s="550"/>
      <c r="X158" s="550"/>
      <c r="Y158" s="550"/>
      <c r="Z158" s="550"/>
      <c r="AA158" s="551"/>
      <c r="AB158" s="550"/>
      <c r="AC158" s="608"/>
      <c r="AD158" s="608"/>
      <c r="AE158" s="608"/>
      <c r="AF158" s="608"/>
      <c r="AG158" s="608"/>
      <c r="AH158" s="608"/>
    </row>
    <row r="159" spans="1:34" s="18" customFormat="1" ht="12.75">
      <c r="A159" s="567" t="s">
        <v>91</v>
      </c>
      <c r="B159" s="548"/>
      <c r="C159" s="548"/>
      <c r="D159" s="548"/>
      <c r="E159" s="548"/>
      <c r="F159" s="548"/>
      <c r="G159" s="549"/>
      <c r="H159" s="549"/>
      <c r="I159" s="549"/>
      <c r="J159" s="549"/>
      <c r="K159" s="549"/>
      <c r="L159" s="549"/>
      <c r="M159" s="549"/>
      <c r="N159" s="549"/>
      <c r="O159" s="550"/>
      <c r="P159" s="550"/>
      <c r="Q159" s="550"/>
      <c r="R159" s="550"/>
      <c r="S159" s="550"/>
      <c r="T159" s="550"/>
      <c r="U159" s="550"/>
      <c r="V159" s="550"/>
      <c r="W159" s="550"/>
      <c r="X159" s="550"/>
      <c r="Y159" s="550"/>
      <c r="Z159" s="550"/>
      <c r="AA159" s="551"/>
      <c r="AB159" s="550"/>
      <c r="AC159" s="577"/>
      <c r="AD159" s="577"/>
      <c r="AE159" s="577"/>
      <c r="AF159" s="577"/>
      <c r="AG159" s="577"/>
      <c r="AH159" s="577"/>
    </row>
    <row r="160" spans="1:34" s="18" customFormat="1" ht="12.75">
      <c r="A160" s="582" t="s">
        <v>490</v>
      </c>
      <c r="B160" s="548"/>
      <c r="C160" s="548"/>
      <c r="D160" s="548"/>
      <c r="E160" s="548"/>
      <c r="F160" s="548"/>
      <c r="G160" s="549"/>
      <c r="H160" s="549"/>
      <c r="I160" s="549"/>
      <c r="J160" s="549"/>
      <c r="K160" s="549"/>
      <c r="L160" s="549"/>
      <c r="M160" s="549"/>
      <c r="N160" s="549"/>
      <c r="O160" s="550"/>
      <c r="P160" s="550"/>
      <c r="Q160" s="550"/>
      <c r="R160" s="550"/>
      <c r="S160" s="550"/>
      <c r="T160" s="550"/>
      <c r="U160" s="550"/>
      <c r="V160" s="550"/>
      <c r="W160" s="550"/>
      <c r="X160" s="550"/>
      <c r="Y160" s="550"/>
      <c r="Z160" s="550"/>
      <c r="AA160" s="551"/>
      <c r="AB160" s="550"/>
      <c r="AC160" s="608">
        <v>9844.6</v>
      </c>
      <c r="AD160" s="608">
        <v>11369.4</v>
      </c>
      <c r="AE160" s="608">
        <v>12138.9</v>
      </c>
      <c r="AF160" s="608">
        <v>12354.7</v>
      </c>
      <c r="AG160" s="608">
        <v>12727.5</v>
      </c>
      <c r="AH160" s="608">
        <v>13013.7</v>
      </c>
    </row>
    <row r="161" spans="1:34" s="18" customFormat="1" ht="12.75">
      <c r="A161" s="582" t="s">
        <v>89</v>
      </c>
      <c r="B161" s="548"/>
      <c r="C161" s="548"/>
      <c r="D161" s="548"/>
      <c r="E161" s="548"/>
      <c r="F161" s="548"/>
      <c r="G161" s="549"/>
      <c r="H161" s="549"/>
      <c r="I161" s="549"/>
      <c r="J161" s="549"/>
      <c r="K161" s="549"/>
      <c r="L161" s="549"/>
      <c r="M161" s="549"/>
      <c r="N161" s="549"/>
      <c r="O161" s="550"/>
      <c r="P161" s="550"/>
      <c r="Q161" s="550"/>
      <c r="R161" s="550"/>
      <c r="S161" s="550"/>
      <c r="T161" s="550"/>
      <c r="U161" s="550"/>
      <c r="V161" s="550"/>
      <c r="W161" s="550"/>
      <c r="X161" s="550"/>
      <c r="Y161" s="550"/>
      <c r="Z161" s="550"/>
      <c r="AA161" s="551"/>
      <c r="AB161" s="550"/>
      <c r="AC161" s="608">
        <v>277.3</v>
      </c>
      <c r="AD161" s="608">
        <v>322.89999999999998</v>
      </c>
      <c r="AE161" s="608">
        <v>346.6</v>
      </c>
      <c r="AF161" s="608">
        <v>354.8</v>
      </c>
      <c r="AG161" s="608">
        <v>366.9</v>
      </c>
      <c r="AH161" s="608">
        <v>375.5</v>
      </c>
    </row>
    <row r="162" spans="1:34" s="18" customFormat="1" ht="12.75">
      <c r="A162" s="582" t="s">
        <v>104</v>
      </c>
      <c r="B162" s="548"/>
      <c r="C162" s="548"/>
      <c r="D162" s="548"/>
      <c r="E162" s="548"/>
      <c r="F162" s="548"/>
      <c r="G162" s="549"/>
      <c r="H162" s="549"/>
      <c r="I162" s="549"/>
      <c r="J162" s="549"/>
      <c r="K162" s="549"/>
      <c r="L162" s="549"/>
      <c r="M162" s="549"/>
      <c r="N162" s="549"/>
      <c r="O162" s="550"/>
      <c r="P162" s="550"/>
      <c r="Q162" s="550"/>
      <c r="R162" s="550"/>
      <c r="S162" s="550"/>
      <c r="T162" s="550"/>
      <c r="U162" s="550"/>
      <c r="V162" s="550"/>
      <c r="W162" s="550"/>
      <c r="X162" s="550"/>
      <c r="Y162" s="550"/>
      <c r="Z162" s="550"/>
      <c r="AA162" s="551"/>
      <c r="AB162" s="550"/>
      <c r="AC162" s="608">
        <v>3550</v>
      </c>
      <c r="AD162" s="608">
        <v>3520.8</v>
      </c>
      <c r="AE162" s="608">
        <v>3501.8</v>
      </c>
      <c r="AF162" s="608">
        <v>3481.9</v>
      </c>
      <c r="AG162" s="608">
        <v>3469.1</v>
      </c>
      <c r="AH162" s="608">
        <v>3465.4</v>
      </c>
    </row>
    <row r="163" spans="1:34" s="18" customFormat="1" ht="12.75">
      <c r="A163" s="582" t="s">
        <v>90</v>
      </c>
      <c r="B163" s="548"/>
      <c r="C163" s="548"/>
      <c r="D163" s="548"/>
      <c r="E163" s="548"/>
      <c r="F163" s="548"/>
      <c r="G163" s="549"/>
      <c r="H163" s="549"/>
      <c r="I163" s="549"/>
      <c r="J163" s="549"/>
      <c r="K163" s="549"/>
      <c r="L163" s="549"/>
      <c r="M163" s="549"/>
      <c r="N163" s="549"/>
      <c r="O163" s="550"/>
      <c r="P163" s="550"/>
      <c r="Q163" s="550"/>
      <c r="R163" s="550"/>
      <c r="S163" s="550"/>
      <c r="T163" s="550"/>
      <c r="U163" s="550"/>
      <c r="V163" s="550"/>
      <c r="W163" s="550"/>
      <c r="X163" s="550"/>
      <c r="Y163" s="550"/>
      <c r="Z163" s="550"/>
      <c r="AA163" s="551"/>
      <c r="AB163" s="550"/>
      <c r="AC163" s="608">
        <v>-1.3</v>
      </c>
      <c r="AD163" s="608">
        <v>-0.8</v>
      </c>
      <c r="AE163" s="608">
        <v>-0.5</v>
      </c>
      <c r="AF163" s="608">
        <v>-0.6</v>
      </c>
      <c r="AG163" s="608">
        <v>-0.4</v>
      </c>
      <c r="AH163" s="608">
        <v>-0.1</v>
      </c>
    </row>
    <row r="164" spans="1:34" s="18" customFormat="1" ht="12.75">
      <c r="A164" s="567"/>
      <c r="B164" s="548"/>
      <c r="C164" s="548"/>
      <c r="D164" s="548"/>
      <c r="E164" s="548"/>
      <c r="F164" s="548"/>
      <c r="G164" s="549"/>
      <c r="H164" s="549"/>
      <c r="I164" s="549"/>
      <c r="J164" s="549"/>
      <c r="K164" s="549"/>
      <c r="L164" s="549"/>
      <c r="M164" s="549"/>
      <c r="N164" s="549"/>
      <c r="O164" s="550"/>
      <c r="P164" s="550"/>
      <c r="Q164" s="550"/>
      <c r="R164" s="550"/>
      <c r="S164" s="550"/>
      <c r="T164" s="550"/>
      <c r="U164" s="550"/>
      <c r="V164" s="550"/>
      <c r="W164" s="550"/>
      <c r="X164" s="550"/>
      <c r="Y164" s="550"/>
      <c r="Z164" s="550"/>
      <c r="AA164" s="551"/>
      <c r="AB164" s="550"/>
      <c r="AC164" s="577"/>
      <c r="AD164" s="577"/>
      <c r="AE164" s="577"/>
      <c r="AF164" s="577"/>
      <c r="AG164" s="577"/>
      <c r="AH164" s="577"/>
    </row>
    <row r="165" spans="1:34" s="18" customFormat="1" ht="12.75">
      <c r="A165" s="567" t="s">
        <v>92</v>
      </c>
      <c r="B165" s="548"/>
      <c r="C165" s="548"/>
      <c r="D165" s="548"/>
      <c r="E165" s="548"/>
      <c r="F165" s="548"/>
      <c r="G165" s="549"/>
      <c r="H165" s="549"/>
      <c r="I165" s="549"/>
      <c r="J165" s="549"/>
      <c r="K165" s="549"/>
      <c r="L165" s="549"/>
      <c r="M165" s="549"/>
      <c r="N165" s="549"/>
      <c r="O165" s="550"/>
      <c r="P165" s="550"/>
      <c r="Q165" s="550"/>
      <c r="R165" s="550"/>
      <c r="S165" s="550"/>
      <c r="T165" s="550"/>
      <c r="U165" s="550"/>
      <c r="V165" s="550"/>
      <c r="W165" s="550"/>
      <c r="X165" s="550"/>
      <c r="Y165" s="550"/>
      <c r="Z165" s="550"/>
      <c r="AA165" s="551"/>
      <c r="AB165" s="550"/>
      <c r="AC165" s="577"/>
      <c r="AD165" s="577"/>
      <c r="AE165" s="577"/>
      <c r="AF165" s="577"/>
      <c r="AG165" s="577"/>
      <c r="AH165" s="577"/>
    </row>
    <row r="166" spans="1:34" s="18" customFormat="1" ht="12.75">
      <c r="A166" s="582" t="s">
        <v>490</v>
      </c>
      <c r="B166" s="548"/>
      <c r="C166" s="548"/>
      <c r="D166" s="548"/>
      <c r="E166" s="548"/>
      <c r="F166" s="548"/>
      <c r="G166" s="549"/>
      <c r="H166" s="549"/>
      <c r="I166" s="549"/>
      <c r="J166" s="549"/>
      <c r="K166" s="549"/>
      <c r="L166" s="549"/>
      <c r="M166" s="549"/>
      <c r="N166" s="549"/>
      <c r="O166" s="550"/>
      <c r="P166" s="550"/>
      <c r="Q166" s="550"/>
      <c r="R166" s="550"/>
      <c r="S166" s="550"/>
      <c r="T166" s="550"/>
      <c r="U166" s="550"/>
      <c r="V166" s="550"/>
      <c r="W166" s="550"/>
      <c r="X166" s="550"/>
      <c r="Y166" s="550"/>
      <c r="Z166" s="550"/>
      <c r="AA166" s="551"/>
      <c r="AB166" s="550"/>
      <c r="AC166" s="608">
        <v>4034.3</v>
      </c>
      <c r="AD166" s="608">
        <v>4813.3</v>
      </c>
      <c r="AE166" s="608">
        <v>4973.7</v>
      </c>
      <c r="AF166" s="608">
        <v>4878.5</v>
      </c>
      <c r="AG166" s="608">
        <v>4966.6000000000004</v>
      </c>
      <c r="AH166" s="608">
        <v>5171.3</v>
      </c>
    </row>
    <row r="167" spans="1:34" s="18" customFormat="1" ht="12.75">
      <c r="A167" s="582" t="s">
        <v>89</v>
      </c>
      <c r="B167" s="548"/>
      <c r="C167" s="548"/>
      <c r="D167" s="548"/>
      <c r="E167" s="548"/>
      <c r="F167" s="548"/>
      <c r="G167" s="549"/>
      <c r="H167" s="549"/>
      <c r="I167" s="549"/>
      <c r="J167" s="549"/>
      <c r="K167" s="549"/>
      <c r="L167" s="549"/>
      <c r="M167" s="549"/>
      <c r="N167" s="549"/>
      <c r="O167" s="550"/>
      <c r="P167" s="550"/>
      <c r="Q167" s="550"/>
      <c r="R167" s="550"/>
      <c r="S167" s="550"/>
      <c r="T167" s="550"/>
      <c r="U167" s="550"/>
      <c r="V167" s="550"/>
      <c r="W167" s="550"/>
      <c r="X167" s="550"/>
      <c r="Y167" s="550"/>
      <c r="Z167" s="550"/>
      <c r="AA167" s="551"/>
      <c r="AB167" s="550"/>
      <c r="AC167" s="608">
        <v>549.9</v>
      </c>
      <c r="AD167" s="608">
        <v>564.29999999999995</v>
      </c>
      <c r="AE167" s="608">
        <v>574.5</v>
      </c>
      <c r="AF167" s="608">
        <v>555.5</v>
      </c>
      <c r="AG167" s="608">
        <v>568.4</v>
      </c>
      <c r="AH167" s="608">
        <v>586.79999999999995</v>
      </c>
    </row>
    <row r="168" spans="1:34" s="18" customFormat="1" ht="12.75">
      <c r="A168" s="582" t="s">
        <v>104</v>
      </c>
      <c r="B168" s="548"/>
      <c r="C168" s="548"/>
      <c r="D168" s="548"/>
      <c r="E168" s="548"/>
      <c r="F168" s="548"/>
      <c r="G168" s="549"/>
      <c r="H168" s="549"/>
      <c r="I168" s="549"/>
      <c r="J168" s="549"/>
      <c r="K168" s="549"/>
      <c r="L168" s="549"/>
      <c r="M168" s="549"/>
      <c r="N168" s="549"/>
      <c r="O168" s="550"/>
      <c r="P168" s="550"/>
      <c r="Q168" s="550"/>
      <c r="R168" s="550"/>
      <c r="S168" s="550"/>
      <c r="T168" s="550"/>
      <c r="U168" s="550"/>
      <c r="V168" s="550"/>
      <c r="W168" s="550"/>
      <c r="X168" s="550"/>
      <c r="Y168" s="550"/>
      <c r="Z168" s="550"/>
      <c r="AA168" s="551"/>
      <c r="AB168" s="550"/>
      <c r="AC168" s="608">
        <v>733.7</v>
      </c>
      <c r="AD168" s="608">
        <v>852.9</v>
      </c>
      <c r="AE168" s="608">
        <v>865.7</v>
      </c>
      <c r="AF168" s="608">
        <v>878.2</v>
      </c>
      <c r="AG168" s="608">
        <v>873.8</v>
      </c>
      <c r="AH168" s="608">
        <v>881.3</v>
      </c>
    </row>
    <row r="169" spans="1:34" s="18" customFormat="1" ht="12.75">
      <c r="A169" s="582" t="s">
        <v>90</v>
      </c>
      <c r="B169" s="548"/>
      <c r="C169" s="548"/>
      <c r="D169" s="548"/>
      <c r="E169" s="548"/>
      <c r="F169" s="548"/>
      <c r="G169" s="549"/>
      <c r="H169" s="549"/>
      <c r="I169" s="549"/>
      <c r="J169" s="549"/>
      <c r="K169" s="549"/>
      <c r="L169" s="549"/>
      <c r="M169" s="549"/>
      <c r="N169" s="549"/>
      <c r="O169" s="550"/>
      <c r="P169" s="550"/>
      <c r="Q169" s="550"/>
      <c r="R169" s="550"/>
      <c r="S169" s="550"/>
      <c r="T169" s="550"/>
      <c r="U169" s="550"/>
      <c r="V169" s="550"/>
      <c r="W169" s="550"/>
      <c r="X169" s="550"/>
      <c r="Y169" s="550"/>
      <c r="Z169" s="550"/>
      <c r="AA169" s="551"/>
      <c r="AB169" s="550"/>
      <c r="AC169" s="608">
        <v>8.1999999999999993</v>
      </c>
      <c r="AD169" s="608">
        <v>16.3</v>
      </c>
      <c r="AE169" s="608">
        <v>1.5</v>
      </c>
      <c r="AF169" s="608">
        <v>1.5</v>
      </c>
      <c r="AG169" s="608">
        <v>-0.5</v>
      </c>
      <c r="AH169" s="608">
        <v>0.9</v>
      </c>
    </row>
    <row r="170" spans="1:34" s="18" customFormat="1" ht="12.75">
      <c r="A170" s="567"/>
      <c r="B170" s="548"/>
      <c r="C170" s="548"/>
      <c r="D170" s="548"/>
      <c r="E170" s="548"/>
      <c r="F170" s="548"/>
      <c r="G170" s="549"/>
      <c r="H170" s="549"/>
      <c r="I170" s="549"/>
      <c r="J170" s="549"/>
      <c r="K170" s="549"/>
      <c r="L170" s="549"/>
      <c r="M170" s="549"/>
      <c r="N170" s="549"/>
      <c r="O170" s="550"/>
      <c r="P170" s="550"/>
      <c r="Q170" s="550"/>
      <c r="R170" s="550"/>
      <c r="S170" s="550"/>
      <c r="T170" s="550"/>
      <c r="U170" s="550"/>
      <c r="V170" s="550"/>
      <c r="W170" s="550"/>
      <c r="X170" s="550"/>
      <c r="Y170" s="550"/>
      <c r="Z170" s="550"/>
      <c r="AA170" s="551"/>
      <c r="AB170" s="550"/>
      <c r="AC170" s="577"/>
      <c r="AD170" s="577"/>
      <c r="AE170" s="577"/>
      <c r="AF170" s="577"/>
      <c r="AG170" s="577"/>
      <c r="AH170" s="577"/>
    </row>
    <row r="171" spans="1:34" s="18" customFormat="1" ht="12.75">
      <c r="A171" s="567" t="s">
        <v>93</v>
      </c>
      <c r="B171" s="548"/>
      <c r="C171" s="548"/>
      <c r="D171" s="548"/>
      <c r="E171" s="548"/>
      <c r="F171" s="548"/>
      <c r="G171" s="549"/>
      <c r="H171" s="549"/>
      <c r="I171" s="549"/>
      <c r="J171" s="549"/>
      <c r="K171" s="549"/>
      <c r="L171" s="549"/>
      <c r="M171" s="549"/>
      <c r="N171" s="549"/>
      <c r="O171" s="550"/>
      <c r="P171" s="550"/>
      <c r="Q171" s="550"/>
      <c r="R171" s="550"/>
      <c r="S171" s="550"/>
      <c r="T171" s="550"/>
      <c r="U171" s="550"/>
      <c r="V171" s="550"/>
      <c r="W171" s="550"/>
      <c r="X171" s="550"/>
      <c r="Y171" s="550"/>
      <c r="Z171" s="550"/>
      <c r="AA171" s="551"/>
      <c r="AB171" s="550"/>
      <c r="AC171" s="577"/>
      <c r="AD171" s="577"/>
      <c r="AE171" s="577"/>
      <c r="AF171" s="577"/>
      <c r="AG171" s="577"/>
      <c r="AH171" s="577"/>
    </row>
    <row r="172" spans="1:34" s="18" customFormat="1" ht="12.75">
      <c r="A172" s="582" t="s">
        <v>490</v>
      </c>
      <c r="B172" s="548"/>
      <c r="C172" s="548"/>
      <c r="D172" s="548"/>
      <c r="E172" s="548"/>
      <c r="F172" s="548"/>
      <c r="G172" s="549"/>
      <c r="H172" s="549"/>
      <c r="I172" s="549"/>
      <c r="J172" s="549"/>
      <c r="K172" s="549"/>
      <c r="L172" s="549"/>
      <c r="M172" s="549"/>
      <c r="N172" s="549"/>
      <c r="O172" s="550"/>
      <c r="P172" s="550"/>
      <c r="Q172" s="550"/>
      <c r="R172" s="550"/>
      <c r="S172" s="550"/>
      <c r="T172" s="550"/>
      <c r="U172" s="550"/>
      <c r="V172" s="550"/>
      <c r="W172" s="550"/>
      <c r="X172" s="550"/>
      <c r="Y172" s="550"/>
      <c r="Z172" s="550"/>
      <c r="AA172" s="551"/>
      <c r="AB172" s="550"/>
      <c r="AC172" s="608">
        <v>3134.5</v>
      </c>
      <c r="AD172" s="608">
        <v>3453</v>
      </c>
      <c r="AE172" s="608">
        <v>3828.5</v>
      </c>
      <c r="AF172" s="608">
        <v>4204.8999999999996</v>
      </c>
      <c r="AG172" s="608">
        <v>4600.6000000000004</v>
      </c>
      <c r="AH172" s="608">
        <v>5025.3999999999996</v>
      </c>
    </row>
    <row r="173" spans="1:34" s="18" customFormat="1" ht="12.75">
      <c r="A173" s="582" t="s">
        <v>89</v>
      </c>
      <c r="B173" s="548"/>
      <c r="C173" s="548"/>
      <c r="D173" s="548"/>
      <c r="E173" s="548"/>
      <c r="F173" s="548"/>
      <c r="G173" s="549"/>
      <c r="H173" s="549"/>
      <c r="I173" s="549"/>
      <c r="J173" s="549"/>
      <c r="K173" s="549"/>
      <c r="L173" s="549"/>
      <c r="M173" s="549"/>
      <c r="N173" s="549"/>
      <c r="O173" s="550"/>
      <c r="P173" s="550"/>
      <c r="Q173" s="550"/>
      <c r="R173" s="550"/>
      <c r="S173" s="550"/>
      <c r="T173" s="550"/>
      <c r="U173" s="550"/>
      <c r="V173" s="550"/>
      <c r="W173" s="550"/>
      <c r="X173" s="550"/>
      <c r="Y173" s="550"/>
      <c r="Z173" s="550"/>
      <c r="AA173" s="551"/>
      <c r="AB173" s="550"/>
      <c r="AC173" s="608">
        <v>256</v>
      </c>
      <c r="AD173" s="608">
        <v>273.8</v>
      </c>
      <c r="AE173" s="608">
        <v>291.89999999999998</v>
      </c>
      <c r="AF173" s="608">
        <v>308.3</v>
      </c>
      <c r="AG173" s="608">
        <v>324.3</v>
      </c>
      <c r="AH173" s="608">
        <v>340.6</v>
      </c>
    </row>
    <row r="174" spans="1:34" s="18" customFormat="1" ht="12.75">
      <c r="A174" s="582" t="s">
        <v>104</v>
      </c>
      <c r="B174" s="548"/>
      <c r="C174" s="548"/>
      <c r="D174" s="548"/>
      <c r="E174" s="548"/>
      <c r="F174" s="548"/>
      <c r="G174" s="549"/>
      <c r="H174" s="549"/>
      <c r="I174" s="549"/>
      <c r="J174" s="549"/>
      <c r="K174" s="549"/>
      <c r="L174" s="549"/>
      <c r="M174" s="549"/>
      <c r="N174" s="549"/>
      <c r="O174" s="550"/>
      <c r="P174" s="550"/>
      <c r="Q174" s="550"/>
      <c r="R174" s="550"/>
      <c r="S174" s="550"/>
      <c r="T174" s="550"/>
      <c r="U174" s="550"/>
      <c r="V174" s="550"/>
      <c r="W174" s="550"/>
      <c r="X174" s="550"/>
      <c r="Y174" s="550"/>
      <c r="Z174" s="550"/>
      <c r="AA174" s="551"/>
      <c r="AB174" s="550"/>
      <c r="AC174" s="608">
        <v>1224.4000000000001</v>
      </c>
      <c r="AD174" s="608">
        <v>1261.0999999999999</v>
      </c>
      <c r="AE174" s="608">
        <v>1311.6</v>
      </c>
      <c r="AF174" s="608">
        <v>1364</v>
      </c>
      <c r="AG174" s="608">
        <v>1418.6</v>
      </c>
      <c r="AH174" s="608">
        <v>1475.3</v>
      </c>
    </row>
    <row r="175" spans="1:34" s="18" customFormat="1" ht="12.75">
      <c r="A175" s="582" t="s">
        <v>90</v>
      </c>
      <c r="B175" s="548"/>
      <c r="C175" s="548"/>
      <c r="D175" s="548"/>
      <c r="E175" s="548"/>
      <c r="F175" s="548"/>
      <c r="G175" s="549"/>
      <c r="H175" s="549"/>
      <c r="I175" s="549"/>
      <c r="J175" s="549"/>
      <c r="K175" s="549"/>
      <c r="L175" s="549"/>
      <c r="M175" s="549"/>
      <c r="N175" s="549"/>
      <c r="O175" s="550"/>
      <c r="P175" s="550"/>
      <c r="Q175" s="550"/>
      <c r="R175" s="550"/>
      <c r="S175" s="550"/>
      <c r="T175" s="550"/>
      <c r="U175" s="550"/>
      <c r="V175" s="550"/>
      <c r="W175" s="550"/>
      <c r="X175" s="550"/>
      <c r="Y175" s="550"/>
      <c r="Z175" s="550"/>
      <c r="AA175" s="551"/>
      <c r="AB175" s="550"/>
      <c r="AC175" s="608">
        <v>2</v>
      </c>
      <c r="AD175" s="608">
        <v>3</v>
      </c>
      <c r="AE175" s="608">
        <v>4</v>
      </c>
      <c r="AF175" s="608">
        <v>4</v>
      </c>
      <c r="AG175" s="608">
        <v>4</v>
      </c>
      <c r="AH175" s="608">
        <v>4</v>
      </c>
    </row>
    <row r="176" spans="1:34" s="18" customFormat="1" ht="12.75">
      <c r="A176" s="567"/>
      <c r="B176" s="548"/>
      <c r="C176" s="548"/>
      <c r="D176" s="548"/>
      <c r="E176" s="548"/>
      <c r="F176" s="548"/>
      <c r="G176" s="549"/>
      <c r="H176" s="549"/>
      <c r="I176" s="549"/>
      <c r="J176" s="549"/>
      <c r="K176" s="549"/>
      <c r="L176" s="549"/>
      <c r="M176" s="549"/>
      <c r="N176" s="549"/>
      <c r="O176" s="550"/>
      <c r="P176" s="550"/>
      <c r="Q176" s="550"/>
      <c r="R176" s="550"/>
      <c r="S176" s="550"/>
      <c r="T176" s="550"/>
      <c r="U176" s="550"/>
      <c r="V176" s="550"/>
      <c r="W176" s="550"/>
      <c r="X176" s="550"/>
      <c r="Y176" s="550"/>
      <c r="Z176" s="550"/>
      <c r="AA176" s="551"/>
      <c r="AB176" s="550"/>
      <c r="AC176" s="577"/>
      <c r="AD176" s="577"/>
      <c r="AE176" s="577"/>
      <c r="AF176" s="577"/>
      <c r="AG176" s="577"/>
      <c r="AH176" s="577"/>
    </row>
    <row r="177" spans="1:34" s="18" customFormat="1" ht="12.75">
      <c r="A177" s="567" t="s">
        <v>94</v>
      </c>
      <c r="B177" s="548"/>
      <c r="C177" s="548"/>
      <c r="D177" s="548"/>
      <c r="E177" s="548"/>
      <c r="F177" s="548"/>
      <c r="G177" s="549"/>
      <c r="H177" s="549"/>
      <c r="I177" s="549"/>
      <c r="J177" s="549"/>
      <c r="K177" s="549"/>
      <c r="L177" s="549"/>
      <c r="M177" s="549"/>
      <c r="N177" s="549"/>
      <c r="O177" s="550"/>
      <c r="P177" s="550"/>
      <c r="Q177" s="550"/>
      <c r="R177" s="550"/>
      <c r="S177" s="550"/>
      <c r="T177" s="550"/>
      <c r="U177" s="550"/>
      <c r="V177" s="550"/>
      <c r="W177" s="550"/>
      <c r="X177" s="550"/>
      <c r="Y177" s="550"/>
      <c r="Z177" s="550"/>
      <c r="AA177" s="551"/>
      <c r="AB177" s="550"/>
      <c r="AC177" s="577"/>
      <c r="AD177" s="577"/>
      <c r="AE177" s="577"/>
      <c r="AF177" s="577"/>
      <c r="AG177" s="577"/>
      <c r="AH177" s="577"/>
    </row>
    <row r="178" spans="1:34" s="18" customFormat="1" ht="12.75">
      <c r="A178" s="582" t="s">
        <v>490</v>
      </c>
      <c r="B178" s="548"/>
      <c r="C178" s="548"/>
      <c r="D178" s="548"/>
      <c r="E178" s="548"/>
      <c r="F178" s="548"/>
      <c r="G178" s="549"/>
      <c r="H178" s="549"/>
      <c r="I178" s="549"/>
      <c r="J178" s="549"/>
      <c r="K178" s="549"/>
      <c r="L178" s="549"/>
      <c r="M178" s="549"/>
      <c r="N178" s="549"/>
      <c r="O178" s="550"/>
      <c r="P178" s="550"/>
      <c r="Q178" s="550"/>
      <c r="R178" s="550"/>
      <c r="S178" s="550"/>
      <c r="T178" s="550"/>
      <c r="U178" s="550"/>
      <c r="V178" s="550"/>
      <c r="W178" s="550"/>
      <c r="X178" s="550"/>
      <c r="Y178" s="550"/>
      <c r="Z178" s="550"/>
      <c r="AA178" s="551"/>
      <c r="AB178" s="550"/>
      <c r="AC178" s="608">
        <v>1084.7</v>
      </c>
      <c r="AD178" s="608">
        <v>1194.9000000000001</v>
      </c>
      <c r="AE178" s="608">
        <v>1312.1</v>
      </c>
      <c r="AF178" s="608">
        <v>1427.3</v>
      </c>
      <c r="AG178" s="608">
        <v>1546.6</v>
      </c>
      <c r="AH178" s="608">
        <v>1673.1</v>
      </c>
    </row>
    <row r="179" spans="1:34" s="18" customFormat="1" ht="12.75">
      <c r="A179" s="582" t="s">
        <v>89</v>
      </c>
      <c r="B179" s="548"/>
      <c r="C179" s="548"/>
      <c r="D179" s="548"/>
      <c r="E179" s="548"/>
      <c r="F179" s="548"/>
      <c r="G179" s="549"/>
      <c r="H179" s="549"/>
      <c r="I179" s="549"/>
      <c r="J179" s="549"/>
      <c r="K179" s="549"/>
      <c r="L179" s="549"/>
      <c r="M179" s="549"/>
      <c r="N179" s="549"/>
      <c r="O179" s="550"/>
      <c r="P179" s="550"/>
      <c r="Q179" s="550"/>
      <c r="R179" s="550"/>
      <c r="S179" s="550"/>
      <c r="T179" s="550"/>
      <c r="U179" s="550"/>
      <c r="V179" s="550"/>
      <c r="W179" s="550"/>
      <c r="X179" s="550"/>
      <c r="Y179" s="550"/>
      <c r="Z179" s="550"/>
      <c r="AA179" s="551"/>
      <c r="AB179" s="550"/>
      <c r="AC179" s="608">
        <v>419.6</v>
      </c>
      <c r="AD179" s="608">
        <v>448.8</v>
      </c>
      <c r="AE179" s="608">
        <v>478.5</v>
      </c>
      <c r="AF179" s="608">
        <v>505.3</v>
      </c>
      <c r="AG179" s="608">
        <v>531.6</v>
      </c>
      <c r="AH179" s="608">
        <v>558.29999999999995</v>
      </c>
    </row>
    <row r="180" spans="1:34" s="18" customFormat="1" ht="12.75">
      <c r="A180" s="582" t="s">
        <v>104</v>
      </c>
      <c r="B180" s="548"/>
      <c r="C180" s="548"/>
      <c r="D180" s="548"/>
      <c r="E180" s="548"/>
      <c r="F180" s="548"/>
      <c r="G180" s="549"/>
      <c r="H180" s="549"/>
      <c r="I180" s="549"/>
      <c r="J180" s="549"/>
      <c r="K180" s="549"/>
      <c r="L180" s="549"/>
      <c r="M180" s="549"/>
      <c r="N180" s="549"/>
      <c r="O180" s="550"/>
      <c r="P180" s="550"/>
      <c r="Q180" s="550"/>
      <c r="R180" s="550"/>
      <c r="S180" s="550"/>
      <c r="T180" s="550"/>
      <c r="U180" s="550"/>
      <c r="V180" s="550"/>
      <c r="W180" s="550"/>
      <c r="X180" s="550"/>
      <c r="Y180" s="550"/>
      <c r="Z180" s="550"/>
      <c r="AA180" s="551"/>
      <c r="AB180" s="550"/>
      <c r="AC180" s="608">
        <v>258.5</v>
      </c>
      <c r="AD180" s="608">
        <v>266.2</v>
      </c>
      <c r="AE180" s="608">
        <v>274.2</v>
      </c>
      <c r="AF180" s="608">
        <v>282.5</v>
      </c>
      <c r="AG180" s="608">
        <v>290.89999999999998</v>
      </c>
      <c r="AH180" s="608">
        <v>299.7</v>
      </c>
    </row>
    <row r="181" spans="1:34" s="18" customFormat="1" ht="12.75">
      <c r="A181" s="582" t="s">
        <v>90</v>
      </c>
      <c r="B181" s="548"/>
      <c r="C181" s="548"/>
      <c r="D181" s="548"/>
      <c r="E181" s="548"/>
      <c r="F181" s="548"/>
      <c r="G181" s="549"/>
      <c r="H181" s="549"/>
      <c r="I181" s="549"/>
      <c r="J181" s="549"/>
      <c r="K181" s="549"/>
      <c r="L181" s="549"/>
      <c r="M181" s="549"/>
      <c r="N181" s="549"/>
      <c r="O181" s="550"/>
      <c r="P181" s="550"/>
      <c r="Q181" s="550"/>
      <c r="R181" s="550"/>
      <c r="S181" s="550"/>
      <c r="T181" s="550"/>
      <c r="U181" s="550"/>
      <c r="V181" s="550"/>
      <c r="W181" s="550"/>
      <c r="X181" s="550"/>
      <c r="Y181" s="550"/>
      <c r="Z181" s="550"/>
      <c r="AA181" s="551"/>
      <c r="AB181" s="550"/>
      <c r="AC181" s="608">
        <v>3</v>
      </c>
      <c r="AD181" s="608">
        <v>3</v>
      </c>
      <c r="AE181" s="608">
        <v>3</v>
      </c>
      <c r="AF181" s="608">
        <v>3</v>
      </c>
      <c r="AG181" s="608">
        <v>3</v>
      </c>
      <c r="AH181" s="608">
        <v>3</v>
      </c>
    </row>
    <row r="182" spans="1:34" s="18" customFormat="1" ht="12.75">
      <c r="A182" s="582"/>
      <c r="B182" s="548"/>
      <c r="C182" s="548"/>
      <c r="D182" s="548"/>
      <c r="E182" s="548"/>
      <c r="F182" s="548"/>
      <c r="G182" s="549"/>
      <c r="H182" s="549"/>
      <c r="I182" s="549"/>
      <c r="J182" s="549"/>
      <c r="K182" s="549"/>
      <c r="L182" s="549"/>
      <c r="M182" s="549"/>
      <c r="N182" s="549"/>
      <c r="O182" s="550"/>
      <c r="P182" s="550"/>
      <c r="Q182" s="550"/>
      <c r="R182" s="550"/>
      <c r="S182" s="550"/>
      <c r="T182" s="550"/>
      <c r="U182" s="550"/>
      <c r="V182" s="550"/>
      <c r="W182" s="550"/>
      <c r="X182" s="550"/>
      <c r="Y182" s="550"/>
      <c r="Z182" s="550"/>
      <c r="AA182" s="551"/>
      <c r="AB182" s="550"/>
      <c r="AC182" s="827"/>
      <c r="AD182" s="827"/>
      <c r="AE182" s="827"/>
      <c r="AF182" s="827"/>
      <c r="AG182" s="827"/>
      <c r="AH182" s="827"/>
    </row>
    <row r="183" spans="1:34" s="18" customFormat="1" ht="12.75">
      <c r="A183" s="567" t="s">
        <v>95</v>
      </c>
      <c r="B183" s="548"/>
      <c r="C183" s="548"/>
      <c r="D183" s="548"/>
      <c r="E183" s="548"/>
      <c r="F183" s="548"/>
      <c r="G183" s="549"/>
      <c r="H183" s="549"/>
      <c r="I183" s="549"/>
      <c r="J183" s="549"/>
      <c r="K183" s="549"/>
      <c r="L183" s="549"/>
      <c r="M183" s="549"/>
      <c r="N183" s="549"/>
      <c r="O183" s="550"/>
      <c r="P183" s="550"/>
      <c r="Q183" s="550"/>
      <c r="R183" s="550"/>
      <c r="S183" s="550"/>
      <c r="T183" s="550"/>
      <c r="U183" s="550"/>
      <c r="V183" s="550"/>
      <c r="W183" s="550"/>
      <c r="X183" s="550"/>
      <c r="Y183" s="550"/>
      <c r="Z183" s="550"/>
      <c r="AA183" s="551"/>
      <c r="AB183" s="550"/>
      <c r="AC183" s="827"/>
      <c r="AD183" s="827"/>
      <c r="AE183" s="827"/>
      <c r="AF183" s="827"/>
      <c r="AG183" s="827"/>
      <c r="AH183" s="827"/>
    </row>
    <row r="184" spans="1:34" s="18" customFormat="1" ht="12.75">
      <c r="A184" s="582" t="s">
        <v>490</v>
      </c>
      <c r="B184" s="548"/>
      <c r="C184" s="548"/>
      <c r="D184" s="548"/>
      <c r="E184" s="548"/>
      <c r="F184" s="548"/>
      <c r="G184" s="549"/>
      <c r="H184" s="549"/>
      <c r="I184" s="549"/>
      <c r="J184" s="549"/>
      <c r="K184" s="549"/>
      <c r="L184" s="549"/>
      <c r="M184" s="549"/>
      <c r="N184" s="549"/>
      <c r="O184" s="550"/>
      <c r="P184" s="550"/>
      <c r="Q184" s="550"/>
      <c r="R184" s="550"/>
      <c r="S184" s="550"/>
      <c r="T184" s="550"/>
      <c r="U184" s="550"/>
      <c r="V184" s="550"/>
      <c r="W184" s="550"/>
      <c r="X184" s="550"/>
      <c r="Y184" s="550"/>
      <c r="Z184" s="550"/>
      <c r="AA184" s="551"/>
      <c r="AB184" s="550"/>
      <c r="AC184" s="608">
        <v>8404.1</v>
      </c>
      <c r="AD184" s="608">
        <v>9168.2999999999993</v>
      </c>
      <c r="AE184" s="608">
        <v>10067.6</v>
      </c>
      <c r="AF184" s="608">
        <v>10950.9</v>
      </c>
      <c r="AG184" s="608">
        <v>11866.4</v>
      </c>
      <c r="AH184" s="608">
        <v>12837.4</v>
      </c>
    </row>
    <row r="185" spans="1:34" s="18" customFormat="1" ht="12.75">
      <c r="A185" s="582" t="s">
        <v>89</v>
      </c>
      <c r="B185" s="548"/>
      <c r="C185" s="548"/>
      <c r="D185" s="548"/>
      <c r="E185" s="548"/>
      <c r="F185" s="548"/>
      <c r="G185" s="549"/>
      <c r="H185" s="549"/>
      <c r="I185" s="549"/>
      <c r="J185" s="549"/>
      <c r="K185" s="549"/>
      <c r="L185" s="549"/>
      <c r="M185" s="549"/>
      <c r="N185" s="549"/>
      <c r="O185" s="550"/>
      <c r="P185" s="550"/>
      <c r="Q185" s="550"/>
      <c r="R185" s="550"/>
      <c r="S185" s="550"/>
      <c r="T185" s="550"/>
      <c r="U185" s="550"/>
      <c r="V185" s="550"/>
      <c r="W185" s="550"/>
      <c r="X185" s="550"/>
      <c r="Y185" s="550"/>
      <c r="Z185" s="550"/>
      <c r="AA185" s="551"/>
      <c r="AB185" s="550"/>
      <c r="AC185" s="608">
        <v>260.10000000000002</v>
      </c>
      <c r="AD185" s="608">
        <v>278.2</v>
      </c>
      <c r="AE185" s="608">
        <v>296.60000000000002</v>
      </c>
      <c r="AF185" s="608">
        <v>313.2</v>
      </c>
      <c r="AG185" s="608">
        <v>329.5</v>
      </c>
      <c r="AH185" s="608">
        <v>346.1</v>
      </c>
    </row>
    <row r="186" spans="1:34" s="18" customFormat="1" ht="12.75">
      <c r="A186" s="582" t="s">
        <v>104</v>
      </c>
      <c r="B186" s="548"/>
      <c r="C186" s="548"/>
      <c r="D186" s="548"/>
      <c r="E186" s="548"/>
      <c r="F186" s="548"/>
      <c r="G186" s="549"/>
      <c r="H186" s="549"/>
      <c r="I186" s="549"/>
      <c r="J186" s="549"/>
      <c r="K186" s="549"/>
      <c r="L186" s="549"/>
      <c r="M186" s="549"/>
      <c r="N186" s="549"/>
      <c r="O186" s="550"/>
      <c r="P186" s="550"/>
      <c r="Q186" s="550"/>
      <c r="R186" s="550"/>
      <c r="S186" s="550"/>
      <c r="T186" s="550"/>
      <c r="U186" s="550"/>
      <c r="V186" s="550"/>
      <c r="W186" s="550"/>
      <c r="X186" s="550"/>
      <c r="Y186" s="550"/>
      <c r="Z186" s="550"/>
      <c r="AA186" s="551"/>
      <c r="AB186" s="550"/>
      <c r="AC186" s="608">
        <v>3231.2</v>
      </c>
      <c r="AD186" s="608">
        <v>3295.8</v>
      </c>
      <c r="AE186" s="608">
        <v>3394.7</v>
      </c>
      <c r="AF186" s="608">
        <v>3496.6</v>
      </c>
      <c r="AG186" s="608">
        <v>3601.5</v>
      </c>
      <c r="AH186" s="608">
        <v>3709.5</v>
      </c>
    </row>
    <row r="187" spans="1:34" s="18" customFormat="1" ht="12.75">
      <c r="A187" s="582" t="s">
        <v>90</v>
      </c>
      <c r="B187" s="548"/>
      <c r="C187" s="548"/>
      <c r="D187" s="548"/>
      <c r="E187" s="548"/>
      <c r="F187" s="548"/>
      <c r="G187" s="549"/>
      <c r="H187" s="549"/>
      <c r="I187" s="549"/>
      <c r="J187" s="549"/>
      <c r="K187" s="549"/>
      <c r="L187" s="549"/>
      <c r="M187" s="549"/>
      <c r="N187" s="549"/>
      <c r="O187" s="550"/>
      <c r="P187" s="550"/>
      <c r="Q187" s="550"/>
      <c r="R187" s="550"/>
      <c r="S187" s="550"/>
      <c r="T187" s="550"/>
      <c r="U187" s="550"/>
      <c r="V187" s="550"/>
      <c r="W187" s="550"/>
      <c r="X187" s="550"/>
      <c r="Y187" s="550"/>
      <c r="Z187" s="550"/>
      <c r="AA187" s="551"/>
      <c r="AB187" s="550"/>
      <c r="AC187" s="608">
        <v>1.6</v>
      </c>
      <c r="AD187" s="608">
        <v>2</v>
      </c>
      <c r="AE187" s="608">
        <v>3</v>
      </c>
      <c r="AF187" s="608">
        <v>3</v>
      </c>
      <c r="AG187" s="608">
        <v>3</v>
      </c>
      <c r="AH187" s="608">
        <v>3</v>
      </c>
    </row>
    <row r="188" spans="1:34" s="18" customFormat="1" ht="12.75">
      <c r="A188" s="567"/>
      <c r="B188" s="548"/>
      <c r="C188" s="548"/>
      <c r="D188" s="548"/>
      <c r="E188" s="548"/>
      <c r="F188" s="548"/>
      <c r="G188" s="549"/>
      <c r="H188" s="549"/>
      <c r="I188" s="549"/>
      <c r="J188" s="549"/>
      <c r="K188" s="549"/>
      <c r="L188" s="549"/>
      <c r="M188" s="549"/>
      <c r="N188" s="549"/>
      <c r="O188" s="550"/>
      <c r="P188" s="550"/>
      <c r="Q188" s="550"/>
      <c r="R188" s="550"/>
      <c r="S188" s="550"/>
      <c r="T188" s="550"/>
      <c r="U188" s="550"/>
      <c r="V188" s="550"/>
      <c r="W188" s="550"/>
      <c r="X188" s="550"/>
      <c r="Y188" s="550"/>
      <c r="Z188" s="550"/>
      <c r="AA188" s="551"/>
      <c r="AB188" s="550"/>
      <c r="AC188" s="577"/>
      <c r="AD188" s="577"/>
      <c r="AE188" s="577"/>
      <c r="AF188" s="577"/>
      <c r="AG188" s="577"/>
      <c r="AH188" s="577"/>
    </row>
    <row r="189" spans="1:34" s="18" customFormat="1" ht="12.75">
      <c r="A189" s="567" t="s">
        <v>96</v>
      </c>
      <c r="B189" s="548"/>
      <c r="C189" s="548"/>
      <c r="D189" s="548"/>
      <c r="E189" s="548"/>
      <c r="F189" s="548"/>
      <c r="G189" s="549"/>
      <c r="H189" s="549"/>
      <c r="I189" s="549"/>
      <c r="J189" s="549"/>
      <c r="K189" s="549"/>
      <c r="L189" s="549"/>
      <c r="M189" s="549"/>
      <c r="N189" s="549"/>
      <c r="O189" s="550"/>
      <c r="P189" s="550"/>
      <c r="Q189" s="550"/>
      <c r="R189" s="550"/>
      <c r="S189" s="550"/>
      <c r="T189" s="550"/>
      <c r="U189" s="550"/>
      <c r="V189" s="550"/>
      <c r="W189" s="550"/>
      <c r="X189" s="550"/>
      <c r="Y189" s="550"/>
      <c r="Z189" s="550"/>
      <c r="AA189" s="551"/>
      <c r="AB189" s="550"/>
      <c r="AC189" s="577"/>
      <c r="AD189" s="577"/>
      <c r="AE189" s="577"/>
      <c r="AF189" s="577"/>
      <c r="AG189" s="577"/>
      <c r="AH189" s="577"/>
    </row>
    <row r="190" spans="1:34" s="18" customFormat="1" ht="12.75">
      <c r="A190" s="582" t="s">
        <v>490</v>
      </c>
      <c r="B190" s="548"/>
      <c r="C190" s="548"/>
      <c r="D190" s="548"/>
      <c r="E190" s="548"/>
      <c r="F190" s="548"/>
      <c r="G190" s="549"/>
      <c r="H190" s="549"/>
      <c r="I190" s="549"/>
      <c r="J190" s="549"/>
      <c r="K190" s="549"/>
      <c r="L190" s="549"/>
      <c r="M190" s="549"/>
      <c r="N190" s="549"/>
      <c r="O190" s="550"/>
      <c r="P190" s="550"/>
      <c r="Q190" s="550"/>
      <c r="R190" s="550"/>
      <c r="S190" s="550"/>
      <c r="T190" s="550"/>
      <c r="U190" s="550"/>
      <c r="V190" s="550"/>
      <c r="W190" s="550"/>
      <c r="X190" s="550"/>
      <c r="Y190" s="550"/>
      <c r="Z190" s="550"/>
      <c r="AA190" s="551"/>
      <c r="AB190" s="550"/>
      <c r="AC190" s="608">
        <v>4297.2</v>
      </c>
      <c r="AD190" s="608">
        <v>4733.8999999999996</v>
      </c>
      <c r="AE190" s="608">
        <v>5223.3999999999996</v>
      </c>
      <c r="AF190" s="608">
        <v>5736.9</v>
      </c>
      <c r="AG190" s="608">
        <v>6276.8</v>
      </c>
      <c r="AH190" s="608">
        <v>6856.4</v>
      </c>
    </row>
    <row r="191" spans="1:34" s="18" customFormat="1" ht="12.75">
      <c r="A191" s="582" t="s">
        <v>89</v>
      </c>
      <c r="B191" s="548"/>
      <c r="C191" s="548"/>
      <c r="D191" s="548"/>
      <c r="E191" s="548"/>
      <c r="F191" s="548"/>
      <c r="G191" s="549"/>
      <c r="H191" s="549"/>
      <c r="I191" s="549"/>
      <c r="J191" s="549"/>
      <c r="K191" s="549"/>
      <c r="L191" s="549"/>
      <c r="M191" s="549"/>
      <c r="N191" s="549"/>
      <c r="O191" s="550"/>
      <c r="P191" s="550"/>
      <c r="Q191" s="550"/>
      <c r="R191" s="550"/>
      <c r="S191" s="550"/>
      <c r="T191" s="550"/>
      <c r="U191" s="550"/>
      <c r="V191" s="550"/>
      <c r="W191" s="550"/>
      <c r="X191" s="550"/>
      <c r="Y191" s="550"/>
      <c r="Z191" s="550"/>
      <c r="AA191" s="551"/>
      <c r="AB191" s="550"/>
      <c r="AC191" s="608">
        <v>295.8</v>
      </c>
      <c r="AD191" s="608">
        <v>316.39999999999998</v>
      </c>
      <c r="AE191" s="608">
        <v>337.3</v>
      </c>
      <c r="AF191" s="608">
        <v>356.2</v>
      </c>
      <c r="AG191" s="608">
        <v>374.7</v>
      </c>
      <c r="AH191" s="608">
        <v>393.6</v>
      </c>
    </row>
    <row r="192" spans="1:34" s="18" customFormat="1" ht="12.75">
      <c r="A192" s="582" t="s">
        <v>104</v>
      </c>
      <c r="B192" s="548"/>
      <c r="C192" s="548"/>
      <c r="D192" s="548"/>
      <c r="E192" s="548"/>
      <c r="F192" s="548"/>
      <c r="G192" s="549"/>
      <c r="H192" s="549"/>
      <c r="I192" s="549"/>
      <c r="J192" s="549"/>
      <c r="K192" s="549"/>
      <c r="L192" s="549"/>
      <c r="M192" s="549"/>
      <c r="N192" s="549"/>
      <c r="O192" s="550"/>
      <c r="P192" s="550"/>
      <c r="Q192" s="550"/>
      <c r="R192" s="550"/>
      <c r="S192" s="550"/>
      <c r="T192" s="550"/>
      <c r="U192" s="550"/>
      <c r="V192" s="550"/>
      <c r="W192" s="550"/>
      <c r="X192" s="550"/>
      <c r="Y192" s="550"/>
      <c r="Z192" s="550"/>
      <c r="AA192" s="551"/>
      <c r="AB192" s="550"/>
      <c r="AC192" s="608">
        <v>1452.8</v>
      </c>
      <c r="AD192" s="608">
        <v>1496.3</v>
      </c>
      <c r="AE192" s="608">
        <v>1548.7</v>
      </c>
      <c r="AF192" s="608">
        <v>1610.7</v>
      </c>
      <c r="AG192" s="608">
        <v>1675.1</v>
      </c>
      <c r="AH192" s="608">
        <v>1742.1</v>
      </c>
    </row>
    <row r="193" spans="1:34" s="18" customFormat="1" ht="12.75">
      <c r="A193" s="582" t="s">
        <v>90</v>
      </c>
      <c r="B193" s="548"/>
      <c r="C193" s="548"/>
      <c r="D193" s="548"/>
      <c r="E193" s="548"/>
      <c r="F193" s="548"/>
      <c r="G193" s="549"/>
      <c r="H193" s="549"/>
      <c r="I193" s="549"/>
      <c r="J193" s="549"/>
      <c r="K193" s="549"/>
      <c r="L193" s="549"/>
      <c r="M193" s="549"/>
      <c r="N193" s="549"/>
      <c r="O193" s="550"/>
      <c r="P193" s="550"/>
      <c r="Q193" s="550"/>
      <c r="R193" s="550"/>
      <c r="S193" s="550"/>
      <c r="T193" s="550"/>
      <c r="U193" s="550"/>
      <c r="V193" s="550"/>
      <c r="W193" s="550"/>
      <c r="X193" s="550"/>
      <c r="Y193" s="550"/>
      <c r="Z193" s="550"/>
      <c r="AA193" s="551"/>
      <c r="AB193" s="550"/>
      <c r="AC193" s="608">
        <v>1.9</v>
      </c>
      <c r="AD193" s="608">
        <v>3</v>
      </c>
      <c r="AE193" s="608">
        <v>3.5</v>
      </c>
      <c r="AF193" s="608">
        <v>4</v>
      </c>
      <c r="AG193" s="608">
        <v>4</v>
      </c>
      <c r="AH193" s="608">
        <v>4</v>
      </c>
    </row>
    <row r="194" spans="1:34" s="18" customFormat="1" ht="12.75">
      <c r="A194" s="567"/>
      <c r="B194" s="548"/>
      <c r="C194" s="548"/>
      <c r="D194" s="548"/>
      <c r="E194" s="548"/>
      <c r="F194" s="548"/>
      <c r="G194" s="549"/>
      <c r="H194" s="549"/>
      <c r="I194" s="549"/>
      <c r="J194" s="549"/>
      <c r="K194" s="549"/>
      <c r="L194" s="549"/>
      <c r="M194" s="549"/>
      <c r="N194" s="549"/>
      <c r="O194" s="550"/>
      <c r="P194" s="550"/>
      <c r="Q194" s="550"/>
      <c r="R194" s="550"/>
      <c r="S194" s="550"/>
      <c r="T194" s="550"/>
      <c r="U194" s="550"/>
      <c r="V194" s="550"/>
      <c r="W194" s="550"/>
      <c r="X194" s="550"/>
      <c r="Y194" s="550"/>
      <c r="Z194" s="550"/>
      <c r="AA194" s="551"/>
      <c r="AB194" s="550"/>
      <c r="AC194" s="577"/>
      <c r="AD194" s="577"/>
      <c r="AE194" s="577"/>
      <c r="AF194" s="577"/>
      <c r="AG194" s="577"/>
      <c r="AH194" s="577"/>
    </row>
    <row r="195" spans="1:34" s="18" customFormat="1" ht="12.75">
      <c r="A195" s="567" t="s">
        <v>97</v>
      </c>
      <c r="B195" s="548"/>
      <c r="C195" s="548"/>
      <c r="D195" s="548"/>
      <c r="E195" s="548"/>
      <c r="F195" s="548"/>
      <c r="G195" s="549"/>
      <c r="H195" s="549"/>
      <c r="I195" s="549"/>
      <c r="J195" s="549"/>
      <c r="K195" s="549"/>
      <c r="L195" s="549"/>
      <c r="M195" s="549"/>
      <c r="N195" s="549"/>
      <c r="O195" s="550"/>
      <c r="P195" s="550"/>
      <c r="Q195" s="550"/>
      <c r="R195" s="550"/>
      <c r="S195" s="550"/>
      <c r="T195" s="550"/>
      <c r="U195" s="550"/>
      <c r="V195" s="550"/>
      <c r="W195" s="550"/>
      <c r="X195" s="550"/>
      <c r="Y195" s="550"/>
      <c r="Z195" s="550"/>
      <c r="AA195" s="551"/>
      <c r="AB195" s="550"/>
      <c r="AC195" s="577"/>
      <c r="AD195" s="577"/>
      <c r="AE195" s="577"/>
      <c r="AF195" s="577"/>
      <c r="AG195" s="577"/>
      <c r="AH195" s="577"/>
    </row>
    <row r="196" spans="1:34" s="18" customFormat="1" ht="12.75">
      <c r="A196" s="582" t="s">
        <v>490</v>
      </c>
      <c r="B196" s="548"/>
      <c r="C196" s="548"/>
      <c r="D196" s="548"/>
      <c r="E196" s="548"/>
      <c r="F196" s="548"/>
      <c r="G196" s="549"/>
      <c r="H196" s="549"/>
      <c r="I196" s="549"/>
      <c r="J196" s="549"/>
      <c r="K196" s="549"/>
      <c r="L196" s="549"/>
      <c r="M196" s="549"/>
      <c r="N196" s="549"/>
      <c r="O196" s="550"/>
      <c r="P196" s="550"/>
      <c r="Q196" s="550"/>
      <c r="R196" s="550"/>
      <c r="S196" s="550"/>
      <c r="T196" s="550"/>
      <c r="U196" s="550"/>
      <c r="V196" s="550"/>
      <c r="W196" s="550"/>
      <c r="X196" s="550"/>
      <c r="Y196" s="550"/>
      <c r="Z196" s="550"/>
      <c r="AA196" s="551"/>
      <c r="AB196" s="550"/>
      <c r="AC196" s="608">
        <v>1684.1</v>
      </c>
      <c r="AD196" s="608">
        <v>1873.2</v>
      </c>
      <c r="AE196" s="608">
        <v>2086.9</v>
      </c>
      <c r="AF196" s="608">
        <v>2292.1</v>
      </c>
      <c r="AG196" s="608">
        <v>2507.8000000000002</v>
      </c>
      <c r="AH196" s="608">
        <v>2739.3</v>
      </c>
    </row>
    <row r="197" spans="1:34" s="18" customFormat="1" ht="12.75">
      <c r="A197" s="582" t="s">
        <v>89</v>
      </c>
      <c r="B197" s="548"/>
      <c r="C197" s="548"/>
      <c r="D197" s="548"/>
      <c r="E197" s="548"/>
      <c r="F197" s="548"/>
      <c r="G197" s="549"/>
      <c r="H197" s="549"/>
      <c r="I197" s="549"/>
      <c r="J197" s="549"/>
      <c r="K197" s="549"/>
      <c r="L197" s="549"/>
      <c r="M197" s="549"/>
      <c r="N197" s="549"/>
      <c r="O197" s="550"/>
      <c r="P197" s="550"/>
      <c r="Q197" s="550"/>
      <c r="R197" s="550"/>
      <c r="S197" s="550"/>
      <c r="T197" s="550"/>
      <c r="U197" s="550"/>
      <c r="V197" s="550"/>
      <c r="W197" s="550"/>
      <c r="X197" s="550"/>
      <c r="Y197" s="550"/>
      <c r="Z197" s="550"/>
      <c r="AA197" s="551"/>
      <c r="AB197" s="550"/>
      <c r="AC197" s="608">
        <v>149.30000000000001</v>
      </c>
      <c r="AD197" s="608">
        <v>159.6</v>
      </c>
      <c r="AE197" s="608">
        <v>170.2</v>
      </c>
      <c r="AF197" s="608">
        <v>179.7</v>
      </c>
      <c r="AG197" s="608">
        <v>189.1</v>
      </c>
      <c r="AH197" s="608">
        <v>198.6</v>
      </c>
    </row>
    <row r="198" spans="1:34" s="18" customFormat="1" ht="12.75">
      <c r="A198" s="582" t="s">
        <v>104</v>
      </c>
      <c r="B198" s="548"/>
      <c r="C198" s="548"/>
      <c r="D198" s="548"/>
      <c r="E198" s="548"/>
      <c r="F198" s="548"/>
      <c r="G198" s="549"/>
      <c r="H198" s="549"/>
      <c r="I198" s="549"/>
      <c r="J198" s="549"/>
      <c r="K198" s="549"/>
      <c r="L198" s="549"/>
      <c r="M198" s="549"/>
      <c r="N198" s="549"/>
      <c r="O198" s="550"/>
      <c r="P198" s="550"/>
      <c r="Q198" s="550"/>
      <c r="R198" s="550"/>
      <c r="S198" s="550"/>
      <c r="T198" s="550"/>
      <c r="U198" s="550"/>
      <c r="V198" s="550"/>
      <c r="W198" s="550"/>
      <c r="X198" s="550"/>
      <c r="Y198" s="550"/>
      <c r="Z198" s="550"/>
      <c r="AA198" s="551"/>
      <c r="AB198" s="550"/>
      <c r="AC198" s="608">
        <v>1128.3</v>
      </c>
      <c r="AD198" s="608">
        <v>1173.4000000000001</v>
      </c>
      <c r="AE198" s="608">
        <v>1226.2</v>
      </c>
      <c r="AF198" s="608">
        <v>1275.3</v>
      </c>
      <c r="AG198" s="608">
        <v>1326.3</v>
      </c>
      <c r="AH198" s="608">
        <v>1379.3</v>
      </c>
    </row>
    <row r="199" spans="1:34" s="18" customFormat="1" ht="12.75">
      <c r="A199" s="582" t="s">
        <v>90</v>
      </c>
      <c r="B199" s="548"/>
      <c r="C199" s="548"/>
      <c r="D199" s="548"/>
      <c r="E199" s="548"/>
      <c r="F199" s="548"/>
      <c r="G199" s="549"/>
      <c r="H199" s="549"/>
      <c r="I199" s="549"/>
      <c r="J199" s="549"/>
      <c r="K199" s="549"/>
      <c r="L199" s="549"/>
      <c r="M199" s="549"/>
      <c r="N199" s="549"/>
      <c r="O199" s="550"/>
      <c r="P199" s="550"/>
      <c r="Q199" s="550"/>
      <c r="R199" s="550"/>
      <c r="S199" s="550"/>
      <c r="T199" s="550"/>
      <c r="U199" s="550"/>
      <c r="V199" s="550"/>
      <c r="W199" s="550"/>
      <c r="X199" s="550"/>
      <c r="Y199" s="550"/>
      <c r="Z199" s="550"/>
      <c r="AA199" s="551"/>
      <c r="AB199" s="550"/>
      <c r="AC199" s="608">
        <v>4</v>
      </c>
      <c r="AD199" s="608">
        <v>4</v>
      </c>
      <c r="AE199" s="608">
        <v>4.5</v>
      </c>
      <c r="AF199" s="608">
        <v>4</v>
      </c>
      <c r="AG199" s="608">
        <v>4</v>
      </c>
      <c r="AH199" s="608">
        <v>4</v>
      </c>
    </row>
    <row r="200" spans="1:34" s="18" customFormat="1" ht="12.75">
      <c r="A200" s="567"/>
      <c r="B200" s="548"/>
      <c r="C200" s="548"/>
      <c r="D200" s="548"/>
      <c r="E200" s="548"/>
      <c r="F200" s="548"/>
      <c r="G200" s="549"/>
      <c r="H200" s="549"/>
      <c r="I200" s="549"/>
      <c r="J200" s="549"/>
      <c r="K200" s="549"/>
      <c r="L200" s="549"/>
      <c r="M200" s="549"/>
      <c r="N200" s="549"/>
      <c r="O200" s="550"/>
      <c r="P200" s="550"/>
      <c r="Q200" s="550"/>
      <c r="R200" s="550"/>
      <c r="S200" s="550"/>
      <c r="T200" s="550"/>
      <c r="U200" s="550"/>
      <c r="V200" s="550"/>
      <c r="W200" s="550"/>
      <c r="X200" s="550"/>
      <c r="Y200" s="550"/>
      <c r="Z200" s="550"/>
      <c r="AA200" s="551"/>
      <c r="AB200" s="550"/>
      <c r="AC200" s="577"/>
      <c r="AD200" s="577"/>
      <c r="AE200" s="577"/>
      <c r="AF200" s="577"/>
      <c r="AG200" s="577"/>
      <c r="AH200" s="577"/>
    </row>
    <row r="201" spans="1:34" s="18" customFormat="1" ht="12.75">
      <c r="A201" s="567" t="s">
        <v>98</v>
      </c>
      <c r="B201" s="548"/>
      <c r="C201" s="548"/>
      <c r="D201" s="548"/>
      <c r="E201" s="548"/>
      <c r="F201" s="548"/>
      <c r="G201" s="549"/>
      <c r="H201" s="549"/>
      <c r="I201" s="549"/>
      <c r="J201" s="549"/>
      <c r="K201" s="549"/>
      <c r="L201" s="549"/>
      <c r="M201" s="549"/>
      <c r="N201" s="549"/>
      <c r="O201" s="550"/>
      <c r="P201" s="550"/>
      <c r="Q201" s="550"/>
      <c r="R201" s="550"/>
      <c r="S201" s="550"/>
      <c r="T201" s="550"/>
      <c r="U201" s="550"/>
      <c r="V201" s="550"/>
      <c r="W201" s="550"/>
      <c r="X201" s="550"/>
      <c r="Y201" s="550"/>
      <c r="Z201" s="550"/>
      <c r="AA201" s="551"/>
      <c r="AB201" s="550"/>
      <c r="AC201" s="577"/>
      <c r="AD201" s="577"/>
      <c r="AE201" s="577"/>
      <c r="AF201" s="577"/>
      <c r="AG201" s="577"/>
      <c r="AH201" s="577"/>
    </row>
    <row r="202" spans="1:34" s="18" customFormat="1" ht="12.75">
      <c r="A202" s="582" t="s">
        <v>490</v>
      </c>
      <c r="B202" s="548"/>
      <c r="C202" s="548"/>
      <c r="D202" s="548"/>
      <c r="E202" s="548"/>
      <c r="F202" s="548"/>
      <c r="G202" s="549"/>
      <c r="H202" s="549"/>
      <c r="I202" s="549"/>
      <c r="J202" s="549"/>
      <c r="K202" s="549"/>
      <c r="L202" s="549"/>
      <c r="M202" s="549"/>
      <c r="N202" s="549"/>
      <c r="O202" s="550"/>
      <c r="P202" s="550"/>
      <c r="Q202" s="550"/>
      <c r="R202" s="550"/>
      <c r="S202" s="550"/>
      <c r="T202" s="550"/>
      <c r="U202" s="550"/>
      <c r="V202" s="550"/>
      <c r="W202" s="550"/>
      <c r="X202" s="550"/>
      <c r="Y202" s="550"/>
      <c r="Z202" s="550"/>
      <c r="AA202" s="551"/>
      <c r="AB202" s="550"/>
      <c r="AC202" s="608">
        <v>1128.3</v>
      </c>
      <c r="AD202" s="608">
        <v>1173.4000000000001</v>
      </c>
      <c r="AE202" s="608">
        <v>1226.2</v>
      </c>
      <c r="AF202" s="608">
        <v>1275.3</v>
      </c>
      <c r="AG202" s="608">
        <v>1326.3</v>
      </c>
      <c r="AH202" s="608">
        <v>1379.3</v>
      </c>
    </row>
    <row r="203" spans="1:34" s="18" customFormat="1" ht="12.75">
      <c r="A203" s="582" t="s">
        <v>89</v>
      </c>
      <c r="B203" s="548"/>
      <c r="C203" s="548"/>
      <c r="D203" s="548"/>
      <c r="E203" s="548"/>
      <c r="F203" s="548"/>
      <c r="G203" s="549"/>
      <c r="H203" s="549"/>
      <c r="I203" s="549"/>
      <c r="J203" s="549"/>
      <c r="K203" s="549"/>
      <c r="L203" s="549"/>
      <c r="M203" s="549"/>
      <c r="N203" s="549"/>
      <c r="O203" s="550"/>
      <c r="P203" s="550"/>
      <c r="Q203" s="550"/>
      <c r="R203" s="550"/>
      <c r="S203" s="550"/>
      <c r="T203" s="550"/>
      <c r="U203" s="550"/>
      <c r="V203" s="550"/>
      <c r="W203" s="550"/>
      <c r="X203" s="550"/>
      <c r="Y203" s="550"/>
      <c r="Z203" s="550"/>
      <c r="AA203" s="551"/>
      <c r="AB203" s="550"/>
      <c r="AC203" s="608">
        <v>291.2</v>
      </c>
      <c r="AD203" s="608">
        <v>311.39999999999998</v>
      </c>
      <c r="AE203" s="608">
        <v>332</v>
      </c>
      <c r="AF203" s="608">
        <v>350.6</v>
      </c>
      <c r="AG203" s="608">
        <v>368.9</v>
      </c>
      <c r="AH203" s="608">
        <v>387.4</v>
      </c>
    </row>
    <row r="204" spans="1:34" s="18" customFormat="1" ht="12.75">
      <c r="A204" s="582" t="s">
        <v>104</v>
      </c>
      <c r="B204" s="548"/>
      <c r="C204" s="548"/>
      <c r="D204" s="548"/>
      <c r="E204" s="548"/>
      <c r="F204" s="548"/>
      <c r="G204" s="549"/>
      <c r="H204" s="549"/>
      <c r="I204" s="549"/>
      <c r="J204" s="549"/>
      <c r="K204" s="549"/>
      <c r="L204" s="549"/>
      <c r="M204" s="549"/>
      <c r="N204" s="549"/>
      <c r="O204" s="550"/>
      <c r="P204" s="550"/>
      <c r="Q204" s="550"/>
      <c r="R204" s="550"/>
      <c r="S204" s="550"/>
      <c r="T204" s="550"/>
      <c r="U204" s="550"/>
      <c r="V204" s="550"/>
      <c r="W204" s="550"/>
      <c r="X204" s="550"/>
      <c r="Y204" s="550"/>
      <c r="Z204" s="550"/>
      <c r="AA204" s="551"/>
      <c r="AB204" s="550"/>
      <c r="AC204" s="608">
        <v>780.5</v>
      </c>
      <c r="AD204" s="608">
        <v>803.9</v>
      </c>
      <c r="AE204" s="608">
        <v>836.1</v>
      </c>
      <c r="AF204" s="608">
        <v>869.5</v>
      </c>
      <c r="AG204" s="608">
        <v>904.3</v>
      </c>
      <c r="AH204" s="608">
        <v>940.4</v>
      </c>
    </row>
    <row r="205" spans="1:34" s="18" customFormat="1" ht="12.75">
      <c r="A205" s="582" t="s">
        <v>90</v>
      </c>
      <c r="B205" s="548"/>
      <c r="C205" s="548"/>
      <c r="D205" s="548"/>
      <c r="E205" s="548"/>
      <c r="F205" s="548"/>
      <c r="G205" s="549"/>
      <c r="H205" s="549"/>
      <c r="I205" s="549"/>
      <c r="J205" s="549"/>
      <c r="K205" s="549"/>
      <c r="L205" s="549"/>
      <c r="M205" s="549"/>
      <c r="N205" s="549"/>
      <c r="O205" s="550"/>
      <c r="P205" s="550"/>
      <c r="Q205" s="550"/>
      <c r="R205" s="550"/>
      <c r="S205" s="550"/>
      <c r="T205" s="550"/>
      <c r="U205" s="550"/>
      <c r="V205" s="550"/>
      <c r="W205" s="550"/>
      <c r="X205" s="550"/>
      <c r="Y205" s="550"/>
      <c r="Z205" s="550"/>
      <c r="AA205" s="551"/>
      <c r="AB205" s="550"/>
      <c r="AC205" s="608">
        <v>3</v>
      </c>
      <c r="AD205" s="608">
        <v>3</v>
      </c>
      <c r="AE205" s="608">
        <v>4</v>
      </c>
      <c r="AF205" s="608">
        <v>4</v>
      </c>
      <c r="AG205" s="608">
        <v>4</v>
      </c>
      <c r="AH205" s="608">
        <v>4</v>
      </c>
    </row>
    <row r="206" spans="1:34" s="18" customFormat="1" ht="12.75">
      <c r="A206" s="567"/>
      <c r="B206" s="548"/>
      <c r="C206" s="548"/>
      <c r="D206" s="548"/>
      <c r="E206" s="548"/>
      <c r="F206" s="548"/>
      <c r="G206" s="549"/>
      <c r="H206" s="549"/>
      <c r="I206" s="549"/>
      <c r="J206" s="549"/>
      <c r="K206" s="549"/>
      <c r="L206" s="549"/>
      <c r="M206" s="549"/>
      <c r="N206" s="549"/>
      <c r="O206" s="550"/>
      <c r="P206" s="550"/>
      <c r="Q206" s="550"/>
      <c r="R206" s="550"/>
      <c r="S206" s="550"/>
      <c r="T206" s="550"/>
      <c r="U206" s="550"/>
      <c r="V206" s="550"/>
      <c r="W206" s="550"/>
      <c r="X206" s="550"/>
      <c r="Y206" s="550"/>
      <c r="Z206" s="550"/>
      <c r="AA206" s="551"/>
      <c r="AB206" s="550"/>
      <c r="AC206" s="577"/>
      <c r="AD206" s="577"/>
      <c r="AE206" s="577"/>
      <c r="AF206" s="577"/>
      <c r="AG206" s="577"/>
      <c r="AH206" s="577"/>
    </row>
    <row r="207" spans="1:34" s="18" customFormat="1" ht="12.75">
      <c r="A207" s="567" t="s">
        <v>99</v>
      </c>
      <c r="B207" s="548"/>
      <c r="C207" s="548"/>
      <c r="D207" s="548"/>
      <c r="E207" s="548"/>
      <c r="F207" s="548"/>
      <c r="G207" s="549"/>
      <c r="H207" s="549"/>
      <c r="I207" s="549"/>
      <c r="J207" s="549"/>
      <c r="K207" s="549"/>
      <c r="L207" s="549"/>
      <c r="M207" s="549"/>
      <c r="N207" s="549"/>
      <c r="O207" s="550"/>
      <c r="P207" s="550"/>
      <c r="Q207" s="550"/>
      <c r="R207" s="550"/>
      <c r="S207" s="550"/>
      <c r="T207" s="550"/>
      <c r="U207" s="550"/>
      <c r="V207" s="550"/>
      <c r="W207" s="550"/>
      <c r="X207" s="550"/>
      <c r="Y207" s="550"/>
      <c r="Z207" s="550"/>
      <c r="AA207" s="551"/>
      <c r="AB207" s="550"/>
      <c r="AC207" s="608"/>
      <c r="AD207" s="608"/>
      <c r="AE207" s="608"/>
      <c r="AF207" s="608"/>
      <c r="AG207" s="608"/>
      <c r="AH207" s="608"/>
    </row>
    <row r="208" spans="1:34" s="18" customFormat="1" ht="12.75">
      <c r="A208" s="582" t="s">
        <v>490</v>
      </c>
      <c r="B208" s="548"/>
      <c r="C208" s="548"/>
      <c r="D208" s="548"/>
      <c r="E208" s="548"/>
      <c r="F208" s="548"/>
      <c r="G208" s="549"/>
      <c r="H208" s="549"/>
      <c r="I208" s="549"/>
      <c r="J208" s="549"/>
      <c r="K208" s="549"/>
      <c r="L208" s="549"/>
      <c r="M208" s="549"/>
      <c r="N208" s="549"/>
      <c r="O208" s="550"/>
      <c r="P208" s="550"/>
      <c r="Q208" s="550"/>
      <c r="R208" s="550"/>
      <c r="S208" s="550"/>
      <c r="T208" s="550"/>
      <c r="U208" s="550"/>
      <c r="V208" s="550"/>
      <c r="W208" s="550"/>
      <c r="X208" s="550"/>
      <c r="Y208" s="550"/>
      <c r="Z208" s="550"/>
      <c r="AA208" s="551"/>
      <c r="AB208" s="550"/>
      <c r="AC208" s="608">
        <v>3800.9</v>
      </c>
      <c r="AD208" s="608">
        <v>4207.3999999999996</v>
      </c>
      <c r="AE208" s="608">
        <v>4642.6000000000004</v>
      </c>
      <c r="AF208" s="608">
        <v>5074.3999999999996</v>
      </c>
      <c r="AG208" s="608">
        <v>5525.3</v>
      </c>
      <c r="AH208" s="608">
        <v>6006.5</v>
      </c>
    </row>
    <row r="209" spans="1:34" s="18" customFormat="1" ht="12.75">
      <c r="A209" s="582" t="s">
        <v>89</v>
      </c>
      <c r="B209" s="548"/>
      <c r="C209" s="548"/>
      <c r="D209" s="548"/>
      <c r="E209" s="548"/>
      <c r="F209" s="548"/>
      <c r="G209" s="549"/>
      <c r="H209" s="549"/>
      <c r="I209" s="549"/>
      <c r="J209" s="549"/>
      <c r="K209" s="549"/>
      <c r="L209" s="549"/>
      <c r="M209" s="549"/>
      <c r="N209" s="549"/>
      <c r="O209" s="550"/>
      <c r="P209" s="550"/>
      <c r="Q209" s="550"/>
      <c r="R209" s="550"/>
      <c r="S209" s="550"/>
      <c r="T209" s="550"/>
      <c r="U209" s="550"/>
      <c r="V209" s="550"/>
      <c r="W209" s="550"/>
      <c r="X209" s="550"/>
      <c r="Y209" s="550"/>
      <c r="Z209" s="550"/>
      <c r="AA209" s="551"/>
      <c r="AB209" s="550"/>
      <c r="AC209" s="608">
        <v>230.3</v>
      </c>
      <c r="AD209" s="608">
        <v>246.3</v>
      </c>
      <c r="AE209" s="608">
        <v>262.60000000000002</v>
      </c>
      <c r="AF209" s="608">
        <v>277.3</v>
      </c>
      <c r="AG209" s="608">
        <v>291.7</v>
      </c>
      <c r="AH209" s="608">
        <v>306.39999999999998</v>
      </c>
    </row>
    <row r="210" spans="1:34" s="18" customFormat="1" ht="12.75">
      <c r="A210" s="582" t="s">
        <v>104</v>
      </c>
      <c r="B210" s="548"/>
      <c r="C210" s="548"/>
      <c r="D210" s="548"/>
      <c r="E210" s="548"/>
      <c r="F210" s="548"/>
      <c r="G210" s="549"/>
      <c r="H210" s="549"/>
      <c r="I210" s="549"/>
      <c r="J210" s="549"/>
      <c r="K210" s="549"/>
      <c r="L210" s="549"/>
      <c r="M210" s="549"/>
      <c r="N210" s="549"/>
      <c r="O210" s="550"/>
      <c r="P210" s="550"/>
      <c r="Q210" s="550"/>
      <c r="R210" s="550"/>
      <c r="S210" s="550"/>
      <c r="T210" s="550"/>
      <c r="U210" s="550"/>
      <c r="V210" s="550"/>
      <c r="W210" s="550"/>
      <c r="X210" s="550"/>
      <c r="Y210" s="550"/>
      <c r="Z210" s="550"/>
      <c r="AA210" s="551"/>
      <c r="AB210" s="550"/>
      <c r="AC210" s="608">
        <v>1650.6</v>
      </c>
      <c r="AD210" s="608">
        <v>1708.4</v>
      </c>
      <c r="AE210" s="608">
        <v>1768.2</v>
      </c>
      <c r="AF210" s="608">
        <v>1830.1</v>
      </c>
      <c r="AG210" s="608">
        <v>1894.1</v>
      </c>
      <c r="AH210" s="608">
        <v>1960.4</v>
      </c>
    </row>
    <row r="211" spans="1:34" s="18" customFormat="1" ht="12.75">
      <c r="A211" s="582" t="s">
        <v>90</v>
      </c>
      <c r="B211" s="548"/>
      <c r="C211" s="548"/>
      <c r="D211" s="548"/>
      <c r="E211" s="548"/>
      <c r="F211" s="548"/>
      <c r="G211" s="549"/>
      <c r="H211" s="549"/>
      <c r="I211" s="549"/>
      <c r="J211" s="549"/>
      <c r="K211" s="549"/>
      <c r="L211" s="549"/>
      <c r="M211" s="549"/>
      <c r="N211" s="549"/>
      <c r="O211" s="550"/>
      <c r="P211" s="550"/>
      <c r="Q211" s="550"/>
      <c r="R211" s="550"/>
      <c r="S211" s="550"/>
      <c r="T211" s="550"/>
      <c r="U211" s="550"/>
      <c r="V211" s="550"/>
      <c r="W211" s="550"/>
      <c r="X211" s="550"/>
      <c r="Y211" s="550"/>
      <c r="Z211" s="550"/>
      <c r="AA211" s="551"/>
      <c r="AB211" s="550"/>
      <c r="AC211" s="608">
        <v>3</v>
      </c>
      <c r="AD211" s="608">
        <v>3.5</v>
      </c>
      <c r="AE211" s="608">
        <v>3.5</v>
      </c>
      <c r="AF211" s="608">
        <v>3.5</v>
      </c>
      <c r="AG211" s="608">
        <v>3.5</v>
      </c>
      <c r="AH211" s="608">
        <v>3.5</v>
      </c>
    </row>
    <row r="212" spans="1:34" s="18" customFormat="1" ht="12.75">
      <c r="A212" s="567"/>
      <c r="B212" s="548"/>
      <c r="C212" s="548"/>
      <c r="D212" s="548"/>
      <c r="E212" s="548"/>
      <c r="F212" s="548"/>
      <c r="G212" s="549"/>
      <c r="H212" s="549"/>
      <c r="I212" s="549"/>
      <c r="J212" s="549"/>
      <c r="K212" s="549"/>
      <c r="L212" s="549"/>
      <c r="M212" s="549"/>
      <c r="N212" s="549"/>
      <c r="O212" s="550"/>
      <c r="P212" s="550"/>
      <c r="Q212" s="550"/>
      <c r="R212" s="550"/>
      <c r="S212" s="550"/>
      <c r="T212" s="550"/>
      <c r="U212" s="550"/>
      <c r="V212" s="550"/>
      <c r="W212" s="550"/>
      <c r="X212" s="550"/>
      <c r="Y212" s="550"/>
      <c r="Z212" s="550"/>
      <c r="AA212" s="551"/>
      <c r="AB212" s="550"/>
      <c r="AC212" s="577"/>
      <c r="AD212" s="577"/>
      <c r="AE212" s="577"/>
      <c r="AF212" s="577"/>
      <c r="AG212" s="577"/>
      <c r="AH212" s="577"/>
    </row>
    <row r="213" spans="1:34" s="18" customFormat="1" ht="12.75">
      <c r="A213" s="567" t="s">
        <v>492</v>
      </c>
      <c r="B213" s="548"/>
      <c r="C213" s="548"/>
      <c r="D213" s="548"/>
      <c r="E213" s="548"/>
      <c r="F213" s="548"/>
      <c r="G213" s="549"/>
      <c r="H213" s="549"/>
      <c r="I213" s="549"/>
      <c r="J213" s="549"/>
      <c r="K213" s="549"/>
      <c r="L213" s="549"/>
      <c r="M213" s="549"/>
      <c r="N213" s="549"/>
      <c r="O213" s="550"/>
      <c r="P213" s="550"/>
      <c r="Q213" s="550"/>
      <c r="R213" s="550"/>
      <c r="S213" s="550"/>
      <c r="T213" s="550"/>
      <c r="U213" s="550"/>
      <c r="V213" s="550"/>
      <c r="W213" s="550"/>
      <c r="X213" s="550"/>
      <c r="Y213" s="550"/>
      <c r="Z213" s="550"/>
      <c r="AA213" s="551"/>
      <c r="AB213" s="550"/>
      <c r="AC213" s="828"/>
      <c r="AD213" s="828"/>
      <c r="AE213" s="828"/>
      <c r="AF213" s="828"/>
      <c r="AG213" s="828"/>
      <c r="AH213" s="828"/>
    </row>
    <row r="214" spans="1:34" s="18" customFormat="1" ht="12.75">
      <c r="A214" s="582" t="s">
        <v>493</v>
      </c>
      <c r="B214" s="548"/>
      <c r="C214" s="548"/>
      <c r="D214" s="548"/>
      <c r="E214" s="548"/>
      <c r="F214" s="548"/>
      <c r="G214" s="549"/>
      <c r="H214" s="549"/>
      <c r="I214" s="549"/>
      <c r="J214" s="549"/>
      <c r="K214" s="549"/>
      <c r="L214" s="549"/>
      <c r="M214" s="549"/>
      <c r="N214" s="549"/>
      <c r="O214" s="550"/>
      <c r="P214" s="550"/>
      <c r="Q214" s="550"/>
      <c r="R214" s="550"/>
      <c r="S214" s="550"/>
      <c r="T214" s="550"/>
      <c r="U214" s="550"/>
      <c r="V214" s="550"/>
      <c r="W214" s="550"/>
      <c r="X214" s="550"/>
      <c r="Y214" s="550"/>
      <c r="Z214" s="550"/>
      <c r="AA214" s="551"/>
      <c r="AB214" s="550"/>
      <c r="AC214" s="608">
        <v>51386.400000000001</v>
      </c>
      <c r="AD214" s="608">
        <v>57337.599999999999</v>
      </c>
      <c r="AE214" s="608">
        <v>62320.6</v>
      </c>
      <c r="AF214" s="608">
        <v>66399.199999999997</v>
      </c>
      <c r="AG214" s="608">
        <v>71026.3</v>
      </c>
      <c r="AH214" s="608">
        <v>75945.7</v>
      </c>
    </row>
    <row r="215" spans="1:34" s="18" customFormat="1" ht="12.75">
      <c r="A215" s="582" t="s">
        <v>494</v>
      </c>
      <c r="B215" s="548"/>
      <c r="C215" s="548"/>
      <c r="D215" s="548"/>
      <c r="E215" s="548"/>
      <c r="F215" s="548"/>
      <c r="G215" s="549"/>
      <c r="H215" s="549"/>
      <c r="I215" s="549"/>
      <c r="J215" s="549"/>
      <c r="K215" s="549"/>
      <c r="L215" s="549"/>
      <c r="M215" s="549"/>
      <c r="N215" s="549"/>
      <c r="O215" s="550"/>
      <c r="P215" s="550"/>
      <c r="Q215" s="550"/>
      <c r="R215" s="550"/>
      <c r="S215" s="550"/>
      <c r="T215" s="550"/>
      <c r="U215" s="550"/>
      <c r="V215" s="550"/>
      <c r="W215" s="550"/>
      <c r="X215" s="550"/>
      <c r="Y215" s="550"/>
      <c r="Z215" s="550"/>
      <c r="AA215" s="551"/>
      <c r="AB215" s="550"/>
      <c r="AC215" s="608">
        <v>274.7</v>
      </c>
      <c r="AD215" s="608">
        <v>298.10000000000002</v>
      </c>
      <c r="AE215" s="608">
        <v>315.60000000000002</v>
      </c>
      <c r="AF215" s="608">
        <v>327.5</v>
      </c>
      <c r="AG215" s="608">
        <v>341.3</v>
      </c>
      <c r="AH215" s="608">
        <v>355.4</v>
      </c>
    </row>
    <row r="216" spans="1:34" s="18" customFormat="1" ht="12.75">
      <c r="A216" s="582" t="s">
        <v>495</v>
      </c>
      <c r="B216" s="548"/>
      <c r="C216" s="548"/>
      <c r="D216" s="548"/>
      <c r="E216" s="548"/>
      <c r="F216" s="548"/>
      <c r="G216" s="549"/>
      <c r="H216" s="549"/>
      <c r="I216" s="549"/>
      <c r="J216" s="549"/>
      <c r="K216" s="549"/>
      <c r="L216" s="549"/>
      <c r="M216" s="549"/>
      <c r="N216" s="549"/>
      <c r="O216" s="550"/>
      <c r="P216" s="550"/>
      <c r="Q216" s="550"/>
      <c r="R216" s="550"/>
      <c r="S216" s="550"/>
      <c r="T216" s="550"/>
      <c r="U216" s="550"/>
      <c r="V216" s="550"/>
      <c r="W216" s="550"/>
      <c r="X216" s="550"/>
      <c r="Y216" s="550"/>
      <c r="Z216" s="550"/>
      <c r="AA216" s="551"/>
      <c r="AB216" s="550"/>
      <c r="AC216" s="608">
        <v>18709.099999999999</v>
      </c>
      <c r="AD216" s="608">
        <v>19233.900000000001</v>
      </c>
      <c r="AE216" s="608">
        <v>19747.7</v>
      </c>
      <c r="AF216" s="608">
        <v>20275.599999999999</v>
      </c>
      <c r="AG216" s="608">
        <v>20808.5</v>
      </c>
      <c r="AH216" s="608">
        <v>21366.799999999999</v>
      </c>
    </row>
    <row r="217" spans="1:34" s="18" customFormat="1" ht="12.75">
      <c r="A217" s="582" t="s">
        <v>90</v>
      </c>
      <c r="B217" s="548"/>
      <c r="C217" s="548"/>
      <c r="D217" s="548"/>
      <c r="E217" s="548"/>
      <c r="F217" s="548"/>
      <c r="G217" s="549"/>
      <c r="H217" s="549"/>
      <c r="I217" s="549"/>
      <c r="J217" s="549"/>
      <c r="K217" s="549"/>
      <c r="L217" s="549"/>
      <c r="M217" s="549"/>
      <c r="N217" s="549"/>
      <c r="O217" s="550"/>
      <c r="P217" s="550"/>
      <c r="Q217" s="550"/>
      <c r="R217" s="550"/>
      <c r="S217" s="550"/>
      <c r="T217" s="550"/>
      <c r="U217" s="550"/>
      <c r="V217" s="550"/>
      <c r="W217" s="550"/>
      <c r="X217" s="550"/>
      <c r="Y217" s="550"/>
      <c r="Z217" s="550"/>
      <c r="AA217" s="551"/>
      <c r="AB217" s="550"/>
      <c r="AC217" s="608">
        <v>2</v>
      </c>
      <c r="AD217" s="608">
        <v>2.8</v>
      </c>
      <c r="AE217" s="608">
        <v>2.7</v>
      </c>
      <c r="AF217" s="608">
        <v>2.7</v>
      </c>
      <c r="AG217" s="608">
        <v>2.6</v>
      </c>
      <c r="AH217" s="608">
        <v>2.7</v>
      </c>
    </row>
    <row r="218" spans="1:34" s="18" customFormat="1" ht="12.75">
      <c r="A218" s="582" t="s">
        <v>496</v>
      </c>
      <c r="B218" s="548"/>
      <c r="C218" s="548"/>
      <c r="D218" s="548"/>
      <c r="E218" s="548"/>
      <c r="F218" s="548"/>
      <c r="G218" s="549"/>
      <c r="H218" s="549"/>
      <c r="I218" s="549"/>
      <c r="J218" s="549"/>
      <c r="K218" s="549"/>
      <c r="L218" s="549"/>
      <c r="M218" s="549"/>
      <c r="N218" s="549"/>
      <c r="O218" s="550"/>
      <c r="P218" s="550"/>
      <c r="Q218" s="550"/>
      <c r="R218" s="550"/>
      <c r="S218" s="550"/>
      <c r="T218" s="550"/>
      <c r="U218" s="550"/>
      <c r="V218" s="550"/>
      <c r="W218" s="550"/>
      <c r="X218" s="550"/>
      <c r="Y218" s="550"/>
      <c r="Z218" s="550"/>
      <c r="AA218" s="551"/>
      <c r="AB218" s="550"/>
      <c r="AC218" s="608">
        <v>8.6999999999999993</v>
      </c>
      <c r="AD218" s="608">
        <v>11.6</v>
      </c>
      <c r="AE218" s="608">
        <v>8.6999999999999993</v>
      </c>
      <c r="AF218" s="608">
        <v>6.5</v>
      </c>
      <c r="AG218" s="608">
        <v>7</v>
      </c>
      <c r="AH218" s="608">
        <v>6.9</v>
      </c>
    </row>
    <row r="219" spans="1:34" s="18" customFormat="1" ht="12.75">
      <c r="A219" s="567"/>
      <c r="B219" s="548"/>
      <c r="C219" s="548"/>
      <c r="D219" s="548"/>
      <c r="E219" s="548"/>
      <c r="F219" s="548"/>
      <c r="G219" s="549"/>
      <c r="H219" s="549"/>
      <c r="I219" s="549"/>
      <c r="J219" s="549"/>
      <c r="K219" s="549"/>
      <c r="L219" s="549"/>
      <c r="M219" s="549"/>
      <c r="N219" s="549"/>
      <c r="O219" s="550"/>
      <c r="P219" s="550"/>
      <c r="Q219" s="550"/>
      <c r="R219" s="550"/>
      <c r="S219" s="550"/>
      <c r="T219" s="550"/>
      <c r="U219" s="550"/>
      <c r="V219" s="550"/>
      <c r="W219" s="550"/>
      <c r="X219" s="550"/>
      <c r="Y219" s="550"/>
      <c r="Z219" s="550"/>
      <c r="AA219" s="551"/>
      <c r="AB219" s="550"/>
      <c r="AC219" s="577"/>
      <c r="AD219" s="577"/>
      <c r="AE219" s="577"/>
      <c r="AF219" s="577"/>
      <c r="AG219" s="577"/>
      <c r="AH219" s="577"/>
    </row>
    <row r="220" spans="1:34" s="18" customFormat="1" ht="12.75">
      <c r="A220" s="567" t="s">
        <v>103</v>
      </c>
      <c r="B220" s="548"/>
      <c r="C220" s="548"/>
      <c r="D220" s="548"/>
      <c r="E220" s="548"/>
      <c r="F220" s="548"/>
      <c r="G220" s="549"/>
      <c r="H220" s="549"/>
      <c r="I220" s="549"/>
      <c r="J220" s="549"/>
      <c r="K220" s="549"/>
      <c r="L220" s="549"/>
      <c r="M220" s="549"/>
      <c r="N220" s="549"/>
      <c r="O220" s="550"/>
      <c r="P220" s="550"/>
      <c r="Q220" s="550"/>
      <c r="R220" s="550"/>
      <c r="S220" s="550"/>
      <c r="T220" s="550"/>
      <c r="U220" s="550"/>
      <c r="V220" s="550"/>
      <c r="W220" s="550"/>
      <c r="X220" s="550"/>
      <c r="Y220" s="550"/>
      <c r="Z220" s="550"/>
      <c r="AA220" s="551"/>
      <c r="AB220" s="550"/>
      <c r="AC220" s="577"/>
      <c r="AD220" s="577"/>
      <c r="AE220" s="577"/>
      <c r="AF220" s="577"/>
      <c r="AG220" s="577"/>
      <c r="AH220" s="577"/>
    </row>
    <row r="221" spans="1:34" s="18" customFormat="1" ht="12.75">
      <c r="A221" s="582" t="s">
        <v>490</v>
      </c>
      <c r="B221" s="548"/>
      <c r="C221" s="548"/>
      <c r="D221" s="548"/>
      <c r="E221" s="548"/>
      <c r="F221" s="548"/>
      <c r="G221" s="549"/>
      <c r="H221" s="549"/>
      <c r="I221" s="549"/>
      <c r="J221" s="549"/>
      <c r="K221" s="549"/>
      <c r="L221" s="549"/>
      <c r="M221" s="549"/>
      <c r="N221" s="549"/>
      <c r="O221" s="550"/>
      <c r="P221" s="550"/>
      <c r="Q221" s="550"/>
      <c r="R221" s="550"/>
      <c r="S221" s="550"/>
      <c r="T221" s="550"/>
      <c r="U221" s="550"/>
      <c r="V221" s="550"/>
      <c r="W221" s="550"/>
      <c r="X221" s="550"/>
      <c r="Y221" s="550"/>
      <c r="Z221" s="550"/>
      <c r="AA221" s="551"/>
      <c r="AB221" s="550"/>
      <c r="AC221" s="608">
        <v>37507.4</v>
      </c>
      <c r="AD221" s="608">
        <v>41154.9</v>
      </c>
      <c r="AE221" s="608">
        <v>45208</v>
      </c>
      <c r="AF221" s="608">
        <v>49166</v>
      </c>
      <c r="AG221" s="608">
        <v>53332.2</v>
      </c>
      <c r="AH221" s="608">
        <v>57760.7</v>
      </c>
    </row>
    <row r="222" spans="1:34" s="18" customFormat="1" ht="12.75">
      <c r="A222" s="582" t="s">
        <v>89</v>
      </c>
      <c r="B222" s="548"/>
      <c r="C222" s="548"/>
      <c r="D222" s="548"/>
      <c r="E222" s="548"/>
      <c r="F222" s="548"/>
      <c r="G222" s="549"/>
      <c r="H222" s="549"/>
      <c r="I222" s="549"/>
      <c r="J222" s="549"/>
      <c r="K222" s="549"/>
      <c r="L222" s="549"/>
      <c r="M222" s="549"/>
      <c r="N222" s="549"/>
      <c r="O222" s="550"/>
      <c r="P222" s="550"/>
      <c r="Q222" s="550"/>
      <c r="R222" s="550"/>
      <c r="S222" s="550"/>
      <c r="T222" s="550"/>
      <c r="U222" s="550"/>
      <c r="V222" s="550"/>
      <c r="W222" s="550"/>
      <c r="X222" s="550"/>
      <c r="Y222" s="550"/>
      <c r="Z222" s="550"/>
      <c r="AA222" s="551"/>
      <c r="AB222" s="550"/>
      <c r="AC222" s="608">
        <v>260</v>
      </c>
      <c r="AD222" s="608">
        <v>276.89999999999998</v>
      </c>
      <c r="AE222" s="608">
        <v>293.89999999999998</v>
      </c>
      <c r="AF222" s="608">
        <v>308.89999999999998</v>
      </c>
      <c r="AG222" s="608">
        <v>323.89999999999998</v>
      </c>
      <c r="AH222" s="608">
        <v>339.4</v>
      </c>
    </row>
    <row r="223" spans="1:34" s="18" customFormat="1" ht="12.75">
      <c r="A223" s="582" t="s">
        <v>104</v>
      </c>
      <c r="B223" s="548"/>
      <c r="C223" s="548"/>
      <c r="D223" s="548"/>
      <c r="E223" s="548"/>
      <c r="F223" s="548"/>
      <c r="G223" s="549"/>
      <c r="H223" s="549"/>
      <c r="I223" s="549"/>
      <c r="J223" s="549"/>
      <c r="K223" s="549"/>
      <c r="L223" s="549"/>
      <c r="M223" s="549"/>
      <c r="N223" s="549"/>
      <c r="O223" s="550"/>
      <c r="P223" s="550"/>
      <c r="Q223" s="550"/>
      <c r="R223" s="550"/>
      <c r="S223" s="550"/>
      <c r="T223" s="550"/>
      <c r="U223" s="550"/>
      <c r="V223" s="550"/>
      <c r="W223" s="550"/>
      <c r="X223" s="550"/>
      <c r="Y223" s="550"/>
      <c r="Z223" s="550"/>
      <c r="AA223" s="551"/>
      <c r="AB223" s="550"/>
      <c r="AC223" s="608">
        <v>14425.4</v>
      </c>
      <c r="AD223" s="608">
        <v>14860.2</v>
      </c>
      <c r="AE223" s="608">
        <v>15380.3</v>
      </c>
      <c r="AF223" s="608">
        <v>15915.4</v>
      </c>
      <c r="AG223" s="608">
        <v>16465.599999999999</v>
      </c>
      <c r="AH223" s="608">
        <v>17020.099999999999</v>
      </c>
    </row>
    <row r="224" spans="1:34" s="18" customFormat="1" ht="12.75">
      <c r="A224" s="582" t="s">
        <v>90</v>
      </c>
      <c r="B224" s="548"/>
      <c r="C224" s="548"/>
      <c r="D224" s="548"/>
      <c r="E224" s="548"/>
      <c r="F224" s="548"/>
      <c r="G224" s="549"/>
      <c r="H224" s="549"/>
      <c r="I224" s="549"/>
      <c r="J224" s="549"/>
      <c r="K224" s="549"/>
      <c r="L224" s="549"/>
      <c r="M224" s="549"/>
      <c r="N224" s="549"/>
      <c r="O224" s="550"/>
      <c r="P224" s="550"/>
      <c r="Q224" s="550"/>
      <c r="R224" s="550"/>
      <c r="S224" s="550"/>
      <c r="T224" s="550"/>
      <c r="U224" s="550"/>
      <c r="V224" s="550"/>
      <c r="W224" s="550"/>
      <c r="X224" s="550"/>
      <c r="Y224" s="550"/>
      <c r="Z224" s="550"/>
      <c r="AA224" s="551"/>
      <c r="AB224" s="550"/>
      <c r="AC224" s="575">
        <v>2.5</v>
      </c>
      <c r="AD224" s="575">
        <v>3</v>
      </c>
      <c r="AE224" s="575">
        <v>3.5</v>
      </c>
      <c r="AF224" s="575">
        <v>3.5</v>
      </c>
      <c r="AG224" s="575">
        <v>3.5</v>
      </c>
      <c r="AH224" s="575">
        <v>3.4</v>
      </c>
    </row>
    <row r="225" spans="1:34" s="18" customFormat="1" ht="12.75">
      <c r="A225" s="548"/>
      <c r="B225" s="561"/>
      <c r="C225" s="561"/>
      <c r="D225" s="561"/>
      <c r="E225" s="561"/>
      <c r="F225" s="561"/>
      <c r="G225" s="562"/>
      <c r="H225" s="562"/>
      <c r="I225" s="562"/>
      <c r="J225" s="562"/>
      <c r="K225" s="562"/>
      <c r="L225" s="562"/>
      <c r="M225" s="562"/>
      <c r="N225" s="562"/>
      <c r="O225" s="563"/>
      <c r="P225" s="552"/>
      <c r="Q225" s="552"/>
      <c r="R225" s="552"/>
      <c r="S225" s="552"/>
      <c r="T225" s="552"/>
      <c r="U225" s="552"/>
      <c r="V225" s="550"/>
      <c r="W225" s="550"/>
      <c r="X225" s="550"/>
      <c r="Y225" s="550"/>
      <c r="Z225" s="550"/>
      <c r="AA225" s="551"/>
      <c r="AB225" s="550"/>
      <c r="AC225" s="615">
        <v>9.8000000000000007</v>
      </c>
      <c r="AD225" s="615">
        <v>9.6999999999999993</v>
      </c>
      <c r="AE225" s="615">
        <v>9.8000000000000007</v>
      </c>
      <c r="AF225" s="615">
        <v>8.8000000000000007</v>
      </c>
      <c r="AG225" s="615">
        <v>8.5</v>
      </c>
      <c r="AH225" s="615">
        <v>8.3000000000000007</v>
      </c>
    </row>
    <row r="226" spans="1:34" s="18" customFormat="1" ht="15.95" customHeight="1">
      <c r="A226" s="560" t="s">
        <v>472</v>
      </c>
      <c r="B226" s="561"/>
      <c r="C226" s="561"/>
      <c r="D226" s="561"/>
      <c r="E226" s="561"/>
      <c r="F226" s="561"/>
      <c r="G226" s="562"/>
      <c r="H226" s="562"/>
      <c r="I226" s="562"/>
      <c r="J226" s="562"/>
      <c r="K226" s="562"/>
      <c r="L226" s="562"/>
      <c r="M226" s="562"/>
      <c r="N226" s="562"/>
      <c r="O226" s="565"/>
      <c r="P226" s="552"/>
      <c r="Q226" s="552"/>
      <c r="R226" s="552"/>
      <c r="S226" s="552"/>
      <c r="T226" s="552"/>
      <c r="U226" s="552"/>
      <c r="V226" s="552"/>
      <c r="W226" s="552"/>
      <c r="X226" s="552"/>
      <c r="Y226" s="552"/>
      <c r="Z226" s="552"/>
      <c r="AA226" s="553"/>
      <c r="AB226" s="552"/>
      <c r="AC226" s="552"/>
      <c r="AD226" s="552"/>
      <c r="AE226" s="552"/>
      <c r="AF226" s="552"/>
      <c r="AG226" s="552"/>
    </row>
    <row r="227" spans="1:34" s="18" customFormat="1" ht="12" customHeight="1">
      <c r="A227" s="564" t="s">
        <v>512</v>
      </c>
      <c r="B227" s="567"/>
      <c r="C227" s="567"/>
      <c r="D227" s="567"/>
      <c r="E227" s="567"/>
      <c r="F227" s="567"/>
      <c r="G227" s="568"/>
      <c r="H227" s="568"/>
      <c r="I227" s="568"/>
      <c r="J227" s="568"/>
      <c r="K227" s="568"/>
      <c r="L227" s="568"/>
      <c r="M227" s="568"/>
      <c r="N227" s="568"/>
      <c r="O227" s="569"/>
      <c r="P227" s="569"/>
      <c r="Q227" s="569"/>
      <c r="R227" s="569"/>
      <c r="S227" s="569"/>
      <c r="T227" s="569"/>
      <c r="U227" s="569"/>
      <c r="V227" s="552"/>
      <c r="W227" s="552"/>
      <c r="X227" s="552"/>
      <c r="Y227" s="552"/>
      <c r="Z227" s="552"/>
      <c r="AA227" s="553"/>
      <c r="AB227" s="552"/>
      <c r="AC227" s="552"/>
      <c r="AD227" s="552"/>
      <c r="AE227" s="552"/>
      <c r="AF227" s="552"/>
      <c r="AG227" s="552"/>
    </row>
    <row r="228" spans="1:34" s="18" customFormat="1" ht="12" customHeight="1">
      <c r="A228" s="566" t="s">
        <v>80</v>
      </c>
      <c r="B228" s="567"/>
      <c r="C228" s="567"/>
      <c r="D228" s="567"/>
      <c r="E228" s="567"/>
      <c r="F228" s="567"/>
      <c r="G228" s="568"/>
      <c r="H228" s="568"/>
      <c r="I228" s="568"/>
      <c r="J228" s="568"/>
      <c r="K228" s="568"/>
      <c r="L228" s="568"/>
      <c r="M228" s="568"/>
      <c r="N228" s="568"/>
      <c r="O228" s="574"/>
      <c r="P228" s="574"/>
      <c r="Q228" s="574"/>
      <c r="R228" s="574"/>
      <c r="S228" s="574"/>
      <c r="T228" s="570"/>
      <c r="U228" s="570"/>
      <c r="V228" s="569"/>
      <c r="W228" s="569"/>
      <c r="X228" s="569"/>
      <c r="Y228" s="569"/>
      <c r="Z228" s="569"/>
      <c r="AA228" s="570"/>
      <c r="AB228" s="675"/>
      <c r="AC228" s="571">
        <v>2016</v>
      </c>
      <c r="AD228" s="571">
        <v>2017</v>
      </c>
      <c r="AE228" s="571">
        <v>2018</v>
      </c>
      <c r="AF228" s="571">
        <v>2019</v>
      </c>
      <c r="AG228" s="571">
        <v>2020</v>
      </c>
      <c r="AH228" s="572"/>
    </row>
    <row r="229" spans="1:34" s="18" customFormat="1" ht="12" customHeight="1">
      <c r="A229" s="573" t="s">
        <v>81</v>
      </c>
      <c r="B229" s="552"/>
      <c r="C229" s="552"/>
      <c r="D229" s="552"/>
      <c r="E229" s="552"/>
      <c r="F229" s="552"/>
      <c r="G229" s="576"/>
      <c r="H229" s="576"/>
      <c r="I229" s="576"/>
      <c r="J229" s="576"/>
      <c r="K229" s="576"/>
      <c r="L229" s="576"/>
      <c r="M229" s="576"/>
      <c r="N229" s="576"/>
      <c r="O229" s="569"/>
      <c r="P229" s="569"/>
      <c r="Q229" s="569"/>
      <c r="R229" s="569"/>
      <c r="S229" s="569"/>
      <c r="T229" s="569"/>
      <c r="U229" s="569"/>
      <c r="V229" s="570"/>
      <c r="W229" s="570"/>
      <c r="X229" s="570"/>
      <c r="Y229" s="570"/>
      <c r="Z229" s="570"/>
      <c r="AA229" s="570"/>
      <c r="AB229" s="368"/>
      <c r="AC229" s="575" t="s">
        <v>83</v>
      </c>
      <c r="AD229" s="575" t="s">
        <v>83</v>
      </c>
      <c r="AE229" s="575" t="s">
        <v>83</v>
      </c>
      <c r="AF229" s="575" t="s">
        <v>83</v>
      </c>
      <c r="AG229" s="575" t="s">
        <v>83</v>
      </c>
      <c r="AH229" s="209"/>
    </row>
    <row r="230" spans="1:34" s="18" customFormat="1" ht="12" customHeight="1">
      <c r="A230" s="552"/>
      <c r="B230" s="552"/>
      <c r="C230" s="552"/>
      <c r="D230" s="552"/>
      <c r="E230" s="552"/>
      <c r="F230" s="552"/>
      <c r="G230" s="579"/>
      <c r="H230" s="579"/>
      <c r="I230" s="579"/>
      <c r="J230" s="579"/>
      <c r="K230" s="579"/>
      <c r="L230" s="579"/>
      <c r="M230" s="579"/>
      <c r="N230" s="579"/>
      <c r="O230" s="569"/>
      <c r="P230" s="569"/>
      <c r="Q230" s="569"/>
      <c r="R230" s="569"/>
      <c r="S230" s="569"/>
      <c r="T230" s="569"/>
      <c r="U230" s="569"/>
      <c r="V230" s="569"/>
      <c r="W230" s="569"/>
      <c r="X230" s="569"/>
      <c r="Y230" s="569"/>
      <c r="Z230" s="569"/>
      <c r="AA230" s="570"/>
      <c r="AB230" s="676"/>
      <c r="AC230" s="577"/>
      <c r="AD230" s="577"/>
      <c r="AE230" s="577"/>
      <c r="AF230" s="577"/>
      <c r="AG230" s="577"/>
      <c r="AH230" s="578"/>
    </row>
    <row r="231" spans="1:34" s="18" customFormat="1" ht="12" customHeight="1">
      <c r="A231" s="567" t="s">
        <v>88</v>
      </c>
      <c r="B231" s="552"/>
      <c r="C231" s="552"/>
      <c r="D231" s="552"/>
      <c r="E231" s="552"/>
      <c r="F231" s="552"/>
      <c r="G231" s="583"/>
      <c r="H231" s="583"/>
      <c r="I231" s="583"/>
      <c r="J231" s="583"/>
      <c r="K231" s="583"/>
      <c r="L231" s="583"/>
      <c r="M231" s="583"/>
      <c r="N231" s="583"/>
      <c r="O231" s="570"/>
      <c r="P231" s="570"/>
      <c r="Q231" s="570"/>
      <c r="R231" s="570"/>
      <c r="S231" s="570"/>
      <c r="T231" s="570"/>
      <c r="U231" s="570"/>
      <c r="V231" s="569"/>
      <c r="W231" s="569"/>
      <c r="X231" s="569"/>
      <c r="Y231" s="569"/>
      <c r="Z231" s="569"/>
      <c r="AA231" s="570"/>
      <c r="AB231" s="677"/>
      <c r="AC231" s="581">
        <v>11679.1</v>
      </c>
      <c r="AD231" s="580">
        <v>12605.4</v>
      </c>
      <c r="AE231" s="580">
        <v>13550</v>
      </c>
      <c r="AF231" s="580">
        <v>14511.9</v>
      </c>
      <c r="AG231" s="580">
        <v>15572.3</v>
      </c>
      <c r="AH231" s="578"/>
    </row>
    <row r="232" spans="1:34" s="18" customFormat="1" ht="12" customHeight="1">
      <c r="A232" s="582" t="s">
        <v>490</v>
      </c>
      <c r="B232" s="552"/>
      <c r="C232" s="552"/>
      <c r="D232" s="552"/>
      <c r="E232" s="552"/>
      <c r="F232" s="552"/>
      <c r="G232" s="569"/>
      <c r="H232" s="584"/>
      <c r="I232" s="584"/>
      <c r="J232" s="584"/>
      <c r="K232" s="584"/>
      <c r="L232" s="584"/>
      <c r="M232" s="584"/>
      <c r="N232" s="584"/>
      <c r="O232" s="570"/>
      <c r="P232" s="570"/>
      <c r="Q232" s="570"/>
      <c r="R232" s="570"/>
      <c r="S232" s="570"/>
      <c r="T232" s="570"/>
      <c r="U232" s="570"/>
      <c r="V232" s="570"/>
      <c r="W232" s="570"/>
      <c r="X232" s="570"/>
      <c r="Y232" s="570"/>
      <c r="Z232" s="569"/>
      <c r="AA232" s="570"/>
      <c r="AB232" s="677"/>
      <c r="AC232" s="581">
        <v>265.8</v>
      </c>
      <c r="AD232" s="580">
        <v>277.5</v>
      </c>
      <c r="AE232" s="581">
        <v>287.8</v>
      </c>
      <c r="AF232" s="580">
        <v>296.2</v>
      </c>
      <c r="AG232" s="580">
        <v>308</v>
      </c>
      <c r="AH232" s="578"/>
    </row>
    <row r="233" spans="1:34" s="18" customFormat="1" ht="12" customHeight="1">
      <c r="A233" s="582" t="s">
        <v>89</v>
      </c>
      <c r="B233" s="552"/>
      <c r="C233" s="552"/>
      <c r="D233" s="552"/>
      <c r="E233" s="552"/>
      <c r="F233" s="552"/>
      <c r="G233" s="569"/>
      <c r="H233" s="584"/>
      <c r="I233" s="584"/>
      <c r="J233" s="584"/>
      <c r="K233" s="584"/>
      <c r="L233" s="584"/>
      <c r="M233" s="584"/>
      <c r="N233" s="584"/>
      <c r="O233" s="569"/>
      <c r="P233" s="569"/>
      <c r="Q233" s="569"/>
      <c r="R233" s="569"/>
      <c r="S233" s="569"/>
      <c r="T233" s="569"/>
      <c r="U233" s="569"/>
      <c r="V233" s="570"/>
      <c r="W233" s="570"/>
      <c r="X233" s="570"/>
      <c r="Y233" s="570"/>
      <c r="Z233" s="569"/>
      <c r="AA233" s="570"/>
      <c r="AB233" s="677"/>
      <c r="AC233" s="581">
        <v>4393.8999999999996</v>
      </c>
      <c r="AD233" s="580">
        <v>4542.7</v>
      </c>
      <c r="AE233" s="581">
        <v>4708.5</v>
      </c>
      <c r="AF233" s="580">
        <v>4899</v>
      </c>
      <c r="AG233" s="580">
        <v>5055.5</v>
      </c>
      <c r="AH233" s="578"/>
    </row>
    <row r="234" spans="1:34" s="18" customFormat="1" ht="12" customHeight="1">
      <c r="A234" s="582" t="s">
        <v>104</v>
      </c>
      <c r="B234" s="552"/>
      <c r="C234" s="552"/>
      <c r="D234" s="552"/>
      <c r="E234" s="552"/>
      <c r="F234" s="552"/>
      <c r="G234" s="569"/>
      <c r="H234" s="584"/>
      <c r="I234" s="584"/>
      <c r="J234" s="584"/>
      <c r="K234" s="584"/>
      <c r="L234" s="584"/>
      <c r="M234" s="584"/>
      <c r="N234" s="584"/>
      <c r="O234" s="569"/>
      <c r="P234" s="569"/>
      <c r="Q234" s="569"/>
      <c r="R234" s="569"/>
      <c r="S234" s="569"/>
      <c r="T234" s="569"/>
      <c r="U234" s="569"/>
      <c r="V234" s="569"/>
      <c r="W234" s="569"/>
      <c r="X234" s="569"/>
      <c r="Y234" s="569"/>
      <c r="Z234" s="569"/>
      <c r="AA234" s="570"/>
      <c r="AB234" s="677"/>
      <c r="AC234" s="581">
        <v>3.8</v>
      </c>
      <c r="AD234" s="581">
        <v>3.4</v>
      </c>
      <c r="AE234" s="581">
        <v>3.6</v>
      </c>
      <c r="AF234" s="580">
        <v>4</v>
      </c>
      <c r="AG234" s="580">
        <v>3.2</v>
      </c>
      <c r="AH234" s="578"/>
    </row>
    <row r="235" spans="1:34" s="18" customFormat="1" ht="12" customHeight="1">
      <c r="A235" s="582" t="s">
        <v>90</v>
      </c>
      <c r="B235" s="552"/>
      <c r="C235" s="552"/>
      <c r="D235" s="552"/>
      <c r="E235" s="552"/>
      <c r="F235" s="552"/>
      <c r="G235" s="569"/>
      <c r="H235" s="569"/>
      <c r="I235" s="569"/>
      <c r="J235" s="569"/>
      <c r="K235" s="569"/>
      <c r="L235" s="569"/>
      <c r="M235" s="569"/>
      <c r="N235" s="569"/>
      <c r="O235" s="569"/>
      <c r="P235" s="569"/>
      <c r="Q235" s="569"/>
      <c r="R235" s="569"/>
      <c r="S235" s="569"/>
      <c r="T235" s="569"/>
      <c r="U235" s="569"/>
      <c r="V235" s="569"/>
      <c r="W235" s="569"/>
      <c r="X235" s="569"/>
      <c r="Y235" s="569"/>
      <c r="Z235" s="569"/>
      <c r="AA235" s="570"/>
      <c r="AB235" s="677"/>
      <c r="AC235" s="581"/>
      <c r="AD235" s="581"/>
      <c r="AE235" s="581"/>
      <c r="AF235" s="580"/>
      <c r="AG235" s="580"/>
      <c r="AH235" s="578"/>
    </row>
    <row r="236" spans="1:34" s="18" customFormat="1" ht="12" customHeight="1">
      <c r="A236" s="567"/>
      <c r="B236" s="552"/>
      <c r="C236" s="552"/>
      <c r="D236" s="552"/>
      <c r="E236" s="552"/>
      <c r="F236" s="552"/>
      <c r="G236" s="569"/>
      <c r="H236" s="579"/>
      <c r="I236" s="569"/>
      <c r="J236" s="569"/>
      <c r="K236" s="569"/>
      <c r="L236" s="569"/>
      <c r="M236" s="569"/>
      <c r="N236" s="569"/>
      <c r="O236" s="569"/>
      <c r="P236" s="569"/>
      <c r="Q236" s="569"/>
      <c r="R236" s="569"/>
      <c r="S236" s="569"/>
      <c r="T236" s="569"/>
      <c r="U236" s="569"/>
      <c r="V236" s="569"/>
      <c r="W236" s="569"/>
      <c r="X236" s="569"/>
      <c r="Y236" s="569"/>
      <c r="Z236" s="569"/>
      <c r="AA236" s="570"/>
      <c r="AB236" s="677"/>
      <c r="AC236" s="581"/>
      <c r="AD236" s="581"/>
      <c r="AE236" s="581"/>
      <c r="AF236" s="580"/>
      <c r="AG236" s="580"/>
      <c r="AH236" s="578"/>
    </row>
    <row r="237" spans="1:34" s="18" customFormat="1" ht="12" customHeight="1">
      <c r="A237" s="567" t="s">
        <v>91</v>
      </c>
      <c r="B237" s="552"/>
      <c r="C237" s="552"/>
      <c r="D237" s="552"/>
      <c r="E237" s="552"/>
      <c r="F237" s="552"/>
      <c r="G237" s="569"/>
      <c r="H237" s="569"/>
      <c r="I237" s="569"/>
      <c r="J237" s="569"/>
      <c r="K237" s="569"/>
      <c r="L237" s="569"/>
      <c r="M237" s="569"/>
      <c r="N237" s="569"/>
      <c r="O237" s="569"/>
      <c r="P237" s="569"/>
      <c r="Q237" s="569"/>
      <c r="R237" s="569"/>
      <c r="S237" s="569"/>
      <c r="T237" s="569"/>
      <c r="U237" s="569"/>
      <c r="V237" s="569"/>
      <c r="W237" s="569"/>
      <c r="X237" s="569"/>
      <c r="Y237" s="569"/>
      <c r="Z237" s="569"/>
      <c r="AA237" s="570"/>
      <c r="AB237" s="677"/>
      <c r="AC237" s="581">
        <v>15009.2</v>
      </c>
      <c r="AD237" s="581">
        <v>14928.2</v>
      </c>
      <c r="AE237" s="581">
        <v>14160.5</v>
      </c>
      <c r="AF237" s="580">
        <v>14074.6</v>
      </c>
      <c r="AG237" s="580">
        <v>14019</v>
      </c>
      <c r="AH237" s="578"/>
    </row>
    <row r="238" spans="1:34" s="18" customFormat="1" ht="12" customHeight="1">
      <c r="A238" s="582" t="s">
        <v>490</v>
      </c>
      <c r="B238" s="585"/>
      <c r="C238" s="585"/>
      <c r="D238" s="585"/>
      <c r="E238" s="585"/>
      <c r="F238" s="585"/>
      <c r="G238" s="569"/>
      <c r="H238" s="569"/>
      <c r="I238" s="569"/>
      <c r="J238" s="569"/>
      <c r="K238" s="569"/>
      <c r="L238" s="569"/>
      <c r="M238" s="569"/>
      <c r="N238" s="569"/>
      <c r="O238" s="569"/>
      <c r="P238" s="569"/>
      <c r="Q238" s="569"/>
      <c r="R238" s="569"/>
      <c r="S238" s="569"/>
      <c r="T238" s="569"/>
      <c r="U238" s="569"/>
      <c r="V238" s="569"/>
      <c r="W238" s="569"/>
      <c r="X238" s="569"/>
      <c r="Y238" s="569"/>
      <c r="Z238" s="569"/>
      <c r="AA238" s="570"/>
      <c r="AB238" s="677"/>
      <c r="AC238" s="581">
        <v>431.3</v>
      </c>
      <c r="AD238" s="581">
        <v>446.6</v>
      </c>
      <c r="AE238" s="581">
        <v>451.1</v>
      </c>
      <c r="AF238" s="580">
        <v>453.1</v>
      </c>
      <c r="AG238" s="580">
        <v>454.4</v>
      </c>
      <c r="AH238" s="578"/>
    </row>
    <row r="239" spans="1:34" s="18" customFormat="1" ht="12" customHeight="1">
      <c r="A239" s="582" t="s">
        <v>89</v>
      </c>
      <c r="B239" s="552"/>
      <c r="C239" s="552"/>
      <c r="D239" s="552"/>
      <c r="E239" s="552"/>
      <c r="F239" s="552"/>
      <c r="G239" s="569"/>
      <c r="H239" s="569"/>
      <c r="I239" s="569"/>
      <c r="J239" s="569"/>
      <c r="K239" s="569"/>
      <c r="L239" s="569"/>
      <c r="M239" s="569"/>
      <c r="N239" s="569"/>
      <c r="O239" s="569"/>
      <c r="P239" s="569"/>
      <c r="Q239" s="569"/>
      <c r="R239" s="569"/>
      <c r="S239" s="569"/>
      <c r="T239" s="569"/>
      <c r="U239" s="569"/>
      <c r="V239" s="569"/>
      <c r="W239" s="569"/>
      <c r="X239" s="569"/>
      <c r="Y239" s="569"/>
      <c r="Z239" s="569"/>
      <c r="AA239" s="570"/>
      <c r="AB239" s="677"/>
      <c r="AC239" s="581">
        <v>3480</v>
      </c>
      <c r="AD239" s="581">
        <v>3342.9</v>
      </c>
      <c r="AE239" s="581">
        <v>3139.1</v>
      </c>
      <c r="AF239" s="580">
        <v>3106.5</v>
      </c>
      <c r="AG239" s="580">
        <v>3085.3</v>
      </c>
      <c r="AH239" s="578"/>
    </row>
    <row r="240" spans="1:34" s="18" customFormat="1" ht="12" customHeight="1">
      <c r="A240" s="582" t="s">
        <v>104</v>
      </c>
      <c r="B240" s="552"/>
      <c r="C240" s="552"/>
      <c r="D240" s="552"/>
      <c r="E240" s="552"/>
      <c r="F240" s="552"/>
      <c r="G240" s="569"/>
      <c r="H240" s="569"/>
      <c r="I240" s="569"/>
      <c r="J240" s="569"/>
      <c r="K240" s="569"/>
      <c r="L240" s="569"/>
      <c r="M240" s="569"/>
      <c r="N240" s="569"/>
      <c r="O240" s="569"/>
      <c r="P240" s="569"/>
      <c r="Q240" s="569"/>
      <c r="R240" s="569"/>
      <c r="S240" s="569"/>
      <c r="T240" s="569"/>
      <c r="U240" s="569"/>
      <c r="V240" s="569"/>
      <c r="W240" s="569"/>
      <c r="X240" s="569"/>
      <c r="Y240" s="569"/>
      <c r="Z240" s="569"/>
      <c r="AA240" s="570"/>
      <c r="AB240" s="677"/>
      <c r="AC240" s="581">
        <v>7.1</v>
      </c>
      <c r="AD240" s="581">
        <v>-3.9</v>
      </c>
      <c r="AE240" s="581">
        <v>-6.1</v>
      </c>
      <c r="AF240" s="580">
        <v>-1</v>
      </c>
      <c r="AG240" s="580">
        <v>-0.7</v>
      </c>
      <c r="AH240" s="578"/>
    </row>
    <row r="241" spans="1:34" s="18" customFormat="1" ht="12" customHeight="1">
      <c r="A241" s="582" t="s">
        <v>90</v>
      </c>
      <c r="B241" s="552"/>
      <c r="C241" s="552"/>
      <c r="D241" s="552"/>
      <c r="E241" s="552"/>
      <c r="F241" s="552"/>
      <c r="G241" s="569"/>
      <c r="H241" s="569"/>
      <c r="I241" s="569"/>
      <c r="J241" s="569"/>
      <c r="K241" s="569"/>
      <c r="L241" s="569"/>
      <c r="M241" s="569"/>
      <c r="N241" s="569"/>
      <c r="O241" s="569"/>
      <c r="P241" s="569"/>
      <c r="Q241" s="569"/>
      <c r="R241" s="569"/>
      <c r="S241" s="569"/>
      <c r="T241" s="569"/>
      <c r="U241" s="569"/>
      <c r="V241" s="569"/>
      <c r="W241" s="569"/>
      <c r="X241" s="569"/>
      <c r="Y241" s="569"/>
      <c r="Z241" s="569"/>
      <c r="AA241" s="570"/>
      <c r="AB241" s="677"/>
      <c r="AC241" s="581"/>
      <c r="AD241" s="581"/>
      <c r="AE241" s="581"/>
      <c r="AF241" s="580"/>
      <c r="AG241" s="580"/>
      <c r="AH241" s="578"/>
    </row>
    <row r="242" spans="1:34" s="18" customFormat="1" ht="12" customHeight="1">
      <c r="A242" s="567"/>
      <c r="B242" s="585"/>
      <c r="C242" s="585"/>
      <c r="D242" s="585"/>
      <c r="E242" s="585"/>
      <c r="F242" s="585"/>
      <c r="G242" s="569"/>
      <c r="H242" s="569"/>
      <c r="I242" s="569"/>
      <c r="J242" s="569"/>
      <c r="K242" s="569"/>
      <c r="L242" s="569"/>
      <c r="M242" s="569"/>
      <c r="N242" s="569"/>
      <c r="O242" s="569"/>
      <c r="P242" s="569"/>
      <c r="Q242" s="569"/>
      <c r="R242" s="569"/>
      <c r="S242" s="569"/>
      <c r="T242" s="569"/>
      <c r="U242" s="569"/>
      <c r="V242" s="569"/>
      <c r="W242" s="569"/>
      <c r="X242" s="569"/>
      <c r="Y242" s="569"/>
      <c r="Z242" s="569"/>
      <c r="AA242" s="570"/>
      <c r="AB242" s="677"/>
      <c r="AC242" s="581"/>
      <c r="AD242" s="581"/>
      <c r="AE242" s="581"/>
      <c r="AF242" s="580"/>
      <c r="AG242" s="580"/>
      <c r="AH242" s="578"/>
    </row>
    <row r="243" spans="1:34" s="18" customFormat="1" ht="12" customHeight="1">
      <c r="A243" s="567" t="s">
        <v>92</v>
      </c>
      <c r="B243" s="552"/>
      <c r="C243" s="552"/>
      <c r="D243" s="552"/>
      <c r="E243" s="552"/>
      <c r="F243" s="552"/>
      <c r="G243" s="569"/>
      <c r="H243" s="569"/>
      <c r="I243" s="569"/>
      <c r="J243" s="569"/>
      <c r="K243" s="569"/>
      <c r="L243" s="569"/>
      <c r="M243" s="569"/>
      <c r="N243" s="569"/>
      <c r="O243" s="569"/>
      <c r="P243" s="569"/>
      <c r="Q243" s="569"/>
      <c r="R243" s="569"/>
      <c r="S243" s="569"/>
      <c r="T243" s="569"/>
      <c r="U243" s="569"/>
      <c r="V243" s="569"/>
      <c r="W243" s="569"/>
      <c r="X243" s="569"/>
      <c r="Y243" s="569"/>
      <c r="Z243" s="569"/>
      <c r="AA243" s="570"/>
      <c r="AB243" s="677"/>
      <c r="AC243" s="581">
        <v>3139.2</v>
      </c>
      <c r="AD243" s="581">
        <v>3528.4</v>
      </c>
      <c r="AE243" s="581">
        <v>3735</v>
      </c>
      <c r="AF243" s="580">
        <v>3817.2</v>
      </c>
      <c r="AG243" s="580">
        <v>3905.6</v>
      </c>
      <c r="AH243" s="578"/>
    </row>
    <row r="244" spans="1:34" s="18" customFormat="1" ht="12" customHeight="1">
      <c r="A244" s="582" t="s">
        <v>490</v>
      </c>
      <c r="B244" s="552"/>
      <c r="C244" s="552"/>
      <c r="D244" s="552"/>
      <c r="E244" s="552"/>
      <c r="F244" s="552"/>
      <c r="G244" s="569"/>
      <c r="H244" s="569"/>
      <c r="I244" s="569"/>
      <c r="J244" s="569"/>
      <c r="K244" s="569"/>
      <c r="L244" s="569"/>
      <c r="M244" s="569"/>
      <c r="N244" s="569"/>
      <c r="O244" s="569"/>
      <c r="P244" s="569"/>
      <c r="Q244" s="569"/>
      <c r="R244" s="569"/>
      <c r="S244" s="569"/>
      <c r="T244" s="569"/>
      <c r="U244" s="569"/>
      <c r="V244" s="569"/>
      <c r="W244" s="569"/>
      <c r="X244" s="569"/>
      <c r="Y244" s="569"/>
      <c r="Z244" s="569"/>
      <c r="AA244" s="570"/>
      <c r="AB244" s="677"/>
      <c r="AC244" s="581">
        <v>442.3</v>
      </c>
      <c r="AD244" s="581">
        <v>453.8</v>
      </c>
      <c r="AE244" s="581">
        <v>458.8</v>
      </c>
      <c r="AF244" s="580">
        <v>466.4</v>
      </c>
      <c r="AG244" s="580">
        <v>474.8</v>
      </c>
      <c r="AH244" s="578"/>
    </row>
    <row r="245" spans="1:34" s="18" customFormat="1" ht="12" customHeight="1">
      <c r="A245" s="582" t="s">
        <v>89</v>
      </c>
      <c r="B245" s="585"/>
      <c r="C245" s="585"/>
      <c r="D245" s="585"/>
      <c r="E245" s="585"/>
      <c r="F245" s="585"/>
      <c r="G245" s="569"/>
      <c r="H245" s="569"/>
      <c r="I245" s="569"/>
      <c r="J245" s="569"/>
      <c r="K245" s="569"/>
      <c r="L245" s="569"/>
      <c r="M245" s="569"/>
      <c r="N245" s="569"/>
      <c r="O245" s="569"/>
      <c r="P245" s="569"/>
      <c r="Q245" s="569"/>
      <c r="R245" s="569"/>
      <c r="S245" s="569"/>
      <c r="T245" s="569"/>
      <c r="U245" s="569"/>
      <c r="V245" s="569"/>
      <c r="W245" s="569"/>
      <c r="X245" s="569"/>
      <c r="Y245" s="569"/>
      <c r="Z245" s="569"/>
      <c r="AA245" s="570"/>
      <c r="AB245" s="677"/>
      <c r="AC245" s="581">
        <v>709.7</v>
      </c>
      <c r="AD245" s="581">
        <v>777.5</v>
      </c>
      <c r="AE245" s="581">
        <v>814.1</v>
      </c>
      <c r="AF245" s="580">
        <v>818.5</v>
      </c>
      <c r="AG245" s="580">
        <v>822.6</v>
      </c>
      <c r="AH245" s="578"/>
    </row>
    <row r="246" spans="1:34" s="18" customFormat="1" ht="12" customHeight="1">
      <c r="A246" s="582" t="s">
        <v>104</v>
      </c>
      <c r="B246" s="552"/>
      <c r="C246" s="552"/>
      <c r="D246" s="552"/>
      <c r="E246" s="552"/>
      <c r="F246" s="552"/>
      <c r="G246" s="569"/>
      <c r="H246" s="569"/>
      <c r="I246" s="569"/>
      <c r="J246" s="569"/>
      <c r="K246" s="569"/>
      <c r="L246" s="569"/>
      <c r="M246" s="569"/>
      <c r="N246" s="569"/>
      <c r="O246" s="569"/>
      <c r="P246" s="569"/>
      <c r="Q246" s="569"/>
      <c r="R246" s="569"/>
      <c r="S246" s="569"/>
      <c r="T246" s="569"/>
      <c r="U246" s="569"/>
      <c r="V246" s="569"/>
      <c r="W246" s="569"/>
      <c r="X246" s="569"/>
      <c r="Y246" s="569"/>
      <c r="Z246" s="569"/>
      <c r="AA246" s="570"/>
      <c r="AB246" s="677"/>
      <c r="AC246" s="581">
        <v>9.3000000000000007</v>
      </c>
      <c r="AD246" s="581">
        <v>9.5</v>
      </c>
      <c r="AE246" s="581">
        <v>4.7</v>
      </c>
      <c r="AF246" s="580">
        <v>0.5</v>
      </c>
      <c r="AG246" s="580">
        <v>0.5</v>
      </c>
      <c r="AH246" s="578"/>
    </row>
    <row r="247" spans="1:34" s="18" customFormat="1" ht="12" customHeight="1">
      <c r="A247" s="582" t="s">
        <v>90</v>
      </c>
      <c r="B247" s="552"/>
      <c r="C247" s="552"/>
      <c r="D247" s="552"/>
      <c r="E247" s="552"/>
      <c r="F247" s="552"/>
      <c r="G247" s="569"/>
      <c r="H247" s="569"/>
      <c r="I247" s="569"/>
      <c r="J247" s="569"/>
      <c r="K247" s="569"/>
      <c r="L247" s="569"/>
      <c r="M247" s="569"/>
      <c r="N247" s="569"/>
      <c r="O247" s="569"/>
      <c r="P247" s="569"/>
      <c r="Q247" s="569"/>
      <c r="R247" s="569"/>
      <c r="S247" s="569"/>
      <c r="T247" s="569"/>
      <c r="U247" s="569"/>
      <c r="V247" s="569"/>
      <c r="W247" s="569"/>
      <c r="X247" s="569"/>
      <c r="Y247" s="569"/>
      <c r="Z247" s="569"/>
      <c r="AA247" s="570"/>
      <c r="AB247" s="677"/>
      <c r="AC247" s="581"/>
      <c r="AD247" s="581"/>
      <c r="AE247" s="581"/>
      <c r="AF247" s="580"/>
      <c r="AG247" s="580"/>
      <c r="AH247" s="578"/>
    </row>
    <row r="248" spans="1:34" s="18" customFormat="1" ht="12" customHeight="1">
      <c r="A248" s="567"/>
      <c r="B248" s="552"/>
      <c r="C248" s="552"/>
      <c r="D248" s="552"/>
      <c r="E248" s="552"/>
      <c r="F248" s="552"/>
      <c r="G248" s="569"/>
      <c r="H248" s="569"/>
      <c r="I248" s="569"/>
      <c r="J248" s="569"/>
      <c r="K248" s="569"/>
      <c r="L248" s="569"/>
      <c r="M248" s="569"/>
      <c r="N248" s="569"/>
      <c r="O248" s="569"/>
      <c r="P248" s="569"/>
      <c r="Q248" s="569"/>
      <c r="R248" s="569"/>
      <c r="S248" s="569"/>
      <c r="T248" s="569"/>
      <c r="U248" s="569"/>
      <c r="V248" s="569"/>
      <c r="W248" s="569"/>
      <c r="X248" s="569"/>
      <c r="Y248" s="569"/>
      <c r="Z248" s="569"/>
      <c r="AA248" s="570"/>
      <c r="AB248" s="677"/>
      <c r="AC248" s="581"/>
      <c r="AD248" s="581"/>
      <c r="AE248" s="581"/>
      <c r="AF248" s="580"/>
      <c r="AG248" s="580"/>
      <c r="AH248" s="578"/>
    </row>
    <row r="249" spans="1:34" s="18" customFormat="1" ht="12" customHeight="1">
      <c r="A249" s="567" t="s">
        <v>93</v>
      </c>
      <c r="B249" s="585"/>
      <c r="C249" s="585"/>
      <c r="D249" s="585"/>
      <c r="E249" s="585"/>
      <c r="F249" s="585"/>
      <c r="G249" s="569"/>
      <c r="H249" s="569"/>
      <c r="I249" s="569"/>
      <c r="J249" s="569"/>
      <c r="K249" s="569"/>
      <c r="L249" s="569"/>
      <c r="M249" s="569"/>
      <c r="N249" s="569"/>
      <c r="O249" s="569"/>
      <c r="P249" s="569"/>
      <c r="Q249" s="569"/>
      <c r="R249" s="569"/>
      <c r="S249" s="569"/>
      <c r="T249" s="569"/>
      <c r="U249" s="569"/>
      <c r="V249" s="569"/>
      <c r="W249" s="569"/>
      <c r="X249" s="569"/>
      <c r="Y249" s="569"/>
      <c r="Z249" s="569"/>
      <c r="AA249" s="570"/>
      <c r="AB249" s="677"/>
      <c r="AC249" s="581">
        <v>3173.5</v>
      </c>
      <c r="AD249" s="581">
        <v>3465.3</v>
      </c>
      <c r="AE249" s="581">
        <v>3785.6</v>
      </c>
      <c r="AF249" s="580">
        <v>4134</v>
      </c>
      <c r="AG249" s="580">
        <v>4514.8999999999996</v>
      </c>
      <c r="AH249" s="578"/>
    </row>
    <row r="250" spans="1:34" s="18" customFormat="1" ht="12" customHeight="1">
      <c r="A250" s="582" t="s">
        <v>490</v>
      </c>
      <c r="B250" s="552"/>
      <c r="C250" s="552"/>
      <c r="D250" s="552"/>
      <c r="E250" s="552"/>
      <c r="F250" s="552"/>
      <c r="G250" s="569"/>
      <c r="H250" s="569"/>
      <c r="I250" s="569"/>
      <c r="J250" s="569"/>
      <c r="K250" s="569"/>
      <c r="L250" s="569"/>
      <c r="M250" s="569"/>
      <c r="N250" s="569"/>
      <c r="O250" s="569"/>
      <c r="P250" s="569"/>
      <c r="Q250" s="569"/>
      <c r="R250" s="569"/>
      <c r="S250" s="569"/>
      <c r="T250" s="569"/>
      <c r="U250" s="569"/>
      <c r="V250" s="569"/>
      <c r="W250" s="569"/>
      <c r="X250" s="569"/>
      <c r="Y250" s="569"/>
      <c r="Z250" s="569"/>
      <c r="AA250" s="570"/>
      <c r="AB250" s="677"/>
      <c r="AC250" s="581">
        <v>251.7</v>
      </c>
      <c r="AD250" s="581">
        <v>264.3</v>
      </c>
      <c r="AE250" s="581">
        <v>277.60000000000002</v>
      </c>
      <c r="AF250" s="580">
        <v>291.5</v>
      </c>
      <c r="AG250" s="580">
        <v>306.10000000000002</v>
      </c>
      <c r="AH250" s="578"/>
    </row>
    <row r="251" spans="1:34" s="18" customFormat="1" ht="12" customHeight="1">
      <c r="A251" s="582" t="s">
        <v>89</v>
      </c>
      <c r="B251" s="552"/>
      <c r="C251" s="552"/>
      <c r="D251" s="552"/>
      <c r="E251" s="552"/>
      <c r="F251" s="552"/>
      <c r="G251" s="584"/>
      <c r="H251" s="584"/>
      <c r="I251" s="584"/>
      <c r="J251" s="584"/>
      <c r="K251" s="584"/>
      <c r="L251" s="584"/>
      <c r="M251" s="584"/>
      <c r="N251" s="584"/>
      <c r="O251" s="569"/>
      <c r="P251" s="569"/>
      <c r="Q251" s="569"/>
      <c r="R251" s="569"/>
      <c r="S251" s="569"/>
      <c r="T251" s="569"/>
      <c r="U251" s="569"/>
      <c r="V251" s="569"/>
      <c r="W251" s="569"/>
      <c r="X251" s="569"/>
      <c r="Y251" s="569"/>
      <c r="Z251" s="569"/>
      <c r="AA251" s="570"/>
      <c r="AB251" s="677"/>
      <c r="AC251" s="581">
        <v>1260.7</v>
      </c>
      <c r="AD251" s="581">
        <v>1311.1</v>
      </c>
      <c r="AE251" s="581">
        <v>1363.6</v>
      </c>
      <c r="AF251" s="580">
        <v>1418.1</v>
      </c>
      <c r="AG251" s="580">
        <v>1474.9</v>
      </c>
      <c r="AH251" s="578"/>
    </row>
    <row r="252" spans="1:34" s="18" customFormat="1" ht="12" customHeight="1">
      <c r="A252" s="582" t="s">
        <v>104</v>
      </c>
      <c r="B252" s="552"/>
      <c r="C252" s="552"/>
      <c r="D252" s="552"/>
      <c r="E252" s="552"/>
      <c r="F252" s="552"/>
      <c r="G252" s="584"/>
      <c r="H252" s="584"/>
      <c r="I252" s="584"/>
      <c r="J252" s="584"/>
      <c r="K252" s="584"/>
      <c r="L252" s="584"/>
      <c r="M252" s="584"/>
      <c r="N252" s="584"/>
      <c r="O252" s="569"/>
      <c r="P252" s="569"/>
      <c r="Q252" s="569"/>
      <c r="R252" s="569"/>
      <c r="S252" s="569"/>
      <c r="T252" s="569"/>
      <c r="U252" s="569"/>
      <c r="V252" s="569"/>
      <c r="W252" s="569"/>
      <c r="X252" s="569"/>
      <c r="Y252" s="569"/>
      <c r="Z252" s="569"/>
      <c r="AA252" s="570"/>
      <c r="AB252" s="677"/>
      <c r="AC252" s="581">
        <v>4</v>
      </c>
      <c r="AD252" s="581">
        <v>4</v>
      </c>
      <c r="AE252" s="581">
        <v>4</v>
      </c>
      <c r="AF252" s="580">
        <v>4</v>
      </c>
      <c r="AG252" s="580">
        <v>4</v>
      </c>
      <c r="AH252" s="578"/>
    </row>
    <row r="253" spans="1:34" s="18" customFormat="1" ht="12" customHeight="1">
      <c r="A253" s="582" t="s">
        <v>90</v>
      </c>
      <c r="B253" s="552"/>
      <c r="C253" s="552"/>
      <c r="D253" s="552"/>
      <c r="E253" s="552"/>
      <c r="F253" s="552"/>
      <c r="G253" s="584"/>
      <c r="H253" s="584"/>
      <c r="I253" s="584"/>
      <c r="J253" s="584"/>
      <c r="K253" s="584"/>
      <c r="L253" s="584"/>
      <c r="M253" s="584"/>
      <c r="N253" s="584"/>
      <c r="O253" s="569"/>
      <c r="P253" s="569"/>
      <c r="Q253" s="569"/>
      <c r="R253" s="569"/>
      <c r="S253" s="569"/>
      <c r="T253" s="569"/>
      <c r="U253" s="569"/>
      <c r="V253" s="569"/>
      <c r="W253" s="569"/>
      <c r="X253" s="569"/>
      <c r="Y253" s="569"/>
      <c r="Z253" s="569"/>
      <c r="AA253" s="570"/>
      <c r="AB253" s="677"/>
      <c r="AC253" s="581"/>
      <c r="AD253" s="581"/>
      <c r="AE253" s="581"/>
      <c r="AF253" s="580"/>
      <c r="AG253" s="580"/>
      <c r="AH253" s="578"/>
    </row>
    <row r="254" spans="1:34" s="18" customFormat="1" ht="12" customHeight="1">
      <c r="A254" s="567"/>
      <c r="B254" s="552"/>
      <c r="C254" s="552"/>
      <c r="D254" s="552"/>
      <c r="E254" s="552"/>
      <c r="F254" s="552"/>
      <c r="G254" s="569"/>
      <c r="H254" s="569"/>
      <c r="I254" s="569"/>
      <c r="J254" s="569"/>
      <c r="K254" s="569"/>
      <c r="L254" s="569"/>
      <c r="M254" s="569"/>
      <c r="N254" s="569"/>
      <c r="O254" s="569"/>
      <c r="P254" s="569"/>
      <c r="Q254" s="569"/>
      <c r="R254" s="569"/>
      <c r="S254" s="569"/>
      <c r="T254" s="569"/>
      <c r="U254" s="569"/>
      <c r="V254" s="569"/>
      <c r="W254" s="569"/>
      <c r="X254" s="569"/>
      <c r="Y254" s="569"/>
      <c r="Z254" s="569"/>
      <c r="AA254" s="570"/>
      <c r="AB254" s="677"/>
      <c r="AC254" s="581"/>
      <c r="AD254" s="581"/>
      <c r="AE254" s="581"/>
      <c r="AF254" s="580"/>
      <c r="AG254" s="580"/>
      <c r="AH254" s="578"/>
    </row>
    <row r="255" spans="1:34" s="18" customFormat="1" ht="12" customHeight="1">
      <c r="A255" s="567" t="s">
        <v>94</v>
      </c>
      <c r="B255" s="552"/>
      <c r="C255" s="552"/>
      <c r="D255" s="552"/>
      <c r="E255" s="552"/>
      <c r="F255" s="552"/>
      <c r="G255" s="584"/>
      <c r="H255" s="584"/>
      <c r="I255" s="584"/>
      <c r="J255" s="584"/>
      <c r="K255" s="584"/>
      <c r="L255" s="584"/>
      <c r="M255" s="584"/>
      <c r="N255" s="584"/>
      <c r="O255" s="569"/>
      <c r="P255" s="569"/>
      <c r="Q255" s="569"/>
      <c r="R255" s="569"/>
      <c r="S255" s="569"/>
      <c r="T255" s="569"/>
      <c r="U255" s="569"/>
      <c r="V255" s="569"/>
      <c r="W255" s="569"/>
      <c r="X255" s="569"/>
      <c r="Y255" s="569"/>
      <c r="Z255" s="569"/>
      <c r="AA255" s="570"/>
      <c r="AB255" s="677"/>
      <c r="AC255" s="581">
        <v>1108.2</v>
      </c>
      <c r="AD255" s="581">
        <v>1210.0999999999999</v>
      </c>
      <c r="AE255" s="581">
        <v>1321.9</v>
      </c>
      <c r="AF255" s="580">
        <v>1443.6</v>
      </c>
      <c r="AG255" s="580">
        <v>1576.6</v>
      </c>
      <c r="AH255" s="578"/>
    </row>
    <row r="256" spans="1:34" s="18" customFormat="1" ht="12" customHeight="1">
      <c r="A256" s="582" t="s">
        <v>490</v>
      </c>
      <c r="B256" s="552"/>
      <c r="C256" s="552"/>
      <c r="D256" s="552"/>
      <c r="E256" s="552"/>
      <c r="F256" s="552"/>
      <c r="G256" s="584"/>
      <c r="H256" s="584"/>
      <c r="I256" s="584"/>
      <c r="J256" s="584"/>
      <c r="K256" s="584"/>
      <c r="L256" s="584"/>
      <c r="M256" s="584"/>
      <c r="N256" s="584"/>
      <c r="O256" s="569"/>
      <c r="P256" s="569"/>
      <c r="Q256" s="569"/>
      <c r="R256" s="569"/>
      <c r="S256" s="569"/>
      <c r="T256" s="569"/>
      <c r="U256" s="569"/>
      <c r="V256" s="569"/>
      <c r="W256" s="569"/>
      <c r="X256" s="569"/>
      <c r="Y256" s="569"/>
      <c r="Z256" s="569"/>
      <c r="AA256" s="570"/>
      <c r="AB256" s="677"/>
      <c r="AC256" s="581">
        <v>412.6</v>
      </c>
      <c r="AD256" s="581">
        <v>433.2</v>
      </c>
      <c r="AE256" s="581">
        <v>455.1</v>
      </c>
      <c r="AF256" s="580">
        <v>477.8</v>
      </c>
      <c r="AG256" s="580">
        <v>501.8</v>
      </c>
      <c r="AH256" s="578"/>
    </row>
    <row r="257" spans="1:34" s="18" customFormat="1" ht="12" customHeight="1">
      <c r="A257" s="582" t="s">
        <v>89</v>
      </c>
      <c r="B257" s="552"/>
      <c r="C257" s="552"/>
      <c r="D257" s="552"/>
      <c r="E257" s="552"/>
      <c r="F257" s="552"/>
      <c r="G257" s="584"/>
      <c r="H257" s="584"/>
      <c r="I257" s="584"/>
      <c r="J257" s="584"/>
      <c r="K257" s="584"/>
      <c r="L257" s="584"/>
      <c r="M257" s="584"/>
      <c r="N257" s="584"/>
      <c r="O257" s="569"/>
      <c r="P257" s="569"/>
      <c r="Q257" s="569"/>
      <c r="R257" s="569"/>
      <c r="S257" s="569"/>
      <c r="T257" s="569"/>
      <c r="U257" s="569"/>
      <c r="V257" s="569"/>
      <c r="W257" s="569"/>
      <c r="X257" s="569"/>
      <c r="Y257" s="569"/>
      <c r="Z257" s="569"/>
      <c r="AA257" s="570"/>
      <c r="AB257" s="677"/>
      <c r="AC257" s="581">
        <v>268.60000000000002</v>
      </c>
      <c r="AD257" s="581">
        <v>279.3</v>
      </c>
      <c r="AE257" s="581">
        <v>290.5</v>
      </c>
      <c r="AF257" s="580">
        <v>302.10000000000002</v>
      </c>
      <c r="AG257" s="580">
        <v>314.2</v>
      </c>
      <c r="AH257" s="578"/>
    </row>
    <row r="258" spans="1:34" s="18" customFormat="1" ht="12" customHeight="1">
      <c r="A258" s="582" t="s">
        <v>104</v>
      </c>
      <c r="B258" s="552"/>
      <c r="C258" s="552"/>
      <c r="D258" s="552"/>
      <c r="E258" s="552"/>
      <c r="F258" s="552"/>
      <c r="G258" s="569"/>
      <c r="H258" s="569"/>
      <c r="I258" s="569"/>
      <c r="J258" s="569"/>
      <c r="K258" s="569"/>
      <c r="L258" s="569"/>
      <c r="M258" s="569"/>
      <c r="N258" s="569"/>
      <c r="O258" s="569"/>
      <c r="P258" s="569"/>
      <c r="Q258" s="569"/>
      <c r="R258" s="569"/>
      <c r="S258" s="569"/>
      <c r="T258" s="569"/>
      <c r="U258" s="569"/>
      <c r="V258" s="569"/>
      <c r="W258" s="569"/>
      <c r="X258" s="569"/>
      <c r="Y258" s="569"/>
      <c r="Z258" s="569"/>
      <c r="AA258" s="570"/>
      <c r="AB258" s="677"/>
      <c r="AC258" s="581">
        <v>5</v>
      </c>
      <c r="AD258" s="581">
        <v>4</v>
      </c>
      <c r="AE258" s="581">
        <v>4</v>
      </c>
      <c r="AF258" s="580">
        <v>4</v>
      </c>
      <c r="AG258" s="580">
        <v>4</v>
      </c>
      <c r="AH258" s="578"/>
    </row>
    <row r="259" spans="1:34" s="18" customFormat="1" ht="12" customHeight="1">
      <c r="A259" s="582" t="s">
        <v>90</v>
      </c>
      <c r="B259" s="552"/>
      <c r="C259" s="552"/>
      <c r="D259" s="552"/>
      <c r="E259" s="552"/>
      <c r="F259" s="552"/>
      <c r="G259" s="569"/>
      <c r="H259" s="569"/>
      <c r="I259" s="569"/>
      <c r="J259" s="569"/>
      <c r="K259" s="569"/>
      <c r="L259" s="569"/>
      <c r="M259" s="569"/>
      <c r="N259" s="569"/>
      <c r="O259" s="569"/>
      <c r="P259" s="569"/>
      <c r="Q259" s="569"/>
      <c r="R259" s="569"/>
      <c r="S259" s="569"/>
      <c r="T259" s="569"/>
      <c r="U259" s="569"/>
      <c r="V259" s="569"/>
      <c r="W259" s="569"/>
      <c r="X259" s="569"/>
      <c r="Y259" s="569"/>
      <c r="Z259" s="569"/>
      <c r="AA259" s="570"/>
      <c r="AB259" s="677"/>
      <c r="AC259" s="581"/>
      <c r="AD259" s="581"/>
      <c r="AE259" s="581"/>
      <c r="AF259" s="580"/>
      <c r="AG259" s="580"/>
      <c r="AH259" s="578"/>
    </row>
    <row r="260" spans="1:34" s="18" customFormat="1" ht="12" customHeight="1">
      <c r="A260" s="582"/>
      <c r="B260" s="552"/>
      <c r="C260" s="552"/>
      <c r="D260" s="552"/>
      <c r="E260" s="552"/>
      <c r="F260" s="552"/>
      <c r="G260" s="569"/>
      <c r="H260" s="569"/>
      <c r="I260" s="569"/>
      <c r="J260" s="569"/>
      <c r="K260" s="569"/>
      <c r="L260" s="569"/>
      <c r="M260" s="569"/>
      <c r="N260" s="569"/>
      <c r="O260" s="569"/>
      <c r="P260" s="569"/>
      <c r="Q260" s="569"/>
      <c r="R260" s="569"/>
      <c r="S260" s="569"/>
      <c r="T260" s="569"/>
      <c r="U260" s="569"/>
      <c r="V260" s="569"/>
      <c r="W260" s="569"/>
      <c r="X260" s="569"/>
      <c r="Y260" s="569"/>
      <c r="Z260" s="569"/>
      <c r="AA260" s="570"/>
      <c r="AB260" s="677"/>
      <c r="AC260" s="581"/>
      <c r="AD260" s="581"/>
      <c r="AE260" s="581"/>
      <c r="AF260" s="580"/>
      <c r="AG260" s="580"/>
      <c r="AH260" s="578"/>
    </row>
    <row r="261" spans="1:34" s="18" customFormat="1" ht="12" customHeight="1">
      <c r="A261" s="567" t="s">
        <v>95</v>
      </c>
      <c r="B261" s="552"/>
      <c r="C261" s="552"/>
      <c r="D261" s="552"/>
      <c r="E261" s="552"/>
      <c r="F261" s="552"/>
      <c r="G261" s="569"/>
      <c r="H261" s="569"/>
      <c r="I261" s="569"/>
      <c r="J261" s="569"/>
      <c r="K261" s="569"/>
      <c r="L261" s="569"/>
      <c r="M261" s="569"/>
      <c r="N261" s="569"/>
      <c r="O261" s="569"/>
      <c r="P261" s="569"/>
      <c r="Q261" s="569"/>
      <c r="R261" s="569"/>
      <c r="S261" s="569"/>
      <c r="T261" s="569"/>
      <c r="U261" s="569"/>
      <c r="V261" s="569"/>
      <c r="W261" s="569"/>
      <c r="X261" s="569"/>
      <c r="Y261" s="569"/>
      <c r="Z261" s="569"/>
      <c r="AA261" s="570"/>
      <c r="AB261" s="677"/>
      <c r="AC261" s="581">
        <v>8419.1</v>
      </c>
      <c r="AD261" s="581">
        <v>9148.9</v>
      </c>
      <c r="AE261" s="581">
        <v>9898.5</v>
      </c>
      <c r="AF261" s="580">
        <v>10705.5</v>
      </c>
      <c r="AG261" s="580">
        <v>11579.4</v>
      </c>
      <c r="AH261" s="578"/>
    </row>
    <row r="262" spans="1:34" s="18" customFormat="1" ht="12" customHeight="1">
      <c r="A262" s="582" t="s">
        <v>490</v>
      </c>
      <c r="B262" s="552"/>
      <c r="C262" s="552"/>
      <c r="D262" s="552"/>
      <c r="E262" s="552"/>
      <c r="F262" s="552"/>
      <c r="G262" s="569"/>
      <c r="H262" s="569"/>
      <c r="I262" s="569"/>
      <c r="J262" s="569"/>
      <c r="K262" s="569"/>
      <c r="L262" s="569"/>
      <c r="M262" s="569"/>
      <c r="N262" s="569"/>
      <c r="O262" s="569"/>
      <c r="P262" s="569"/>
      <c r="Q262" s="569"/>
      <c r="R262" s="569"/>
      <c r="S262" s="569"/>
      <c r="T262" s="569"/>
      <c r="U262" s="569"/>
      <c r="V262" s="569"/>
      <c r="W262" s="569"/>
      <c r="X262" s="569"/>
      <c r="Y262" s="569"/>
      <c r="Z262" s="569"/>
      <c r="AA262" s="570"/>
      <c r="AB262" s="677"/>
      <c r="AC262" s="581">
        <v>255.7</v>
      </c>
      <c r="AD262" s="581">
        <v>268.5</v>
      </c>
      <c r="AE262" s="581">
        <v>282.10000000000002</v>
      </c>
      <c r="AF262" s="580">
        <v>296.2</v>
      </c>
      <c r="AG262" s="580">
        <v>311</v>
      </c>
      <c r="AH262" s="578"/>
    </row>
    <row r="263" spans="1:34" s="18" customFormat="1" ht="12" customHeight="1">
      <c r="A263" s="582" t="s">
        <v>89</v>
      </c>
      <c r="B263" s="552"/>
      <c r="C263" s="552"/>
      <c r="D263" s="552"/>
      <c r="E263" s="552"/>
      <c r="F263" s="552"/>
      <c r="G263" s="569"/>
      <c r="H263" s="569"/>
      <c r="I263" s="569"/>
      <c r="J263" s="569"/>
      <c r="K263" s="569"/>
      <c r="L263" s="569"/>
      <c r="M263" s="569"/>
      <c r="N263" s="569"/>
      <c r="O263" s="569"/>
      <c r="P263" s="569"/>
      <c r="Q263" s="569"/>
      <c r="R263" s="569"/>
      <c r="S263" s="569"/>
      <c r="T263" s="569"/>
      <c r="U263" s="569"/>
      <c r="V263" s="569"/>
      <c r="W263" s="569"/>
      <c r="X263" s="569"/>
      <c r="Y263" s="569"/>
      <c r="Z263" s="569"/>
      <c r="AA263" s="570"/>
      <c r="AB263" s="677"/>
      <c r="AC263" s="581">
        <v>3292</v>
      </c>
      <c r="AD263" s="581">
        <v>3407.2</v>
      </c>
      <c r="AE263" s="581">
        <v>3509.4</v>
      </c>
      <c r="AF263" s="580">
        <v>3614.7</v>
      </c>
      <c r="AG263" s="580">
        <v>3723.1</v>
      </c>
      <c r="AH263" s="578"/>
    </row>
    <row r="264" spans="1:34" s="18" customFormat="1" ht="12" customHeight="1">
      <c r="A264" s="582" t="s">
        <v>104</v>
      </c>
      <c r="B264" s="552"/>
      <c r="C264" s="552"/>
      <c r="D264" s="552"/>
      <c r="E264" s="552"/>
      <c r="F264" s="552"/>
      <c r="G264" s="569"/>
      <c r="H264" s="569"/>
      <c r="I264" s="569"/>
      <c r="J264" s="569"/>
      <c r="K264" s="569"/>
      <c r="L264" s="569"/>
      <c r="M264" s="569"/>
      <c r="N264" s="569"/>
      <c r="O264" s="569"/>
      <c r="P264" s="569"/>
      <c r="Q264" s="569"/>
      <c r="R264" s="569"/>
      <c r="S264" s="569"/>
      <c r="T264" s="569"/>
      <c r="U264" s="569"/>
      <c r="V264" s="569"/>
      <c r="W264" s="569"/>
      <c r="X264" s="569"/>
      <c r="Y264" s="569"/>
      <c r="Z264" s="569"/>
      <c r="AA264" s="570"/>
      <c r="AB264" s="677"/>
      <c r="AC264" s="581">
        <v>3</v>
      </c>
      <c r="AD264" s="581">
        <v>3.5</v>
      </c>
      <c r="AE264" s="581">
        <v>3</v>
      </c>
      <c r="AF264" s="580">
        <v>3</v>
      </c>
      <c r="AG264" s="580">
        <v>3</v>
      </c>
      <c r="AH264" s="578"/>
    </row>
    <row r="265" spans="1:34" s="18" customFormat="1" ht="12" customHeight="1">
      <c r="A265" s="582" t="s">
        <v>90</v>
      </c>
      <c r="B265" s="552"/>
      <c r="C265" s="552"/>
      <c r="D265" s="552"/>
      <c r="E265" s="552"/>
      <c r="F265" s="552"/>
      <c r="G265" s="569"/>
      <c r="H265" s="569"/>
      <c r="I265" s="569"/>
      <c r="J265" s="569"/>
      <c r="K265" s="569"/>
      <c r="L265" s="569"/>
      <c r="M265" s="569"/>
      <c r="N265" s="569"/>
      <c r="O265" s="569"/>
      <c r="P265" s="569"/>
      <c r="Q265" s="569"/>
      <c r="R265" s="569"/>
      <c r="S265" s="569"/>
      <c r="T265" s="569"/>
      <c r="U265" s="569"/>
      <c r="V265" s="569"/>
      <c r="W265" s="569"/>
      <c r="X265" s="569"/>
      <c r="Y265" s="569"/>
      <c r="Z265" s="569"/>
      <c r="AA265" s="570"/>
      <c r="AB265" s="677"/>
      <c r="AC265" s="581"/>
      <c r="AD265" s="581"/>
      <c r="AE265" s="581"/>
      <c r="AF265" s="580"/>
      <c r="AG265" s="580"/>
      <c r="AH265" s="578"/>
    </row>
    <row r="266" spans="1:34" s="18" customFormat="1" ht="12" customHeight="1">
      <c r="A266" s="567"/>
      <c r="B266" s="552"/>
      <c r="C266" s="552"/>
      <c r="D266" s="552"/>
      <c r="E266" s="552"/>
      <c r="F266" s="552"/>
      <c r="G266" s="569"/>
      <c r="H266" s="569"/>
      <c r="I266" s="569"/>
      <c r="J266" s="569"/>
      <c r="K266" s="569"/>
      <c r="L266" s="569"/>
      <c r="M266" s="569"/>
      <c r="N266" s="569"/>
      <c r="O266" s="569"/>
      <c r="P266" s="569"/>
      <c r="Q266" s="569"/>
      <c r="R266" s="569"/>
      <c r="S266" s="569"/>
      <c r="T266" s="569"/>
      <c r="U266" s="569"/>
      <c r="V266" s="569"/>
      <c r="W266" s="569"/>
      <c r="X266" s="569"/>
      <c r="Y266" s="569"/>
      <c r="Z266" s="569"/>
      <c r="AA266" s="570"/>
      <c r="AB266" s="677"/>
      <c r="AC266" s="581"/>
      <c r="AD266" s="581"/>
      <c r="AE266" s="581"/>
      <c r="AF266" s="580"/>
      <c r="AG266" s="580"/>
      <c r="AH266" s="578"/>
    </row>
    <row r="267" spans="1:34" s="18" customFormat="1" ht="12" customHeight="1">
      <c r="A267" s="567" t="s">
        <v>96</v>
      </c>
      <c r="B267" s="552"/>
      <c r="C267" s="552"/>
      <c r="D267" s="552"/>
      <c r="E267" s="552"/>
      <c r="F267" s="552"/>
      <c r="G267" s="569"/>
      <c r="H267" s="569"/>
      <c r="I267" s="569"/>
      <c r="J267" s="569"/>
      <c r="K267" s="569"/>
      <c r="L267" s="569"/>
      <c r="M267" s="569"/>
      <c r="N267" s="569"/>
      <c r="O267" s="569"/>
      <c r="P267" s="569"/>
      <c r="Q267" s="569"/>
      <c r="R267" s="569"/>
      <c r="S267" s="569"/>
      <c r="T267" s="569"/>
      <c r="U267" s="569"/>
      <c r="V267" s="569"/>
      <c r="W267" s="569"/>
      <c r="X267" s="569"/>
      <c r="Y267" s="569"/>
      <c r="Z267" s="569"/>
      <c r="AA267" s="570"/>
      <c r="AB267" s="677"/>
      <c r="AC267" s="581">
        <v>4300.3999999999996</v>
      </c>
      <c r="AD267" s="581">
        <v>4740.8999999999996</v>
      </c>
      <c r="AE267" s="581">
        <v>5204</v>
      </c>
      <c r="AF267" s="580">
        <v>5682.9</v>
      </c>
      <c r="AG267" s="580">
        <v>6206.5</v>
      </c>
      <c r="AH267" s="578"/>
    </row>
    <row r="268" spans="1:34" s="18" customFormat="1" ht="12" customHeight="1">
      <c r="A268" s="582" t="s">
        <v>490</v>
      </c>
      <c r="B268" s="552"/>
      <c r="C268" s="552"/>
      <c r="D268" s="552"/>
      <c r="E268" s="552"/>
      <c r="F268" s="552"/>
      <c r="G268" s="569"/>
      <c r="H268" s="569"/>
      <c r="I268" s="569"/>
      <c r="J268" s="569"/>
      <c r="K268" s="569"/>
      <c r="L268" s="569"/>
      <c r="M268" s="569"/>
      <c r="N268" s="569"/>
      <c r="O268" s="569"/>
      <c r="P268" s="569"/>
      <c r="Q268" s="569"/>
      <c r="R268" s="569"/>
      <c r="S268" s="569"/>
      <c r="T268" s="569"/>
      <c r="U268" s="569"/>
      <c r="V268" s="569"/>
      <c r="W268" s="569"/>
      <c r="X268" s="569"/>
      <c r="Y268" s="569"/>
      <c r="Z268" s="569"/>
      <c r="AA268" s="570"/>
      <c r="AB268" s="677"/>
      <c r="AC268" s="581">
        <v>290.89999999999998</v>
      </c>
      <c r="AD268" s="581">
        <v>305.39999999999998</v>
      </c>
      <c r="AE268" s="581">
        <v>320.8</v>
      </c>
      <c r="AF268" s="580">
        <v>336.8</v>
      </c>
      <c r="AG268" s="580">
        <v>353.7</v>
      </c>
      <c r="AH268" s="578"/>
    </row>
    <row r="269" spans="1:34" s="18" customFormat="1" ht="12" customHeight="1">
      <c r="A269" s="582" t="s">
        <v>89</v>
      </c>
      <c r="B269" s="552"/>
      <c r="C269" s="552"/>
      <c r="D269" s="552"/>
      <c r="E269" s="552"/>
      <c r="F269" s="552"/>
      <c r="G269" s="569"/>
      <c r="H269" s="569"/>
      <c r="I269" s="569"/>
      <c r="J269" s="569"/>
      <c r="K269" s="569"/>
      <c r="L269" s="569"/>
      <c r="M269" s="569"/>
      <c r="N269" s="569"/>
      <c r="O269" s="569"/>
      <c r="P269" s="569"/>
      <c r="Q269" s="569"/>
      <c r="R269" s="569"/>
      <c r="S269" s="569"/>
      <c r="T269" s="569"/>
      <c r="U269" s="569"/>
      <c r="V269" s="569"/>
      <c r="W269" s="569"/>
      <c r="X269" s="569"/>
      <c r="Y269" s="569"/>
      <c r="Z269" s="569"/>
      <c r="AA269" s="570"/>
      <c r="AB269" s="677"/>
      <c r="AC269" s="581">
        <v>1478.5</v>
      </c>
      <c r="AD269" s="581">
        <v>1552.5</v>
      </c>
      <c r="AE269" s="581">
        <v>1622.3</v>
      </c>
      <c r="AF269" s="580">
        <v>1687.2</v>
      </c>
      <c r="AG269" s="580">
        <v>1754.7</v>
      </c>
      <c r="AH269" s="578"/>
    </row>
    <row r="270" spans="1:34" s="18" customFormat="1" ht="12" customHeight="1">
      <c r="A270" s="582" t="s">
        <v>104</v>
      </c>
      <c r="B270" s="552"/>
      <c r="C270" s="552"/>
      <c r="D270" s="552"/>
      <c r="E270" s="552"/>
      <c r="F270" s="552"/>
      <c r="G270" s="569"/>
      <c r="H270" s="569"/>
      <c r="I270" s="569"/>
      <c r="J270" s="569"/>
      <c r="K270" s="569"/>
      <c r="L270" s="569"/>
      <c r="M270" s="569"/>
      <c r="N270" s="569"/>
      <c r="O270" s="569"/>
      <c r="P270" s="569"/>
      <c r="Q270" s="569"/>
      <c r="R270" s="569"/>
      <c r="S270" s="569"/>
      <c r="T270" s="569"/>
      <c r="U270" s="569"/>
      <c r="V270" s="569"/>
      <c r="W270" s="569"/>
      <c r="X270" s="569"/>
      <c r="Y270" s="569"/>
      <c r="Z270" s="569"/>
      <c r="AA270" s="570"/>
      <c r="AB270" s="677"/>
      <c r="AC270" s="581">
        <v>3</v>
      </c>
      <c r="AD270" s="581">
        <v>5</v>
      </c>
      <c r="AE270" s="581">
        <v>4.5</v>
      </c>
      <c r="AF270" s="580">
        <v>4</v>
      </c>
      <c r="AG270" s="580">
        <v>4</v>
      </c>
      <c r="AH270" s="578"/>
    </row>
    <row r="271" spans="1:34" s="18" customFormat="1" ht="12" customHeight="1">
      <c r="A271" s="582" t="s">
        <v>90</v>
      </c>
      <c r="B271" s="552"/>
      <c r="C271" s="552"/>
      <c r="D271" s="552"/>
      <c r="E271" s="552"/>
      <c r="F271" s="552"/>
      <c r="G271" s="569"/>
      <c r="H271" s="569"/>
      <c r="I271" s="569"/>
      <c r="J271" s="569"/>
      <c r="K271" s="569"/>
      <c r="L271" s="569"/>
      <c r="M271" s="569"/>
      <c r="N271" s="569"/>
      <c r="O271" s="569"/>
      <c r="P271" s="569"/>
      <c r="Q271" s="569"/>
      <c r="R271" s="569"/>
      <c r="S271" s="569"/>
      <c r="T271" s="569"/>
      <c r="U271" s="569"/>
      <c r="V271" s="569"/>
      <c r="W271" s="569"/>
      <c r="X271" s="569"/>
      <c r="Y271" s="569"/>
      <c r="Z271" s="569"/>
      <c r="AA271" s="570"/>
      <c r="AB271" s="677"/>
      <c r="AC271" s="581"/>
      <c r="AD271" s="581"/>
      <c r="AE271" s="581"/>
      <c r="AF271" s="580"/>
      <c r="AG271" s="580"/>
      <c r="AH271" s="578"/>
    </row>
    <row r="272" spans="1:34" s="18" customFormat="1" ht="12" customHeight="1">
      <c r="A272" s="567"/>
      <c r="B272" s="552"/>
      <c r="C272" s="552"/>
      <c r="D272" s="552"/>
      <c r="E272" s="552"/>
      <c r="F272" s="552"/>
      <c r="G272" s="569"/>
      <c r="H272" s="569"/>
      <c r="I272" s="569"/>
      <c r="J272" s="569"/>
      <c r="K272" s="569"/>
      <c r="L272" s="569"/>
      <c r="M272" s="569"/>
      <c r="N272" s="569"/>
      <c r="O272" s="569"/>
      <c r="P272" s="569"/>
      <c r="Q272" s="569"/>
      <c r="R272" s="569"/>
      <c r="S272" s="569"/>
      <c r="T272" s="569"/>
      <c r="U272" s="569"/>
      <c r="V272" s="569"/>
      <c r="W272" s="569"/>
      <c r="X272" s="569"/>
      <c r="Y272" s="569"/>
      <c r="Z272" s="569"/>
      <c r="AA272" s="570"/>
      <c r="AB272" s="677"/>
      <c r="AC272" s="581"/>
      <c r="AD272" s="581"/>
      <c r="AE272" s="581"/>
      <c r="AF272" s="580"/>
      <c r="AG272" s="580"/>
      <c r="AH272" s="578"/>
    </row>
    <row r="273" spans="1:34" s="18" customFormat="1" ht="12" customHeight="1">
      <c r="A273" s="567" t="s">
        <v>97</v>
      </c>
      <c r="B273" s="552"/>
      <c r="C273" s="552"/>
      <c r="D273" s="552"/>
      <c r="E273" s="552"/>
      <c r="F273" s="552"/>
      <c r="G273" s="569"/>
      <c r="H273" s="569"/>
      <c r="I273" s="569"/>
      <c r="J273" s="569"/>
      <c r="K273" s="569"/>
      <c r="L273" s="569"/>
      <c r="M273" s="569"/>
      <c r="N273" s="569"/>
      <c r="O273" s="569"/>
      <c r="P273" s="569"/>
      <c r="Q273" s="569"/>
      <c r="R273" s="569"/>
      <c r="S273" s="569"/>
      <c r="T273" s="569"/>
      <c r="U273" s="569"/>
      <c r="V273" s="569"/>
      <c r="W273" s="569"/>
      <c r="X273" s="569"/>
      <c r="Y273" s="569"/>
      <c r="Z273" s="569"/>
      <c r="AA273" s="570"/>
      <c r="AB273" s="677"/>
      <c r="AC273" s="581">
        <v>1655.9</v>
      </c>
      <c r="AD273" s="581">
        <v>1808.2</v>
      </c>
      <c r="AE273" s="581">
        <v>1984.8</v>
      </c>
      <c r="AF273" s="580">
        <v>2167.5</v>
      </c>
      <c r="AG273" s="580">
        <v>2367.1999999999998</v>
      </c>
      <c r="AH273" s="578"/>
    </row>
    <row r="274" spans="1:34" s="18" customFormat="1" ht="12" customHeight="1">
      <c r="A274" s="582" t="s">
        <v>490</v>
      </c>
      <c r="B274" s="552"/>
      <c r="C274" s="552"/>
      <c r="D274" s="552"/>
      <c r="E274" s="552"/>
      <c r="F274" s="552"/>
      <c r="G274" s="569"/>
      <c r="H274" s="569"/>
      <c r="I274" s="569"/>
      <c r="J274" s="569"/>
      <c r="K274" s="569"/>
      <c r="L274" s="569"/>
      <c r="M274" s="569"/>
      <c r="N274" s="569"/>
      <c r="O274" s="569"/>
      <c r="P274" s="569"/>
      <c r="Q274" s="569"/>
      <c r="R274" s="569"/>
      <c r="S274" s="569"/>
      <c r="T274" s="569"/>
      <c r="U274" s="569"/>
      <c r="V274" s="569"/>
      <c r="W274" s="569"/>
      <c r="X274" s="569"/>
      <c r="Y274" s="569"/>
      <c r="Z274" s="569"/>
      <c r="AA274" s="570"/>
      <c r="AB274" s="677"/>
      <c r="AC274" s="581">
        <v>146.80000000000001</v>
      </c>
      <c r="AD274" s="581">
        <v>154.1</v>
      </c>
      <c r="AE274" s="581">
        <v>161.9</v>
      </c>
      <c r="AF274" s="580">
        <v>170</v>
      </c>
      <c r="AG274" s="580">
        <v>178.5</v>
      </c>
      <c r="AH274" s="578"/>
    </row>
    <row r="275" spans="1:34" s="18" customFormat="1" ht="12" customHeight="1">
      <c r="A275" s="582" t="s">
        <v>89</v>
      </c>
      <c r="B275" s="552"/>
      <c r="C275" s="552"/>
      <c r="D275" s="552"/>
      <c r="E275" s="552"/>
      <c r="F275" s="552"/>
      <c r="G275" s="569"/>
      <c r="H275" s="569"/>
      <c r="I275" s="569"/>
      <c r="J275" s="569"/>
      <c r="K275" s="569"/>
      <c r="L275" s="569"/>
      <c r="M275" s="569"/>
      <c r="N275" s="569"/>
      <c r="O275" s="569"/>
      <c r="P275" s="569"/>
      <c r="Q275" s="569"/>
      <c r="R275" s="569"/>
      <c r="S275" s="569"/>
      <c r="T275" s="569"/>
      <c r="U275" s="569"/>
      <c r="V275" s="569"/>
      <c r="W275" s="569"/>
      <c r="X275" s="569"/>
      <c r="Y275" s="569"/>
      <c r="Z275" s="569"/>
      <c r="AA275" s="570"/>
      <c r="AB275" s="677"/>
      <c r="AC275" s="581">
        <v>1128.3</v>
      </c>
      <c r="AD275" s="581">
        <v>1173.4000000000001</v>
      </c>
      <c r="AE275" s="581">
        <v>1226.2</v>
      </c>
      <c r="AF275" s="580">
        <v>1275.3</v>
      </c>
      <c r="AG275" s="580">
        <v>1326.3</v>
      </c>
      <c r="AH275" s="578"/>
    </row>
    <row r="276" spans="1:34" s="18" customFormat="1" ht="12" customHeight="1">
      <c r="A276" s="582" t="s">
        <v>104</v>
      </c>
      <c r="B276" s="552"/>
      <c r="C276" s="552"/>
      <c r="D276" s="552"/>
      <c r="E276" s="552"/>
      <c r="F276" s="552"/>
      <c r="G276" s="569"/>
      <c r="H276" s="569"/>
      <c r="I276" s="569"/>
      <c r="J276" s="569"/>
      <c r="K276" s="569"/>
      <c r="L276" s="569"/>
      <c r="M276" s="569"/>
      <c r="N276" s="569"/>
      <c r="O276" s="569"/>
      <c r="P276" s="569"/>
      <c r="Q276" s="569"/>
      <c r="R276" s="569"/>
      <c r="S276" s="569"/>
      <c r="T276" s="569"/>
      <c r="U276" s="569"/>
      <c r="V276" s="569"/>
      <c r="W276" s="569"/>
      <c r="X276" s="569"/>
      <c r="Y276" s="569"/>
      <c r="Z276" s="569"/>
      <c r="AA276" s="570"/>
      <c r="AB276" s="677"/>
      <c r="AC276" s="581">
        <v>4</v>
      </c>
      <c r="AD276" s="581">
        <v>4</v>
      </c>
      <c r="AE276" s="581">
        <v>4.5</v>
      </c>
      <c r="AF276" s="580">
        <v>4</v>
      </c>
      <c r="AG276" s="580">
        <v>4</v>
      </c>
      <c r="AH276" s="578"/>
    </row>
    <row r="277" spans="1:34" s="18" customFormat="1" ht="12" customHeight="1">
      <c r="A277" s="582" t="s">
        <v>90</v>
      </c>
      <c r="B277" s="552"/>
      <c r="C277" s="552"/>
      <c r="D277" s="552"/>
      <c r="E277" s="552"/>
      <c r="F277" s="552"/>
      <c r="G277" s="569"/>
      <c r="H277" s="569"/>
      <c r="I277" s="569"/>
      <c r="J277" s="569"/>
      <c r="K277" s="569"/>
      <c r="L277" s="569"/>
      <c r="M277" s="569"/>
      <c r="N277" s="569"/>
      <c r="O277" s="569"/>
      <c r="P277" s="569"/>
      <c r="Q277" s="569"/>
      <c r="R277" s="569"/>
      <c r="S277" s="569"/>
      <c r="T277" s="569"/>
      <c r="U277" s="569"/>
      <c r="V277" s="569"/>
      <c r="W277" s="569"/>
      <c r="X277" s="569"/>
      <c r="Y277" s="569"/>
      <c r="Z277" s="569"/>
      <c r="AA277" s="570"/>
      <c r="AB277" s="677"/>
      <c r="AC277" s="581"/>
      <c r="AD277" s="581"/>
      <c r="AE277" s="581"/>
      <c r="AF277" s="580"/>
      <c r="AG277" s="580"/>
      <c r="AH277" s="578"/>
    </row>
    <row r="278" spans="1:34" s="18" customFormat="1" ht="12" customHeight="1">
      <c r="A278" s="567"/>
      <c r="B278" s="552"/>
      <c r="C278" s="552"/>
      <c r="D278" s="552"/>
      <c r="E278" s="552"/>
      <c r="F278" s="552"/>
      <c r="G278" s="569"/>
      <c r="H278" s="569"/>
      <c r="I278" s="569"/>
      <c r="J278" s="569"/>
      <c r="K278" s="569"/>
      <c r="L278" s="569"/>
      <c r="M278" s="569"/>
      <c r="N278" s="569"/>
      <c r="O278" s="569"/>
      <c r="P278" s="569"/>
      <c r="Q278" s="569"/>
      <c r="R278" s="569"/>
      <c r="S278" s="569"/>
      <c r="T278" s="569"/>
      <c r="U278" s="569"/>
      <c r="V278" s="569"/>
      <c r="W278" s="569"/>
      <c r="X278" s="569"/>
      <c r="Y278" s="569"/>
      <c r="Z278" s="569"/>
      <c r="AA278" s="570"/>
      <c r="AB278" s="677"/>
      <c r="AC278" s="581"/>
      <c r="AD278" s="581"/>
      <c r="AE278" s="581"/>
      <c r="AF278" s="580"/>
      <c r="AG278" s="580"/>
      <c r="AH278" s="578"/>
    </row>
    <row r="279" spans="1:34" s="18" customFormat="1" ht="12" customHeight="1">
      <c r="A279" s="567" t="s">
        <v>98</v>
      </c>
      <c r="B279" s="552"/>
      <c r="C279" s="552"/>
      <c r="D279" s="552"/>
      <c r="E279" s="552"/>
      <c r="F279" s="552"/>
      <c r="G279" s="569"/>
      <c r="H279" s="569"/>
      <c r="I279" s="569"/>
      <c r="J279" s="569"/>
      <c r="K279" s="569"/>
      <c r="L279" s="569"/>
      <c r="M279" s="569"/>
      <c r="N279" s="569"/>
      <c r="O279" s="569"/>
      <c r="P279" s="569"/>
      <c r="Q279" s="569"/>
      <c r="R279" s="569"/>
      <c r="S279" s="569"/>
      <c r="T279" s="569"/>
      <c r="U279" s="569"/>
      <c r="V279" s="569"/>
      <c r="W279" s="569"/>
      <c r="X279" s="569"/>
      <c r="Y279" s="569"/>
      <c r="Z279" s="569"/>
      <c r="AA279" s="570"/>
      <c r="AB279" s="677"/>
      <c r="AC279" s="581">
        <v>2245.6</v>
      </c>
      <c r="AD279" s="581">
        <v>2428.4</v>
      </c>
      <c r="AE279" s="581">
        <v>2652.9</v>
      </c>
      <c r="AF279" s="580">
        <v>2852.5</v>
      </c>
      <c r="AG279" s="580">
        <v>3067.4</v>
      </c>
      <c r="AH279" s="578"/>
    </row>
    <row r="280" spans="1:34" s="18" customFormat="1" ht="12" customHeight="1">
      <c r="A280" s="582" t="s">
        <v>490</v>
      </c>
      <c r="B280" s="552"/>
      <c r="C280" s="552"/>
      <c r="D280" s="552"/>
      <c r="E280" s="552"/>
      <c r="F280" s="552"/>
      <c r="G280" s="569"/>
      <c r="H280" s="569"/>
      <c r="I280" s="569"/>
      <c r="J280" s="569"/>
      <c r="K280" s="569"/>
      <c r="L280" s="569"/>
      <c r="M280" s="569"/>
      <c r="N280" s="569"/>
      <c r="O280" s="569"/>
      <c r="P280" s="569"/>
      <c r="Q280" s="569"/>
      <c r="R280" s="569"/>
      <c r="S280" s="569"/>
      <c r="T280" s="569"/>
      <c r="U280" s="569"/>
      <c r="V280" s="569"/>
      <c r="W280" s="569"/>
      <c r="X280" s="569"/>
      <c r="Y280" s="569"/>
      <c r="Z280" s="569"/>
      <c r="AA280" s="570"/>
      <c r="AB280" s="677"/>
      <c r="AC280" s="581">
        <v>286.3</v>
      </c>
      <c r="AD280" s="581">
        <v>300.60000000000002</v>
      </c>
      <c r="AE280" s="581">
        <v>315.8</v>
      </c>
      <c r="AF280" s="580">
        <v>331.6</v>
      </c>
      <c r="AG280" s="580">
        <v>348.2</v>
      </c>
      <c r="AH280" s="578"/>
    </row>
    <row r="281" spans="1:34" s="18" customFormat="1" ht="12" customHeight="1">
      <c r="A281" s="582" t="s">
        <v>89</v>
      </c>
      <c r="B281" s="552"/>
      <c r="C281" s="552"/>
      <c r="D281" s="552"/>
      <c r="E281" s="552"/>
      <c r="F281" s="552"/>
      <c r="G281" s="569"/>
      <c r="H281" s="569"/>
      <c r="I281" s="569"/>
      <c r="J281" s="569"/>
      <c r="K281" s="569"/>
      <c r="L281" s="569"/>
      <c r="M281" s="569"/>
      <c r="N281" s="569"/>
      <c r="O281" s="569"/>
      <c r="P281" s="569"/>
      <c r="Q281" s="569"/>
      <c r="R281" s="569"/>
      <c r="S281" s="569"/>
      <c r="T281" s="569"/>
      <c r="U281" s="569"/>
      <c r="V281" s="569"/>
      <c r="W281" s="569"/>
      <c r="X281" s="569"/>
      <c r="Y281" s="569"/>
      <c r="Z281" s="569"/>
      <c r="AA281" s="570"/>
      <c r="AB281" s="677"/>
      <c r="AC281" s="581">
        <v>784.3</v>
      </c>
      <c r="AD281" s="581">
        <v>807.8</v>
      </c>
      <c r="AE281" s="581">
        <v>840.1</v>
      </c>
      <c r="AF281" s="580">
        <v>860.3</v>
      </c>
      <c r="AG281" s="580">
        <v>880.9</v>
      </c>
      <c r="AH281" s="578"/>
    </row>
    <row r="282" spans="1:34" s="18" customFormat="1" ht="12" customHeight="1">
      <c r="A282" s="582" t="s">
        <v>104</v>
      </c>
      <c r="B282" s="552"/>
      <c r="C282" s="552"/>
      <c r="D282" s="552"/>
      <c r="E282" s="552"/>
      <c r="F282" s="552"/>
      <c r="G282" s="569"/>
      <c r="H282" s="569"/>
      <c r="I282" s="569"/>
      <c r="J282" s="569"/>
      <c r="K282" s="569"/>
      <c r="L282" s="569"/>
      <c r="M282" s="569"/>
      <c r="N282" s="569"/>
      <c r="O282" s="569"/>
      <c r="P282" s="569"/>
      <c r="Q282" s="569"/>
      <c r="R282" s="569"/>
      <c r="S282" s="569"/>
      <c r="T282" s="569"/>
      <c r="U282" s="569"/>
      <c r="V282" s="569"/>
      <c r="W282" s="569"/>
      <c r="X282" s="569"/>
      <c r="Y282" s="569"/>
      <c r="Z282" s="569"/>
      <c r="AA282" s="570"/>
      <c r="AB282" s="677"/>
      <c r="AC282" s="581">
        <v>3</v>
      </c>
      <c r="AD282" s="581">
        <v>3</v>
      </c>
      <c r="AE282" s="581">
        <v>4</v>
      </c>
      <c r="AF282" s="580">
        <v>2.4</v>
      </c>
      <c r="AG282" s="580">
        <v>2.4</v>
      </c>
      <c r="AH282" s="578"/>
    </row>
    <row r="283" spans="1:34" s="18" customFormat="1" ht="12" customHeight="1">
      <c r="A283" s="582" t="s">
        <v>90</v>
      </c>
      <c r="B283" s="552"/>
      <c r="C283" s="552"/>
      <c r="D283" s="552"/>
      <c r="E283" s="552"/>
      <c r="F283" s="552"/>
      <c r="G283" s="569"/>
      <c r="H283" s="569"/>
      <c r="I283" s="569"/>
      <c r="J283" s="569"/>
      <c r="K283" s="569"/>
      <c r="L283" s="569"/>
      <c r="M283" s="569"/>
      <c r="N283" s="569"/>
      <c r="O283" s="569"/>
      <c r="P283" s="569"/>
      <c r="Q283" s="569"/>
      <c r="R283" s="569"/>
      <c r="S283" s="569"/>
      <c r="T283" s="569"/>
      <c r="U283" s="569"/>
      <c r="V283" s="569"/>
      <c r="W283" s="569"/>
      <c r="X283" s="569"/>
      <c r="Y283" s="569"/>
      <c r="Z283" s="569"/>
      <c r="AA283" s="570"/>
      <c r="AB283" s="677"/>
      <c r="AC283" s="581"/>
      <c r="AD283" s="581"/>
      <c r="AE283" s="581"/>
      <c r="AF283" s="580"/>
      <c r="AG283" s="580"/>
      <c r="AH283" s="578"/>
    </row>
    <row r="284" spans="1:34" s="18" customFormat="1" ht="12" customHeight="1">
      <c r="A284" s="567"/>
      <c r="B284" s="552"/>
      <c r="C284" s="552"/>
      <c r="D284" s="552"/>
      <c r="E284" s="552"/>
      <c r="F284" s="552"/>
      <c r="G284" s="569"/>
      <c r="H284" s="569"/>
      <c r="I284" s="569"/>
      <c r="J284" s="569"/>
      <c r="K284" s="569"/>
      <c r="L284" s="569"/>
      <c r="M284" s="569"/>
      <c r="N284" s="569"/>
      <c r="O284" s="569"/>
      <c r="P284" s="569"/>
      <c r="Q284" s="569"/>
      <c r="R284" s="569"/>
      <c r="S284" s="569"/>
      <c r="T284" s="569"/>
      <c r="U284" s="569"/>
      <c r="V284" s="569"/>
      <c r="W284" s="569"/>
      <c r="X284" s="569"/>
      <c r="Y284" s="569"/>
      <c r="Z284" s="569"/>
      <c r="AA284" s="570"/>
      <c r="AB284" s="677"/>
      <c r="AC284" s="581"/>
      <c r="AD284" s="581"/>
      <c r="AE284" s="581"/>
      <c r="AF284" s="580"/>
      <c r="AG284" s="580"/>
      <c r="AH284" s="578"/>
    </row>
    <row r="285" spans="1:34" s="18" customFormat="1" ht="12" customHeight="1">
      <c r="A285" s="567" t="s">
        <v>99</v>
      </c>
      <c r="B285" s="552"/>
      <c r="C285" s="552"/>
      <c r="D285" s="552"/>
      <c r="E285" s="552"/>
      <c r="F285" s="552"/>
      <c r="G285" s="569"/>
      <c r="H285" s="569"/>
      <c r="I285" s="569"/>
      <c r="J285" s="569"/>
      <c r="K285" s="569"/>
      <c r="L285" s="569"/>
      <c r="M285" s="569"/>
      <c r="N285" s="569"/>
      <c r="O285" s="569"/>
      <c r="P285" s="569"/>
      <c r="Q285" s="569"/>
      <c r="R285" s="569"/>
      <c r="S285" s="569"/>
      <c r="T285" s="569"/>
      <c r="U285" s="569"/>
      <c r="V285" s="569"/>
      <c r="W285" s="569"/>
      <c r="X285" s="569"/>
      <c r="Y285" s="569"/>
      <c r="Z285" s="569"/>
      <c r="AA285" s="570"/>
      <c r="AB285" s="677"/>
      <c r="AC285" s="581">
        <v>3755.5</v>
      </c>
      <c r="AD285" s="581">
        <v>4081.1</v>
      </c>
      <c r="AE285" s="581">
        <v>4436.8999999999996</v>
      </c>
      <c r="AF285" s="580">
        <v>4821.8999999999996</v>
      </c>
      <c r="AG285" s="580">
        <v>5240.8</v>
      </c>
      <c r="AH285" s="578"/>
    </row>
    <row r="286" spans="1:34" s="18" customFormat="1" ht="12" customHeight="1">
      <c r="A286" s="582" t="s">
        <v>490</v>
      </c>
      <c r="B286" s="552"/>
      <c r="C286" s="552"/>
      <c r="D286" s="552"/>
      <c r="E286" s="552"/>
      <c r="F286" s="552"/>
      <c r="G286" s="569"/>
      <c r="H286" s="569"/>
      <c r="I286" s="569"/>
      <c r="J286" s="569"/>
      <c r="K286" s="569"/>
      <c r="L286" s="569"/>
      <c r="M286" s="569"/>
      <c r="N286" s="569"/>
      <c r="O286" s="569"/>
      <c r="P286" s="569"/>
      <c r="Q286" s="569"/>
      <c r="R286" s="569"/>
      <c r="S286" s="569"/>
      <c r="T286" s="569"/>
      <c r="U286" s="569"/>
      <c r="V286" s="569"/>
      <c r="W286" s="569"/>
      <c r="X286" s="569"/>
      <c r="Y286" s="569"/>
      <c r="Z286" s="569"/>
      <c r="AA286" s="570"/>
      <c r="AB286" s="677"/>
      <c r="AC286" s="581">
        <v>226.4</v>
      </c>
      <c r="AD286" s="581">
        <v>237.7</v>
      </c>
      <c r="AE286" s="581">
        <v>249.7</v>
      </c>
      <c r="AF286" s="580">
        <v>262.2</v>
      </c>
      <c r="AG286" s="580">
        <v>275.39999999999998</v>
      </c>
      <c r="AH286" s="578"/>
    </row>
    <row r="287" spans="1:34" s="18" customFormat="1" ht="12" customHeight="1">
      <c r="A287" s="582" t="s">
        <v>89</v>
      </c>
      <c r="B287" s="552"/>
      <c r="C287" s="552"/>
      <c r="D287" s="552"/>
      <c r="E287" s="552"/>
      <c r="F287" s="552"/>
      <c r="G287" s="569"/>
      <c r="H287" s="569"/>
      <c r="I287" s="569"/>
      <c r="J287" s="569"/>
      <c r="K287" s="569"/>
      <c r="L287" s="569"/>
      <c r="M287" s="569"/>
      <c r="N287" s="569"/>
      <c r="O287" s="569"/>
      <c r="P287" s="569"/>
      <c r="Q287" s="569"/>
      <c r="R287" s="569"/>
      <c r="S287" s="569"/>
      <c r="T287" s="569"/>
      <c r="U287" s="569"/>
      <c r="V287" s="569"/>
      <c r="W287" s="569"/>
      <c r="X287" s="569"/>
      <c r="Y287" s="569"/>
      <c r="Z287" s="569"/>
      <c r="AA287" s="570"/>
      <c r="AB287" s="677"/>
      <c r="AC287" s="581">
        <v>1658.6</v>
      </c>
      <c r="AD287" s="581">
        <v>1716.7</v>
      </c>
      <c r="AE287" s="581">
        <v>1776.8</v>
      </c>
      <c r="AF287" s="580">
        <v>1838.9</v>
      </c>
      <c r="AG287" s="580">
        <v>1903.3</v>
      </c>
      <c r="AH287" s="578"/>
    </row>
    <row r="288" spans="1:34" s="18" customFormat="1" ht="12" customHeight="1">
      <c r="A288" s="582" t="s">
        <v>104</v>
      </c>
      <c r="B288" s="552"/>
      <c r="C288" s="552"/>
      <c r="D288" s="552"/>
      <c r="E288" s="552"/>
      <c r="F288" s="552"/>
      <c r="G288" s="569"/>
      <c r="H288" s="569"/>
      <c r="I288" s="569"/>
      <c r="J288" s="569"/>
      <c r="K288" s="569"/>
      <c r="L288" s="569"/>
      <c r="M288" s="569"/>
      <c r="N288" s="569"/>
      <c r="O288" s="569"/>
      <c r="P288" s="569"/>
      <c r="Q288" s="569"/>
      <c r="R288" s="569"/>
      <c r="S288" s="569"/>
      <c r="T288" s="569"/>
      <c r="U288" s="569"/>
      <c r="V288" s="569"/>
      <c r="W288" s="569"/>
      <c r="X288" s="569"/>
      <c r="Y288" s="569"/>
      <c r="Z288" s="569"/>
      <c r="AA288" s="570"/>
      <c r="AB288" s="677"/>
      <c r="AC288" s="581">
        <v>3.5</v>
      </c>
      <c r="AD288" s="581">
        <v>3.5</v>
      </c>
      <c r="AE288" s="581">
        <v>3.5</v>
      </c>
      <c r="AF288" s="580">
        <v>3.5</v>
      </c>
      <c r="AG288" s="580">
        <v>3.5</v>
      </c>
      <c r="AH288" s="578"/>
    </row>
    <row r="289" spans="1:34" s="18" customFormat="1" ht="12" customHeight="1">
      <c r="A289" s="582" t="s">
        <v>90</v>
      </c>
      <c r="B289" s="552"/>
      <c r="C289" s="552"/>
      <c r="D289" s="552"/>
      <c r="E289" s="552"/>
      <c r="F289" s="552"/>
      <c r="G289" s="569"/>
      <c r="H289" s="569"/>
      <c r="I289" s="569"/>
      <c r="J289" s="569"/>
      <c r="K289" s="569"/>
      <c r="L289" s="569"/>
      <c r="M289" s="569"/>
      <c r="N289" s="569"/>
      <c r="O289" s="569"/>
      <c r="P289" s="569"/>
      <c r="Q289" s="569"/>
      <c r="R289" s="569"/>
      <c r="S289" s="569"/>
      <c r="T289" s="569"/>
      <c r="U289" s="569"/>
      <c r="V289" s="569"/>
      <c r="W289" s="569"/>
      <c r="X289" s="569"/>
      <c r="Y289" s="569"/>
      <c r="Z289" s="569"/>
      <c r="AA289" s="570"/>
      <c r="AB289" s="677"/>
      <c r="AC289" s="581"/>
      <c r="AD289" s="581"/>
      <c r="AE289" s="581"/>
      <c r="AF289" s="580"/>
      <c r="AG289" s="580"/>
      <c r="AH289" s="578"/>
    </row>
    <row r="290" spans="1:34" s="18" customFormat="1" ht="12" customHeight="1">
      <c r="A290" s="567"/>
      <c r="B290" s="552"/>
      <c r="C290" s="552"/>
      <c r="D290" s="552"/>
      <c r="E290" s="552"/>
      <c r="F290" s="552"/>
      <c r="G290" s="569"/>
      <c r="H290" s="569"/>
      <c r="I290" s="569"/>
      <c r="J290" s="569"/>
      <c r="K290" s="569"/>
      <c r="L290" s="569"/>
      <c r="M290" s="569"/>
      <c r="N290" s="569"/>
      <c r="O290" s="569"/>
      <c r="P290" s="569"/>
      <c r="Q290" s="569"/>
      <c r="R290" s="569"/>
      <c r="S290" s="569"/>
      <c r="T290" s="569"/>
      <c r="U290" s="569"/>
      <c r="V290" s="569"/>
      <c r="W290" s="569"/>
      <c r="X290" s="569"/>
      <c r="Y290" s="569"/>
      <c r="Z290" s="569"/>
      <c r="AA290" s="570"/>
      <c r="AB290" s="677"/>
      <c r="AC290" s="581"/>
      <c r="AD290" s="581"/>
      <c r="AE290" s="581"/>
      <c r="AF290" s="580"/>
      <c r="AG290" s="580"/>
      <c r="AH290" s="578"/>
    </row>
    <row r="291" spans="1:34" s="18" customFormat="1" ht="12" customHeight="1">
      <c r="A291" s="567" t="s">
        <v>492</v>
      </c>
      <c r="B291" s="552"/>
      <c r="C291" s="552"/>
      <c r="D291" s="552"/>
      <c r="E291" s="552"/>
      <c r="F291" s="552"/>
      <c r="G291" s="569"/>
      <c r="H291" s="569"/>
      <c r="I291" s="569"/>
      <c r="J291" s="569"/>
      <c r="K291" s="569"/>
      <c r="L291" s="569"/>
      <c r="M291" s="569"/>
      <c r="N291" s="569"/>
      <c r="O291" s="569"/>
      <c r="P291" s="569"/>
      <c r="Q291" s="569"/>
      <c r="R291" s="569"/>
      <c r="S291" s="569"/>
      <c r="T291" s="569"/>
      <c r="U291" s="569"/>
      <c r="V291" s="569"/>
      <c r="W291" s="569"/>
      <c r="X291" s="569"/>
      <c r="Y291" s="569"/>
      <c r="Z291" s="569"/>
      <c r="AA291" s="570"/>
      <c r="AB291" s="677"/>
      <c r="AC291" s="581">
        <v>55123.6</v>
      </c>
      <c r="AD291" s="581">
        <v>58582.8</v>
      </c>
      <c r="AE291" s="581">
        <v>61367.8</v>
      </c>
      <c r="AF291" s="580">
        <v>64849.3</v>
      </c>
      <c r="AG291" s="580">
        <v>68687.5</v>
      </c>
      <c r="AH291" s="578"/>
    </row>
    <row r="292" spans="1:34" s="18" customFormat="1" ht="12" customHeight="1">
      <c r="A292" s="582" t="s">
        <v>493</v>
      </c>
      <c r="B292" s="552"/>
      <c r="C292" s="552"/>
      <c r="D292" s="552"/>
      <c r="E292" s="552"/>
      <c r="F292" s="552"/>
      <c r="G292" s="569"/>
      <c r="H292" s="569"/>
      <c r="I292" s="569"/>
      <c r="J292" s="569"/>
      <c r="K292" s="569"/>
      <c r="L292" s="569"/>
      <c r="M292" s="569"/>
      <c r="N292" s="569"/>
      <c r="O292" s="569"/>
      <c r="P292" s="569"/>
      <c r="Q292" s="569"/>
      <c r="R292" s="569"/>
      <c r="S292" s="569"/>
      <c r="T292" s="569"/>
      <c r="U292" s="569"/>
      <c r="V292" s="569"/>
      <c r="W292" s="569"/>
      <c r="X292" s="569"/>
      <c r="Y292" s="569"/>
      <c r="Z292" s="569"/>
      <c r="AA292" s="570"/>
      <c r="AB292" s="677"/>
      <c r="AC292" s="581">
        <v>293.60000000000002</v>
      </c>
      <c r="AD292" s="581">
        <v>304.60000000000002</v>
      </c>
      <c r="AE292" s="581">
        <v>312.89999999999998</v>
      </c>
      <c r="AF292" s="580">
        <v>322</v>
      </c>
      <c r="AG292" s="580">
        <v>332.4</v>
      </c>
      <c r="AH292" s="578"/>
    </row>
    <row r="293" spans="1:34" s="18" customFormat="1" ht="12" customHeight="1">
      <c r="A293" s="582" t="s">
        <v>494</v>
      </c>
      <c r="B293" s="552"/>
      <c r="C293" s="552"/>
      <c r="D293" s="552"/>
      <c r="E293" s="552"/>
      <c r="F293" s="552"/>
      <c r="G293" s="569"/>
      <c r="H293" s="569"/>
      <c r="I293" s="569"/>
      <c r="J293" s="569"/>
      <c r="K293" s="569"/>
      <c r="L293" s="569"/>
      <c r="M293" s="569"/>
      <c r="N293" s="569"/>
      <c r="O293" s="569"/>
      <c r="P293" s="569"/>
      <c r="Q293" s="569"/>
      <c r="R293" s="569"/>
      <c r="S293" s="569"/>
      <c r="T293" s="569"/>
      <c r="U293" s="569"/>
      <c r="V293" s="569"/>
      <c r="W293" s="569"/>
      <c r="X293" s="569"/>
      <c r="Y293" s="569"/>
      <c r="Z293" s="569"/>
      <c r="AA293" s="570"/>
      <c r="AB293" s="677"/>
      <c r="AC293" s="581">
        <v>18776</v>
      </c>
      <c r="AD293" s="581">
        <v>19232.599999999999</v>
      </c>
      <c r="AE293" s="581">
        <v>19612.099999999999</v>
      </c>
      <c r="AF293" s="580">
        <v>20142</v>
      </c>
      <c r="AG293" s="580">
        <v>20662.2</v>
      </c>
      <c r="AH293" s="578"/>
    </row>
    <row r="294" spans="1:34" s="18" customFormat="1" ht="12" customHeight="1">
      <c r="A294" s="582" t="s">
        <v>495</v>
      </c>
      <c r="B294" s="552"/>
      <c r="C294" s="552"/>
      <c r="D294" s="552"/>
      <c r="E294" s="552"/>
      <c r="F294" s="552"/>
      <c r="G294" s="569"/>
      <c r="H294" s="569"/>
      <c r="I294" s="569"/>
      <c r="J294" s="569"/>
      <c r="K294" s="569"/>
      <c r="L294" s="569"/>
      <c r="M294" s="569"/>
      <c r="N294" s="569"/>
      <c r="O294" s="569"/>
      <c r="P294" s="569"/>
      <c r="Q294" s="569"/>
      <c r="R294" s="569"/>
      <c r="S294" s="569"/>
      <c r="T294" s="569"/>
      <c r="U294" s="569"/>
      <c r="V294" s="569"/>
      <c r="W294" s="569"/>
      <c r="X294" s="569"/>
      <c r="Y294" s="569"/>
      <c r="Z294" s="569"/>
      <c r="AA294" s="570"/>
      <c r="AB294" s="677"/>
      <c r="AC294" s="581">
        <v>4.3</v>
      </c>
      <c r="AD294" s="581">
        <v>2.4</v>
      </c>
      <c r="AE294" s="581">
        <v>2</v>
      </c>
      <c r="AF294" s="580">
        <v>2.7</v>
      </c>
      <c r="AG294" s="580">
        <v>2.6</v>
      </c>
      <c r="AH294" s="578"/>
    </row>
    <row r="295" spans="1:34" s="18" customFormat="1" ht="12" customHeight="1">
      <c r="A295" s="582" t="s">
        <v>90</v>
      </c>
      <c r="B295" s="552"/>
      <c r="C295" s="552"/>
      <c r="D295" s="552"/>
      <c r="E295" s="552"/>
      <c r="F295" s="552"/>
      <c r="G295" s="569"/>
      <c r="H295" s="569"/>
      <c r="I295" s="569"/>
      <c r="J295" s="569"/>
      <c r="K295" s="569"/>
      <c r="L295" s="569"/>
      <c r="M295" s="569"/>
      <c r="N295" s="569"/>
      <c r="O295" s="569"/>
      <c r="P295" s="569"/>
      <c r="Q295" s="569"/>
      <c r="R295" s="569"/>
      <c r="S295" s="569"/>
      <c r="T295" s="569"/>
      <c r="U295" s="569"/>
      <c r="V295" s="569"/>
      <c r="W295" s="569"/>
      <c r="X295" s="569"/>
      <c r="Y295" s="569"/>
      <c r="Z295" s="569"/>
      <c r="AA295" s="570"/>
      <c r="AB295" s="677"/>
      <c r="AC295" s="581">
        <v>8.0340151653231793</v>
      </c>
      <c r="AD295" s="581">
        <v>6.2753521177862188</v>
      </c>
      <c r="AE295" s="581">
        <v>4.7539550857931001</v>
      </c>
      <c r="AF295" s="580">
        <v>5.6731706204230878</v>
      </c>
      <c r="AG295" s="580">
        <v>5.9186452282445563</v>
      </c>
      <c r="AH295" s="578"/>
    </row>
    <row r="296" spans="1:34" s="18" customFormat="1" ht="12" customHeight="1">
      <c r="A296" s="582" t="s">
        <v>496</v>
      </c>
      <c r="B296" s="552"/>
      <c r="C296" s="552"/>
      <c r="D296" s="552"/>
      <c r="E296" s="552"/>
      <c r="F296" s="552"/>
      <c r="G296" s="569"/>
      <c r="H296" s="569"/>
      <c r="I296" s="569"/>
      <c r="J296" s="569"/>
      <c r="K296" s="569"/>
      <c r="L296" s="569"/>
      <c r="M296" s="569"/>
      <c r="N296" s="569"/>
      <c r="O296" s="569"/>
      <c r="P296" s="569"/>
      <c r="Q296" s="569"/>
      <c r="R296" s="569"/>
      <c r="S296" s="569"/>
      <c r="T296" s="569"/>
      <c r="U296" s="569"/>
      <c r="V296" s="569"/>
      <c r="W296" s="569"/>
      <c r="X296" s="569"/>
      <c r="Y296" s="569"/>
      <c r="Z296" s="569"/>
      <c r="AA296" s="570"/>
      <c r="AB296" s="677"/>
      <c r="AC296" s="581"/>
      <c r="AD296" s="581"/>
      <c r="AE296" s="581"/>
      <c r="AF296" s="580"/>
      <c r="AG296" s="580"/>
      <c r="AH296" s="578"/>
    </row>
    <row r="297" spans="1:34" s="18" customFormat="1" ht="12" customHeight="1">
      <c r="A297" s="567"/>
      <c r="B297" s="552"/>
      <c r="C297" s="552"/>
      <c r="D297" s="552"/>
      <c r="E297" s="552"/>
      <c r="F297" s="552"/>
      <c r="G297" s="569"/>
      <c r="H297" s="569"/>
      <c r="I297" s="569"/>
      <c r="J297" s="569"/>
      <c r="K297" s="569"/>
      <c r="L297" s="569"/>
      <c r="M297" s="569"/>
      <c r="N297" s="569"/>
      <c r="O297" s="569"/>
      <c r="P297" s="569"/>
      <c r="Q297" s="569"/>
      <c r="R297" s="569"/>
      <c r="S297" s="569"/>
      <c r="T297" s="569"/>
      <c r="U297" s="569"/>
      <c r="V297" s="569"/>
      <c r="W297" s="569"/>
      <c r="X297" s="569"/>
      <c r="Y297" s="569"/>
      <c r="Z297" s="569"/>
      <c r="AA297" s="570"/>
      <c r="AB297" s="677"/>
      <c r="AC297" s="581"/>
      <c r="AD297" s="581"/>
      <c r="AE297" s="581"/>
      <c r="AF297" s="580"/>
      <c r="AG297" s="580"/>
      <c r="AH297" s="578"/>
    </row>
    <row r="298" spans="1:34" s="18" customFormat="1" ht="12" customHeight="1">
      <c r="A298" s="567" t="s">
        <v>103</v>
      </c>
      <c r="B298" s="552"/>
      <c r="C298" s="552"/>
      <c r="D298" s="552"/>
      <c r="E298" s="552"/>
      <c r="F298" s="552"/>
      <c r="G298" s="569"/>
      <c r="H298" s="569"/>
      <c r="I298" s="569"/>
      <c r="J298" s="569"/>
      <c r="K298" s="569"/>
      <c r="L298" s="569"/>
      <c r="M298" s="569"/>
      <c r="N298" s="569"/>
      <c r="O298" s="569"/>
      <c r="P298" s="569"/>
      <c r="Q298" s="569"/>
      <c r="R298" s="569"/>
      <c r="S298" s="569"/>
      <c r="T298" s="569"/>
      <c r="U298" s="569"/>
      <c r="V298" s="569"/>
      <c r="W298" s="569"/>
      <c r="X298" s="569"/>
      <c r="Y298" s="569"/>
      <c r="Z298" s="569"/>
      <c r="AA298" s="570"/>
      <c r="AB298" s="677"/>
      <c r="AC298" s="581">
        <v>36975.1</v>
      </c>
      <c r="AD298" s="581">
        <v>40126.1</v>
      </c>
      <c r="AE298" s="581">
        <v>43472.3</v>
      </c>
      <c r="AF298" s="580">
        <v>46957.5</v>
      </c>
      <c r="AG298" s="580">
        <v>50762.9</v>
      </c>
      <c r="AH298" s="578"/>
    </row>
    <row r="299" spans="1:34" s="18" customFormat="1" ht="12" customHeight="1">
      <c r="A299" s="582" t="s">
        <v>490</v>
      </c>
      <c r="B299" s="552"/>
      <c r="C299" s="552"/>
      <c r="D299" s="552"/>
      <c r="E299" s="552"/>
      <c r="F299" s="552"/>
      <c r="G299" s="569"/>
      <c r="H299" s="569"/>
      <c r="I299" s="569"/>
      <c r="J299" s="569"/>
      <c r="K299" s="569"/>
      <c r="L299" s="569"/>
      <c r="M299" s="569"/>
      <c r="N299" s="569"/>
      <c r="O299" s="569"/>
      <c r="P299" s="569"/>
      <c r="Q299" s="569"/>
      <c r="R299" s="569"/>
      <c r="S299" s="569"/>
      <c r="T299" s="569"/>
      <c r="U299" s="569"/>
      <c r="V299" s="569"/>
      <c r="W299" s="569"/>
      <c r="X299" s="569"/>
      <c r="Y299" s="569"/>
      <c r="Z299" s="569"/>
      <c r="AA299" s="570"/>
      <c r="AB299" s="677"/>
      <c r="AC299" s="581">
        <v>253.5</v>
      </c>
      <c r="AD299" s="581">
        <v>265.5</v>
      </c>
      <c r="AE299" s="581">
        <v>277.60000000000002</v>
      </c>
      <c r="AF299" s="580">
        <v>289.60000000000002</v>
      </c>
      <c r="AG299" s="580">
        <v>303</v>
      </c>
      <c r="AH299" s="578"/>
    </row>
    <row r="300" spans="1:34" s="18" customFormat="1" ht="12" customHeight="1">
      <c r="A300" s="582" t="s">
        <v>89</v>
      </c>
      <c r="B300" s="552"/>
      <c r="C300" s="552"/>
      <c r="D300" s="552"/>
      <c r="E300" s="552"/>
      <c r="F300" s="552"/>
      <c r="G300" s="569"/>
      <c r="H300" s="569"/>
      <c r="I300" s="569"/>
      <c r="J300" s="569"/>
      <c r="K300" s="569"/>
      <c r="L300" s="569"/>
      <c r="M300" s="569"/>
      <c r="N300" s="569"/>
      <c r="O300" s="569"/>
      <c r="P300" s="569"/>
      <c r="Q300" s="569"/>
      <c r="R300" s="569"/>
      <c r="S300" s="569"/>
      <c r="T300" s="569"/>
      <c r="U300" s="569"/>
      <c r="V300" s="569"/>
      <c r="W300" s="569"/>
      <c r="X300" s="569"/>
      <c r="Y300" s="569"/>
      <c r="Z300" s="569"/>
      <c r="AA300" s="570"/>
      <c r="AB300" s="677"/>
      <c r="AC300" s="581">
        <v>14586.3</v>
      </c>
      <c r="AD300" s="581">
        <v>15112.1</v>
      </c>
      <c r="AE300" s="581">
        <v>15658.8</v>
      </c>
      <c r="AF300" s="580">
        <v>16217</v>
      </c>
      <c r="AG300" s="580">
        <v>16754.3</v>
      </c>
      <c r="AH300" s="578"/>
    </row>
    <row r="301" spans="1:34" s="18" customFormat="1" ht="12" customHeight="1">
      <c r="A301" s="582" t="s">
        <v>104</v>
      </c>
      <c r="B301" s="552"/>
      <c r="C301" s="552"/>
      <c r="D301" s="552"/>
      <c r="E301" s="552"/>
      <c r="F301" s="552"/>
      <c r="G301" s="569"/>
      <c r="H301" s="569"/>
      <c r="I301" s="569"/>
      <c r="J301" s="569"/>
      <c r="K301" s="569"/>
      <c r="L301" s="569"/>
      <c r="M301" s="569"/>
      <c r="N301" s="569"/>
      <c r="O301" s="569"/>
      <c r="P301" s="569"/>
      <c r="Q301" s="569"/>
      <c r="R301" s="569"/>
      <c r="S301" s="569"/>
      <c r="T301" s="569"/>
      <c r="U301" s="569"/>
      <c r="V301" s="569"/>
      <c r="W301" s="569"/>
      <c r="X301" s="569"/>
      <c r="Y301" s="569"/>
      <c r="Z301" s="569"/>
      <c r="AA301" s="570"/>
      <c r="AB301" s="677"/>
      <c r="AC301" s="581">
        <v>3.4</v>
      </c>
      <c r="AD301" s="581">
        <v>3.6</v>
      </c>
      <c r="AE301" s="581">
        <v>3.6</v>
      </c>
      <c r="AF301" s="580">
        <v>3.6</v>
      </c>
      <c r="AG301" s="580">
        <v>3.3</v>
      </c>
      <c r="AH301" s="578"/>
    </row>
    <row r="302" spans="1:34" s="18" customFormat="1" ht="12" customHeight="1">
      <c r="A302" s="582" t="s">
        <v>90</v>
      </c>
      <c r="B302" s="587"/>
      <c r="C302" s="587"/>
      <c r="D302" s="587"/>
      <c r="E302" s="587"/>
      <c r="F302" s="587"/>
      <c r="G302" s="588"/>
      <c r="H302" s="588"/>
      <c r="I302" s="588"/>
      <c r="J302" s="588"/>
      <c r="K302" s="588"/>
      <c r="L302" s="588"/>
      <c r="M302" s="588"/>
      <c r="N302" s="588"/>
      <c r="O302" s="588"/>
      <c r="P302" s="588"/>
      <c r="Q302" s="588"/>
      <c r="R302" s="588"/>
      <c r="S302" s="588"/>
      <c r="T302" s="588"/>
      <c r="U302" s="588"/>
      <c r="V302" s="569"/>
      <c r="W302" s="569"/>
      <c r="X302" s="569"/>
      <c r="Y302" s="569"/>
      <c r="Z302" s="569"/>
      <c r="AA302" s="570"/>
      <c r="AB302" s="677"/>
      <c r="AC302" s="581">
        <v>8.9714420441484144</v>
      </c>
      <c r="AD302" s="581">
        <v>8.5219512590905779</v>
      </c>
      <c r="AE302" s="581">
        <v>8.3392106384622586</v>
      </c>
      <c r="AF302" s="580">
        <v>8.0170591388079231</v>
      </c>
      <c r="AG302" s="580">
        <v>8.1039237608475787</v>
      </c>
      <c r="AH302" s="578"/>
    </row>
    <row r="303" spans="1:34" s="18" customFormat="1" ht="20.100000000000001" customHeight="1">
      <c r="A303" s="586"/>
      <c r="B303" s="552"/>
      <c r="C303" s="552"/>
      <c r="D303" s="552"/>
      <c r="E303" s="552"/>
      <c r="F303" s="552"/>
      <c r="G303" s="569"/>
      <c r="H303" s="569"/>
      <c r="I303" s="569"/>
      <c r="J303" s="569"/>
      <c r="K303" s="569"/>
      <c r="L303" s="569"/>
      <c r="M303" s="569"/>
      <c r="N303" s="569"/>
      <c r="O303" s="569"/>
      <c r="P303" s="569"/>
      <c r="Q303" s="569"/>
      <c r="R303" s="569"/>
      <c r="S303" s="569"/>
      <c r="T303" s="569"/>
      <c r="U303" s="569"/>
      <c r="V303" s="588"/>
      <c r="W303" s="588"/>
      <c r="X303" s="588"/>
      <c r="Y303" s="588"/>
      <c r="Z303" s="588"/>
      <c r="AA303" s="589"/>
      <c r="AB303" s="588"/>
      <c r="AC303" s="590"/>
      <c r="AD303" s="590"/>
      <c r="AE303" s="590"/>
      <c r="AF303" s="590"/>
      <c r="AG303" s="590"/>
      <c r="AH303" s="578"/>
    </row>
    <row r="304" spans="1:34" s="18" customFormat="1" ht="20.100000000000001" customHeight="1">
      <c r="A304" s="552"/>
      <c r="B304" s="552"/>
      <c r="C304" s="552"/>
      <c r="D304" s="552"/>
      <c r="E304" s="552"/>
      <c r="F304" s="552"/>
      <c r="G304" s="569"/>
      <c r="H304" s="569"/>
      <c r="I304" s="569"/>
      <c r="J304" s="569"/>
      <c r="K304" s="569"/>
      <c r="L304" s="569"/>
      <c r="M304" s="569"/>
      <c r="N304" s="569"/>
      <c r="O304" s="569"/>
      <c r="P304" s="569"/>
      <c r="Q304" s="569"/>
      <c r="R304" s="569"/>
      <c r="S304" s="569"/>
      <c r="T304" s="569"/>
      <c r="U304" s="569"/>
      <c r="V304" s="569"/>
      <c r="W304" s="569"/>
      <c r="X304" s="569"/>
      <c r="Y304" s="569"/>
      <c r="Z304" s="569"/>
      <c r="AA304" s="570"/>
      <c r="AB304" s="569"/>
      <c r="AC304" s="569"/>
      <c r="AD304" s="569"/>
      <c r="AE304" s="569"/>
      <c r="AF304" s="569"/>
      <c r="AG304" s="578"/>
      <c r="AH304" s="578"/>
    </row>
    <row r="305" spans="1:34" s="18" customFormat="1" ht="15.95" customHeight="1">
      <c r="A305" s="560" t="s">
        <v>497</v>
      </c>
      <c r="B305" s="552"/>
      <c r="C305" s="552"/>
      <c r="D305" s="552"/>
      <c r="E305" s="552"/>
      <c r="F305" s="552"/>
      <c r="G305" s="569"/>
      <c r="H305" s="569"/>
      <c r="I305" s="569"/>
      <c r="J305" s="569"/>
      <c r="K305" s="569"/>
      <c r="L305" s="569"/>
      <c r="M305" s="569"/>
      <c r="N305" s="569"/>
      <c r="O305" s="569"/>
      <c r="P305" s="569"/>
      <c r="Q305" s="569"/>
      <c r="R305" s="569"/>
      <c r="S305" s="569"/>
      <c r="T305" s="569"/>
      <c r="U305" s="569"/>
      <c r="V305" s="569"/>
      <c r="W305" s="569"/>
      <c r="X305" s="569"/>
      <c r="Y305" s="569"/>
      <c r="Z305" s="569"/>
      <c r="AA305" s="570"/>
      <c r="AB305" s="569"/>
      <c r="AC305" s="569"/>
      <c r="AD305" s="569"/>
      <c r="AE305" s="569"/>
      <c r="AF305" s="569"/>
      <c r="AG305" s="578"/>
      <c r="AH305" s="578"/>
    </row>
    <row r="306" spans="1:34" s="18" customFormat="1" ht="12" customHeight="1">
      <c r="A306" s="564" t="s">
        <v>513</v>
      </c>
      <c r="B306" s="552"/>
      <c r="C306" s="552"/>
      <c r="D306" s="552"/>
      <c r="E306" s="552"/>
      <c r="F306" s="552"/>
      <c r="G306" s="569"/>
      <c r="H306" s="569"/>
      <c r="I306" s="569"/>
      <c r="J306" s="569"/>
      <c r="K306" s="569"/>
      <c r="L306" s="569"/>
      <c r="M306" s="569"/>
      <c r="N306" s="569"/>
      <c r="O306" s="569"/>
      <c r="P306" s="569"/>
      <c r="Q306" s="569"/>
      <c r="R306" s="569"/>
      <c r="S306" s="569"/>
      <c r="T306" s="569"/>
      <c r="U306" s="569"/>
      <c r="V306" s="569"/>
      <c r="W306" s="569"/>
      <c r="X306" s="569"/>
      <c r="Y306" s="569"/>
      <c r="Z306" s="569"/>
      <c r="AA306" s="570"/>
      <c r="AB306" s="569"/>
      <c r="AC306" s="569"/>
      <c r="AD306" s="569"/>
      <c r="AE306" s="569"/>
      <c r="AF306" s="569"/>
      <c r="AG306" s="578"/>
    </row>
    <row r="307" spans="1:34" s="18" customFormat="1" ht="12" customHeight="1">
      <c r="A307" s="566" t="s">
        <v>80</v>
      </c>
      <c r="B307" s="552"/>
      <c r="C307" s="552"/>
      <c r="D307" s="552"/>
      <c r="E307" s="552"/>
      <c r="F307" s="552"/>
      <c r="G307" s="569"/>
      <c r="H307" s="569"/>
      <c r="I307" s="569"/>
      <c r="J307" s="569"/>
      <c r="K307" s="569"/>
      <c r="L307" s="569"/>
      <c r="M307" s="569"/>
      <c r="N307" s="569"/>
      <c r="O307" s="569"/>
      <c r="P307" s="569"/>
      <c r="Q307" s="569"/>
      <c r="R307" s="569"/>
      <c r="S307" s="569"/>
      <c r="T307" s="569"/>
      <c r="U307" s="569"/>
      <c r="V307" s="569"/>
      <c r="W307" s="569"/>
      <c r="X307" s="569"/>
      <c r="Y307" s="569"/>
      <c r="Z307" s="569"/>
      <c r="AA307" s="675"/>
      <c r="AB307" s="571">
        <v>2015</v>
      </c>
      <c r="AC307" s="571">
        <v>2016</v>
      </c>
      <c r="AD307" s="571">
        <v>2017</v>
      </c>
      <c r="AE307" s="571">
        <v>2018</v>
      </c>
      <c r="AF307" s="571">
        <v>2019</v>
      </c>
      <c r="AG307" s="578"/>
    </row>
    <row r="308" spans="1:34" s="18" customFormat="1" ht="12" customHeight="1">
      <c r="A308" s="573" t="s">
        <v>81</v>
      </c>
      <c r="B308" s="552"/>
      <c r="C308" s="552"/>
      <c r="D308" s="552"/>
      <c r="E308" s="552"/>
      <c r="F308" s="552"/>
      <c r="G308" s="569"/>
      <c r="H308" s="569"/>
      <c r="I308" s="569"/>
      <c r="J308" s="569"/>
      <c r="K308" s="569"/>
      <c r="L308" s="569"/>
      <c r="M308" s="569"/>
      <c r="N308" s="569"/>
      <c r="O308" s="569"/>
      <c r="P308" s="569"/>
      <c r="Q308" s="569"/>
      <c r="R308" s="569"/>
      <c r="S308" s="569"/>
      <c r="T308" s="569"/>
      <c r="U308" s="569"/>
      <c r="V308" s="569"/>
      <c r="W308" s="569"/>
      <c r="X308" s="569"/>
      <c r="Y308" s="569"/>
      <c r="Z308" s="569"/>
      <c r="AA308" s="368"/>
      <c r="AB308" s="575" t="s">
        <v>83</v>
      </c>
      <c r="AC308" s="575" t="s">
        <v>83</v>
      </c>
      <c r="AD308" s="575" t="s">
        <v>83</v>
      </c>
      <c r="AE308" s="575" t="s">
        <v>83</v>
      </c>
      <c r="AF308" s="575" t="s">
        <v>83</v>
      </c>
      <c r="AG308" s="578"/>
    </row>
    <row r="309" spans="1:34" s="18" customFormat="1" ht="12" customHeight="1">
      <c r="A309" s="552"/>
      <c r="B309" s="552"/>
      <c r="C309" s="552"/>
      <c r="D309" s="552"/>
      <c r="E309" s="552"/>
      <c r="F309" s="552"/>
      <c r="G309" s="569"/>
      <c r="H309" s="569"/>
      <c r="I309" s="569"/>
      <c r="J309" s="569"/>
      <c r="K309" s="569"/>
      <c r="L309" s="569"/>
      <c r="M309" s="569"/>
      <c r="N309" s="569"/>
      <c r="O309" s="569"/>
      <c r="P309" s="569"/>
      <c r="Q309" s="569"/>
      <c r="R309" s="569"/>
      <c r="S309" s="569"/>
      <c r="T309" s="569"/>
      <c r="U309" s="569"/>
      <c r="V309" s="569"/>
      <c r="W309" s="569"/>
      <c r="X309" s="569"/>
      <c r="Y309" s="569"/>
      <c r="Z309" s="569"/>
      <c r="AA309" s="552"/>
      <c r="AB309" s="559"/>
      <c r="AC309" s="559"/>
      <c r="AD309" s="559"/>
      <c r="AE309" s="559"/>
      <c r="AF309" s="559"/>
      <c r="AG309" s="578"/>
    </row>
    <row r="310" spans="1:34" s="18" customFormat="1" ht="12" customHeight="1">
      <c r="A310" s="567" t="s">
        <v>88</v>
      </c>
      <c r="B310" s="552"/>
      <c r="C310" s="552"/>
      <c r="D310" s="552"/>
      <c r="E310" s="552"/>
      <c r="F310" s="552"/>
      <c r="G310" s="569"/>
      <c r="H310" s="569"/>
      <c r="I310" s="569"/>
      <c r="J310" s="569"/>
      <c r="K310" s="569"/>
      <c r="L310" s="569"/>
      <c r="M310" s="569"/>
      <c r="N310" s="569"/>
      <c r="O310" s="569"/>
      <c r="P310" s="569"/>
      <c r="Q310" s="569"/>
      <c r="R310" s="569"/>
      <c r="S310" s="569"/>
      <c r="T310" s="569"/>
      <c r="U310" s="569"/>
      <c r="V310" s="569"/>
      <c r="W310" s="569"/>
      <c r="X310" s="569"/>
      <c r="Y310" s="569"/>
      <c r="Z310" s="569"/>
      <c r="AA310" s="570"/>
      <c r="AB310" s="592">
        <v>12002.8</v>
      </c>
      <c r="AC310" s="592">
        <v>12002.8</v>
      </c>
      <c r="AD310" s="592">
        <v>12840.1</v>
      </c>
      <c r="AE310" s="592">
        <v>13758.5</v>
      </c>
      <c r="AF310" s="592">
        <v>14747.7</v>
      </c>
      <c r="AG310" s="578"/>
    </row>
    <row r="311" spans="1:34" s="18" customFormat="1" ht="12" customHeight="1">
      <c r="A311" s="582" t="s">
        <v>490</v>
      </c>
      <c r="B311" s="552"/>
      <c r="C311" s="552"/>
      <c r="D311" s="552"/>
      <c r="E311" s="552"/>
      <c r="F311" s="552"/>
      <c r="G311" s="569"/>
      <c r="H311" s="569"/>
      <c r="I311" s="569"/>
      <c r="J311" s="569"/>
      <c r="K311" s="569"/>
      <c r="L311" s="569"/>
      <c r="M311" s="569"/>
      <c r="N311" s="569"/>
      <c r="O311" s="569"/>
      <c r="P311" s="569"/>
      <c r="Q311" s="569"/>
      <c r="R311" s="569"/>
      <c r="S311" s="569"/>
      <c r="T311" s="569"/>
      <c r="U311" s="569"/>
      <c r="V311" s="569"/>
      <c r="W311" s="569"/>
      <c r="X311" s="569"/>
      <c r="Y311" s="569"/>
      <c r="Z311" s="569"/>
      <c r="AA311" s="570"/>
      <c r="AB311" s="592">
        <v>268.10000000000002</v>
      </c>
      <c r="AC311" s="592">
        <v>268.10000000000002</v>
      </c>
      <c r="AD311" s="592">
        <v>278.7</v>
      </c>
      <c r="AE311" s="592">
        <v>288.7</v>
      </c>
      <c r="AF311" s="592">
        <v>296.60000000000002</v>
      </c>
      <c r="AG311" s="578"/>
    </row>
    <row r="312" spans="1:34" s="18" customFormat="1" ht="12" customHeight="1">
      <c r="A312" s="582" t="s">
        <v>89</v>
      </c>
      <c r="B312" s="552"/>
      <c r="C312" s="552"/>
      <c r="D312" s="552"/>
      <c r="E312" s="552"/>
      <c r="F312" s="552"/>
      <c r="G312" s="569"/>
      <c r="H312" s="569"/>
      <c r="I312" s="569"/>
      <c r="J312" s="569"/>
      <c r="K312" s="569"/>
      <c r="L312" s="569"/>
      <c r="M312" s="569"/>
      <c r="N312" s="569"/>
      <c r="O312" s="569"/>
      <c r="P312" s="569"/>
      <c r="Q312" s="569"/>
      <c r="R312" s="569"/>
      <c r="S312" s="569"/>
      <c r="T312" s="569"/>
      <c r="U312" s="569"/>
      <c r="V312" s="569"/>
      <c r="W312" s="569"/>
      <c r="X312" s="569"/>
      <c r="Y312" s="569"/>
      <c r="Z312" s="569"/>
      <c r="AA312" s="570"/>
      <c r="AB312" s="592">
        <v>4476.8</v>
      </c>
      <c r="AC312" s="592">
        <v>4476.8</v>
      </c>
      <c r="AD312" s="592">
        <v>4607.8999999999996</v>
      </c>
      <c r="AE312" s="592">
        <v>4765.2</v>
      </c>
      <c r="AF312" s="592">
        <v>4971.7</v>
      </c>
      <c r="AG312" s="578"/>
      <c r="AH312" s="578"/>
    </row>
    <row r="313" spans="1:34" s="18" customFormat="1" ht="12" customHeight="1">
      <c r="A313" s="582" t="s">
        <v>104</v>
      </c>
      <c r="B313" s="552"/>
      <c r="C313" s="552"/>
      <c r="D313" s="552"/>
      <c r="E313" s="552"/>
      <c r="F313" s="552"/>
      <c r="G313" s="569"/>
      <c r="H313" s="569"/>
      <c r="I313" s="569"/>
      <c r="J313" s="569"/>
      <c r="K313" s="569"/>
      <c r="L313" s="569"/>
      <c r="M313" s="569"/>
      <c r="N313" s="569"/>
      <c r="O313" s="569"/>
      <c r="P313" s="569"/>
      <c r="Q313" s="569"/>
      <c r="R313" s="569"/>
      <c r="S313" s="569"/>
      <c r="T313" s="569"/>
      <c r="U313" s="569"/>
      <c r="V313" s="569"/>
      <c r="W313" s="569"/>
      <c r="X313" s="569"/>
      <c r="Y313" s="569"/>
      <c r="Z313" s="569"/>
      <c r="AA313" s="570"/>
      <c r="AB313" s="592">
        <v>3.7</v>
      </c>
      <c r="AC313" s="592">
        <v>3.7</v>
      </c>
      <c r="AD313" s="592">
        <v>2.9</v>
      </c>
      <c r="AE313" s="592">
        <v>3.4</v>
      </c>
      <c r="AF313" s="592">
        <v>4.3</v>
      </c>
      <c r="AG313" s="578"/>
      <c r="AH313" s="578"/>
    </row>
    <row r="314" spans="1:34" s="18" customFormat="1" ht="12" customHeight="1">
      <c r="A314" s="582" t="s">
        <v>90</v>
      </c>
      <c r="B314" s="552"/>
      <c r="C314" s="552"/>
      <c r="D314" s="552"/>
      <c r="E314" s="552"/>
      <c r="F314" s="552"/>
      <c r="G314" s="569"/>
      <c r="H314" s="569"/>
      <c r="I314" s="569"/>
      <c r="J314" s="569"/>
      <c r="K314" s="569"/>
      <c r="L314" s="569"/>
      <c r="M314" s="569"/>
      <c r="N314" s="569"/>
      <c r="O314" s="569"/>
      <c r="P314" s="569"/>
      <c r="Q314" s="569"/>
      <c r="R314" s="569"/>
      <c r="S314" s="569"/>
      <c r="T314" s="569"/>
      <c r="U314" s="569"/>
      <c r="V314" s="569"/>
      <c r="W314" s="569"/>
      <c r="X314" s="569"/>
      <c r="Y314" s="569"/>
      <c r="Z314" s="569"/>
      <c r="AA314" s="570"/>
      <c r="AB314" s="592"/>
      <c r="AC314" s="592"/>
      <c r="AD314" s="592"/>
      <c r="AE314" s="592"/>
      <c r="AF314" s="592"/>
      <c r="AG314" s="578"/>
      <c r="AH314" s="578"/>
    </row>
    <row r="315" spans="1:34" s="18" customFormat="1" ht="12" customHeight="1">
      <c r="A315" s="567"/>
      <c r="B315" s="552"/>
      <c r="C315" s="552"/>
      <c r="D315" s="552"/>
      <c r="E315" s="552"/>
      <c r="F315" s="552"/>
      <c r="G315" s="569"/>
      <c r="H315" s="569"/>
      <c r="I315" s="569"/>
      <c r="J315" s="569"/>
      <c r="K315" s="569"/>
      <c r="L315" s="569"/>
      <c r="M315" s="569"/>
      <c r="N315" s="569"/>
      <c r="O315" s="569"/>
      <c r="P315" s="569"/>
      <c r="Q315" s="569"/>
      <c r="R315" s="569"/>
      <c r="S315" s="569"/>
      <c r="T315" s="569"/>
      <c r="U315" s="569"/>
      <c r="V315" s="569"/>
      <c r="W315" s="569"/>
      <c r="X315" s="569"/>
      <c r="Y315" s="569"/>
      <c r="Z315" s="569"/>
      <c r="AA315" s="570"/>
      <c r="AB315" s="592"/>
      <c r="AC315" s="592"/>
      <c r="AD315" s="592"/>
      <c r="AE315" s="592"/>
      <c r="AF315" s="592"/>
      <c r="AG315" s="578"/>
      <c r="AH315" s="578"/>
    </row>
    <row r="316" spans="1:34" s="18" customFormat="1" ht="12" customHeight="1">
      <c r="A316" s="567" t="s">
        <v>91</v>
      </c>
      <c r="B316" s="552"/>
      <c r="C316" s="552"/>
      <c r="D316" s="552"/>
      <c r="E316" s="552"/>
      <c r="F316" s="552"/>
      <c r="G316" s="569"/>
      <c r="H316" s="569"/>
      <c r="I316" s="569"/>
      <c r="J316" s="569"/>
      <c r="K316" s="569"/>
      <c r="L316" s="569"/>
      <c r="M316" s="569"/>
      <c r="N316" s="569"/>
      <c r="O316" s="569"/>
      <c r="P316" s="569"/>
      <c r="Q316" s="569"/>
      <c r="R316" s="569"/>
      <c r="S316" s="569"/>
      <c r="T316" s="569"/>
      <c r="U316" s="569"/>
      <c r="V316" s="569"/>
      <c r="W316" s="569"/>
      <c r="X316" s="569"/>
      <c r="Y316" s="569"/>
      <c r="Z316" s="569"/>
      <c r="AA316" s="570"/>
      <c r="AB316" s="592">
        <v>13863.3</v>
      </c>
      <c r="AC316" s="592">
        <v>13863.3</v>
      </c>
      <c r="AD316" s="592">
        <v>13780</v>
      </c>
      <c r="AE316" s="592">
        <v>13813.4</v>
      </c>
      <c r="AF316" s="592">
        <v>13912</v>
      </c>
      <c r="AG316" s="578"/>
      <c r="AH316" s="578"/>
    </row>
    <row r="317" spans="1:34" s="18" customFormat="1" ht="12" customHeight="1">
      <c r="A317" s="582" t="s">
        <v>490</v>
      </c>
      <c r="B317" s="552"/>
      <c r="C317" s="552"/>
      <c r="D317" s="552"/>
      <c r="E317" s="552"/>
      <c r="F317" s="552"/>
      <c r="G317" s="569"/>
      <c r="H317" s="569"/>
      <c r="I317" s="569"/>
      <c r="J317" s="569"/>
      <c r="K317" s="569"/>
      <c r="L317" s="569"/>
      <c r="M317" s="569"/>
      <c r="N317" s="569"/>
      <c r="O317" s="569"/>
      <c r="P317" s="569"/>
      <c r="Q317" s="569"/>
      <c r="R317" s="569"/>
      <c r="S317" s="569"/>
      <c r="T317" s="569"/>
      <c r="U317" s="569"/>
      <c r="V317" s="569"/>
      <c r="W317" s="569"/>
      <c r="X317" s="569"/>
      <c r="Y317" s="569"/>
      <c r="Z317" s="569"/>
      <c r="AA317" s="570"/>
      <c r="AB317" s="592">
        <v>426.6</v>
      </c>
      <c r="AC317" s="592">
        <v>426.6</v>
      </c>
      <c r="AD317" s="592">
        <v>431.8</v>
      </c>
      <c r="AE317" s="592">
        <v>437.5</v>
      </c>
      <c r="AF317" s="592">
        <v>444.4</v>
      </c>
      <c r="AG317" s="578"/>
      <c r="AH317" s="578"/>
    </row>
    <row r="318" spans="1:34" s="18" customFormat="1" ht="12" customHeight="1">
      <c r="A318" s="582" t="s">
        <v>89</v>
      </c>
      <c r="B318" s="552"/>
      <c r="C318" s="552"/>
      <c r="D318" s="552"/>
      <c r="E318" s="552"/>
      <c r="F318" s="552"/>
      <c r="G318" s="569"/>
      <c r="H318" s="569"/>
      <c r="I318" s="569"/>
      <c r="J318" s="569"/>
      <c r="K318" s="569"/>
      <c r="L318" s="569"/>
      <c r="M318" s="569"/>
      <c r="N318" s="569"/>
      <c r="O318" s="569"/>
      <c r="P318" s="569"/>
      <c r="Q318" s="569"/>
      <c r="R318" s="569"/>
      <c r="S318" s="569"/>
      <c r="T318" s="569"/>
      <c r="U318" s="569"/>
      <c r="V318" s="569"/>
      <c r="W318" s="569"/>
      <c r="X318" s="569"/>
      <c r="Y318" s="569"/>
      <c r="Z318" s="569"/>
      <c r="AA318" s="570"/>
      <c r="AB318" s="592">
        <v>3249.8</v>
      </c>
      <c r="AC318" s="592">
        <v>3249.8</v>
      </c>
      <c r="AD318" s="592">
        <v>3191.1</v>
      </c>
      <c r="AE318" s="592">
        <v>3157.5</v>
      </c>
      <c r="AF318" s="592">
        <v>3130.7</v>
      </c>
      <c r="AG318" s="578"/>
      <c r="AH318" s="578"/>
    </row>
    <row r="319" spans="1:34" s="18" customFormat="1" ht="12" customHeight="1">
      <c r="A319" s="582" t="s">
        <v>104</v>
      </c>
      <c r="B319" s="552"/>
      <c r="C319" s="552"/>
      <c r="D319" s="552"/>
      <c r="E319" s="552"/>
      <c r="F319" s="552"/>
      <c r="G319" s="569"/>
      <c r="H319" s="569"/>
      <c r="I319" s="569"/>
      <c r="J319" s="569"/>
      <c r="K319" s="569"/>
      <c r="L319" s="569"/>
      <c r="M319" s="569"/>
      <c r="N319" s="569"/>
      <c r="O319" s="569"/>
      <c r="P319" s="569"/>
      <c r="Q319" s="569"/>
      <c r="R319" s="569"/>
      <c r="S319" s="569"/>
      <c r="T319" s="569"/>
      <c r="U319" s="569"/>
      <c r="V319" s="569"/>
      <c r="W319" s="569"/>
      <c r="X319" s="569"/>
      <c r="Y319" s="569"/>
      <c r="Z319" s="569"/>
      <c r="AA319" s="570"/>
      <c r="AB319" s="592">
        <v>10.6</v>
      </c>
      <c r="AC319" s="592">
        <v>10.6</v>
      </c>
      <c r="AD319" s="592">
        <v>-1.8</v>
      </c>
      <c r="AE319" s="592">
        <v>-1.1000000000000001</v>
      </c>
      <c r="AF319" s="592">
        <v>-0.8</v>
      </c>
      <c r="AG319" s="578"/>
      <c r="AH319" s="578"/>
    </row>
    <row r="320" spans="1:34" s="18" customFormat="1" ht="12" customHeight="1">
      <c r="A320" s="582" t="s">
        <v>90</v>
      </c>
      <c r="B320" s="552"/>
      <c r="C320" s="552"/>
      <c r="D320" s="552"/>
      <c r="E320" s="552"/>
      <c r="F320" s="552"/>
      <c r="G320" s="569"/>
      <c r="H320" s="569"/>
      <c r="I320" s="569"/>
      <c r="J320" s="569"/>
      <c r="K320" s="569"/>
      <c r="L320" s="569"/>
      <c r="M320" s="569"/>
      <c r="N320" s="569"/>
      <c r="O320" s="569"/>
      <c r="P320" s="569"/>
      <c r="Q320" s="569"/>
      <c r="R320" s="569"/>
      <c r="S320" s="569"/>
      <c r="T320" s="569"/>
      <c r="U320" s="569"/>
      <c r="V320" s="569"/>
      <c r="W320" s="569"/>
      <c r="X320" s="569"/>
      <c r="Y320" s="569"/>
      <c r="Z320" s="569"/>
      <c r="AA320" s="570"/>
      <c r="AB320" s="592"/>
      <c r="AC320" s="592"/>
      <c r="AD320" s="592"/>
      <c r="AE320" s="592"/>
      <c r="AF320" s="592"/>
      <c r="AG320" s="578"/>
      <c r="AH320" s="578"/>
    </row>
    <row r="321" spans="1:34" s="18" customFormat="1" ht="12" customHeight="1">
      <c r="A321" s="567"/>
      <c r="B321" s="552"/>
      <c r="C321" s="552"/>
      <c r="D321" s="552"/>
      <c r="E321" s="552"/>
      <c r="F321" s="552"/>
      <c r="G321" s="569"/>
      <c r="H321" s="569"/>
      <c r="I321" s="569"/>
      <c r="J321" s="569"/>
      <c r="K321" s="569"/>
      <c r="L321" s="569"/>
      <c r="M321" s="569"/>
      <c r="N321" s="569"/>
      <c r="O321" s="569"/>
      <c r="P321" s="569"/>
      <c r="Q321" s="569"/>
      <c r="R321" s="569"/>
      <c r="S321" s="569"/>
      <c r="T321" s="569"/>
      <c r="U321" s="569"/>
      <c r="V321" s="569"/>
      <c r="W321" s="569"/>
      <c r="X321" s="569"/>
      <c r="Y321" s="569"/>
      <c r="Z321" s="569"/>
      <c r="AA321" s="570"/>
      <c r="AB321" s="592"/>
      <c r="AC321" s="592"/>
      <c r="AD321" s="592"/>
      <c r="AE321" s="592"/>
      <c r="AF321" s="592"/>
      <c r="AG321" s="578"/>
      <c r="AH321" s="578"/>
    </row>
    <row r="322" spans="1:34" s="18" customFormat="1" ht="12" customHeight="1">
      <c r="A322" s="567" t="s">
        <v>92</v>
      </c>
      <c r="B322" s="552"/>
      <c r="C322" s="552"/>
      <c r="D322" s="552"/>
      <c r="E322" s="552"/>
      <c r="F322" s="552"/>
      <c r="G322" s="569"/>
      <c r="H322" s="569"/>
      <c r="I322" s="569"/>
      <c r="J322" s="569"/>
      <c r="K322" s="569"/>
      <c r="L322" s="569"/>
      <c r="M322" s="569"/>
      <c r="N322" s="569"/>
      <c r="O322" s="569"/>
      <c r="P322" s="569"/>
      <c r="Q322" s="569"/>
      <c r="R322" s="569"/>
      <c r="S322" s="569"/>
      <c r="T322" s="569"/>
      <c r="U322" s="569"/>
      <c r="V322" s="569"/>
      <c r="W322" s="569"/>
      <c r="X322" s="569"/>
      <c r="Y322" s="569"/>
      <c r="Z322" s="569"/>
      <c r="AA322" s="570"/>
      <c r="AB322" s="592">
        <v>4041.6</v>
      </c>
      <c r="AC322" s="592">
        <v>4041.6</v>
      </c>
      <c r="AD322" s="592">
        <v>3753</v>
      </c>
      <c r="AE322" s="592">
        <v>3559.6</v>
      </c>
      <c r="AF322" s="592">
        <v>3760.3</v>
      </c>
      <c r="AG322" s="578"/>
      <c r="AH322" s="578"/>
    </row>
    <row r="323" spans="1:34" s="18" customFormat="1" ht="12" customHeight="1">
      <c r="A323" s="582" t="s">
        <v>490</v>
      </c>
      <c r="B323" s="552"/>
      <c r="C323" s="552"/>
      <c r="D323" s="552"/>
      <c r="E323" s="552"/>
      <c r="F323" s="552"/>
      <c r="G323" s="569"/>
      <c r="H323" s="569"/>
      <c r="I323" s="569"/>
      <c r="J323" s="569"/>
      <c r="K323" s="569"/>
      <c r="L323" s="569"/>
      <c r="M323" s="569"/>
      <c r="N323" s="569"/>
      <c r="O323" s="569"/>
      <c r="P323" s="569"/>
      <c r="Q323" s="569"/>
      <c r="R323" s="569"/>
      <c r="S323" s="569"/>
      <c r="T323" s="569"/>
      <c r="U323" s="569"/>
      <c r="V323" s="569"/>
      <c r="W323" s="569"/>
      <c r="X323" s="569"/>
      <c r="Y323" s="569"/>
      <c r="Z323" s="569"/>
      <c r="AA323" s="570"/>
      <c r="AB323" s="592">
        <v>475.6</v>
      </c>
      <c r="AC323" s="592">
        <v>475.6</v>
      </c>
      <c r="AD323" s="592">
        <v>476.5</v>
      </c>
      <c r="AE323" s="592">
        <v>479.2</v>
      </c>
      <c r="AF323" s="592">
        <v>490.4</v>
      </c>
      <c r="AG323" s="578"/>
      <c r="AH323" s="578"/>
    </row>
    <row r="324" spans="1:34" s="18" customFormat="1" ht="12" customHeight="1">
      <c r="A324" s="582" t="s">
        <v>89</v>
      </c>
      <c r="B324" s="552"/>
      <c r="C324" s="552"/>
      <c r="D324" s="552"/>
      <c r="E324" s="552"/>
      <c r="F324" s="552"/>
      <c r="G324" s="569"/>
      <c r="H324" s="569"/>
      <c r="I324" s="569"/>
      <c r="J324" s="569"/>
      <c r="K324" s="569"/>
      <c r="L324" s="569"/>
      <c r="M324" s="569"/>
      <c r="N324" s="569"/>
      <c r="O324" s="569"/>
      <c r="P324" s="569"/>
      <c r="Q324" s="569"/>
      <c r="R324" s="569"/>
      <c r="S324" s="569"/>
      <c r="T324" s="569"/>
      <c r="U324" s="569"/>
      <c r="V324" s="569"/>
      <c r="W324" s="569"/>
      <c r="X324" s="569"/>
      <c r="Y324" s="569"/>
      <c r="Z324" s="569"/>
      <c r="AA324" s="570"/>
      <c r="AB324" s="592">
        <v>849.9</v>
      </c>
      <c r="AC324" s="592">
        <v>849.9</v>
      </c>
      <c r="AD324" s="592">
        <v>787.6</v>
      </c>
      <c r="AE324" s="592">
        <v>742.8</v>
      </c>
      <c r="AF324" s="592">
        <v>766.8</v>
      </c>
      <c r="AG324" s="578"/>
      <c r="AH324" s="578"/>
    </row>
    <row r="325" spans="1:34" s="18" customFormat="1" ht="12" customHeight="1">
      <c r="A325" s="582" t="s">
        <v>104</v>
      </c>
      <c r="B325" s="552"/>
      <c r="C325" s="552"/>
      <c r="D325" s="552"/>
      <c r="E325" s="552"/>
      <c r="F325" s="552"/>
      <c r="G325" s="569"/>
      <c r="H325" s="569"/>
      <c r="I325" s="569"/>
      <c r="J325" s="569"/>
      <c r="K325" s="569"/>
      <c r="L325" s="569"/>
      <c r="M325" s="569"/>
      <c r="N325" s="569"/>
      <c r="O325" s="569"/>
      <c r="P325" s="569"/>
      <c r="Q325" s="569"/>
      <c r="R325" s="569"/>
      <c r="S325" s="569"/>
      <c r="T325" s="569"/>
      <c r="U325" s="569"/>
      <c r="V325" s="569"/>
      <c r="W325" s="569"/>
      <c r="X325" s="569"/>
      <c r="Y325" s="569"/>
      <c r="Z325" s="569"/>
      <c r="AA325" s="570"/>
      <c r="AB325" s="592">
        <v>3</v>
      </c>
      <c r="AC325" s="592">
        <v>3</v>
      </c>
      <c r="AD325" s="592">
        <v>-7.3</v>
      </c>
      <c r="AE325" s="592">
        <v>-5.7</v>
      </c>
      <c r="AF325" s="592">
        <v>3.2</v>
      </c>
      <c r="AG325" s="578"/>
      <c r="AH325" s="578"/>
    </row>
    <row r="326" spans="1:34" s="18" customFormat="1" ht="12" customHeight="1">
      <c r="A326" s="582" t="s">
        <v>90</v>
      </c>
      <c r="B326" s="552"/>
      <c r="C326" s="552"/>
      <c r="D326" s="552"/>
      <c r="E326" s="552"/>
      <c r="F326" s="552"/>
      <c r="G326" s="569"/>
      <c r="H326" s="569"/>
      <c r="I326" s="569"/>
      <c r="J326" s="569"/>
      <c r="K326" s="569"/>
      <c r="L326" s="569"/>
      <c r="M326" s="569"/>
      <c r="N326" s="569"/>
      <c r="O326" s="569"/>
      <c r="P326" s="569"/>
      <c r="Q326" s="569"/>
      <c r="R326" s="569"/>
      <c r="S326" s="569"/>
      <c r="T326" s="569"/>
      <c r="U326" s="569"/>
      <c r="V326" s="569"/>
      <c r="W326" s="569"/>
      <c r="X326" s="569"/>
      <c r="Y326" s="569"/>
      <c r="Z326" s="569"/>
      <c r="AA326" s="570"/>
      <c r="AB326" s="592"/>
      <c r="AC326" s="592"/>
      <c r="AD326" s="592"/>
      <c r="AE326" s="592"/>
      <c r="AF326" s="592"/>
      <c r="AG326" s="578"/>
      <c r="AH326" s="578"/>
    </row>
    <row r="327" spans="1:34" s="18" customFormat="1" ht="12" customHeight="1">
      <c r="A327" s="567"/>
      <c r="B327" s="552"/>
      <c r="C327" s="552"/>
      <c r="D327" s="552"/>
      <c r="E327" s="552"/>
      <c r="F327" s="552"/>
      <c r="G327" s="569"/>
      <c r="H327" s="569"/>
      <c r="I327" s="569"/>
      <c r="J327" s="569"/>
      <c r="K327" s="569"/>
      <c r="L327" s="569"/>
      <c r="M327" s="569"/>
      <c r="N327" s="569"/>
      <c r="O327" s="569"/>
      <c r="P327" s="569"/>
      <c r="Q327" s="569"/>
      <c r="R327" s="569"/>
      <c r="S327" s="569"/>
      <c r="T327" s="569"/>
      <c r="U327" s="569"/>
      <c r="V327" s="569"/>
      <c r="W327" s="569"/>
      <c r="X327" s="569"/>
      <c r="Y327" s="569"/>
      <c r="Z327" s="569"/>
      <c r="AA327" s="570"/>
      <c r="AB327" s="592"/>
      <c r="AC327" s="592"/>
      <c r="AD327" s="592"/>
      <c r="AE327" s="592"/>
      <c r="AF327" s="592"/>
      <c r="AG327" s="578"/>
      <c r="AH327" s="578"/>
    </row>
    <row r="328" spans="1:34" s="18" customFormat="1" ht="12" customHeight="1">
      <c r="A328" s="567" t="s">
        <v>93</v>
      </c>
      <c r="B328" s="552"/>
      <c r="C328" s="552"/>
      <c r="D328" s="552"/>
      <c r="E328" s="552"/>
      <c r="F328" s="552"/>
      <c r="G328" s="569"/>
      <c r="H328" s="569"/>
      <c r="I328" s="569"/>
      <c r="J328" s="569"/>
      <c r="K328" s="569"/>
      <c r="L328" s="569"/>
      <c r="M328" s="569"/>
      <c r="N328" s="569"/>
      <c r="O328" s="569"/>
      <c r="P328" s="569"/>
      <c r="Q328" s="569"/>
      <c r="R328" s="569"/>
      <c r="S328" s="569"/>
      <c r="T328" s="569"/>
      <c r="U328" s="569"/>
      <c r="V328" s="569"/>
      <c r="W328" s="569"/>
      <c r="X328" s="569"/>
      <c r="Y328" s="569"/>
      <c r="Z328" s="569"/>
      <c r="AA328" s="570"/>
      <c r="AB328" s="592">
        <v>3246.1</v>
      </c>
      <c r="AC328" s="592">
        <v>3246.1</v>
      </c>
      <c r="AD328" s="592">
        <v>3544.6</v>
      </c>
      <c r="AE328" s="592">
        <v>3870.7</v>
      </c>
      <c r="AF328" s="592">
        <v>4226.8</v>
      </c>
      <c r="AG328" s="578"/>
      <c r="AH328" s="578"/>
    </row>
    <row r="329" spans="1:34" s="18" customFormat="1" ht="12" customHeight="1">
      <c r="A329" s="582" t="s">
        <v>490</v>
      </c>
      <c r="B329" s="552"/>
      <c r="C329" s="552"/>
      <c r="D329" s="552"/>
      <c r="E329" s="552"/>
      <c r="F329" s="552"/>
      <c r="G329" s="569"/>
      <c r="H329" s="569"/>
      <c r="I329" s="569"/>
      <c r="J329" s="569"/>
      <c r="K329" s="569"/>
      <c r="L329" s="569"/>
      <c r="M329" s="569"/>
      <c r="N329" s="569"/>
      <c r="O329" s="569"/>
      <c r="P329" s="569"/>
      <c r="Q329" s="569"/>
      <c r="R329" s="569"/>
      <c r="S329" s="569"/>
      <c r="T329" s="569"/>
      <c r="U329" s="569"/>
      <c r="V329" s="569"/>
      <c r="W329" s="569"/>
      <c r="X329" s="569"/>
      <c r="Y329" s="569"/>
      <c r="Z329" s="569"/>
      <c r="AA329" s="570"/>
      <c r="AB329" s="592">
        <v>252.6</v>
      </c>
      <c r="AC329" s="592">
        <v>252.6</v>
      </c>
      <c r="AD329" s="592">
        <v>265.2</v>
      </c>
      <c r="AE329" s="592">
        <v>278.39999999999998</v>
      </c>
      <c r="AF329" s="592">
        <v>292.39999999999998</v>
      </c>
      <c r="AG329" s="578"/>
      <c r="AH329" s="578"/>
    </row>
    <row r="330" spans="1:34" s="18" customFormat="1" ht="12" customHeight="1">
      <c r="A330" s="582" t="s">
        <v>89</v>
      </c>
      <c r="B330" s="552"/>
      <c r="C330" s="552"/>
      <c r="D330" s="552"/>
      <c r="E330" s="552"/>
      <c r="F330" s="552"/>
      <c r="G330" s="569"/>
      <c r="H330" s="569"/>
      <c r="I330" s="569"/>
      <c r="J330" s="569"/>
      <c r="K330" s="569"/>
      <c r="L330" s="569"/>
      <c r="M330" s="569"/>
      <c r="N330" s="569"/>
      <c r="O330" s="569"/>
      <c r="P330" s="569"/>
      <c r="Q330" s="569"/>
      <c r="R330" s="569"/>
      <c r="S330" s="569"/>
      <c r="T330" s="569"/>
      <c r="U330" s="569"/>
      <c r="V330" s="569"/>
      <c r="W330" s="569"/>
      <c r="X330" s="569"/>
      <c r="Y330" s="569"/>
      <c r="Z330" s="569"/>
      <c r="AA330" s="570"/>
      <c r="AB330" s="592">
        <v>1285.3</v>
      </c>
      <c r="AC330" s="592">
        <v>1285.3</v>
      </c>
      <c r="AD330" s="592">
        <v>1336.7</v>
      </c>
      <c r="AE330" s="592">
        <v>1390.2</v>
      </c>
      <c r="AF330" s="592">
        <v>1445.8</v>
      </c>
      <c r="AG330" s="578"/>
      <c r="AH330" s="578"/>
    </row>
    <row r="331" spans="1:34" s="18" customFormat="1" ht="12" customHeight="1">
      <c r="A331" s="582" t="s">
        <v>104</v>
      </c>
      <c r="B331" s="552"/>
      <c r="C331" s="552"/>
      <c r="D331" s="552"/>
      <c r="E331" s="552"/>
      <c r="F331" s="552"/>
      <c r="G331" s="569"/>
      <c r="H331" s="569"/>
      <c r="I331" s="569"/>
      <c r="J331" s="569"/>
      <c r="K331" s="569"/>
      <c r="L331" s="569"/>
      <c r="M331" s="569"/>
      <c r="N331" s="569"/>
      <c r="O331" s="569"/>
      <c r="P331" s="569"/>
      <c r="Q331" s="569"/>
      <c r="R331" s="569"/>
      <c r="S331" s="569"/>
      <c r="T331" s="569"/>
      <c r="U331" s="569"/>
      <c r="V331" s="569"/>
      <c r="W331" s="569"/>
      <c r="X331" s="569"/>
      <c r="Y331" s="569"/>
      <c r="Z331" s="569"/>
      <c r="AA331" s="570"/>
      <c r="AB331" s="592">
        <v>4</v>
      </c>
      <c r="AC331" s="592">
        <v>4</v>
      </c>
      <c r="AD331" s="592">
        <v>4</v>
      </c>
      <c r="AE331" s="592">
        <v>4</v>
      </c>
      <c r="AF331" s="592">
        <v>4</v>
      </c>
      <c r="AG331" s="578"/>
      <c r="AH331" s="578"/>
    </row>
    <row r="332" spans="1:34" s="18" customFormat="1" ht="12" customHeight="1">
      <c r="A332" s="582" t="s">
        <v>90</v>
      </c>
      <c r="B332" s="552"/>
      <c r="C332" s="552"/>
      <c r="D332" s="552"/>
      <c r="E332" s="552"/>
      <c r="F332" s="552"/>
      <c r="G332" s="569"/>
      <c r="H332" s="569"/>
      <c r="I332" s="569"/>
      <c r="J332" s="569"/>
      <c r="K332" s="569"/>
      <c r="L332" s="569"/>
      <c r="M332" s="569"/>
      <c r="N332" s="569"/>
      <c r="O332" s="569"/>
      <c r="P332" s="569"/>
      <c r="Q332" s="569"/>
      <c r="R332" s="569"/>
      <c r="S332" s="569"/>
      <c r="T332" s="569"/>
      <c r="U332" s="569"/>
      <c r="V332" s="569"/>
      <c r="W332" s="569"/>
      <c r="X332" s="569"/>
      <c r="Y332" s="569"/>
      <c r="Z332" s="569"/>
      <c r="AA332" s="570"/>
      <c r="AB332" s="592"/>
      <c r="AC332" s="592"/>
      <c r="AD332" s="592"/>
      <c r="AE332" s="592"/>
      <c r="AF332" s="592"/>
      <c r="AG332" s="578"/>
      <c r="AH332" s="578"/>
    </row>
    <row r="333" spans="1:34" s="18" customFormat="1" ht="12" customHeight="1">
      <c r="A333" s="567"/>
      <c r="B333" s="552"/>
      <c r="C333" s="552"/>
      <c r="D333" s="552"/>
      <c r="E333" s="552"/>
      <c r="F333" s="552"/>
      <c r="G333" s="569"/>
      <c r="H333" s="569"/>
      <c r="I333" s="569"/>
      <c r="J333" s="569"/>
      <c r="K333" s="569"/>
      <c r="L333" s="569"/>
      <c r="M333" s="569"/>
      <c r="N333" s="569"/>
      <c r="O333" s="569"/>
      <c r="P333" s="569"/>
      <c r="Q333" s="569"/>
      <c r="R333" s="569"/>
      <c r="S333" s="569"/>
      <c r="T333" s="569"/>
      <c r="U333" s="569"/>
      <c r="V333" s="569"/>
      <c r="W333" s="569"/>
      <c r="X333" s="569"/>
      <c r="Y333" s="569"/>
      <c r="Z333" s="569"/>
      <c r="AA333" s="570"/>
      <c r="AB333" s="592"/>
      <c r="AC333" s="592"/>
      <c r="AD333" s="592"/>
      <c r="AE333" s="592"/>
      <c r="AF333" s="592"/>
      <c r="AG333" s="578"/>
      <c r="AH333" s="578"/>
    </row>
    <row r="334" spans="1:34" s="18" customFormat="1" ht="12" customHeight="1">
      <c r="A334" s="567" t="s">
        <v>94</v>
      </c>
      <c r="B334" s="552"/>
      <c r="C334" s="552"/>
      <c r="D334" s="552"/>
      <c r="E334" s="552"/>
      <c r="F334" s="552"/>
      <c r="G334" s="569"/>
      <c r="H334" s="569"/>
      <c r="I334" s="569"/>
      <c r="J334" s="569"/>
      <c r="K334" s="569"/>
      <c r="L334" s="569"/>
      <c r="M334" s="569"/>
      <c r="N334" s="569"/>
      <c r="O334" s="569"/>
      <c r="P334" s="569"/>
      <c r="Q334" s="569"/>
      <c r="R334" s="569"/>
      <c r="S334" s="569"/>
      <c r="T334" s="569"/>
      <c r="U334" s="569"/>
      <c r="V334" s="569"/>
      <c r="W334" s="569"/>
      <c r="X334" s="569"/>
      <c r="Y334" s="569"/>
      <c r="Z334" s="569"/>
      <c r="AA334" s="570"/>
      <c r="AB334" s="592">
        <v>1101.4000000000001</v>
      </c>
      <c r="AC334" s="592">
        <v>1101.4000000000001</v>
      </c>
      <c r="AD334" s="592">
        <v>1214.2</v>
      </c>
      <c r="AE334" s="592">
        <v>1338.7</v>
      </c>
      <c r="AF334" s="592">
        <v>1475.9</v>
      </c>
      <c r="AG334" s="578"/>
      <c r="AH334" s="578"/>
    </row>
    <row r="335" spans="1:34" s="18" customFormat="1" ht="12" customHeight="1">
      <c r="A335" s="582" t="s">
        <v>490</v>
      </c>
      <c r="B335" s="552"/>
      <c r="C335" s="552"/>
      <c r="D335" s="552"/>
      <c r="E335" s="552"/>
      <c r="F335" s="552"/>
      <c r="G335" s="569"/>
      <c r="H335" s="569"/>
      <c r="I335" s="569"/>
      <c r="J335" s="569"/>
      <c r="K335" s="569"/>
      <c r="L335" s="569"/>
      <c r="M335" s="569"/>
      <c r="N335" s="569"/>
      <c r="O335" s="569"/>
      <c r="P335" s="569"/>
      <c r="Q335" s="569"/>
      <c r="R335" s="569"/>
      <c r="S335" s="569"/>
      <c r="T335" s="569"/>
      <c r="U335" s="569"/>
      <c r="V335" s="569"/>
      <c r="W335" s="569"/>
      <c r="X335" s="569"/>
      <c r="Y335" s="569"/>
      <c r="Z335" s="569"/>
      <c r="AA335" s="570"/>
      <c r="AB335" s="592">
        <v>414</v>
      </c>
      <c r="AC335" s="592">
        <v>414</v>
      </c>
      <c r="AD335" s="592">
        <v>434.7</v>
      </c>
      <c r="AE335" s="592">
        <v>456.4</v>
      </c>
      <c r="AF335" s="592">
        <v>479.2</v>
      </c>
      <c r="AG335" s="578"/>
      <c r="AH335" s="578"/>
    </row>
    <row r="336" spans="1:34" s="18" customFormat="1" ht="12" customHeight="1">
      <c r="A336" s="582" t="s">
        <v>89</v>
      </c>
      <c r="B336" s="552"/>
      <c r="C336" s="552"/>
      <c r="D336" s="552"/>
      <c r="E336" s="552"/>
      <c r="F336" s="552"/>
      <c r="G336" s="569"/>
      <c r="H336" s="569"/>
      <c r="I336" s="569"/>
      <c r="J336" s="569"/>
      <c r="K336" s="569"/>
      <c r="L336" s="569"/>
      <c r="M336" s="569"/>
      <c r="N336" s="569"/>
      <c r="O336" s="569"/>
      <c r="P336" s="569"/>
      <c r="Q336" s="569"/>
      <c r="R336" s="569"/>
      <c r="S336" s="569"/>
      <c r="T336" s="569"/>
      <c r="U336" s="569"/>
      <c r="V336" s="569"/>
      <c r="W336" s="569"/>
      <c r="X336" s="569"/>
      <c r="Y336" s="569"/>
      <c r="Z336" s="569"/>
      <c r="AA336" s="570"/>
      <c r="AB336" s="592">
        <v>266</v>
      </c>
      <c r="AC336" s="592">
        <v>266</v>
      </c>
      <c r="AD336" s="592">
        <v>279.3</v>
      </c>
      <c r="AE336" s="592">
        <v>293.3</v>
      </c>
      <c r="AF336" s="592">
        <v>308</v>
      </c>
      <c r="AG336" s="578"/>
      <c r="AH336" s="578"/>
    </row>
    <row r="337" spans="1:34" s="18" customFormat="1" ht="12" customHeight="1">
      <c r="A337" s="582" t="s">
        <v>104</v>
      </c>
      <c r="B337" s="552"/>
      <c r="C337" s="552"/>
      <c r="D337" s="552"/>
      <c r="E337" s="552"/>
      <c r="F337" s="552"/>
      <c r="G337" s="569"/>
      <c r="H337" s="569"/>
      <c r="I337" s="569"/>
      <c r="J337" s="569"/>
      <c r="K337" s="569"/>
      <c r="L337" s="569"/>
      <c r="M337" s="569"/>
      <c r="N337" s="569"/>
      <c r="O337" s="569"/>
      <c r="P337" s="569"/>
      <c r="Q337" s="569"/>
      <c r="R337" s="569"/>
      <c r="S337" s="569"/>
      <c r="T337" s="569"/>
      <c r="U337" s="569"/>
      <c r="V337" s="569"/>
      <c r="W337" s="569"/>
      <c r="X337" s="569"/>
      <c r="Y337" s="569"/>
      <c r="Z337" s="569"/>
      <c r="AA337" s="570"/>
      <c r="AB337" s="592">
        <v>5</v>
      </c>
      <c r="AC337" s="592">
        <v>5</v>
      </c>
      <c r="AD337" s="592">
        <v>5</v>
      </c>
      <c r="AE337" s="592">
        <v>5</v>
      </c>
      <c r="AF337" s="592">
        <v>5</v>
      </c>
      <c r="AG337" s="578"/>
      <c r="AH337" s="578"/>
    </row>
    <row r="338" spans="1:34" s="18" customFormat="1" ht="12" customHeight="1">
      <c r="A338" s="582" t="s">
        <v>90</v>
      </c>
      <c r="B338" s="552"/>
      <c r="C338" s="552"/>
      <c r="D338" s="552"/>
      <c r="E338" s="552"/>
      <c r="F338" s="552"/>
      <c r="G338" s="569"/>
      <c r="H338" s="569"/>
      <c r="I338" s="569"/>
      <c r="J338" s="569"/>
      <c r="K338" s="569"/>
      <c r="L338" s="569"/>
      <c r="M338" s="569"/>
      <c r="N338" s="569"/>
      <c r="O338" s="569"/>
      <c r="P338" s="569"/>
      <c r="Q338" s="569"/>
      <c r="R338" s="569"/>
      <c r="S338" s="569"/>
      <c r="T338" s="569"/>
      <c r="U338" s="569"/>
      <c r="V338" s="569"/>
      <c r="W338" s="569"/>
      <c r="X338" s="569"/>
      <c r="Y338" s="569"/>
      <c r="Z338" s="569"/>
      <c r="AA338" s="570"/>
      <c r="AB338" s="592"/>
      <c r="AC338" s="592"/>
      <c r="AD338" s="592"/>
      <c r="AE338" s="592"/>
      <c r="AF338" s="592"/>
      <c r="AG338" s="578"/>
      <c r="AH338" s="578"/>
    </row>
    <row r="339" spans="1:34" s="18" customFormat="1" ht="12" customHeight="1">
      <c r="A339" s="582"/>
      <c r="B339" s="552"/>
      <c r="C339" s="552"/>
      <c r="D339" s="552"/>
      <c r="E339" s="552"/>
      <c r="F339" s="552"/>
      <c r="G339" s="569"/>
      <c r="H339" s="569"/>
      <c r="I339" s="569"/>
      <c r="J339" s="569"/>
      <c r="K339" s="569"/>
      <c r="L339" s="569"/>
      <c r="M339" s="569"/>
      <c r="N339" s="569"/>
      <c r="O339" s="569"/>
      <c r="P339" s="569"/>
      <c r="Q339" s="569"/>
      <c r="R339" s="569"/>
      <c r="S339" s="569"/>
      <c r="T339" s="569"/>
      <c r="U339" s="569"/>
      <c r="V339" s="569"/>
      <c r="W339" s="569"/>
      <c r="X339" s="569"/>
      <c r="Y339" s="569"/>
      <c r="Z339" s="569"/>
      <c r="AA339" s="570"/>
      <c r="AB339" s="592"/>
      <c r="AC339" s="592"/>
      <c r="AD339" s="592"/>
      <c r="AE339" s="592"/>
      <c r="AF339" s="592"/>
      <c r="AG339" s="578"/>
      <c r="AH339" s="578"/>
    </row>
    <row r="340" spans="1:34" s="18" customFormat="1" ht="12" customHeight="1">
      <c r="A340" s="567" t="s">
        <v>95</v>
      </c>
      <c r="B340" s="552"/>
      <c r="C340" s="552"/>
      <c r="D340" s="552"/>
      <c r="E340" s="552"/>
      <c r="F340" s="552"/>
      <c r="G340" s="569"/>
      <c r="H340" s="569"/>
      <c r="I340" s="569"/>
      <c r="J340" s="569"/>
      <c r="K340" s="569"/>
      <c r="L340" s="569"/>
      <c r="M340" s="569"/>
      <c r="N340" s="569"/>
      <c r="O340" s="569"/>
      <c r="P340" s="569"/>
      <c r="Q340" s="569"/>
      <c r="R340" s="569"/>
      <c r="S340" s="569"/>
      <c r="T340" s="569"/>
      <c r="U340" s="569"/>
      <c r="V340" s="569"/>
      <c r="W340" s="569"/>
      <c r="X340" s="569"/>
      <c r="Y340" s="569"/>
      <c r="Z340" s="569"/>
      <c r="AA340" s="570"/>
      <c r="AB340" s="592">
        <v>8722.7999999999993</v>
      </c>
      <c r="AC340" s="592">
        <v>8722.7999999999993</v>
      </c>
      <c r="AD340" s="592">
        <v>9525</v>
      </c>
      <c r="AE340" s="592">
        <v>10401.299999999999</v>
      </c>
      <c r="AF340" s="592">
        <v>11358.2</v>
      </c>
      <c r="AG340" s="578"/>
      <c r="AH340" s="578"/>
    </row>
    <row r="341" spans="1:34" s="18" customFormat="1" ht="12" customHeight="1">
      <c r="A341" s="582" t="s">
        <v>490</v>
      </c>
      <c r="B341" s="552"/>
      <c r="C341" s="552"/>
      <c r="D341" s="552"/>
      <c r="E341" s="552"/>
      <c r="F341" s="552"/>
      <c r="G341" s="569"/>
      <c r="H341" s="569"/>
      <c r="I341" s="569"/>
      <c r="J341" s="569"/>
      <c r="K341" s="569"/>
      <c r="L341" s="569"/>
      <c r="M341" s="569"/>
      <c r="N341" s="569"/>
      <c r="O341" s="569"/>
      <c r="P341" s="569"/>
      <c r="Q341" s="569"/>
      <c r="R341" s="569"/>
      <c r="S341" s="569"/>
      <c r="T341" s="569"/>
      <c r="U341" s="569"/>
      <c r="V341" s="569"/>
      <c r="W341" s="569"/>
      <c r="X341" s="569"/>
      <c r="Y341" s="569"/>
      <c r="Z341" s="569"/>
      <c r="AA341" s="570"/>
      <c r="AB341" s="592">
        <v>256.60000000000002</v>
      </c>
      <c r="AC341" s="592">
        <v>256.60000000000002</v>
      </c>
      <c r="AD341" s="592">
        <v>269.39999999999998</v>
      </c>
      <c r="AE341" s="592">
        <v>282.89999999999998</v>
      </c>
      <c r="AF341" s="592">
        <v>297</v>
      </c>
      <c r="AG341" s="578"/>
      <c r="AH341" s="578"/>
    </row>
    <row r="342" spans="1:34" s="18" customFormat="1" ht="12" customHeight="1">
      <c r="A342" s="582" t="s">
        <v>89</v>
      </c>
      <c r="B342" s="552"/>
      <c r="C342" s="552"/>
      <c r="D342" s="552"/>
      <c r="E342" s="552"/>
      <c r="F342" s="552"/>
      <c r="G342" s="569"/>
      <c r="H342" s="569"/>
      <c r="I342" s="569"/>
      <c r="J342" s="569"/>
      <c r="K342" s="569"/>
      <c r="L342" s="569"/>
      <c r="M342" s="569"/>
      <c r="N342" s="569"/>
      <c r="O342" s="569"/>
      <c r="P342" s="569"/>
      <c r="Q342" s="569"/>
      <c r="R342" s="569"/>
      <c r="S342" s="569"/>
      <c r="T342" s="569"/>
      <c r="U342" s="569"/>
      <c r="V342" s="569"/>
      <c r="W342" s="569"/>
      <c r="X342" s="569"/>
      <c r="Y342" s="569"/>
      <c r="Z342" s="569"/>
      <c r="AA342" s="570"/>
      <c r="AB342" s="592">
        <v>3399.5</v>
      </c>
      <c r="AC342" s="592">
        <v>3399.5</v>
      </c>
      <c r="AD342" s="592">
        <v>3535.5</v>
      </c>
      <c r="AE342" s="592">
        <v>3676.9</v>
      </c>
      <c r="AF342" s="592">
        <v>3824</v>
      </c>
      <c r="AG342" s="578"/>
      <c r="AH342" s="578"/>
    </row>
    <row r="343" spans="1:34" s="18" customFormat="1" ht="12" customHeight="1">
      <c r="A343" s="582" t="s">
        <v>104</v>
      </c>
      <c r="B343" s="552"/>
      <c r="C343" s="552"/>
      <c r="D343" s="552"/>
      <c r="E343" s="552"/>
      <c r="F343" s="552"/>
      <c r="G343" s="569"/>
      <c r="H343" s="569"/>
      <c r="I343" s="569"/>
      <c r="J343" s="569"/>
      <c r="K343" s="569"/>
      <c r="L343" s="569"/>
      <c r="M343" s="569"/>
      <c r="N343" s="569"/>
      <c r="O343" s="569"/>
      <c r="P343" s="569"/>
      <c r="Q343" s="569"/>
      <c r="R343" s="569"/>
      <c r="S343" s="569"/>
      <c r="T343" s="569"/>
      <c r="U343" s="569"/>
      <c r="V343" s="569"/>
      <c r="W343" s="569"/>
      <c r="X343" s="569"/>
      <c r="Y343" s="569"/>
      <c r="Z343" s="569"/>
      <c r="AA343" s="570"/>
      <c r="AB343" s="592">
        <v>4</v>
      </c>
      <c r="AC343" s="592">
        <v>4</v>
      </c>
      <c r="AD343" s="592">
        <v>4</v>
      </c>
      <c r="AE343" s="592">
        <v>4</v>
      </c>
      <c r="AF343" s="592">
        <v>4</v>
      </c>
      <c r="AG343" s="578"/>
      <c r="AH343" s="578"/>
    </row>
    <row r="344" spans="1:34" s="18" customFormat="1" ht="12" customHeight="1">
      <c r="A344" s="582" t="s">
        <v>90</v>
      </c>
      <c r="B344" s="552"/>
      <c r="C344" s="552"/>
      <c r="D344" s="552"/>
      <c r="E344" s="552"/>
      <c r="F344" s="552"/>
      <c r="G344" s="569"/>
      <c r="H344" s="569"/>
      <c r="I344" s="569"/>
      <c r="J344" s="569"/>
      <c r="K344" s="569"/>
      <c r="L344" s="569"/>
      <c r="M344" s="569"/>
      <c r="N344" s="569"/>
      <c r="O344" s="569"/>
      <c r="P344" s="569"/>
      <c r="Q344" s="569"/>
      <c r="R344" s="569"/>
      <c r="S344" s="569"/>
      <c r="T344" s="569"/>
      <c r="U344" s="569"/>
      <c r="V344" s="569"/>
      <c r="W344" s="569"/>
      <c r="X344" s="569"/>
      <c r="Y344" s="569"/>
      <c r="Z344" s="569"/>
      <c r="AA344" s="570"/>
      <c r="AB344" s="592"/>
      <c r="AC344" s="592"/>
      <c r="AD344" s="592"/>
      <c r="AE344" s="592"/>
      <c r="AF344" s="592"/>
      <c r="AG344" s="578"/>
      <c r="AH344" s="578"/>
    </row>
    <row r="345" spans="1:34" s="18" customFormat="1" ht="12" customHeight="1">
      <c r="A345" s="567"/>
      <c r="B345" s="552"/>
      <c r="C345" s="552"/>
      <c r="D345" s="552"/>
      <c r="E345" s="552"/>
      <c r="F345" s="552"/>
      <c r="G345" s="569"/>
      <c r="H345" s="569"/>
      <c r="I345" s="569"/>
      <c r="J345" s="569"/>
      <c r="K345" s="569"/>
      <c r="L345" s="569"/>
      <c r="M345" s="569"/>
      <c r="N345" s="569"/>
      <c r="O345" s="569"/>
      <c r="P345" s="569"/>
      <c r="Q345" s="569"/>
      <c r="R345" s="569"/>
      <c r="S345" s="569"/>
      <c r="T345" s="569"/>
      <c r="U345" s="569"/>
      <c r="V345" s="569"/>
      <c r="W345" s="569"/>
      <c r="X345" s="569"/>
      <c r="Y345" s="569"/>
      <c r="Z345" s="569"/>
      <c r="AA345" s="570"/>
      <c r="AB345" s="592"/>
      <c r="AC345" s="592"/>
      <c r="AD345" s="592"/>
      <c r="AE345" s="592"/>
      <c r="AF345" s="592"/>
      <c r="AG345" s="578"/>
      <c r="AH345" s="578"/>
    </row>
    <row r="346" spans="1:34" s="18" customFormat="1" ht="12" customHeight="1">
      <c r="A346" s="567" t="s">
        <v>96</v>
      </c>
      <c r="B346" s="552"/>
      <c r="C346" s="552"/>
      <c r="D346" s="552"/>
      <c r="E346" s="552"/>
      <c r="F346" s="552"/>
      <c r="G346" s="569"/>
      <c r="H346" s="569"/>
      <c r="I346" s="569"/>
      <c r="J346" s="569"/>
      <c r="K346" s="569"/>
      <c r="L346" s="569"/>
      <c r="M346" s="569"/>
      <c r="N346" s="569"/>
      <c r="O346" s="569"/>
      <c r="P346" s="569"/>
      <c r="Q346" s="569"/>
      <c r="R346" s="569"/>
      <c r="S346" s="569"/>
      <c r="T346" s="569"/>
      <c r="U346" s="569"/>
      <c r="V346" s="569"/>
      <c r="W346" s="569"/>
      <c r="X346" s="569"/>
      <c r="Y346" s="569"/>
      <c r="Z346" s="569"/>
      <c r="AA346" s="570"/>
      <c r="AB346" s="592">
        <v>4614.1000000000004</v>
      </c>
      <c r="AC346" s="592">
        <v>4614.1000000000004</v>
      </c>
      <c r="AD346" s="592">
        <v>5086.8999999999996</v>
      </c>
      <c r="AE346" s="592">
        <v>5608.3</v>
      </c>
      <c r="AF346" s="592">
        <v>6183.1</v>
      </c>
      <c r="AG346" s="578"/>
      <c r="AH346" s="578"/>
    </row>
    <row r="347" spans="1:34" s="18" customFormat="1" ht="12" customHeight="1">
      <c r="A347" s="582" t="s">
        <v>490</v>
      </c>
      <c r="B347" s="552"/>
      <c r="C347" s="552"/>
      <c r="D347" s="552"/>
      <c r="E347" s="552"/>
      <c r="F347" s="552"/>
      <c r="G347" s="569"/>
      <c r="H347" s="569"/>
      <c r="I347" s="569"/>
      <c r="J347" s="569"/>
      <c r="K347" s="569"/>
      <c r="L347" s="569"/>
      <c r="M347" s="569"/>
      <c r="N347" s="569"/>
      <c r="O347" s="569"/>
      <c r="P347" s="569"/>
      <c r="Q347" s="569"/>
      <c r="R347" s="569"/>
      <c r="S347" s="569"/>
      <c r="T347" s="569"/>
      <c r="U347" s="569"/>
      <c r="V347" s="569"/>
      <c r="W347" s="569"/>
      <c r="X347" s="569"/>
      <c r="Y347" s="569"/>
      <c r="Z347" s="569"/>
      <c r="AA347" s="570"/>
      <c r="AB347" s="592">
        <v>291.8</v>
      </c>
      <c r="AC347" s="592">
        <v>291.8</v>
      </c>
      <c r="AD347" s="592">
        <v>306.39999999999998</v>
      </c>
      <c r="AE347" s="592">
        <v>321.7</v>
      </c>
      <c r="AF347" s="592">
        <v>337.8</v>
      </c>
      <c r="AG347" s="578"/>
      <c r="AH347" s="578"/>
    </row>
    <row r="348" spans="1:34" s="18" customFormat="1" ht="12" customHeight="1">
      <c r="A348" s="582" t="s">
        <v>89</v>
      </c>
      <c r="B348" s="552"/>
      <c r="C348" s="552"/>
      <c r="D348" s="552"/>
      <c r="E348" s="552"/>
      <c r="F348" s="552"/>
      <c r="G348" s="569"/>
      <c r="H348" s="569"/>
      <c r="I348" s="569"/>
      <c r="J348" s="569"/>
      <c r="K348" s="569"/>
      <c r="L348" s="569"/>
      <c r="M348" s="569"/>
      <c r="N348" s="569"/>
      <c r="O348" s="569"/>
      <c r="P348" s="569"/>
      <c r="Q348" s="569"/>
      <c r="R348" s="569"/>
      <c r="S348" s="569"/>
      <c r="T348" s="569"/>
      <c r="U348" s="569"/>
      <c r="V348" s="569"/>
      <c r="W348" s="569"/>
      <c r="X348" s="569"/>
      <c r="Y348" s="569"/>
      <c r="Z348" s="569"/>
      <c r="AA348" s="570"/>
      <c r="AB348" s="592">
        <v>1581.2</v>
      </c>
      <c r="AC348" s="592">
        <v>1581.2</v>
      </c>
      <c r="AD348" s="592">
        <v>1660.2</v>
      </c>
      <c r="AE348" s="592">
        <v>1743.3</v>
      </c>
      <c r="AF348" s="592">
        <v>1830.4</v>
      </c>
      <c r="AG348" s="578"/>
      <c r="AH348" s="578"/>
    </row>
    <row r="349" spans="1:34" s="18" customFormat="1" ht="12" customHeight="1">
      <c r="A349" s="582" t="s">
        <v>104</v>
      </c>
      <c r="B349" s="552"/>
      <c r="C349" s="552"/>
      <c r="D349" s="552"/>
      <c r="E349" s="552"/>
      <c r="F349" s="552"/>
      <c r="G349" s="569"/>
      <c r="H349" s="569"/>
      <c r="I349" s="569"/>
      <c r="J349" s="569"/>
      <c r="K349" s="569"/>
      <c r="L349" s="569"/>
      <c r="M349" s="569"/>
      <c r="N349" s="569"/>
      <c r="O349" s="569"/>
      <c r="P349" s="569"/>
      <c r="Q349" s="569"/>
      <c r="R349" s="569"/>
      <c r="S349" s="569"/>
      <c r="T349" s="569"/>
      <c r="U349" s="569"/>
      <c r="V349" s="569"/>
      <c r="W349" s="569"/>
      <c r="X349" s="569"/>
      <c r="Y349" s="569"/>
      <c r="Z349" s="569"/>
      <c r="AA349" s="570"/>
      <c r="AB349" s="592">
        <v>5</v>
      </c>
      <c r="AC349" s="592">
        <v>5</v>
      </c>
      <c r="AD349" s="592">
        <v>5</v>
      </c>
      <c r="AE349" s="592">
        <v>5</v>
      </c>
      <c r="AF349" s="592">
        <v>5</v>
      </c>
      <c r="AG349" s="578"/>
      <c r="AH349" s="578"/>
    </row>
    <row r="350" spans="1:34" s="18" customFormat="1" ht="12" customHeight="1">
      <c r="A350" s="582" t="s">
        <v>90</v>
      </c>
      <c r="B350" s="552"/>
      <c r="C350" s="552"/>
      <c r="D350" s="552"/>
      <c r="E350" s="552"/>
      <c r="F350" s="552"/>
      <c r="G350" s="569"/>
      <c r="H350" s="569"/>
      <c r="I350" s="569"/>
      <c r="J350" s="569"/>
      <c r="K350" s="569"/>
      <c r="L350" s="569"/>
      <c r="M350" s="569"/>
      <c r="N350" s="569"/>
      <c r="O350" s="569"/>
      <c r="P350" s="569"/>
      <c r="Q350" s="569"/>
      <c r="R350" s="569"/>
      <c r="S350" s="569"/>
      <c r="T350" s="569"/>
      <c r="U350" s="569"/>
      <c r="V350" s="569"/>
      <c r="W350" s="569"/>
      <c r="X350" s="569"/>
      <c r="Y350" s="569"/>
      <c r="Z350" s="569"/>
      <c r="AA350" s="570"/>
      <c r="AB350" s="592"/>
      <c r="AC350" s="592"/>
      <c r="AD350" s="592"/>
      <c r="AE350" s="592"/>
      <c r="AF350" s="592"/>
      <c r="AG350" s="578"/>
      <c r="AH350" s="578"/>
    </row>
    <row r="351" spans="1:34" s="18" customFormat="1" ht="12" customHeight="1">
      <c r="A351" s="567"/>
      <c r="B351" s="552"/>
      <c r="C351" s="552"/>
      <c r="D351" s="552"/>
      <c r="E351" s="552"/>
      <c r="F351" s="552"/>
      <c r="G351" s="569"/>
      <c r="H351" s="569"/>
      <c r="I351" s="569"/>
      <c r="J351" s="569"/>
      <c r="K351" s="569"/>
      <c r="L351" s="569"/>
      <c r="M351" s="569"/>
      <c r="N351" s="569"/>
      <c r="O351" s="569"/>
      <c r="P351" s="569"/>
      <c r="Q351" s="569"/>
      <c r="R351" s="569"/>
      <c r="S351" s="569"/>
      <c r="T351" s="569"/>
      <c r="U351" s="569"/>
      <c r="V351" s="569"/>
      <c r="W351" s="569"/>
      <c r="X351" s="569"/>
      <c r="Y351" s="569"/>
      <c r="Z351" s="569"/>
      <c r="AA351" s="570"/>
      <c r="AB351" s="592"/>
      <c r="AC351" s="592"/>
      <c r="AD351" s="592"/>
      <c r="AE351" s="592"/>
      <c r="AF351" s="592"/>
      <c r="AG351" s="578"/>
      <c r="AH351" s="578"/>
    </row>
    <row r="352" spans="1:34" s="18" customFormat="1" ht="12" customHeight="1">
      <c r="A352" s="567" t="s">
        <v>97</v>
      </c>
      <c r="B352" s="552"/>
      <c r="C352" s="552"/>
      <c r="D352" s="552"/>
      <c r="E352" s="552"/>
      <c r="F352" s="552"/>
      <c r="G352" s="569"/>
      <c r="H352" s="569"/>
      <c r="I352" s="569"/>
      <c r="J352" s="569"/>
      <c r="K352" s="569"/>
      <c r="L352" s="569"/>
      <c r="M352" s="569"/>
      <c r="N352" s="569"/>
      <c r="O352" s="569"/>
      <c r="P352" s="569"/>
      <c r="Q352" s="569"/>
      <c r="R352" s="569"/>
      <c r="S352" s="569"/>
      <c r="T352" s="569"/>
      <c r="U352" s="569"/>
      <c r="V352" s="569"/>
      <c r="W352" s="569"/>
      <c r="X352" s="569"/>
      <c r="Y352" s="569"/>
      <c r="Z352" s="569"/>
      <c r="AA352" s="570"/>
      <c r="AB352" s="592">
        <v>1677.4</v>
      </c>
      <c r="AC352" s="592">
        <v>1677.4</v>
      </c>
      <c r="AD352" s="592">
        <v>1849.2</v>
      </c>
      <c r="AE352" s="592">
        <v>2038.8</v>
      </c>
      <c r="AF352" s="592">
        <v>2247.8000000000002</v>
      </c>
      <c r="AG352" s="578"/>
      <c r="AH352" s="578"/>
    </row>
    <row r="353" spans="1:34" s="18" customFormat="1" ht="12" customHeight="1">
      <c r="A353" s="582" t="s">
        <v>490</v>
      </c>
      <c r="B353" s="552"/>
      <c r="C353" s="552"/>
      <c r="D353" s="552"/>
      <c r="E353" s="552"/>
      <c r="F353" s="552"/>
      <c r="G353" s="569"/>
      <c r="H353" s="569"/>
      <c r="I353" s="569"/>
      <c r="J353" s="569"/>
      <c r="K353" s="569"/>
      <c r="L353" s="569"/>
      <c r="M353" s="569"/>
      <c r="N353" s="569"/>
      <c r="O353" s="569"/>
      <c r="P353" s="569"/>
      <c r="Q353" s="569"/>
      <c r="R353" s="569"/>
      <c r="S353" s="569"/>
      <c r="T353" s="569"/>
      <c r="U353" s="569"/>
      <c r="V353" s="569"/>
      <c r="W353" s="569"/>
      <c r="X353" s="569"/>
      <c r="Y353" s="569"/>
      <c r="Z353" s="569"/>
      <c r="AA353" s="570"/>
      <c r="AB353" s="592">
        <v>147.19999999999999</v>
      </c>
      <c r="AC353" s="592">
        <v>147.19999999999999</v>
      </c>
      <c r="AD353" s="592">
        <v>154.6</v>
      </c>
      <c r="AE353" s="592">
        <v>162.30000000000001</v>
      </c>
      <c r="AF353" s="592">
        <v>170.5</v>
      </c>
      <c r="AG353" s="578"/>
      <c r="AH353" s="578"/>
    </row>
    <row r="354" spans="1:34" s="18" customFormat="1" ht="12" customHeight="1">
      <c r="A354" s="582" t="s">
        <v>89</v>
      </c>
      <c r="B354" s="552"/>
      <c r="C354" s="552"/>
      <c r="D354" s="552"/>
      <c r="E354" s="552"/>
      <c r="F354" s="552"/>
      <c r="G354" s="569"/>
      <c r="H354" s="569"/>
      <c r="I354" s="569"/>
      <c r="J354" s="569"/>
      <c r="K354" s="569"/>
      <c r="L354" s="569"/>
      <c r="M354" s="569"/>
      <c r="N354" s="569"/>
      <c r="O354" s="569"/>
      <c r="P354" s="569"/>
      <c r="Q354" s="569"/>
      <c r="R354" s="569"/>
      <c r="S354" s="569"/>
      <c r="T354" s="569"/>
      <c r="U354" s="569"/>
      <c r="V354" s="569"/>
      <c r="W354" s="569"/>
      <c r="X354" s="569"/>
      <c r="Y354" s="569"/>
      <c r="Z354" s="569"/>
      <c r="AA354" s="570"/>
      <c r="AB354" s="592">
        <v>1139.0999999999999</v>
      </c>
      <c r="AC354" s="592">
        <v>1139.0999999999999</v>
      </c>
      <c r="AD354" s="592">
        <v>1196.0999999999999</v>
      </c>
      <c r="AE354" s="592">
        <v>1255.9000000000001</v>
      </c>
      <c r="AF354" s="592">
        <v>1318.7</v>
      </c>
      <c r="AG354" s="578"/>
      <c r="AH354" s="578"/>
    </row>
    <row r="355" spans="1:34" s="18" customFormat="1" ht="12" customHeight="1">
      <c r="A355" s="582" t="s">
        <v>104</v>
      </c>
      <c r="B355" s="552"/>
      <c r="C355" s="552"/>
      <c r="D355" s="552"/>
      <c r="E355" s="552"/>
      <c r="F355" s="552"/>
      <c r="G355" s="569"/>
      <c r="H355" s="569"/>
      <c r="I355" s="569"/>
      <c r="J355" s="569"/>
      <c r="K355" s="569"/>
      <c r="L355" s="569"/>
      <c r="M355" s="569"/>
      <c r="N355" s="569"/>
      <c r="O355" s="569"/>
      <c r="P355" s="569"/>
      <c r="Q355" s="569"/>
      <c r="R355" s="569"/>
      <c r="S355" s="569"/>
      <c r="T355" s="569"/>
      <c r="U355" s="569"/>
      <c r="V355" s="569"/>
      <c r="W355" s="569"/>
      <c r="X355" s="569"/>
      <c r="Y355" s="569"/>
      <c r="Z355" s="569"/>
      <c r="AA355" s="570"/>
      <c r="AB355" s="592">
        <v>5</v>
      </c>
      <c r="AC355" s="592">
        <v>5</v>
      </c>
      <c r="AD355" s="592">
        <v>5</v>
      </c>
      <c r="AE355" s="592">
        <v>5</v>
      </c>
      <c r="AF355" s="592">
        <v>5</v>
      </c>
      <c r="AG355" s="578"/>
      <c r="AH355" s="578"/>
    </row>
    <row r="356" spans="1:34" s="18" customFormat="1" ht="12" customHeight="1">
      <c r="A356" s="582" t="s">
        <v>90</v>
      </c>
      <c r="B356" s="552"/>
      <c r="C356" s="552"/>
      <c r="D356" s="552"/>
      <c r="E356" s="552"/>
      <c r="F356" s="552"/>
      <c r="G356" s="569"/>
      <c r="H356" s="569"/>
      <c r="I356" s="569"/>
      <c r="J356" s="569"/>
      <c r="K356" s="569"/>
      <c r="L356" s="569"/>
      <c r="M356" s="569"/>
      <c r="N356" s="569"/>
      <c r="O356" s="569"/>
      <c r="P356" s="569"/>
      <c r="Q356" s="569"/>
      <c r="R356" s="569"/>
      <c r="S356" s="569"/>
      <c r="T356" s="569"/>
      <c r="U356" s="569"/>
      <c r="V356" s="569"/>
      <c r="W356" s="569"/>
      <c r="X356" s="569"/>
      <c r="Y356" s="569"/>
      <c r="Z356" s="569"/>
      <c r="AA356" s="570"/>
      <c r="AB356" s="592"/>
      <c r="AC356" s="592"/>
      <c r="AD356" s="592"/>
      <c r="AE356" s="592"/>
      <c r="AF356" s="592"/>
      <c r="AG356" s="578"/>
      <c r="AH356" s="578"/>
    </row>
    <row r="357" spans="1:34" s="18" customFormat="1" ht="12" customHeight="1">
      <c r="A357" s="567"/>
      <c r="B357" s="552"/>
      <c r="C357" s="552"/>
      <c r="D357" s="552"/>
      <c r="E357" s="552"/>
      <c r="F357" s="552"/>
      <c r="G357" s="569"/>
      <c r="H357" s="569"/>
      <c r="I357" s="569"/>
      <c r="J357" s="569"/>
      <c r="K357" s="569"/>
      <c r="L357" s="569"/>
      <c r="M357" s="569"/>
      <c r="N357" s="569"/>
      <c r="O357" s="569"/>
      <c r="P357" s="569"/>
      <c r="Q357" s="569"/>
      <c r="R357" s="569"/>
      <c r="S357" s="569"/>
      <c r="T357" s="569"/>
      <c r="U357" s="569"/>
      <c r="V357" s="569"/>
      <c r="W357" s="569"/>
      <c r="X357" s="569"/>
      <c r="Y357" s="569"/>
      <c r="Z357" s="569"/>
      <c r="AA357" s="570"/>
      <c r="AB357" s="592"/>
      <c r="AC357" s="592"/>
      <c r="AD357" s="592"/>
      <c r="AE357" s="592"/>
      <c r="AF357" s="592"/>
      <c r="AG357" s="578"/>
      <c r="AH357" s="578"/>
    </row>
    <row r="358" spans="1:34" s="18" customFormat="1" ht="12" customHeight="1">
      <c r="A358" s="567" t="s">
        <v>98</v>
      </c>
      <c r="B358" s="552"/>
      <c r="C358" s="552"/>
      <c r="D358" s="552"/>
      <c r="E358" s="552"/>
      <c r="F358" s="552"/>
      <c r="G358" s="569"/>
      <c r="H358" s="569"/>
      <c r="I358" s="569"/>
      <c r="J358" s="569"/>
      <c r="K358" s="569"/>
      <c r="L358" s="569"/>
      <c r="M358" s="569"/>
      <c r="N358" s="569"/>
      <c r="O358" s="569"/>
      <c r="P358" s="569"/>
      <c r="Q358" s="569"/>
      <c r="R358" s="569"/>
      <c r="S358" s="569"/>
      <c r="T358" s="569"/>
      <c r="U358" s="569"/>
      <c r="V358" s="569"/>
      <c r="W358" s="569"/>
      <c r="X358" s="569"/>
      <c r="Y358" s="569"/>
      <c r="Z358" s="569"/>
      <c r="AA358" s="570"/>
      <c r="AB358" s="592">
        <v>2253.1999999999998</v>
      </c>
      <c r="AC358" s="592">
        <v>2253.1999999999998</v>
      </c>
      <c r="AD358" s="592">
        <v>2472.1999999999998</v>
      </c>
      <c r="AE358" s="592">
        <v>2712.6</v>
      </c>
      <c r="AF358" s="592">
        <v>2976.4</v>
      </c>
      <c r="AG358" s="578"/>
      <c r="AH358" s="578"/>
    </row>
    <row r="359" spans="1:34" s="18" customFormat="1" ht="12" customHeight="1">
      <c r="A359" s="582" t="s">
        <v>490</v>
      </c>
      <c r="B359" s="552"/>
      <c r="C359" s="552"/>
      <c r="D359" s="552"/>
      <c r="E359" s="552"/>
      <c r="F359" s="552"/>
      <c r="G359" s="569"/>
      <c r="H359" s="569"/>
      <c r="I359" s="569"/>
      <c r="J359" s="569"/>
      <c r="K359" s="569"/>
      <c r="L359" s="569"/>
      <c r="M359" s="569"/>
      <c r="N359" s="569"/>
      <c r="O359" s="569"/>
      <c r="P359" s="569"/>
      <c r="Q359" s="569"/>
      <c r="R359" s="569"/>
      <c r="S359" s="569"/>
      <c r="T359" s="569"/>
      <c r="U359" s="569"/>
      <c r="V359" s="569"/>
      <c r="W359" s="569"/>
      <c r="X359" s="569"/>
      <c r="Y359" s="569"/>
      <c r="Z359" s="569"/>
      <c r="AA359" s="570"/>
      <c r="AB359" s="592">
        <v>287.3</v>
      </c>
      <c r="AC359" s="592">
        <v>287.3</v>
      </c>
      <c r="AD359" s="592">
        <v>301.60000000000002</v>
      </c>
      <c r="AE359" s="592">
        <v>316.7</v>
      </c>
      <c r="AF359" s="592">
        <v>332.5</v>
      </c>
      <c r="AG359" s="578"/>
      <c r="AH359" s="578"/>
    </row>
    <row r="360" spans="1:34" s="18" customFormat="1" ht="12" customHeight="1">
      <c r="A360" s="582" t="s">
        <v>89</v>
      </c>
      <c r="B360" s="552"/>
      <c r="C360" s="552"/>
      <c r="D360" s="552"/>
      <c r="E360" s="552"/>
      <c r="F360" s="552"/>
      <c r="G360" s="569"/>
      <c r="H360" s="569"/>
      <c r="I360" s="569"/>
      <c r="J360" s="569"/>
      <c r="K360" s="569"/>
      <c r="L360" s="569"/>
      <c r="M360" s="569"/>
      <c r="N360" s="569"/>
      <c r="O360" s="569"/>
      <c r="P360" s="569"/>
      <c r="Q360" s="569"/>
      <c r="R360" s="569"/>
      <c r="S360" s="569"/>
      <c r="T360" s="569"/>
      <c r="U360" s="569"/>
      <c r="V360" s="569"/>
      <c r="W360" s="569"/>
      <c r="X360" s="569"/>
      <c r="Y360" s="569"/>
      <c r="Z360" s="569"/>
      <c r="AA360" s="570"/>
      <c r="AB360" s="592">
        <v>784.3</v>
      </c>
      <c r="AC360" s="592">
        <v>784.3</v>
      </c>
      <c r="AD360" s="592">
        <v>819.6</v>
      </c>
      <c r="AE360" s="592">
        <v>856.5</v>
      </c>
      <c r="AF360" s="592">
        <v>895.1</v>
      </c>
      <c r="AG360" s="578"/>
      <c r="AH360" s="578"/>
    </row>
    <row r="361" spans="1:34" s="18" customFormat="1" ht="12" customHeight="1">
      <c r="A361" s="582" t="s">
        <v>104</v>
      </c>
      <c r="B361" s="552"/>
      <c r="C361" s="552"/>
      <c r="D361" s="552"/>
      <c r="E361" s="552"/>
      <c r="F361" s="552"/>
      <c r="G361" s="569"/>
      <c r="H361" s="569"/>
      <c r="I361" s="569"/>
      <c r="J361" s="569"/>
      <c r="K361" s="569"/>
      <c r="L361" s="569"/>
      <c r="M361" s="569"/>
      <c r="N361" s="569"/>
      <c r="O361" s="569"/>
      <c r="P361" s="569"/>
      <c r="Q361" s="569"/>
      <c r="R361" s="569"/>
      <c r="S361" s="569"/>
      <c r="T361" s="569"/>
      <c r="U361" s="569"/>
      <c r="V361" s="569"/>
      <c r="W361" s="569"/>
      <c r="X361" s="569"/>
      <c r="Y361" s="569"/>
      <c r="Z361" s="569"/>
      <c r="AA361" s="570"/>
      <c r="AB361" s="592">
        <v>4.5</v>
      </c>
      <c r="AC361" s="592">
        <v>4.5</v>
      </c>
      <c r="AD361" s="592">
        <v>4.5</v>
      </c>
      <c r="AE361" s="592">
        <v>4.5</v>
      </c>
      <c r="AF361" s="592">
        <v>4.5</v>
      </c>
      <c r="AG361" s="578"/>
      <c r="AH361" s="578"/>
    </row>
    <row r="362" spans="1:34" s="18" customFormat="1" ht="12" customHeight="1">
      <c r="A362" s="582" t="s">
        <v>90</v>
      </c>
      <c r="B362" s="552"/>
      <c r="C362" s="552"/>
      <c r="D362" s="552"/>
      <c r="E362" s="552"/>
      <c r="F362" s="552"/>
      <c r="G362" s="569"/>
      <c r="H362" s="569"/>
      <c r="I362" s="569"/>
      <c r="J362" s="569"/>
      <c r="K362" s="569"/>
      <c r="L362" s="569"/>
      <c r="M362" s="569"/>
      <c r="N362" s="569"/>
      <c r="O362" s="569"/>
      <c r="P362" s="569"/>
      <c r="Q362" s="569"/>
      <c r="R362" s="569"/>
      <c r="S362" s="569"/>
      <c r="T362" s="569"/>
      <c r="U362" s="569"/>
      <c r="V362" s="569"/>
      <c r="W362" s="569"/>
      <c r="X362" s="569"/>
      <c r="Y362" s="569"/>
      <c r="Z362" s="569"/>
      <c r="AA362" s="570"/>
      <c r="AB362" s="592"/>
      <c r="AC362" s="592"/>
      <c r="AD362" s="592"/>
      <c r="AE362" s="592"/>
      <c r="AF362" s="592"/>
      <c r="AG362" s="578"/>
      <c r="AH362" s="578"/>
    </row>
    <row r="363" spans="1:34" s="18" customFormat="1" ht="12" customHeight="1">
      <c r="A363" s="567"/>
      <c r="B363" s="552"/>
      <c r="C363" s="552"/>
      <c r="D363" s="552"/>
      <c r="E363" s="552"/>
      <c r="F363" s="552"/>
      <c r="G363" s="569"/>
      <c r="H363" s="569"/>
      <c r="I363" s="569"/>
      <c r="J363" s="569"/>
      <c r="K363" s="569"/>
      <c r="L363" s="569"/>
      <c r="M363" s="569"/>
      <c r="N363" s="569"/>
      <c r="O363" s="569"/>
      <c r="P363" s="569"/>
      <c r="Q363" s="569"/>
      <c r="R363" s="569"/>
      <c r="S363" s="569"/>
      <c r="T363" s="569"/>
      <c r="U363" s="569"/>
      <c r="V363" s="569"/>
      <c r="W363" s="569"/>
      <c r="X363" s="569"/>
      <c r="Y363" s="569"/>
      <c r="Z363" s="569"/>
      <c r="AA363" s="570"/>
      <c r="AB363" s="592"/>
      <c r="AC363" s="592"/>
      <c r="AD363" s="592"/>
      <c r="AE363" s="592"/>
      <c r="AF363" s="592"/>
      <c r="AG363" s="578"/>
      <c r="AH363" s="578"/>
    </row>
    <row r="364" spans="1:34" s="18" customFormat="1" ht="12" customHeight="1">
      <c r="A364" s="567" t="s">
        <v>99</v>
      </c>
      <c r="B364" s="552"/>
      <c r="C364" s="552"/>
      <c r="D364" s="552"/>
      <c r="E364" s="552"/>
      <c r="F364" s="552"/>
      <c r="G364" s="569"/>
      <c r="H364" s="569"/>
      <c r="I364" s="569"/>
      <c r="J364" s="569"/>
      <c r="K364" s="569"/>
      <c r="L364" s="569"/>
      <c r="M364" s="569"/>
      <c r="N364" s="569"/>
      <c r="O364" s="569"/>
      <c r="P364" s="569"/>
      <c r="Q364" s="569"/>
      <c r="R364" s="569"/>
      <c r="S364" s="569"/>
      <c r="T364" s="569"/>
      <c r="U364" s="569"/>
      <c r="V364" s="569"/>
      <c r="W364" s="569"/>
      <c r="X364" s="569"/>
      <c r="Y364" s="569"/>
      <c r="Z364" s="569"/>
      <c r="AA364" s="570"/>
      <c r="AB364" s="592">
        <v>3768</v>
      </c>
      <c r="AC364" s="592">
        <v>3768</v>
      </c>
      <c r="AD364" s="592">
        <v>4074.9</v>
      </c>
      <c r="AE364" s="592">
        <v>4407</v>
      </c>
      <c r="AF364" s="592">
        <v>4766.2</v>
      </c>
      <c r="AG364" s="578"/>
      <c r="AH364" s="578"/>
    </row>
    <row r="365" spans="1:34" s="18" customFormat="1" ht="12" customHeight="1">
      <c r="A365" s="582" t="s">
        <v>490</v>
      </c>
      <c r="B365" s="552"/>
      <c r="C365" s="552"/>
      <c r="D365" s="552"/>
      <c r="E365" s="552"/>
      <c r="F365" s="552"/>
      <c r="G365" s="569"/>
      <c r="H365" s="569"/>
      <c r="I365" s="569"/>
      <c r="J365" s="569"/>
      <c r="K365" s="569"/>
      <c r="L365" s="569"/>
      <c r="M365" s="569"/>
      <c r="N365" s="569"/>
      <c r="O365" s="569"/>
      <c r="P365" s="569"/>
      <c r="Q365" s="569"/>
      <c r="R365" s="569"/>
      <c r="S365" s="569"/>
      <c r="T365" s="569"/>
      <c r="U365" s="569"/>
      <c r="V365" s="569"/>
      <c r="W365" s="569"/>
      <c r="X365" s="569"/>
      <c r="Y365" s="569"/>
      <c r="Z365" s="569"/>
      <c r="AA365" s="570"/>
      <c r="AB365" s="592">
        <v>227.2</v>
      </c>
      <c r="AC365" s="592">
        <v>227.2</v>
      </c>
      <c r="AD365" s="592">
        <v>238.5</v>
      </c>
      <c r="AE365" s="592">
        <v>250.4</v>
      </c>
      <c r="AF365" s="592">
        <v>263</v>
      </c>
      <c r="AG365" s="578"/>
      <c r="AH365" s="578"/>
    </row>
    <row r="366" spans="1:34" s="18" customFormat="1" ht="12" customHeight="1">
      <c r="A366" s="582" t="s">
        <v>89</v>
      </c>
      <c r="B366" s="552"/>
      <c r="C366" s="552"/>
      <c r="D366" s="552"/>
      <c r="E366" s="552"/>
      <c r="F366" s="552"/>
      <c r="G366" s="569"/>
      <c r="H366" s="569"/>
      <c r="I366" s="569"/>
      <c r="J366" s="569"/>
      <c r="K366" s="569"/>
      <c r="L366" s="569"/>
      <c r="M366" s="569"/>
      <c r="N366" s="569"/>
      <c r="O366" s="569"/>
      <c r="P366" s="569"/>
      <c r="Q366" s="569"/>
      <c r="R366" s="569"/>
      <c r="S366" s="569"/>
      <c r="T366" s="569"/>
      <c r="U366" s="569"/>
      <c r="V366" s="569"/>
      <c r="W366" s="569"/>
      <c r="X366" s="569"/>
      <c r="Y366" s="569"/>
      <c r="Z366" s="569"/>
      <c r="AA366" s="570"/>
      <c r="AB366" s="592">
        <v>1658.7</v>
      </c>
      <c r="AC366" s="592">
        <v>1658.7</v>
      </c>
      <c r="AD366" s="592">
        <v>1708.4</v>
      </c>
      <c r="AE366" s="592">
        <v>1759.7</v>
      </c>
      <c r="AF366" s="592">
        <v>1812.5</v>
      </c>
      <c r="AG366" s="578"/>
      <c r="AH366" s="578"/>
    </row>
    <row r="367" spans="1:34" s="18" customFormat="1" ht="12" customHeight="1">
      <c r="A367" s="582" t="s">
        <v>104</v>
      </c>
      <c r="B367" s="552"/>
      <c r="C367" s="552"/>
      <c r="D367" s="552"/>
      <c r="E367" s="552"/>
      <c r="F367" s="552"/>
      <c r="G367" s="569"/>
      <c r="H367" s="569"/>
      <c r="I367" s="569"/>
      <c r="J367" s="569"/>
      <c r="K367" s="569"/>
      <c r="L367" s="569"/>
      <c r="M367" s="569"/>
      <c r="N367" s="569"/>
      <c r="O367" s="569"/>
      <c r="P367" s="569"/>
      <c r="Q367" s="569"/>
      <c r="R367" s="569"/>
      <c r="S367" s="569"/>
      <c r="T367" s="569"/>
      <c r="U367" s="569"/>
      <c r="V367" s="569"/>
      <c r="W367" s="569"/>
      <c r="X367" s="569"/>
      <c r="Y367" s="569"/>
      <c r="Z367" s="569"/>
      <c r="AA367" s="570"/>
      <c r="AB367" s="592">
        <v>3</v>
      </c>
      <c r="AC367" s="592">
        <v>3</v>
      </c>
      <c r="AD367" s="592">
        <v>3</v>
      </c>
      <c r="AE367" s="592">
        <v>3</v>
      </c>
      <c r="AF367" s="592">
        <v>3</v>
      </c>
      <c r="AG367" s="578"/>
      <c r="AH367" s="578"/>
    </row>
    <row r="368" spans="1:34" s="18" customFormat="1" ht="12" customHeight="1">
      <c r="A368" s="582" t="s">
        <v>90</v>
      </c>
      <c r="B368" s="552"/>
      <c r="C368" s="552"/>
      <c r="D368" s="552"/>
      <c r="E368" s="552"/>
      <c r="F368" s="552"/>
      <c r="G368" s="569"/>
      <c r="H368" s="569"/>
      <c r="I368" s="569"/>
      <c r="J368" s="569"/>
      <c r="K368" s="569"/>
      <c r="L368" s="569"/>
      <c r="M368" s="569"/>
      <c r="N368" s="569"/>
      <c r="O368" s="569"/>
      <c r="P368" s="569"/>
      <c r="Q368" s="569"/>
      <c r="R368" s="569"/>
      <c r="S368" s="569"/>
      <c r="T368" s="569"/>
      <c r="U368" s="569"/>
      <c r="V368" s="569"/>
      <c r="W368" s="569"/>
      <c r="X368" s="569"/>
      <c r="Y368" s="569"/>
      <c r="Z368" s="569"/>
      <c r="AA368" s="570"/>
      <c r="AB368" s="592"/>
      <c r="AC368" s="592"/>
      <c r="AD368" s="592"/>
      <c r="AE368" s="592"/>
      <c r="AF368" s="592"/>
      <c r="AG368" s="578"/>
      <c r="AH368" s="578"/>
    </row>
    <row r="369" spans="1:34" s="18" customFormat="1" ht="12" customHeight="1">
      <c r="A369" s="567"/>
      <c r="B369" s="552"/>
      <c r="C369" s="552"/>
      <c r="D369" s="552"/>
      <c r="E369" s="552"/>
      <c r="F369" s="552"/>
      <c r="G369" s="569"/>
      <c r="H369" s="569"/>
      <c r="I369" s="569"/>
      <c r="J369" s="569"/>
      <c r="K369" s="569"/>
      <c r="L369" s="569"/>
      <c r="M369" s="569"/>
      <c r="N369" s="569"/>
      <c r="O369" s="569"/>
      <c r="P369" s="569"/>
      <c r="Q369" s="569"/>
      <c r="R369" s="569"/>
      <c r="S369" s="569"/>
      <c r="T369" s="569"/>
      <c r="U369" s="569"/>
      <c r="V369" s="569"/>
      <c r="W369" s="569"/>
      <c r="X369" s="569"/>
      <c r="Y369" s="569"/>
      <c r="Z369" s="569"/>
      <c r="AA369" s="570"/>
      <c r="AB369" s="592"/>
      <c r="AC369" s="592"/>
      <c r="AD369" s="592"/>
      <c r="AE369" s="592"/>
      <c r="AF369" s="592"/>
      <c r="AG369" s="578"/>
      <c r="AH369" s="578"/>
    </row>
    <row r="370" spans="1:34" s="18" customFormat="1" ht="12" customHeight="1">
      <c r="A370" s="567" t="s">
        <v>492</v>
      </c>
      <c r="B370" s="552"/>
      <c r="C370" s="552"/>
      <c r="D370" s="552"/>
      <c r="E370" s="552"/>
      <c r="F370" s="552"/>
      <c r="G370" s="569"/>
      <c r="H370" s="569"/>
      <c r="I370" s="569"/>
      <c r="J370" s="569"/>
      <c r="K370" s="569"/>
      <c r="L370" s="569"/>
      <c r="M370" s="569"/>
      <c r="N370" s="569"/>
      <c r="O370" s="569"/>
      <c r="P370" s="569"/>
      <c r="Q370" s="569"/>
      <c r="R370" s="569"/>
      <c r="S370" s="569"/>
      <c r="T370" s="569"/>
      <c r="U370" s="569"/>
      <c r="V370" s="569"/>
      <c r="W370" s="569"/>
      <c r="X370" s="569"/>
      <c r="Y370" s="569"/>
      <c r="Z370" s="569"/>
      <c r="AA370" s="570"/>
      <c r="AB370" s="592">
        <v>55928.4</v>
      </c>
      <c r="AC370" s="592">
        <v>55928.4</v>
      </c>
      <c r="AD370" s="592">
        <v>58777.8</v>
      </c>
      <c r="AE370" s="592">
        <v>62146.6</v>
      </c>
      <c r="AF370" s="592">
        <v>66292.100000000006</v>
      </c>
      <c r="AG370" s="578"/>
      <c r="AH370" s="578"/>
    </row>
    <row r="371" spans="1:34" s="18" customFormat="1" ht="12" customHeight="1">
      <c r="A371" s="582" t="s">
        <v>493</v>
      </c>
      <c r="B371" s="552"/>
      <c r="C371" s="552"/>
      <c r="D371" s="552"/>
      <c r="E371" s="552"/>
      <c r="F371" s="552"/>
      <c r="G371" s="569"/>
      <c r="H371" s="569"/>
      <c r="I371" s="569"/>
      <c r="J371" s="569"/>
      <c r="K371" s="569"/>
      <c r="L371" s="569"/>
      <c r="M371" s="569"/>
      <c r="N371" s="569"/>
      <c r="O371" s="569"/>
      <c r="P371" s="569"/>
      <c r="Q371" s="569"/>
      <c r="R371" s="569"/>
      <c r="S371" s="569"/>
      <c r="T371" s="569"/>
      <c r="U371" s="569"/>
      <c r="V371" s="569"/>
      <c r="W371" s="569"/>
      <c r="X371" s="569"/>
      <c r="Y371" s="569"/>
      <c r="Z371" s="569"/>
      <c r="AA371" s="570"/>
      <c r="AB371" s="592">
        <v>294.2</v>
      </c>
      <c r="AC371" s="592">
        <v>294.2</v>
      </c>
      <c r="AD371" s="592">
        <v>302.3</v>
      </c>
      <c r="AE371" s="592">
        <v>311.3</v>
      </c>
      <c r="AF371" s="592">
        <v>321.39999999999998</v>
      </c>
      <c r="AG371" s="578"/>
      <c r="AH371" s="578"/>
    </row>
    <row r="372" spans="1:34" s="18" customFormat="1" ht="12" customHeight="1">
      <c r="A372" s="582" t="s">
        <v>494</v>
      </c>
      <c r="B372" s="552"/>
      <c r="C372" s="552"/>
      <c r="D372" s="552"/>
      <c r="E372" s="552"/>
      <c r="F372" s="552"/>
      <c r="G372" s="569"/>
      <c r="H372" s="569"/>
      <c r="I372" s="569"/>
      <c r="J372" s="569"/>
      <c r="K372" s="569"/>
      <c r="L372" s="569"/>
      <c r="M372" s="569"/>
      <c r="N372" s="569"/>
      <c r="O372" s="569"/>
      <c r="P372" s="569"/>
      <c r="Q372" s="569"/>
      <c r="R372" s="569"/>
      <c r="S372" s="569"/>
      <c r="T372" s="569"/>
      <c r="U372" s="569"/>
      <c r="V372" s="569"/>
      <c r="W372" s="569"/>
      <c r="X372" s="569"/>
      <c r="Y372" s="569"/>
      <c r="Z372" s="569"/>
      <c r="AA372" s="570"/>
      <c r="AB372" s="592">
        <v>19012.099999999999</v>
      </c>
      <c r="AC372" s="592">
        <v>19012.099999999999</v>
      </c>
      <c r="AD372" s="592">
        <v>19444</v>
      </c>
      <c r="AE372" s="592">
        <v>19962.8</v>
      </c>
      <c r="AF372" s="592">
        <v>20625.099999999999</v>
      </c>
      <c r="AG372" s="578"/>
      <c r="AH372" s="578"/>
    </row>
    <row r="373" spans="1:34" s="18" customFormat="1" ht="12" customHeight="1">
      <c r="A373" s="582" t="s">
        <v>495</v>
      </c>
      <c r="B373" s="552"/>
      <c r="C373" s="552"/>
      <c r="D373" s="552"/>
      <c r="E373" s="552"/>
      <c r="F373" s="552"/>
      <c r="G373" s="569"/>
      <c r="H373" s="569"/>
      <c r="I373" s="569"/>
      <c r="J373" s="569"/>
      <c r="K373" s="569"/>
      <c r="L373" s="569"/>
      <c r="M373" s="569"/>
      <c r="N373" s="569"/>
      <c r="O373" s="569"/>
      <c r="P373" s="569"/>
      <c r="Q373" s="569"/>
      <c r="R373" s="569"/>
      <c r="S373" s="569"/>
      <c r="T373" s="569"/>
      <c r="U373" s="569"/>
      <c r="V373" s="569"/>
      <c r="W373" s="569"/>
      <c r="X373" s="569"/>
      <c r="Y373" s="569"/>
      <c r="Z373" s="569"/>
      <c r="AA373" s="570"/>
      <c r="AB373" s="592">
        <v>5</v>
      </c>
      <c r="AC373" s="592">
        <v>5</v>
      </c>
      <c r="AD373" s="592">
        <v>2.2999999999999998</v>
      </c>
      <c r="AE373" s="592">
        <v>2.7</v>
      </c>
      <c r="AF373" s="592">
        <v>3.3</v>
      </c>
      <c r="AG373" s="578"/>
      <c r="AH373" s="578"/>
    </row>
    <row r="374" spans="1:34" s="18" customFormat="1" ht="12" customHeight="1">
      <c r="A374" s="582" t="s">
        <v>90</v>
      </c>
      <c r="B374" s="552"/>
      <c r="C374" s="552"/>
      <c r="D374" s="552"/>
      <c r="E374" s="552"/>
      <c r="F374" s="552"/>
      <c r="G374" s="569"/>
      <c r="H374" s="569"/>
      <c r="I374" s="569"/>
      <c r="J374" s="569"/>
      <c r="K374" s="569"/>
      <c r="L374" s="569"/>
      <c r="M374" s="569"/>
      <c r="N374" s="569"/>
      <c r="O374" s="569"/>
      <c r="P374" s="569"/>
      <c r="Q374" s="569"/>
      <c r="R374" s="569"/>
      <c r="S374" s="569"/>
      <c r="T374" s="569"/>
      <c r="U374" s="569"/>
      <c r="V374" s="569"/>
      <c r="W374" s="569"/>
      <c r="X374" s="569"/>
      <c r="Y374" s="569"/>
      <c r="Z374" s="569"/>
      <c r="AA374" s="570"/>
      <c r="AB374" s="592">
        <v>9.1999999999999993</v>
      </c>
      <c r="AC374" s="592">
        <v>9.1999999999999993</v>
      </c>
      <c r="AD374" s="592">
        <v>5.0999999999999996</v>
      </c>
      <c r="AE374" s="592">
        <v>5.7</v>
      </c>
      <c r="AF374" s="592">
        <v>6.7</v>
      </c>
      <c r="AG374" s="578"/>
      <c r="AH374" s="578"/>
    </row>
    <row r="375" spans="1:34" s="18" customFormat="1" ht="12" customHeight="1">
      <c r="A375" s="582" t="s">
        <v>496</v>
      </c>
      <c r="B375" s="552"/>
      <c r="C375" s="552"/>
      <c r="D375" s="552"/>
      <c r="E375" s="552"/>
      <c r="F375" s="552"/>
      <c r="G375" s="569"/>
      <c r="H375" s="569"/>
      <c r="I375" s="569"/>
      <c r="J375" s="569"/>
      <c r="K375" s="569"/>
      <c r="L375" s="569"/>
      <c r="M375" s="569"/>
      <c r="N375" s="569"/>
      <c r="O375" s="569"/>
      <c r="P375" s="569"/>
      <c r="Q375" s="569"/>
      <c r="R375" s="569"/>
      <c r="S375" s="569"/>
      <c r="T375" s="569"/>
      <c r="U375" s="569"/>
      <c r="V375" s="569"/>
      <c r="W375" s="569"/>
      <c r="X375" s="569"/>
      <c r="Y375" s="569"/>
      <c r="Z375" s="569"/>
      <c r="AA375" s="570"/>
      <c r="AB375" s="592"/>
      <c r="AC375" s="592"/>
      <c r="AD375" s="592"/>
      <c r="AE375" s="592"/>
      <c r="AF375" s="592"/>
      <c r="AG375" s="578"/>
      <c r="AH375" s="578"/>
    </row>
    <row r="376" spans="1:34" s="18" customFormat="1" ht="12" customHeight="1">
      <c r="A376" s="567"/>
      <c r="B376" s="552"/>
      <c r="C376" s="552"/>
      <c r="D376" s="552"/>
      <c r="E376" s="552"/>
      <c r="F376" s="552"/>
      <c r="G376" s="569"/>
      <c r="H376" s="569"/>
      <c r="I376" s="569"/>
      <c r="J376" s="569"/>
      <c r="K376" s="569"/>
      <c r="L376" s="569"/>
      <c r="M376" s="569"/>
      <c r="N376" s="569"/>
      <c r="O376" s="569"/>
      <c r="P376" s="569"/>
      <c r="Q376" s="569"/>
      <c r="R376" s="569"/>
      <c r="S376" s="569"/>
      <c r="T376" s="569"/>
      <c r="U376" s="569"/>
      <c r="V376" s="569"/>
      <c r="W376" s="569"/>
      <c r="X376" s="569"/>
      <c r="Y376" s="569"/>
      <c r="Z376" s="569"/>
      <c r="AA376" s="570"/>
      <c r="AB376" s="592"/>
      <c r="AC376" s="592"/>
      <c r="AD376" s="592"/>
      <c r="AE376" s="592"/>
      <c r="AF376" s="592"/>
      <c r="AG376" s="578"/>
      <c r="AH376" s="578"/>
    </row>
    <row r="377" spans="1:34" s="18" customFormat="1" ht="12" customHeight="1">
      <c r="A377" s="567" t="s">
        <v>103</v>
      </c>
      <c r="B377" s="552"/>
      <c r="C377" s="552"/>
      <c r="D377" s="552"/>
      <c r="E377" s="552"/>
      <c r="F377" s="552"/>
      <c r="G377" s="569"/>
      <c r="H377" s="569"/>
      <c r="I377" s="569"/>
      <c r="J377" s="569"/>
      <c r="K377" s="569"/>
      <c r="L377" s="569"/>
      <c r="M377" s="569"/>
      <c r="N377" s="569"/>
      <c r="O377" s="569"/>
      <c r="P377" s="569"/>
      <c r="Q377" s="569"/>
      <c r="R377" s="569"/>
      <c r="S377" s="569"/>
      <c r="T377" s="569"/>
      <c r="U377" s="569"/>
      <c r="V377" s="569"/>
      <c r="W377" s="569"/>
      <c r="X377" s="569"/>
      <c r="Y377" s="569"/>
      <c r="Z377" s="569"/>
      <c r="AA377" s="570"/>
      <c r="AB377" s="592">
        <v>38023.5</v>
      </c>
      <c r="AC377" s="592">
        <v>38023.5</v>
      </c>
      <c r="AD377" s="592">
        <v>41244.800000000003</v>
      </c>
      <c r="AE377" s="592">
        <v>44773.599999999999</v>
      </c>
      <c r="AF377" s="592">
        <v>48619.8</v>
      </c>
      <c r="AG377" s="578"/>
      <c r="AH377" s="578"/>
    </row>
    <row r="378" spans="1:34" s="18" customFormat="1" ht="12" customHeight="1">
      <c r="A378" s="582" t="s">
        <v>490</v>
      </c>
      <c r="B378" s="552"/>
      <c r="C378" s="552"/>
      <c r="D378" s="552"/>
      <c r="E378" s="552"/>
      <c r="F378" s="552"/>
      <c r="G378" s="569"/>
      <c r="H378" s="569"/>
      <c r="I378" s="569"/>
      <c r="J378" s="569"/>
      <c r="K378" s="569"/>
      <c r="L378" s="569"/>
      <c r="M378" s="569"/>
      <c r="N378" s="569"/>
      <c r="O378" s="569"/>
      <c r="P378" s="569"/>
      <c r="Q378" s="569"/>
      <c r="R378" s="569"/>
      <c r="S378" s="569"/>
      <c r="T378" s="569"/>
      <c r="U378" s="569"/>
      <c r="V378" s="569"/>
      <c r="W378" s="569"/>
      <c r="X378" s="569"/>
      <c r="Y378" s="569"/>
      <c r="Z378" s="569"/>
      <c r="AA378" s="570"/>
      <c r="AB378" s="592">
        <v>255</v>
      </c>
      <c r="AC378" s="592">
        <v>255</v>
      </c>
      <c r="AD378" s="592">
        <v>266.7</v>
      </c>
      <c r="AE378" s="592">
        <v>278.7</v>
      </c>
      <c r="AF378" s="592">
        <v>290.7</v>
      </c>
      <c r="AG378" s="578"/>
      <c r="AH378" s="578"/>
    </row>
    <row r="379" spans="1:34" s="18" customFormat="1" ht="12" customHeight="1">
      <c r="A379" s="582" t="s">
        <v>89</v>
      </c>
      <c r="B379" s="552"/>
      <c r="C379" s="552"/>
      <c r="D379" s="552"/>
      <c r="E379" s="552"/>
      <c r="F379" s="552"/>
      <c r="G379" s="569"/>
      <c r="H379" s="569"/>
      <c r="I379" s="569"/>
      <c r="J379" s="569"/>
      <c r="K379" s="569"/>
      <c r="L379" s="569"/>
      <c r="M379" s="569"/>
      <c r="N379" s="569"/>
      <c r="O379" s="569"/>
      <c r="P379" s="569"/>
      <c r="Q379" s="569"/>
      <c r="R379" s="569"/>
      <c r="S379" s="569"/>
      <c r="T379" s="569"/>
      <c r="U379" s="569"/>
      <c r="V379" s="569"/>
      <c r="W379" s="569"/>
      <c r="X379" s="569"/>
      <c r="Y379" s="569"/>
      <c r="Z379" s="569"/>
      <c r="AA379" s="570"/>
      <c r="AB379" s="592">
        <v>14912.4</v>
      </c>
      <c r="AC379" s="592">
        <v>14912.4</v>
      </c>
      <c r="AD379" s="592">
        <v>15465.3</v>
      </c>
      <c r="AE379" s="592">
        <v>16062.4</v>
      </c>
      <c r="AF379" s="592">
        <v>16727.599999999999</v>
      </c>
      <c r="AG379" s="578"/>
      <c r="AH379" s="578"/>
    </row>
    <row r="380" spans="1:34" s="18" customFormat="1" ht="12" customHeight="1">
      <c r="A380" s="582" t="s">
        <v>104</v>
      </c>
      <c r="B380" s="552"/>
      <c r="C380" s="552"/>
      <c r="D380" s="552"/>
      <c r="E380" s="552"/>
      <c r="F380" s="552"/>
      <c r="G380" s="569"/>
      <c r="H380" s="569"/>
      <c r="I380" s="569"/>
      <c r="J380" s="569"/>
      <c r="K380" s="569"/>
      <c r="L380" s="569"/>
      <c r="M380" s="569"/>
      <c r="N380" s="569"/>
      <c r="O380" s="569"/>
      <c r="P380" s="569"/>
      <c r="Q380" s="569"/>
      <c r="R380" s="569"/>
      <c r="S380" s="569"/>
      <c r="T380" s="569"/>
      <c r="U380" s="569"/>
      <c r="V380" s="569"/>
      <c r="W380" s="569"/>
      <c r="X380" s="569"/>
      <c r="Y380" s="569"/>
      <c r="Z380" s="569"/>
      <c r="AA380" s="570"/>
      <c r="AB380" s="592">
        <v>3.9</v>
      </c>
      <c r="AC380" s="592">
        <v>3.9</v>
      </c>
      <c r="AD380" s="592">
        <v>3.7</v>
      </c>
      <c r="AE380" s="592">
        <v>3.9</v>
      </c>
      <c r="AF380" s="592">
        <v>4.0999999999999996</v>
      </c>
      <c r="AG380" s="578"/>
      <c r="AH380" s="578"/>
    </row>
    <row r="381" spans="1:34" s="18" customFormat="1" ht="12" customHeight="1">
      <c r="A381" s="582" t="s">
        <v>90</v>
      </c>
      <c r="B381" s="587"/>
      <c r="C381" s="587"/>
      <c r="D381" s="587"/>
      <c r="E381" s="587"/>
      <c r="F381" s="587"/>
      <c r="G381" s="588"/>
      <c r="H381" s="588"/>
      <c r="I381" s="588"/>
      <c r="J381" s="588"/>
      <c r="K381" s="588"/>
      <c r="L381" s="588"/>
      <c r="M381" s="588"/>
      <c r="N381" s="588"/>
      <c r="O381" s="588"/>
      <c r="P381" s="588"/>
      <c r="Q381" s="588"/>
      <c r="R381" s="588"/>
      <c r="S381" s="588"/>
      <c r="T381" s="588"/>
      <c r="U381" s="588"/>
      <c r="V381" s="569"/>
      <c r="W381" s="569"/>
      <c r="X381" s="569"/>
      <c r="Y381" s="569"/>
      <c r="Z381" s="569"/>
      <c r="AA381" s="570"/>
      <c r="AB381" s="592">
        <v>8.9</v>
      </c>
      <c r="AC381" s="592">
        <v>8.9</v>
      </c>
      <c r="AD381" s="592">
        <v>8.5</v>
      </c>
      <c r="AE381" s="592">
        <v>8.6</v>
      </c>
      <c r="AF381" s="592">
        <v>8.6</v>
      </c>
      <c r="AG381" s="578"/>
      <c r="AH381" s="578"/>
    </row>
    <row r="382" spans="1:34" s="18" customFormat="1" ht="20.100000000000001" customHeight="1">
      <c r="A382" s="586" t="s">
        <v>496</v>
      </c>
      <c r="B382" s="552"/>
      <c r="C382" s="552"/>
      <c r="D382" s="552"/>
      <c r="E382" s="552"/>
      <c r="F382" s="552"/>
      <c r="G382" s="569"/>
      <c r="H382" s="569"/>
      <c r="I382" s="569"/>
      <c r="J382" s="569"/>
      <c r="K382" s="569"/>
      <c r="L382" s="569"/>
      <c r="M382" s="569"/>
      <c r="N382" s="569"/>
      <c r="O382" s="569"/>
      <c r="P382" s="569"/>
      <c r="Q382" s="569"/>
      <c r="R382" s="569"/>
      <c r="S382" s="569"/>
      <c r="T382" s="569"/>
      <c r="U382" s="569"/>
      <c r="V382" s="588"/>
      <c r="W382" s="588"/>
      <c r="X382" s="588"/>
      <c r="Y382" s="588"/>
      <c r="Z382" s="588"/>
      <c r="AA382" s="589"/>
      <c r="AB382" s="590">
        <v>9.1999999999999993</v>
      </c>
      <c r="AC382" s="590"/>
      <c r="AD382" s="590"/>
      <c r="AE382" s="590"/>
      <c r="AF382" s="590"/>
      <c r="AG382" s="578"/>
      <c r="AH382" s="578"/>
    </row>
    <row r="383" spans="1:34" s="18" customFormat="1" ht="17.100000000000001" customHeight="1">
      <c r="A383" s="552"/>
      <c r="B383" s="552"/>
      <c r="C383" s="552"/>
      <c r="D383" s="552"/>
      <c r="E383" s="552"/>
      <c r="F383" s="552"/>
      <c r="G383" s="569"/>
      <c r="H383" s="569"/>
      <c r="I383" s="569"/>
      <c r="J383" s="569"/>
      <c r="K383" s="569"/>
      <c r="L383" s="569"/>
      <c r="M383" s="569"/>
      <c r="N383" s="569"/>
      <c r="O383" s="569"/>
      <c r="P383" s="569"/>
      <c r="Q383" s="569"/>
      <c r="R383" s="569"/>
      <c r="S383" s="569"/>
      <c r="T383" s="569"/>
      <c r="U383" s="569"/>
      <c r="V383" s="569"/>
      <c r="W383" s="569"/>
      <c r="X383" s="569"/>
      <c r="Y383" s="569"/>
      <c r="Z383" s="569"/>
      <c r="AA383" s="570"/>
      <c r="AB383" s="569"/>
      <c r="AC383" s="569"/>
      <c r="AD383" s="569"/>
      <c r="AE383" s="569"/>
      <c r="AF383" s="578"/>
      <c r="AG383" s="578"/>
      <c r="AH383" s="578"/>
    </row>
    <row r="384" spans="1:34" s="597" customFormat="1" ht="18" customHeight="1">
      <c r="A384" s="560" t="s">
        <v>498</v>
      </c>
      <c r="B384" s="593"/>
      <c r="C384" s="593"/>
      <c r="D384" s="593"/>
      <c r="E384" s="593"/>
      <c r="F384" s="593"/>
      <c r="G384" s="594"/>
      <c r="H384" s="594"/>
      <c r="I384" s="594"/>
      <c r="J384" s="594"/>
      <c r="K384" s="594"/>
      <c r="L384" s="594"/>
      <c r="M384" s="594"/>
      <c r="N384" s="594"/>
      <c r="O384" s="594"/>
      <c r="P384" s="594"/>
      <c r="Q384" s="594"/>
      <c r="R384" s="594"/>
      <c r="S384" s="594"/>
      <c r="T384" s="594"/>
      <c r="U384" s="594"/>
      <c r="V384" s="569"/>
      <c r="W384" s="569"/>
      <c r="X384" s="569"/>
      <c r="Y384" s="569"/>
      <c r="Z384" s="569"/>
      <c r="AA384" s="570"/>
      <c r="AB384" s="569"/>
      <c r="AC384" s="569"/>
      <c r="AD384" s="569"/>
      <c r="AE384" s="569"/>
      <c r="AF384" s="578"/>
      <c r="AG384" s="578"/>
      <c r="AH384" s="578"/>
    </row>
    <row r="385" spans="1:34" s="18" customFormat="1" ht="12.95" customHeight="1">
      <c r="A385" s="564" t="s">
        <v>499</v>
      </c>
      <c r="B385" s="552"/>
      <c r="C385" s="552"/>
      <c r="D385" s="552"/>
      <c r="E385" s="552"/>
      <c r="F385" s="552"/>
      <c r="G385" s="569"/>
      <c r="H385" s="569"/>
      <c r="I385" s="569"/>
      <c r="J385" s="569"/>
      <c r="K385" s="569"/>
      <c r="L385" s="569"/>
      <c r="M385" s="569"/>
      <c r="N385" s="569"/>
      <c r="O385" s="569"/>
      <c r="P385" s="569"/>
      <c r="Q385" s="569"/>
      <c r="R385" s="569"/>
      <c r="S385" s="569"/>
      <c r="T385" s="569"/>
      <c r="U385" s="569"/>
      <c r="V385" s="594"/>
      <c r="W385" s="594"/>
      <c r="X385" s="594"/>
      <c r="Y385" s="594"/>
      <c r="Z385" s="594"/>
      <c r="AA385" s="595"/>
      <c r="AB385" s="594"/>
      <c r="AC385" s="594"/>
      <c r="AD385" s="594"/>
      <c r="AE385" s="594"/>
      <c r="AF385" s="596"/>
      <c r="AG385" s="596"/>
      <c r="AH385" s="596"/>
    </row>
    <row r="386" spans="1:34" s="18" customFormat="1" ht="12.95" customHeight="1">
      <c r="A386" s="566" t="s">
        <v>80</v>
      </c>
      <c r="B386" s="552"/>
      <c r="C386" s="552"/>
      <c r="D386" s="552"/>
      <c r="E386" s="552"/>
      <c r="F386" s="552"/>
      <c r="G386" s="569"/>
      <c r="H386" s="569"/>
      <c r="I386" s="569"/>
      <c r="J386" s="569"/>
      <c r="K386" s="569"/>
      <c r="L386" s="569"/>
      <c r="M386" s="569"/>
      <c r="N386" s="569"/>
      <c r="O386" s="569"/>
      <c r="P386" s="569"/>
      <c r="Q386" s="569"/>
      <c r="R386" s="569"/>
      <c r="S386" s="569"/>
      <c r="T386" s="569"/>
      <c r="U386" s="569"/>
      <c r="V386" s="569"/>
      <c r="W386" s="569"/>
      <c r="X386" s="569"/>
      <c r="Y386" s="569"/>
      <c r="Z386" s="675"/>
      <c r="AA386" s="571">
        <v>2014</v>
      </c>
      <c r="AB386" s="571">
        <v>2015</v>
      </c>
      <c r="AC386" s="571">
        <v>2016</v>
      </c>
      <c r="AD386" s="571">
        <v>2017</v>
      </c>
      <c r="AE386" s="571">
        <v>2018</v>
      </c>
      <c r="AF386" s="578"/>
      <c r="AG386" s="578"/>
      <c r="AH386" s="578"/>
    </row>
    <row r="387" spans="1:34" s="18" customFormat="1" ht="12.95" customHeight="1">
      <c r="A387" s="573" t="s">
        <v>81</v>
      </c>
      <c r="B387" s="552"/>
      <c r="C387" s="552"/>
      <c r="D387" s="552"/>
      <c r="E387" s="552"/>
      <c r="F387" s="552"/>
      <c r="G387" s="569"/>
      <c r="H387" s="569"/>
      <c r="I387" s="569"/>
      <c r="J387" s="569"/>
      <c r="K387" s="569"/>
      <c r="L387" s="569"/>
      <c r="M387" s="569"/>
      <c r="N387" s="569"/>
      <c r="O387" s="569"/>
      <c r="P387" s="569"/>
      <c r="Q387" s="569"/>
      <c r="R387" s="569"/>
      <c r="S387" s="569"/>
      <c r="T387" s="569"/>
      <c r="U387" s="569"/>
      <c r="V387" s="569"/>
      <c r="W387" s="569"/>
      <c r="X387" s="569"/>
      <c r="Y387" s="569"/>
      <c r="Z387" s="368"/>
      <c r="AA387" s="575" t="s">
        <v>83</v>
      </c>
      <c r="AB387" s="575" t="s">
        <v>83</v>
      </c>
      <c r="AC387" s="575" t="s">
        <v>83</v>
      </c>
      <c r="AD387" s="575" t="s">
        <v>83</v>
      </c>
      <c r="AE387" s="575" t="s">
        <v>83</v>
      </c>
      <c r="AF387" s="578"/>
      <c r="AG387" s="578"/>
      <c r="AH387" s="578"/>
    </row>
    <row r="388" spans="1:34" s="18" customFormat="1" ht="12" customHeight="1">
      <c r="A388" s="552"/>
      <c r="B388" s="552"/>
      <c r="C388" s="552"/>
      <c r="D388" s="552"/>
      <c r="E388" s="552"/>
      <c r="F388" s="552"/>
      <c r="G388" s="569"/>
      <c r="H388" s="569"/>
      <c r="I388" s="569"/>
      <c r="J388" s="569"/>
      <c r="K388" s="569"/>
      <c r="L388" s="569"/>
      <c r="M388" s="569"/>
      <c r="N388" s="569"/>
      <c r="O388" s="569"/>
      <c r="P388" s="569"/>
      <c r="Q388" s="569"/>
      <c r="R388" s="569"/>
      <c r="S388" s="569"/>
      <c r="T388" s="569"/>
      <c r="U388" s="569"/>
      <c r="V388" s="569"/>
      <c r="W388" s="569"/>
      <c r="X388" s="569"/>
      <c r="Y388" s="569"/>
      <c r="Z388" s="569"/>
      <c r="AA388" s="591"/>
      <c r="AB388" s="592"/>
      <c r="AC388" s="592"/>
      <c r="AD388" s="592"/>
      <c r="AE388" s="592"/>
      <c r="AF388" s="578"/>
      <c r="AG388" s="578"/>
      <c r="AH388" s="578"/>
    </row>
    <row r="389" spans="1:34" s="18" customFormat="1" ht="12" customHeight="1">
      <c r="A389" s="567" t="s">
        <v>88</v>
      </c>
      <c r="B389" s="552"/>
      <c r="C389" s="552"/>
      <c r="D389" s="552"/>
      <c r="E389" s="552"/>
      <c r="F389" s="552"/>
      <c r="G389" s="569"/>
      <c r="H389" s="569"/>
      <c r="I389" s="569"/>
      <c r="J389" s="569"/>
      <c r="K389" s="569"/>
      <c r="L389" s="569"/>
      <c r="M389" s="569"/>
      <c r="N389" s="569"/>
      <c r="O389" s="569"/>
      <c r="P389" s="569"/>
      <c r="Q389" s="569"/>
      <c r="R389" s="569"/>
      <c r="S389" s="569"/>
      <c r="T389" s="569"/>
      <c r="U389" s="569"/>
      <c r="V389" s="569"/>
      <c r="W389" s="569"/>
      <c r="X389" s="569"/>
      <c r="Y389" s="569"/>
      <c r="Z389" s="678"/>
      <c r="AA389" s="581">
        <v>10274.700000000001</v>
      </c>
      <c r="AB389" s="580">
        <v>11216.6</v>
      </c>
      <c r="AC389" s="580">
        <v>12038.7</v>
      </c>
      <c r="AD389" s="581">
        <v>13019</v>
      </c>
      <c r="AE389" s="580">
        <v>14090.1</v>
      </c>
      <c r="AF389" s="578"/>
      <c r="AG389" s="578"/>
      <c r="AH389" s="578"/>
    </row>
    <row r="390" spans="1:34" s="18" customFormat="1" ht="12" customHeight="1">
      <c r="A390" s="582" t="s">
        <v>490</v>
      </c>
      <c r="B390" s="552"/>
      <c r="C390" s="552"/>
      <c r="D390" s="552"/>
      <c r="E390" s="552"/>
      <c r="F390" s="552"/>
      <c r="G390" s="569"/>
      <c r="H390" s="569"/>
      <c r="I390" s="569"/>
      <c r="J390" s="569"/>
      <c r="K390" s="569"/>
      <c r="L390" s="569"/>
      <c r="M390" s="569"/>
      <c r="N390" s="569"/>
      <c r="O390" s="569"/>
      <c r="P390" s="569"/>
      <c r="Q390" s="569"/>
      <c r="R390" s="569"/>
      <c r="S390" s="569"/>
      <c r="T390" s="569"/>
      <c r="U390" s="569"/>
      <c r="V390" s="569"/>
      <c r="W390" s="569"/>
      <c r="X390" s="569"/>
      <c r="Y390" s="569"/>
      <c r="Z390" s="678"/>
      <c r="AA390" s="581">
        <v>246.9</v>
      </c>
      <c r="AB390" s="580">
        <v>257.2</v>
      </c>
      <c r="AC390" s="580">
        <v>265.7</v>
      </c>
      <c r="AD390" s="581">
        <v>275.7</v>
      </c>
      <c r="AE390" s="580">
        <v>286.7</v>
      </c>
      <c r="AF390" s="578"/>
      <c r="AG390" s="578"/>
      <c r="AH390" s="578"/>
    </row>
    <row r="391" spans="1:34" s="18" customFormat="1" ht="12" customHeight="1">
      <c r="A391" s="582" t="s">
        <v>89</v>
      </c>
      <c r="B391" s="552"/>
      <c r="C391" s="552"/>
      <c r="D391" s="552"/>
      <c r="E391" s="552"/>
      <c r="F391" s="552"/>
      <c r="G391" s="569"/>
      <c r="H391" s="569"/>
      <c r="I391" s="569"/>
      <c r="J391" s="569"/>
      <c r="K391" s="569"/>
      <c r="L391" s="569"/>
      <c r="M391" s="569"/>
      <c r="N391" s="569"/>
      <c r="O391" s="569"/>
      <c r="P391" s="569"/>
      <c r="Q391" s="569"/>
      <c r="R391" s="569"/>
      <c r="S391" s="569"/>
      <c r="T391" s="569"/>
      <c r="U391" s="569"/>
      <c r="V391" s="569"/>
      <c r="W391" s="569"/>
      <c r="X391" s="569"/>
      <c r="Y391" s="569"/>
      <c r="Z391" s="678"/>
      <c r="AA391" s="581">
        <v>4161.3</v>
      </c>
      <c r="AB391" s="581">
        <v>4360.8</v>
      </c>
      <c r="AC391" s="580">
        <v>4530.6000000000004</v>
      </c>
      <c r="AD391" s="581">
        <v>4722.2</v>
      </c>
      <c r="AE391" s="580">
        <v>4915.2</v>
      </c>
      <c r="AF391" s="578"/>
      <c r="AG391" s="578"/>
      <c r="AH391" s="578"/>
    </row>
    <row r="392" spans="1:34" s="18" customFormat="1" ht="12" customHeight="1">
      <c r="A392" s="582" t="s">
        <v>104</v>
      </c>
      <c r="B392" s="552"/>
      <c r="C392" s="552"/>
      <c r="D392" s="552"/>
      <c r="E392" s="552"/>
      <c r="F392" s="552"/>
      <c r="G392" s="569"/>
      <c r="H392" s="569"/>
      <c r="I392" s="569"/>
      <c r="J392" s="569"/>
      <c r="K392" s="569"/>
      <c r="L392" s="569"/>
      <c r="M392" s="569"/>
      <c r="N392" s="569"/>
      <c r="O392" s="569"/>
      <c r="P392" s="569"/>
      <c r="Q392" s="569"/>
      <c r="R392" s="569"/>
      <c r="S392" s="569"/>
      <c r="T392" s="569"/>
      <c r="U392" s="569"/>
      <c r="V392" s="569"/>
      <c r="W392" s="569"/>
      <c r="X392" s="569"/>
      <c r="Y392" s="569"/>
      <c r="Z392" s="678"/>
      <c r="AA392" s="581">
        <v>4.8</v>
      </c>
      <c r="AB392" s="580">
        <v>4.8</v>
      </c>
      <c r="AC392" s="580">
        <v>4.8</v>
      </c>
      <c r="AD392" s="581">
        <v>3.9</v>
      </c>
      <c r="AE392" s="581">
        <v>4.0999999999999996</v>
      </c>
      <c r="AF392" s="578"/>
      <c r="AG392" s="578"/>
      <c r="AH392" s="578"/>
    </row>
    <row r="393" spans="1:34" s="18" customFormat="1" ht="12" customHeight="1">
      <c r="A393" s="582" t="s">
        <v>90</v>
      </c>
      <c r="B393" s="552"/>
      <c r="C393" s="552"/>
      <c r="D393" s="552"/>
      <c r="E393" s="552"/>
      <c r="F393" s="552"/>
      <c r="G393" s="569"/>
      <c r="H393" s="569"/>
      <c r="I393" s="569"/>
      <c r="J393" s="569"/>
      <c r="K393" s="569"/>
      <c r="L393" s="569"/>
      <c r="M393" s="569"/>
      <c r="N393" s="569"/>
      <c r="O393" s="569"/>
      <c r="P393" s="569"/>
      <c r="Q393" s="569"/>
      <c r="R393" s="569"/>
      <c r="S393" s="569"/>
      <c r="T393" s="569"/>
      <c r="U393" s="569"/>
      <c r="V393" s="569"/>
      <c r="W393" s="569"/>
      <c r="X393" s="569"/>
      <c r="Y393" s="569"/>
      <c r="Z393" s="678"/>
      <c r="AA393" s="581"/>
      <c r="AB393" s="581"/>
      <c r="AC393" s="580"/>
      <c r="AD393" s="581"/>
      <c r="AE393" s="581"/>
      <c r="AF393" s="578"/>
      <c r="AG393" s="578"/>
      <c r="AH393" s="578"/>
    </row>
    <row r="394" spans="1:34" s="18" customFormat="1" ht="12" customHeight="1">
      <c r="A394" s="582"/>
      <c r="B394" s="552"/>
      <c r="C394" s="552"/>
      <c r="D394" s="552"/>
      <c r="E394" s="552"/>
      <c r="F394" s="552"/>
      <c r="G394" s="569"/>
      <c r="H394" s="569"/>
      <c r="I394" s="569"/>
      <c r="J394" s="569"/>
      <c r="K394" s="569"/>
      <c r="L394" s="569"/>
      <c r="M394" s="569"/>
      <c r="N394" s="569"/>
      <c r="O394" s="569"/>
      <c r="P394" s="569"/>
      <c r="Q394" s="569"/>
      <c r="R394" s="569"/>
      <c r="S394" s="569"/>
      <c r="T394" s="569"/>
      <c r="U394" s="569"/>
      <c r="V394" s="569"/>
      <c r="W394" s="569"/>
      <c r="X394" s="569"/>
      <c r="Y394" s="569"/>
      <c r="Z394" s="678"/>
      <c r="AA394" s="581"/>
      <c r="AB394" s="581"/>
      <c r="AC394" s="580"/>
      <c r="AD394" s="581"/>
      <c r="AE394" s="581"/>
      <c r="AF394" s="578"/>
      <c r="AG394" s="578"/>
      <c r="AH394" s="578"/>
    </row>
    <row r="395" spans="1:34" s="18" customFormat="1" ht="12" customHeight="1">
      <c r="A395" s="567" t="s">
        <v>91</v>
      </c>
      <c r="B395" s="552"/>
      <c r="C395" s="552"/>
      <c r="D395" s="552"/>
      <c r="E395" s="552"/>
      <c r="F395" s="552"/>
      <c r="G395" s="569"/>
      <c r="H395" s="569"/>
      <c r="I395" s="569"/>
      <c r="J395" s="569"/>
      <c r="K395" s="569"/>
      <c r="L395" s="569"/>
      <c r="M395" s="569"/>
      <c r="N395" s="569"/>
      <c r="O395" s="569"/>
      <c r="P395" s="569"/>
      <c r="Q395" s="569"/>
      <c r="R395" s="569"/>
      <c r="S395" s="569"/>
      <c r="T395" s="569"/>
      <c r="U395" s="569"/>
      <c r="V395" s="569"/>
      <c r="W395" s="569"/>
      <c r="X395" s="569"/>
      <c r="Y395" s="569"/>
      <c r="Z395" s="678"/>
      <c r="AA395" s="581">
        <v>3444.6</v>
      </c>
      <c r="AB395" s="581">
        <v>12828.7</v>
      </c>
      <c r="AC395" s="580">
        <v>13027.8</v>
      </c>
      <c r="AD395" s="581">
        <v>13136.7</v>
      </c>
      <c r="AE395" s="581">
        <v>13154.9</v>
      </c>
      <c r="AF395" s="578"/>
      <c r="AG395" s="578"/>
      <c r="AH395" s="578"/>
    </row>
    <row r="396" spans="1:34" s="18" customFormat="1" ht="12" customHeight="1">
      <c r="A396" s="582" t="s">
        <v>490</v>
      </c>
      <c r="B396" s="552"/>
      <c r="C396" s="552"/>
      <c r="D396" s="552"/>
      <c r="E396" s="552"/>
      <c r="F396" s="552"/>
      <c r="G396" s="569"/>
      <c r="H396" s="569"/>
      <c r="I396" s="569"/>
      <c r="J396" s="569"/>
      <c r="K396" s="569"/>
      <c r="L396" s="569"/>
      <c r="M396" s="569"/>
      <c r="N396" s="569"/>
      <c r="O396" s="569"/>
      <c r="P396" s="569"/>
      <c r="Q396" s="569"/>
      <c r="R396" s="569"/>
      <c r="S396" s="569"/>
      <c r="T396" s="569"/>
      <c r="U396" s="569"/>
      <c r="V396" s="569"/>
      <c r="W396" s="569"/>
      <c r="X396" s="569"/>
      <c r="Y396" s="569"/>
      <c r="Z396" s="678"/>
      <c r="AA396" s="581">
        <v>461.2</v>
      </c>
      <c r="AB396" s="581">
        <v>378.7</v>
      </c>
      <c r="AC396" s="580">
        <v>385.4</v>
      </c>
      <c r="AD396" s="581">
        <v>390.5</v>
      </c>
      <c r="AE396" s="581">
        <v>391</v>
      </c>
      <c r="AF396" s="578"/>
      <c r="AG396" s="578"/>
      <c r="AH396" s="578"/>
    </row>
    <row r="397" spans="1:34" s="18" customFormat="1" ht="12" customHeight="1">
      <c r="A397" s="582" t="s">
        <v>89</v>
      </c>
      <c r="B397" s="552"/>
      <c r="C397" s="552"/>
      <c r="D397" s="552"/>
      <c r="E397" s="552"/>
      <c r="F397" s="552"/>
      <c r="G397" s="569"/>
      <c r="H397" s="569"/>
      <c r="I397" s="569"/>
      <c r="J397" s="569"/>
      <c r="K397" s="569"/>
      <c r="L397" s="569"/>
      <c r="M397" s="569"/>
      <c r="N397" s="569"/>
      <c r="O397" s="569"/>
      <c r="P397" s="569"/>
      <c r="Q397" s="569"/>
      <c r="R397" s="569"/>
      <c r="S397" s="569"/>
      <c r="T397" s="569"/>
      <c r="U397" s="569"/>
      <c r="V397" s="569"/>
      <c r="W397" s="569"/>
      <c r="X397" s="569"/>
      <c r="Y397" s="569"/>
      <c r="Z397" s="678"/>
      <c r="AA397" s="581">
        <v>746.5</v>
      </c>
      <c r="AB397" s="581">
        <v>3387.7</v>
      </c>
      <c r="AC397" s="580">
        <v>3380.7</v>
      </c>
      <c r="AD397" s="581">
        <v>3364.1</v>
      </c>
      <c r="AE397" s="581">
        <v>3364.1</v>
      </c>
      <c r="AF397" s="578"/>
      <c r="AG397" s="578"/>
      <c r="AH397" s="578"/>
    </row>
    <row r="398" spans="1:34" s="18" customFormat="1" ht="12" customHeight="1">
      <c r="A398" s="582" t="s">
        <v>104</v>
      </c>
      <c r="B398" s="552"/>
      <c r="C398" s="552"/>
      <c r="D398" s="552"/>
      <c r="E398" s="552"/>
      <c r="F398" s="552"/>
      <c r="G398" s="569"/>
      <c r="H398" s="569"/>
      <c r="I398" s="569"/>
      <c r="J398" s="569"/>
      <c r="K398" s="569"/>
      <c r="L398" s="569"/>
      <c r="M398" s="569"/>
      <c r="N398" s="569"/>
      <c r="O398" s="569"/>
      <c r="P398" s="569"/>
      <c r="Q398" s="569"/>
      <c r="R398" s="569"/>
      <c r="S398" s="569"/>
      <c r="T398" s="569"/>
      <c r="U398" s="569"/>
      <c r="V398" s="569"/>
      <c r="W398" s="569"/>
      <c r="X398" s="569"/>
      <c r="Y398" s="569"/>
      <c r="Z398" s="678"/>
      <c r="AA398" s="581">
        <v>354.8</v>
      </c>
      <c r="AB398" s="581">
        <v>353.8</v>
      </c>
      <c r="AC398" s="580">
        <v>-0.2</v>
      </c>
      <c r="AD398" s="581">
        <v>-0.5</v>
      </c>
      <c r="AE398" s="581">
        <v>0</v>
      </c>
      <c r="AF398" s="578"/>
      <c r="AG398" s="578"/>
      <c r="AH398" s="578"/>
    </row>
    <row r="399" spans="1:34" s="18" customFormat="1" ht="12" customHeight="1">
      <c r="A399" s="582" t="s">
        <v>90</v>
      </c>
      <c r="B399" s="552"/>
      <c r="C399" s="552"/>
      <c r="D399" s="552"/>
      <c r="E399" s="552"/>
      <c r="F399" s="552"/>
      <c r="G399" s="569"/>
      <c r="H399" s="569"/>
      <c r="I399" s="569"/>
      <c r="J399" s="569"/>
      <c r="K399" s="569"/>
      <c r="L399" s="569"/>
      <c r="M399" s="569"/>
      <c r="N399" s="569"/>
      <c r="O399" s="569"/>
      <c r="P399" s="569"/>
      <c r="Q399" s="569"/>
      <c r="R399" s="569"/>
      <c r="S399" s="569"/>
      <c r="T399" s="569"/>
      <c r="U399" s="569"/>
      <c r="V399" s="569"/>
      <c r="W399" s="569"/>
      <c r="X399" s="569"/>
      <c r="Y399" s="569"/>
      <c r="Z399" s="678"/>
      <c r="AA399" s="581"/>
      <c r="AB399" s="581"/>
      <c r="AC399" s="580"/>
      <c r="AD399" s="581"/>
      <c r="AE399" s="581"/>
      <c r="AF399" s="578"/>
      <c r="AG399" s="578"/>
      <c r="AH399" s="578"/>
    </row>
    <row r="400" spans="1:34" s="18" customFormat="1" ht="12" customHeight="1">
      <c r="A400" s="582"/>
      <c r="B400" s="552"/>
      <c r="C400" s="552"/>
      <c r="D400" s="552"/>
      <c r="E400" s="552"/>
      <c r="F400" s="552"/>
      <c r="G400" s="569"/>
      <c r="H400" s="569"/>
      <c r="I400" s="569"/>
      <c r="J400" s="569"/>
      <c r="K400" s="569"/>
      <c r="L400" s="569"/>
      <c r="M400" s="569"/>
      <c r="N400" s="569"/>
      <c r="O400" s="569"/>
      <c r="P400" s="569"/>
      <c r="Q400" s="569"/>
      <c r="R400" s="569"/>
      <c r="S400" s="569"/>
      <c r="T400" s="569"/>
      <c r="U400" s="569"/>
      <c r="V400" s="569"/>
      <c r="W400" s="569"/>
      <c r="X400" s="569"/>
      <c r="Y400" s="569"/>
      <c r="Z400" s="678"/>
      <c r="AA400" s="581"/>
      <c r="AB400" s="581"/>
      <c r="AC400" s="580"/>
      <c r="AD400" s="581"/>
      <c r="AE400" s="581"/>
      <c r="AF400" s="578"/>
      <c r="AG400" s="578"/>
      <c r="AH400" s="578"/>
    </row>
    <row r="401" spans="1:34" s="18" customFormat="1" ht="12" customHeight="1">
      <c r="A401" s="567" t="s">
        <v>92</v>
      </c>
      <c r="B401" s="552"/>
      <c r="C401" s="552"/>
      <c r="D401" s="552"/>
      <c r="E401" s="552"/>
      <c r="F401" s="552"/>
      <c r="G401" s="569"/>
      <c r="H401" s="569"/>
      <c r="I401" s="569"/>
      <c r="J401" s="569"/>
      <c r="K401" s="569"/>
      <c r="L401" s="569"/>
      <c r="M401" s="569"/>
      <c r="N401" s="569"/>
      <c r="O401" s="569"/>
      <c r="P401" s="569"/>
      <c r="Q401" s="569"/>
      <c r="R401" s="569"/>
      <c r="S401" s="569"/>
      <c r="T401" s="569"/>
      <c r="U401" s="569"/>
      <c r="V401" s="569"/>
      <c r="W401" s="569"/>
      <c r="X401" s="569"/>
      <c r="Y401" s="569"/>
      <c r="Z401" s="678"/>
      <c r="AA401" s="581">
        <v>3795.4</v>
      </c>
      <c r="AB401" s="581">
        <v>3878.3</v>
      </c>
      <c r="AC401" s="580">
        <v>3908.9</v>
      </c>
      <c r="AD401" s="581">
        <v>4233.8</v>
      </c>
      <c r="AE401" s="581">
        <v>4396.3</v>
      </c>
      <c r="AF401" s="578"/>
      <c r="AG401" s="578"/>
      <c r="AH401" s="578"/>
    </row>
    <row r="402" spans="1:34" s="18" customFormat="1" ht="12" customHeight="1">
      <c r="A402" s="582" t="s">
        <v>490</v>
      </c>
      <c r="B402" s="552"/>
      <c r="C402" s="552"/>
      <c r="D402" s="552"/>
      <c r="E402" s="552"/>
      <c r="F402" s="552"/>
      <c r="G402" s="569"/>
      <c r="H402" s="569"/>
      <c r="I402" s="569"/>
      <c r="J402" s="569"/>
      <c r="K402" s="569"/>
      <c r="L402" s="569"/>
      <c r="M402" s="569"/>
      <c r="N402" s="569"/>
      <c r="O402" s="569"/>
      <c r="P402" s="569"/>
      <c r="Q402" s="569"/>
      <c r="R402" s="569"/>
      <c r="S402" s="569"/>
      <c r="T402" s="569"/>
      <c r="U402" s="569"/>
      <c r="V402" s="569"/>
      <c r="W402" s="569"/>
      <c r="X402" s="569"/>
      <c r="Y402" s="569"/>
      <c r="Z402" s="678"/>
      <c r="AA402" s="581">
        <v>456.4</v>
      </c>
      <c r="AB402" s="581">
        <v>452.1</v>
      </c>
      <c r="AC402" s="580">
        <v>459</v>
      </c>
      <c r="AD402" s="581">
        <v>466.8</v>
      </c>
      <c r="AE402" s="581">
        <v>472</v>
      </c>
      <c r="AF402" s="578"/>
      <c r="AG402" s="578"/>
      <c r="AH402" s="578"/>
    </row>
    <row r="403" spans="1:34" s="18" customFormat="1" ht="12" customHeight="1">
      <c r="A403" s="582" t="s">
        <v>89</v>
      </c>
      <c r="B403" s="552"/>
      <c r="C403" s="552"/>
      <c r="D403" s="552"/>
      <c r="E403" s="552"/>
      <c r="F403" s="552"/>
      <c r="G403" s="569"/>
      <c r="H403" s="569"/>
      <c r="I403" s="569"/>
      <c r="J403" s="569"/>
      <c r="K403" s="569"/>
      <c r="L403" s="569"/>
      <c r="M403" s="569"/>
      <c r="N403" s="569"/>
      <c r="O403" s="569"/>
      <c r="P403" s="569"/>
      <c r="Q403" s="569"/>
      <c r="R403" s="569"/>
      <c r="S403" s="569"/>
      <c r="T403" s="569"/>
      <c r="U403" s="569"/>
      <c r="V403" s="569"/>
      <c r="W403" s="569"/>
      <c r="X403" s="569"/>
      <c r="Y403" s="569"/>
      <c r="Z403" s="678"/>
      <c r="AA403" s="581">
        <v>831.7</v>
      </c>
      <c r="AB403" s="581">
        <v>857.8</v>
      </c>
      <c r="AC403" s="580">
        <v>851.6</v>
      </c>
      <c r="AD403" s="581">
        <v>907</v>
      </c>
      <c r="AE403" s="581">
        <v>931.4</v>
      </c>
      <c r="AF403" s="578"/>
      <c r="AG403" s="578"/>
      <c r="AH403" s="578"/>
    </row>
    <row r="404" spans="1:34" s="18" customFormat="1" ht="12" customHeight="1">
      <c r="A404" s="582" t="s">
        <v>104</v>
      </c>
      <c r="B404" s="552"/>
      <c r="C404" s="552"/>
      <c r="D404" s="552"/>
      <c r="E404" s="552"/>
      <c r="F404" s="552"/>
      <c r="G404" s="569"/>
      <c r="H404" s="569"/>
      <c r="I404" s="569"/>
      <c r="J404" s="569"/>
      <c r="K404" s="569"/>
      <c r="L404" s="569"/>
      <c r="M404" s="569"/>
      <c r="N404" s="569"/>
      <c r="O404" s="569"/>
      <c r="P404" s="569"/>
      <c r="Q404" s="569"/>
      <c r="R404" s="569"/>
      <c r="S404" s="569"/>
      <c r="T404" s="569"/>
      <c r="U404" s="569"/>
      <c r="V404" s="569"/>
      <c r="W404" s="569"/>
      <c r="X404" s="569"/>
      <c r="Y404" s="569"/>
      <c r="Z404" s="678"/>
      <c r="AA404" s="581">
        <v>13.8</v>
      </c>
      <c r="AB404" s="581">
        <v>3.1</v>
      </c>
      <c r="AC404" s="580">
        <v>-0.7</v>
      </c>
      <c r="AD404" s="581">
        <v>6.5</v>
      </c>
      <c r="AE404" s="581">
        <v>2.7</v>
      </c>
      <c r="AF404" s="578"/>
      <c r="AG404" s="578"/>
      <c r="AH404" s="578"/>
    </row>
    <row r="405" spans="1:34" s="18" customFormat="1" ht="12" customHeight="1">
      <c r="A405" s="582" t="s">
        <v>90</v>
      </c>
      <c r="B405" s="552"/>
      <c r="C405" s="552"/>
      <c r="D405" s="552"/>
      <c r="E405" s="552"/>
      <c r="F405" s="552"/>
      <c r="G405" s="569"/>
      <c r="H405" s="569"/>
      <c r="I405" s="569"/>
      <c r="J405" s="569"/>
      <c r="K405" s="569"/>
      <c r="L405" s="569"/>
      <c r="M405" s="569"/>
      <c r="N405" s="569"/>
      <c r="O405" s="569"/>
      <c r="P405" s="569"/>
      <c r="Q405" s="569"/>
      <c r="R405" s="569"/>
      <c r="S405" s="569"/>
      <c r="T405" s="569"/>
      <c r="U405" s="569"/>
      <c r="V405" s="569"/>
      <c r="W405" s="569"/>
      <c r="X405" s="569"/>
      <c r="Y405" s="569"/>
      <c r="Z405" s="678"/>
      <c r="AA405" s="581"/>
      <c r="AB405" s="581"/>
      <c r="AC405" s="580"/>
      <c r="AD405" s="581"/>
      <c r="AE405" s="581"/>
      <c r="AF405" s="578"/>
      <c r="AG405" s="578"/>
      <c r="AH405" s="578"/>
    </row>
    <row r="406" spans="1:34" s="18" customFormat="1" ht="12" customHeight="1">
      <c r="A406" s="582"/>
      <c r="B406" s="552"/>
      <c r="C406" s="552"/>
      <c r="D406" s="552"/>
      <c r="E406" s="552"/>
      <c r="F406" s="552"/>
      <c r="G406" s="569"/>
      <c r="H406" s="569"/>
      <c r="I406" s="569"/>
      <c r="J406" s="569"/>
      <c r="K406" s="569"/>
      <c r="L406" s="569"/>
      <c r="M406" s="569"/>
      <c r="N406" s="569"/>
      <c r="O406" s="569"/>
      <c r="P406" s="569"/>
      <c r="Q406" s="569"/>
      <c r="R406" s="569"/>
      <c r="S406" s="569"/>
      <c r="T406" s="569"/>
      <c r="U406" s="569"/>
      <c r="V406" s="569"/>
      <c r="W406" s="569"/>
      <c r="X406" s="569"/>
      <c r="Y406" s="569"/>
      <c r="Z406" s="678"/>
      <c r="AA406" s="581"/>
      <c r="AB406" s="581"/>
      <c r="AC406" s="580"/>
      <c r="AD406" s="581"/>
      <c r="AE406" s="581"/>
      <c r="AF406" s="578"/>
      <c r="AG406" s="578"/>
      <c r="AH406" s="578"/>
    </row>
    <row r="407" spans="1:34" s="18" customFormat="1" ht="12" customHeight="1">
      <c r="A407" s="567" t="s">
        <v>93</v>
      </c>
      <c r="B407" s="552"/>
      <c r="C407" s="552"/>
      <c r="D407" s="552"/>
      <c r="E407" s="552"/>
      <c r="F407" s="552"/>
      <c r="G407" s="569"/>
      <c r="H407" s="569"/>
      <c r="I407" s="569"/>
      <c r="J407" s="569"/>
      <c r="K407" s="569"/>
      <c r="L407" s="569"/>
      <c r="M407" s="569"/>
      <c r="N407" s="569"/>
      <c r="O407" s="569"/>
      <c r="P407" s="569"/>
      <c r="Q407" s="569"/>
      <c r="R407" s="569"/>
      <c r="S407" s="569"/>
      <c r="T407" s="569"/>
      <c r="U407" s="569"/>
      <c r="V407" s="569"/>
      <c r="W407" s="569"/>
      <c r="X407" s="569"/>
      <c r="Y407" s="569"/>
      <c r="Z407" s="678"/>
      <c r="AA407" s="581">
        <v>2737.6</v>
      </c>
      <c r="AB407" s="581">
        <v>3018.8</v>
      </c>
      <c r="AC407" s="580">
        <v>3296.6</v>
      </c>
      <c r="AD407" s="581">
        <v>3600.6</v>
      </c>
      <c r="AE407" s="581">
        <v>3931</v>
      </c>
      <c r="AF407" s="578"/>
      <c r="AG407" s="578"/>
      <c r="AH407" s="578"/>
    </row>
    <row r="408" spans="1:34" s="18" customFormat="1" ht="12" customHeight="1">
      <c r="A408" s="582" t="s">
        <v>490</v>
      </c>
      <c r="B408" s="552"/>
      <c r="C408" s="552"/>
      <c r="D408" s="552"/>
      <c r="E408" s="552"/>
      <c r="F408" s="552"/>
      <c r="G408" s="569"/>
      <c r="H408" s="569"/>
      <c r="I408" s="569"/>
      <c r="J408" s="569"/>
      <c r="K408" s="569"/>
      <c r="L408" s="569"/>
      <c r="M408" s="569"/>
      <c r="N408" s="569"/>
      <c r="O408" s="569"/>
      <c r="P408" s="569"/>
      <c r="Q408" s="569"/>
      <c r="R408" s="569"/>
      <c r="S408" s="569"/>
      <c r="T408" s="569"/>
      <c r="U408" s="569"/>
      <c r="V408" s="569"/>
      <c r="W408" s="569"/>
      <c r="X408" s="569"/>
      <c r="Y408" s="569"/>
      <c r="Z408" s="678"/>
      <c r="AA408" s="581">
        <v>231.5</v>
      </c>
      <c r="AB408" s="581">
        <v>243.1</v>
      </c>
      <c r="AC408" s="580">
        <v>255.3</v>
      </c>
      <c r="AD408" s="581">
        <v>268.10000000000002</v>
      </c>
      <c r="AE408" s="581">
        <v>281.39999999999998</v>
      </c>
      <c r="AF408" s="578"/>
      <c r="AG408" s="578"/>
      <c r="AH408" s="578"/>
    </row>
    <row r="409" spans="1:34" s="18" customFormat="1" ht="12" customHeight="1">
      <c r="A409" s="582" t="s">
        <v>89</v>
      </c>
      <c r="B409" s="552"/>
      <c r="C409" s="552"/>
      <c r="D409" s="552"/>
      <c r="E409" s="552"/>
      <c r="F409" s="552"/>
      <c r="G409" s="569"/>
      <c r="H409" s="569"/>
      <c r="I409" s="569"/>
      <c r="J409" s="569"/>
      <c r="K409" s="569"/>
      <c r="L409" s="569"/>
      <c r="M409" s="569"/>
      <c r="N409" s="569"/>
      <c r="O409" s="569"/>
      <c r="P409" s="569"/>
      <c r="Q409" s="569"/>
      <c r="R409" s="569"/>
      <c r="S409" s="569"/>
      <c r="T409" s="569"/>
      <c r="U409" s="569"/>
      <c r="V409" s="569"/>
      <c r="W409" s="569"/>
      <c r="X409" s="569"/>
      <c r="Y409" s="569"/>
      <c r="Z409" s="678"/>
      <c r="AA409" s="581">
        <v>1182.7</v>
      </c>
      <c r="AB409" s="581">
        <v>1241.8</v>
      </c>
      <c r="AC409" s="580">
        <v>1291.5</v>
      </c>
      <c r="AD409" s="581">
        <v>1343.1</v>
      </c>
      <c r="AE409" s="581">
        <v>1396.8</v>
      </c>
      <c r="AF409" s="578"/>
      <c r="AG409" s="578"/>
      <c r="AH409" s="578"/>
    </row>
    <row r="410" spans="1:34" s="18" customFormat="1" ht="12" customHeight="1">
      <c r="A410" s="582" t="s">
        <v>104</v>
      </c>
      <c r="B410" s="552"/>
      <c r="C410" s="552"/>
      <c r="D410" s="552"/>
      <c r="E410" s="552"/>
      <c r="F410" s="552"/>
      <c r="G410" s="569"/>
      <c r="H410" s="569"/>
      <c r="I410" s="569"/>
      <c r="J410" s="569"/>
      <c r="K410" s="569"/>
      <c r="L410" s="569"/>
      <c r="M410" s="569"/>
      <c r="N410" s="569"/>
      <c r="O410" s="569"/>
      <c r="P410" s="569"/>
      <c r="Q410" s="569"/>
      <c r="R410" s="569"/>
      <c r="S410" s="569"/>
      <c r="T410" s="569"/>
      <c r="U410" s="569"/>
      <c r="V410" s="569"/>
      <c r="W410" s="569"/>
      <c r="X410" s="569"/>
      <c r="Y410" s="569"/>
      <c r="Z410" s="678"/>
      <c r="AA410" s="581">
        <v>4</v>
      </c>
      <c r="AB410" s="581">
        <v>5</v>
      </c>
      <c r="AC410" s="580">
        <v>4</v>
      </c>
      <c r="AD410" s="581">
        <v>4</v>
      </c>
      <c r="AE410" s="581">
        <v>4</v>
      </c>
      <c r="AF410" s="578"/>
      <c r="AG410" s="578"/>
      <c r="AH410" s="578"/>
    </row>
    <row r="411" spans="1:34" s="18" customFormat="1" ht="12" customHeight="1">
      <c r="A411" s="582" t="s">
        <v>90</v>
      </c>
      <c r="B411" s="552"/>
      <c r="C411" s="552"/>
      <c r="D411" s="552"/>
      <c r="E411" s="552"/>
      <c r="F411" s="552"/>
      <c r="G411" s="569"/>
      <c r="H411" s="569"/>
      <c r="I411" s="569"/>
      <c r="J411" s="569"/>
      <c r="K411" s="569"/>
      <c r="L411" s="569"/>
      <c r="M411" s="569"/>
      <c r="N411" s="569"/>
      <c r="O411" s="569"/>
      <c r="P411" s="569"/>
      <c r="Q411" s="569"/>
      <c r="R411" s="569"/>
      <c r="S411" s="569"/>
      <c r="T411" s="569"/>
      <c r="U411" s="569"/>
      <c r="V411" s="569"/>
      <c r="W411" s="569"/>
      <c r="X411" s="569"/>
      <c r="Y411" s="569"/>
      <c r="Z411" s="678"/>
      <c r="AA411" s="581"/>
      <c r="AB411" s="581"/>
      <c r="AC411" s="580"/>
      <c r="AD411" s="581"/>
      <c r="AE411" s="581"/>
      <c r="AF411" s="578"/>
      <c r="AG411" s="578"/>
      <c r="AH411" s="578"/>
    </row>
    <row r="412" spans="1:34" s="18" customFormat="1" ht="12" customHeight="1">
      <c r="A412" s="582"/>
      <c r="B412" s="552"/>
      <c r="C412" s="552"/>
      <c r="D412" s="552"/>
      <c r="E412" s="552"/>
      <c r="F412" s="552"/>
      <c r="G412" s="569"/>
      <c r="H412" s="569"/>
      <c r="I412" s="569"/>
      <c r="J412" s="569"/>
      <c r="K412" s="569"/>
      <c r="L412" s="569"/>
      <c r="M412" s="569"/>
      <c r="N412" s="569"/>
      <c r="O412" s="569"/>
      <c r="P412" s="569"/>
      <c r="Q412" s="569"/>
      <c r="R412" s="569"/>
      <c r="S412" s="569"/>
      <c r="T412" s="569"/>
      <c r="U412" s="569"/>
      <c r="V412" s="569"/>
      <c r="W412" s="569"/>
      <c r="X412" s="569"/>
      <c r="Y412" s="569"/>
      <c r="Z412" s="678"/>
      <c r="AA412" s="581"/>
      <c r="AB412" s="581"/>
      <c r="AC412" s="580"/>
      <c r="AD412" s="581"/>
      <c r="AE412" s="581"/>
      <c r="AF412" s="578"/>
      <c r="AG412" s="578"/>
      <c r="AH412" s="578"/>
    </row>
    <row r="413" spans="1:34" s="18" customFormat="1" ht="12" customHeight="1">
      <c r="A413" s="567" t="s">
        <v>94</v>
      </c>
      <c r="B413" s="552"/>
      <c r="C413" s="552"/>
      <c r="D413" s="552"/>
      <c r="E413" s="552"/>
      <c r="F413" s="552"/>
      <c r="G413" s="569"/>
      <c r="H413" s="569"/>
      <c r="I413" s="569"/>
      <c r="J413" s="569"/>
      <c r="K413" s="569"/>
      <c r="L413" s="569"/>
      <c r="M413" s="569"/>
      <c r="N413" s="569"/>
      <c r="O413" s="569"/>
      <c r="P413" s="569"/>
      <c r="Q413" s="569"/>
      <c r="R413" s="569"/>
      <c r="S413" s="569"/>
      <c r="T413" s="569"/>
      <c r="U413" s="569"/>
      <c r="V413" s="569"/>
      <c r="W413" s="569"/>
      <c r="X413" s="569"/>
      <c r="Y413" s="569"/>
      <c r="Z413" s="678"/>
      <c r="AA413" s="581">
        <v>915.6</v>
      </c>
      <c r="AB413" s="581">
        <v>1009.7</v>
      </c>
      <c r="AC413" s="580">
        <v>1113.2</v>
      </c>
      <c r="AD413" s="581">
        <v>1227.5</v>
      </c>
      <c r="AE413" s="581">
        <v>1353</v>
      </c>
      <c r="AF413" s="578"/>
      <c r="AG413" s="578"/>
      <c r="AH413" s="578"/>
    </row>
    <row r="414" spans="1:34" s="18" customFormat="1" ht="12" customHeight="1">
      <c r="A414" s="582" t="s">
        <v>490</v>
      </c>
      <c r="B414" s="552"/>
      <c r="C414" s="552"/>
      <c r="D414" s="552"/>
      <c r="E414" s="552"/>
      <c r="F414" s="552"/>
      <c r="G414" s="569"/>
      <c r="H414" s="569"/>
      <c r="I414" s="569"/>
      <c r="J414" s="569"/>
      <c r="K414" s="569"/>
      <c r="L414" s="569"/>
      <c r="M414" s="569"/>
      <c r="N414" s="569"/>
      <c r="O414" s="569"/>
      <c r="P414" s="569"/>
      <c r="Q414" s="569"/>
      <c r="R414" s="569"/>
      <c r="S414" s="569"/>
      <c r="T414" s="569"/>
      <c r="U414" s="569"/>
      <c r="V414" s="569"/>
      <c r="W414" s="569"/>
      <c r="X414" s="569"/>
      <c r="Y414" s="569"/>
      <c r="Z414" s="678"/>
      <c r="AA414" s="581">
        <v>379.4</v>
      </c>
      <c r="AB414" s="581">
        <v>398.5</v>
      </c>
      <c r="AC414" s="580">
        <v>418.4</v>
      </c>
      <c r="AD414" s="581">
        <v>439.4</v>
      </c>
      <c r="AE414" s="581">
        <v>461.3</v>
      </c>
      <c r="AF414" s="578"/>
      <c r="AG414" s="578"/>
      <c r="AH414" s="578"/>
    </row>
    <row r="415" spans="1:34" s="18" customFormat="1" ht="12" customHeight="1">
      <c r="A415" s="582" t="s">
        <v>89</v>
      </c>
      <c r="B415" s="552"/>
      <c r="C415" s="552"/>
      <c r="D415" s="552"/>
      <c r="E415" s="552"/>
      <c r="F415" s="552"/>
      <c r="G415" s="569"/>
      <c r="H415" s="569"/>
      <c r="I415" s="569"/>
      <c r="J415" s="569"/>
      <c r="K415" s="569"/>
      <c r="L415" s="569"/>
      <c r="M415" s="569"/>
      <c r="N415" s="569"/>
      <c r="O415" s="569"/>
      <c r="P415" s="569"/>
      <c r="Q415" s="569"/>
      <c r="R415" s="569"/>
      <c r="S415" s="569"/>
      <c r="T415" s="569"/>
      <c r="U415" s="569"/>
      <c r="V415" s="569"/>
      <c r="W415" s="569"/>
      <c r="X415" s="569"/>
      <c r="Y415" s="569"/>
      <c r="Z415" s="678"/>
      <c r="AA415" s="581">
        <v>241.3</v>
      </c>
      <c r="AB415" s="581">
        <v>253.4</v>
      </c>
      <c r="AC415" s="580">
        <v>266</v>
      </c>
      <c r="AD415" s="581">
        <v>279.3</v>
      </c>
      <c r="AE415" s="581">
        <v>293.3</v>
      </c>
      <c r="AF415" s="578"/>
      <c r="AG415" s="578"/>
      <c r="AH415" s="578"/>
    </row>
    <row r="416" spans="1:34" s="18" customFormat="1" ht="12" customHeight="1">
      <c r="A416" s="582" t="s">
        <v>104</v>
      </c>
      <c r="B416" s="552"/>
      <c r="C416" s="552"/>
      <c r="D416" s="552"/>
      <c r="E416" s="552"/>
      <c r="F416" s="552"/>
      <c r="G416" s="569"/>
      <c r="H416" s="569"/>
      <c r="I416" s="569"/>
      <c r="J416" s="569"/>
      <c r="K416" s="569"/>
      <c r="L416" s="569"/>
      <c r="M416" s="569"/>
      <c r="N416" s="569"/>
      <c r="O416" s="569"/>
      <c r="P416" s="569"/>
      <c r="Q416" s="569"/>
      <c r="R416" s="569"/>
      <c r="S416" s="569"/>
      <c r="T416" s="569"/>
      <c r="U416" s="569"/>
      <c r="V416" s="569"/>
      <c r="W416" s="569"/>
      <c r="X416" s="569"/>
      <c r="Y416" s="569"/>
      <c r="Z416" s="678"/>
      <c r="AA416" s="581">
        <v>6</v>
      </c>
      <c r="AB416" s="581">
        <v>5</v>
      </c>
      <c r="AC416" s="580">
        <v>5</v>
      </c>
      <c r="AD416" s="581">
        <v>5</v>
      </c>
      <c r="AE416" s="581">
        <v>5</v>
      </c>
      <c r="AF416" s="578"/>
      <c r="AG416" s="578"/>
      <c r="AH416" s="578"/>
    </row>
    <row r="417" spans="1:34" s="18" customFormat="1" ht="12" customHeight="1">
      <c r="A417" s="582" t="s">
        <v>90</v>
      </c>
      <c r="B417" s="552"/>
      <c r="C417" s="552"/>
      <c r="D417" s="552"/>
      <c r="E417" s="552"/>
      <c r="F417" s="552"/>
      <c r="G417" s="569"/>
      <c r="H417" s="569"/>
      <c r="I417" s="569"/>
      <c r="J417" s="569"/>
      <c r="K417" s="569"/>
      <c r="L417" s="569"/>
      <c r="M417" s="569"/>
      <c r="N417" s="569"/>
      <c r="O417" s="569"/>
      <c r="P417" s="569"/>
      <c r="Q417" s="569"/>
      <c r="R417" s="569"/>
      <c r="S417" s="569"/>
      <c r="T417" s="569"/>
      <c r="U417" s="569"/>
      <c r="V417" s="569"/>
      <c r="W417" s="569"/>
      <c r="X417" s="569"/>
      <c r="Y417" s="569"/>
      <c r="Z417" s="678"/>
      <c r="AA417" s="581"/>
      <c r="AB417" s="581"/>
      <c r="AC417" s="580"/>
      <c r="AD417" s="581"/>
      <c r="AE417" s="581"/>
      <c r="AF417" s="578"/>
      <c r="AG417" s="578"/>
      <c r="AH417" s="578"/>
    </row>
    <row r="418" spans="1:34" s="18" customFormat="1" ht="12" customHeight="1">
      <c r="A418" s="582"/>
      <c r="B418" s="552"/>
      <c r="C418" s="552"/>
      <c r="D418" s="552"/>
      <c r="E418" s="552"/>
      <c r="F418" s="552"/>
      <c r="G418" s="569"/>
      <c r="H418" s="569"/>
      <c r="I418" s="569"/>
      <c r="J418" s="569"/>
      <c r="K418" s="569"/>
      <c r="L418" s="569"/>
      <c r="M418" s="569"/>
      <c r="N418" s="569"/>
      <c r="O418" s="569"/>
      <c r="P418" s="569"/>
      <c r="Q418" s="569"/>
      <c r="R418" s="569"/>
      <c r="S418" s="569"/>
      <c r="T418" s="569"/>
      <c r="U418" s="569"/>
      <c r="V418" s="569"/>
      <c r="W418" s="569"/>
      <c r="X418" s="569"/>
      <c r="Y418" s="569"/>
      <c r="Z418" s="678"/>
      <c r="AA418" s="581"/>
      <c r="AB418" s="581"/>
      <c r="AC418" s="580"/>
      <c r="AD418" s="581"/>
      <c r="AE418" s="581"/>
      <c r="AF418" s="578"/>
      <c r="AG418" s="578"/>
      <c r="AH418" s="578"/>
    </row>
    <row r="419" spans="1:34" s="18" customFormat="1" ht="12" customHeight="1">
      <c r="A419" s="567" t="s">
        <v>95</v>
      </c>
      <c r="B419" s="552"/>
      <c r="C419" s="552"/>
      <c r="D419" s="552"/>
      <c r="E419" s="552"/>
      <c r="F419" s="552"/>
      <c r="G419" s="569"/>
      <c r="H419" s="569"/>
      <c r="I419" s="569"/>
      <c r="J419" s="569"/>
      <c r="K419" s="569"/>
      <c r="L419" s="569"/>
      <c r="M419" s="569"/>
      <c r="N419" s="569"/>
      <c r="O419" s="569"/>
      <c r="P419" s="569"/>
      <c r="Q419" s="569"/>
      <c r="R419" s="569"/>
      <c r="S419" s="569"/>
      <c r="T419" s="569"/>
      <c r="U419" s="569"/>
      <c r="V419" s="569"/>
      <c r="W419" s="569"/>
      <c r="X419" s="569"/>
      <c r="Y419" s="569"/>
      <c r="Z419" s="678"/>
      <c r="AA419" s="581">
        <v>7405.4</v>
      </c>
      <c r="AB419" s="581">
        <v>8073.4</v>
      </c>
      <c r="AC419" s="580">
        <v>8661.7999999999993</v>
      </c>
      <c r="AD419" s="581">
        <v>9450</v>
      </c>
      <c r="AE419" s="581">
        <v>10306.1</v>
      </c>
      <c r="AF419" s="578"/>
      <c r="AG419" s="578"/>
      <c r="AH419" s="578"/>
    </row>
    <row r="420" spans="1:34" s="18" customFormat="1" ht="12" customHeight="1">
      <c r="A420" s="582" t="s">
        <v>490</v>
      </c>
      <c r="B420" s="552"/>
      <c r="C420" s="552"/>
      <c r="D420" s="552"/>
      <c r="E420" s="552"/>
      <c r="F420" s="552"/>
      <c r="G420" s="569"/>
      <c r="H420" s="569"/>
      <c r="I420" s="569"/>
      <c r="J420" s="569"/>
      <c r="K420" s="569"/>
      <c r="L420" s="569"/>
      <c r="M420" s="569"/>
      <c r="N420" s="569"/>
      <c r="O420" s="569"/>
      <c r="P420" s="569"/>
      <c r="Q420" s="569"/>
      <c r="R420" s="569"/>
      <c r="S420" s="569"/>
      <c r="T420" s="569"/>
      <c r="U420" s="569"/>
      <c r="V420" s="569"/>
      <c r="W420" s="569"/>
      <c r="X420" s="569"/>
      <c r="Y420" s="569"/>
      <c r="Z420" s="678"/>
      <c r="AA420" s="581">
        <v>235.2</v>
      </c>
      <c r="AB420" s="581">
        <v>247</v>
      </c>
      <c r="AC420" s="580">
        <v>259.3</v>
      </c>
      <c r="AD420" s="581">
        <v>272.39999999999998</v>
      </c>
      <c r="AE420" s="581">
        <v>285.89999999999998</v>
      </c>
      <c r="AF420" s="578"/>
      <c r="AG420" s="578"/>
      <c r="AH420" s="578"/>
    </row>
    <row r="421" spans="1:34" s="18" customFormat="1" ht="12" customHeight="1">
      <c r="A421" s="582" t="s">
        <v>89</v>
      </c>
      <c r="B421" s="552"/>
      <c r="C421" s="552"/>
      <c r="D421" s="552"/>
      <c r="E421" s="552"/>
      <c r="F421" s="552"/>
      <c r="G421" s="569"/>
      <c r="H421" s="569"/>
      <c r="I421" s="569"/>
      <c r="J421" s="569"/>
      <c r="K421" s="569"/>
      <c r="L421" s="569"/>
      <c r="M421" s="569"/>
      <c r="N421" s="569"/>
      <c r="O421" s="569"/>
      <c r="P421" s="569"/>
      <c r="Q421" s="569"/>
      <c r="R421" s="569"/>
      <c r="S421" s="569"/>
      <c r="T421" s="569"/>
      <c r="U421" s="569"/>
      <c r="V421" s="569"/>
      <c r="W421" s="569"/>
      <c r="X421" s="569"/>
      <c r="Y421" s="569"/>
      <c r="Z421" s="678"/>
      <c r="AA421" s="581">
        <v>3148.8</v>
      </c>
      <c r="AB421" s="581">
        <v>3268.8</v>
      </c>
      <c r="AC421" s="580">
        <v>3339.9</v>
      </c>
      <c r="AD421" s="581">
        <v>3469.9</v>
      </c>
      <c r="AE421" s="581">
        <v>3604.6</v>
      </c>
      <c r="AF421" s="578"/>
      <c r="AG421" s="578"/>
      <c r="AH421" s="578"/>
    </row>
    <row r="422" spans="1:34" s="18" customFormat="1" ht="12" customHeight="1">
      <c r="A422" s="582" t="s">
        <v>104</v>
      </c>
      <c r="B422" s="552"/>
      <c r="C422" s="552"/>
      <c r="D422" s="552"/>
      <c r="E422" s="552"/>
      <c r="F422" s="552"/>
      <c r="G422" s="569"/>
      <c r="H422" s="569"/>
      <c r="I422" s="569"/>
      <c r="J422" s="569"/>
      <c r="K422" s="569"/>
      <c r="L422" s="569"/>
      <c r="M422" s="569"/>
      <c r="N422" s="569"/>
      <c r="O422" s="569"/>
      <c r="P422" s="569"/>
      <c r="Q422" s="569"/>
      <c r="R422" s="569"/>
      <c r="S422" s="569"/>
      <c r="T422" s="569"/>
      <c r="U422" s="569"/>
      <c r="V422" s="569"/>
      <c r="W422" s="569"/>
      <c r="X422" s="569"/>
      <c r="Y422" s="569"/>
      <c r="Z422" s="678"/>
      <c r="AA422" s="581">
        <v>-6.4</v>
      </c>
      <c r="AB422" s="581">
        <v>3.8</v>
      </c>
      <c r="AC422" s="580">
        <v>2.2000000000000002</v>
      </c>
      <c r="AD422" s="581">
        <v>3.9</v>
      </c>
      <c r="AE422" s="581">
        <v>3.9</v>
      </c>
      <c r="AF422" s="578"/>
      <c r="AG422" s="578"/>
      <c r="AH422" s="578"/>
    </row>
    <row r="423" spans="1:34" s="18" customFormat="1" ht="12" customHeight="1">
      <c r="A423" s="582" t="s">
        <v>90</v>
      </c>
      <c r="B423" s="552"/>
      <c r="C423" s="552"/>
      <c r="D423" s="552"/>
      <c r="E423" s="552"/>
      <c r="F423" s="552"/>
      <c r="G423" s="569"/>
      <c r="H423" s="569"/>
      <c r="I423" s="569"/>
      <c r="J423" s="569"/>
      <c r="K423" s="569"/>
      <c r="L423" s="569"/>
      <c r="M423" s="569"/>
      <c r="N423" s="569"/>
      <c r="O423" s="569"/>
      <c r="P423" s="569"/>
      <c r="Q423" s="569"/>
      <c r="R423" s="569"/>
      <c r="S423" s="569"/>
      <c r="T423" s="569"/>
      <c r="U423" s="569"/>
      <c r="V423" s="569"/>
      <c r="W423" s="569"/>
      <c r="X423" s="569"/>
      <c r="Y423" s="569"/>
      <c r="Z423" s="678"/>
      <c r="AA423" s="581"/>
      <c r="AB423" s="581"/>
      <c r="AC423" s="580"/>
      <c r="AD423" s="581"/>
      <c r="AE423" s="581"/>
      <c r="AF423" s="578"/>
      <c r="AG423" s="578"/>
      <c r="AH423" s="578"/>
    </row>
    <row r="424" spans="1:34" s="18" customFormat="1" ht="12" customHeight="1">
      <c r="A424" s="582"/>
      <c r="B424" s="552"/>
      <c r="C424" s="552"/>
      <c r="D424" s="552"/>
      <c r="E424" s="552"/>
      <c r="F424" s="552"/>
      <c r="G424" s="569"/>
      <c r="H424" s="569"/>
      <c r="I424" s="569"/>
      <c r="J424" s="569"/>
      <c r="K424" s="569"/>
      <c r="L424" s="569"/>
      <c r="M424" s="569"/>
      <c r="N424" s="569"/>
      <c r="O424" s="569"/>
      <c r="P424" s="569"/>
      <c r="Q424" s="569"/>
      <c r="R424" s="569"/>
      <c r="S424" s="569"/>
      <c r="T424" s="569"/>
      <c r="U424" s="569"/>
      <c r="V424" s="569"/>
      <c r="W424" s="569"/>
      <c r="X424" s="569"/>
      <c r="Y424" s="569"/>
      <c r="Z424" s="678"/>
      <c r="AA424" s="581"/>
      <c r="AB424" s="581"/>
      <c r="AC424" s="580"/>
      <c r="AD424" s="581"/>
      <c r="AE424" s="581"/>
      <c r="AF424" s="578"/>
      <c r="AG424" s="578"/>
      <c r="AH424" s="578"/>
    </row>
    <row r="425" spans="1:34" s="18" customFormat="1" ht="12" customHeight="1">
      <c r="A425" s="567" t="s">
        <v>96</v>
      </c>
      <c r="B425" s="552"/>
      <c r="C425" s="552"/>
      <c r="D425" s="552"/>
      <c r="E425" s="552"/>
      <c r="F425" s="552"/>
      <c r="G425" s="569"/>
      <c r="H425" s="569"/>
      <c r="I425" s="569"/>
      <c r="J425" s="569"/>
      <c r="K425" s="569"/>
      <c r="L425" s="569"/>
      <c r="M425" s="569"/>
      <c r="N425" s="569"/>
      <c r="O425" s="569"/>
      <c r="P425" s="569"/>
      <c r="Q425" s="569"/>
      <c r="R425" s="569"/>
      <c r="S425" s="569"/>
      <c r="T425" s="569"/>
      <c r="U425" s="569"/>
      <c r="V425" s="569"/>
      <c r="W425" s="569"/>
      <c r="X425" s="569"/>
      <c r="Y425" s="569"/>
      <c r="Z425" s="678"/>
      <c r="AA425" s="581">
        <v>3745.7</v>
      </c>
      <c r="AB425" s="581">
        <v>4130.3999999999996</v>
      </c>
      <c r="AC425" s="580">
        <v>4553.8999999999996</v>
      </c>
      <c r="AD425" s="581">
        <v>5021.7</v>
      </c>
      <c r="AE425" s="581">
        <v>5535.2</v>
      </c>
      <c r="AF425" s="578"/>
      <c r="AG425" s="578"/>
      <c r="AH425" s="578"/>
    </row>
    <row r="426" spans="1:34" s="18" customFormat="1" ht="12" customHeight="1">
      <c r="A426" s="582" t="s">
        <v>490</v>
      </c>
      <c r="B426" s="552"/>
      <c r="C426" s="552"/>
      <c r="D426" s="552"/>
      <c r="E426" s="552"/>
      <c r="F426" s="552"/>
      <c r="G426" s="569"/>
      <c r="H426" s="569"/>
      <c r="I426" s="569"/>
      <c r="J426" s="569"/>
      <c r="K426" s="569"/>
      <c r="L426" s="569"/>
      <c r="M426" s="569"/>
      <c r="N426" s="569"/>
      <c r="O426" s="569"/>
      <c r="P426" s="569"/>
      <c r="Q426" s="569"/>
      <c r="R426" s="569"/>
      <c r="S426" s="569"/>
      <c r="T426" s="569"/>
      <c r="U426" s="569"/>
      <c r="V426" s="569"/>
      <c r="W426" s="569"/>
      <c r="X426" s="569"/>
      <c r="Y426" s="569"/>
      <c r="Z426" s="678"/>
      <c r="AA426" s="581">
        <v>267.5</v>
      </c>
      <c r="AB426" s="581">
        <v>280.89999999999998</v>
      </c>
      <c r="AC426" s="580">
        <v>294.89999999999998</v>
      </c>
      <c r="AD426" s="581">
        <v>309.8</v>
      </c>
      <c r="AE426" s="581">
        <v>325.2</v>
      </c>
      <c r="AF426" s="578"/>
      <c r="AG426" s="578"/>
      <c r="AH426" s="578"/>
    </row>
    <row r="427" spans="1:34" s="18" customFormat="1" ht="12" customHeight="1">
      <c r="A427" s="582" t="s">
        <v>89</v>
      </c>
      <c r="B427" s="552"/>
      <c r="C427" s="552"/>
      <c r="D427" s="552"/>
      <c r="E427" s="552"/>
      <c r="F427" s="552"/>
      <c r="G427" s="569"/>
      <c r="H427" s="569"/>
      <c r="I427" s="569"/>
      <c r="J427" s="569"/>
      <c r="K427" s="569"/>
      <c r="L427" s="569"/>
      <c r="M427" s="569"/>
      <c r="N427" s="569"/>
      <c r="O427" s="569"/>
      <c r="P427" s="569"/>
      <c r="Q427" s="569"/>
      <c r="R427" s="569"/>
      <c r="S427" s="569"/>
      <c r="T427" s="569"/>
      <c r="U427" s="569"/>
      <c r="V427" s="569"/>
      <c r="W427" s="569"/>
      <c r="X427" s="569"/>
      <c r="Y427" s="569"/>
      <c r="Z427" s="678"/>
      <c r="AA427" s="581">
        <v>1400.5</v>
      </c>
      <c r="AB427" s="581">
        <v>1470.5</v>
      </c>
      <c r="AC427" s="580">
        <v>1544</v>
      </c>
      <c r="AD427" s="581">
        <v>1621.2</v>
      </c>
      <c r="AE427" s="581">
        <v>1702.3</v>
      </c>
      <c r="AF427" s="578"/>
      <c r="AG427" s="578"/>
      <c r="AH427" s="578"/>
    </row>
    <row r="428" spans="1:34" s="18" customFormat="1" ht="12" customHeight="1">
      <c r="A428" s="582" t="s">
        <v>104</v>
      </c>
      <c r="B428" s="552"/>
      <c r="C428" s="552"/>
      <c r="D428" s="552"/>
      <c r="E428" s="552"/>
      <c r="F428" s="552"/>
      <c r="G428" s="569"/>
      <c r="H428" s="569"/>
      <c r="I428" s="569"/>
      <c r="J428" s="569"/>
      <c r="K428" s="569"/>
      <c r="L428" s="569"/>
      <c r="M428" s="569"/>
      <c r="N428" s="569"/>
      <c r="O428" s="569"/>
      <c r="P428" s="569"/>
      <c r="Q428" s="569"/>
      <c r="R428" s="569"/>
      <c r="S428" s="569"/>
      <c r="T428" s="569"/>
      <c r="U428" s="569"/>
      <c r="V428" s="569"/>
      <c r="W428" s="569"/>
      <c r="X428" s="569"/>
      <c r="Y428" s="569"/>
      <c r="Z428" s="678"/>
      <c r="AA428" s="581">
        <v>4</v>
      </c>
      <c r="AB428" s="581">
        <v>5</v>
      </c>
      <c r="AC428" s="580">
        <v>5</v>
      </c>
      <c r="AD428" s="581">
        <v>5</v>
      </c>
      <c r="AE428" s="581">
        <v>5</v>
      </c>
      <c r="AF428" s="578"/>
      <c r="AG428" s="578"/>
      <c r="AH428" s="578"/>
    </row>
    <row r="429" spans="1:34" s="18" customFormat="1" ht="12" customHeight="1">
      <c r="A429" s="582" t="s">
        <v>90</v>
      </c>
      <c r="B429" s="552"/>
      <c r="C429" s="552"/>
      <c r="D429" s="552"/>
      <c r="E429" s="552"/>
      <c r="F429" s="552"/>
      <c r="G429" s="569"/>
      <c r="H429" s="569"/>
      <c r="I429" s="569"/>
      <c r="J429" s="569"/>
      <c r="K429" s="569"/>
      <c r="L429" s="569"/>
      <c r="M429" s="569"/>
      <c r="N429" s="569"/>
      <c r="O429" s="569"/>
      <c r="P429" s="569"/>
      <c r="Q429" s="569"/>
      <c r="R429" s="569"/>
      <c r="S429" s="569"/>
      <c r="T429" s="569"/>
      <c r="U429" s="569"/>
      <c r="V429" s="569"/>
      <c r="W429" s="569"/>
      <c r="X429" s="569"/>
      <c r="Y429" s="569"/>
      <c r="Z429" s="678"/>
      <c r="AA429" s="581"/>
      <c r="AB429" s="581"/>
      <c r="AC429" s="580"/>
      <c r="AD429" s="581"/>
      <c r="AE429" s="581"/>
      <c r="AF429" s="578"/>
      <c r="AG429" s="578"/>
      <c r="AH429" s="578"/>
    </row>
    <row r="430" spans="1:34" s="18" customFormat="1" ht="12" customHeight="1">
      <c r="A430" s="582"/>
      <c r="B430" s="552"/>
      <c r="C430" s="552"/>
      <c r="D430" s="552"/>
      <c r="E430" s="552"/>
      <c r="F430" s="552"/>
      <c r="G430" s="569"/>
      <c r="H430" s="569"/>
      <c r="I430" s="569"/>
      <c r="J430" s="569"/>
      <c r="K430" s="569"/>
      <c r="L430" s="569"/>
      <c r="M430" s="569"/>
      <c r="N430" s="569"/>
      <c r="O430" s="569"/>
      <c r="P430" s="569"/>
      <c r="Q430" s="569"/>
      <c r="R430" s="569"/>
      <c r="S430" s="569"/>
      <c r="T430" s="569"/>
      <c r="U430" s="569"/>
      <c r="V430" s="569"/>
      <c r="W430" s="569"/>
      <c r="X430" s="569"/>
      <c r="Y430" s="569"/>
      <c r="Z430" s="678"/>
      <c r="AA430" s="581"/>
      <c r="AB430" s="581"/>
      <c r="AC430" s="580"/>
      <c r="AD430" s="581"/>
      <c r="AE430" s="581"/>
      <c r="AF430" s="578"/>
      <c r="AG430" s="578"/>
      <c r="AH430" s="578"/>
    </row>
    <row r="431" spans="1:34" s="18" customFormat="1" ht="12" customHeight="1">
      <c r="A431" s="567" t="s">
        <v>97</v>
      </c>
      <c r="B431" s="552"/>
      <c r="C431" s="552"/>
      <c r="D431" s="552"/>
      <c r="E431" s="552"/>
      <c r="F431" s="552"/>
      <c r="G431" s="569"/>
      <c r="H431" s="569"/>
      <c r="I431" s="569"/>
      <c r="J431" s="569"/>
      <c r="K431" s="569"/>
      <c r="L431" s="569"/>
      <c r="M431" s="569"/>
      <c r="N431" s="569"/>
      <c r="O431" s="569"/>
      <c r="P431" s="569"/>
      <c r="Q431" s="569"/>
      <c r="R431" s="569"/>
      <c r="S431" s="569"/>
      <c r="T431" s="569"/>
      <c r="U431" s="569"/>
      <c r="V431" s="569"/>
      <c r="W431" s="569"/>
      <c r="X431" s="569"/>
      <c r="Y431" s="569"/>
      <c r="Z431" s="678"/>
      <c r="AA431" s="581">
        <v>1394.5</v>
      </c>
      <c r="AB431" s="581">
        <v>1537.7</v>
      </c>
      <c r="AC431" s="580">
        <v>1695.4</v>
      </c>
      <c r="AD431" s="581">
        <v>1869.5</v>
      </c>
      <c r="AE431" s="581">
        <v>2069.6999999999998</v>
      </c>
      <c r="AF431" s="578"/>
      <c r="AG431" s="578"/>
      <c r="AH431" s="578"/>
    </row>
    <row r="432" spans="1:34" s="18" customFormat="1" ht="12" customHeight="1">
      <c r="A432" s="582" t="s">
        <v>490</v>
      </c>
      <c r="B432" s="552"/>
      <c r="C432" s="552"/>
      <c r="D432" s="552"/>
      <c r="E432" s="552"/>
      <c r="F432" s="552"/>
      <c r="G432" s="569"/>
      <c r="H432" s="569"/>
      <c r="I432" s="569"/>
      <c r="J432" s="569"/>
      <c r="K432" s="569"/>
      <c r="L432" s="569"/>
      <c r="M432" s="569"/>
      <c r="N432" s="569"/>
      <c r="O432" s="569"/>
      <c r="P432" s="569"/>
      <c r="Q432" s="569"/>
      <c r="R432" s="569"/>
      <c r="S432" s="569"/>
      <c r="T432" s="569"/>
      <c r="U432" s="569"/>
      <c r="V432" s="569"/>
      <c r="W432" s="569"/>
      <c r="X432" s="569"/>
      <c r="Y432" s="569"/>
      <c r="Z432" s="678"/>
      <c r="AA432" s="581">
        <v>135</v>
      </c>
      <c r="AB432" s="581">
        <v>141.69999999999999</v>
      </c>
      <c r="AC432" s="580">
        <v>148.80000000000001</v>
      </c>
      <c r="AD432" s="581">
        <v>156.30000000000001</v>
      </c>
      <c r="AE432" s="581">
        <v>164.1</v>
      </c>
      <c r="AF432" s="578"/>
      <c r="AG432" s="578"/>
      <c r="AH432" s="578"/>
    </row>
    <row r="433" spans="1:34" s="18" customFormat="1" ht="12" customHeight="1">
      <c r="A433" s="582" t="s">
        <v>89</v>
      </c>
      <c r="B433" s="552"/>
      <c r="C433" s="552"/>
      <c r="D433" s="552"/>
      <c r="E433" s="552"/>
      <c r="F433" s="552"/>
      <c r="G433" s="569"/>
      <c r="H433" s="569"/>
      <c r="I433" s="569"/>
      <c r="J433" s="569"/>
      <c r="K433" s="569"/>
      <c r="L433" s="569"/>
      <c r="M433" s="569"/>
      <c r="N433" s="569"/>
      <c r="O433" s="569"/>
      <c r="P433" s="569"/>
      <c r="Q433" s="569"/>
      <c r="R433" s="569"/>
      <c r="S433" s="569"/>
      <c r="T433" s="569"/>
      <c r="U433" s="569"/>
      <c r="V433" s="569"/>
      <c r="W433" s="569"/>
      <c r="X433" s="569"/>
      <c r="Y433" s="569"/>
      <c r="Z433" s="678"/>
      <c r="AA433" s="581">
        <v>1033.2</v>
      </c>
      <c r="AB433" s="581">
        <v>1084.9000000000001</v>
      </c>
      <c r="AC433" s="580">
        <v>1139.0999999999999</v>
      </c>
      <c r="AD433" s="581">
        <v>1196.0999999999999</v>
      </c>
      <c r="AE433" s="581">
        <v>1255.9000000000001</v>
      </c>
      <c r="AF433" s="578"/>
      <c r="AG433" s="578"/>
      <c r="AH433" s="578"/>
    </row>
    <row r="434" spans="1:34" s="18" customFormat="1" ht="12" customHeight="1">
      <c r="A434" s="582" t="s">
        <v>104</v>
      </c>
      <c r="B434" s="552"/>
      <c r="C434" s="552"/>
      <c r="D434" s="552"/>
      <c r="E434" s="552"/>
      <c r="F434" s="552"/>
      <c r="G434" s="569"/>
      <c r="H434" s="569"/>
      <c r="I434" s="569"/>
      <c r="J434" s="569"/>
      <c r="K434" s="569"/>
      <c r="L434" s="569"/>
      <c r="M434" s="569"/>
      <c r="N434" s="569"/>
      <c r="O434" s="569"/>
      <c r="P434" s="569"/>
      <c r="Q434" s="569"/>
      <c r="R434" s="569"/>
      <c r="S434" s="569"/>
      <c r="T434" s="569"/>
      <c r="U434" s="569"/>
      <c r="V434" s="569"/>
      <c r="W434" s="569"/>
      <c r="X434" s="569"/>
      <c r="Y434" s="569"/>
      <c r="Z434" s="678"/>
      <c r="AA434" s="581">
        <v>4</v>
      </c>
      <c r="AB434" s="581">
        <v>5</v>
      </c>
      <c r="AC434" s="580">
        <v>5</v>
      </c>
      <c r="AD434" s="581">
        <v>5</v>
      </c>
      <c r="AE434" s="581">
        <v>5</v>
      </c>
      <c r="AF434" s="578"/>
      <c r="AG434" s="578"/>
      <c r="AH434" s="578"/>
    </row>
    <row r="435" spans="1:34" s="18" customFormat="1" ht="12" customHeight="1">
      <c r="A435" s="582" t="s">
        <v>90</v>
      </c>
      <c r="B435" s="552"/>
      <c r="C435" s="552"/>
      <c r="D435" s="552"/>
      <c r="E435" s="552"/>
      <c r="F435" s="552"/>
      <c r="G435" s="569"/>
      <c r="H435" s="569"/>
      <c r="I435" s="569"/>
      <c r="J435" s="569"/>
      <c r="K435" s="569"/>
      <c r="L435" s="569"/>
      <c r="M435" s="569"/>
      <c r="N435" s="569"/>
      <c r="O435" s="569"/>
      <c r="P435" s="569"/>
      <c r="Q435" s="569"/>
      <c r="R435" s="569"/>
      <c r="S435" s="569"/>
      <c r="T435" s="569"/>
      <c r="U435" s="569"/>
      <c r="V435" s="569"/>
      <c r="W435" s="569"/>
      <c r="X435" s="569"/>
      <c r="Y435" s="569"/>
      <c r="Z435" s="678"/>
      <c r="AA435" s="581"/>
      <c r="AB435" s="581"/>
      <c r="AC435" s="580"/>
      <c r="AD435" s="581"/>
      <c r="AE435" s="581"/>
      <c r="AF435" s="578"/>
      <c r="AG435" s="578"/>
      <c r="AH435" s="578"/>
    </row>
    <row r="436" spans="1:34" s="18" customFormat="1" ht="12" customHeight="1">
      <c r="A436" s="582"/>
      <c r="B436" s="552"/>
      <c r="C436" s="552"/>
      <c r="D436" s="552"/>
      <c r="E436" s="552"/>
      <c r="F436" s="552"/>
      <c r="G436" s="569"/>
      <c r="H436" s="569"/>
      <c r="I436" s="569"/>
      <c r="J436" s="569"/>
      <c r="K436" s="569"/>
      <c r="L436" s="569"/>
      <c r="M436" s="569"/>
      <c r="N436" s="569"/>
      <c r="O436" s="569"/>
      <c r="P436" s="569"/>
      <c r="Q436" s="569"/>
      <c r="R436" s="569"/>
      <c r="S436" s="569"/>
      <c r="T436" s="569"/>
      <c r="U436" s="569"/>
      <c r="V436" s="569"/>
      <c r="W436" s="569"/>
      <c r="X436" s="569"/>
      <c r="Y436" s="569"/>
      <c r="Z436" s="678"/>
      <c r="AA436" s="581"/>
      <c r="AB436" s="581"/>
      <c r="AC436" s="580"/>
      <c r="AD436" s="581"/>
      <c r="AE436" s="581"/>
      <c r="AF436" s="578"/>
      <c r="AG436" s="578"/>
      <c r="AH436" s="578"/>
    </row>
    <row r="437" spans="1:34" s="18" customFormat="1" ht="12" customHeight="1">
      <c r="A437" s="567" t="s">
        <v>98</v>
      </c>
      <c r="B437" s="552"/>
      <c r="C437" s="552"/>
      <c r="D437" s="552"/>
      <c r="E437" s="552"/>
      <c r="F437" s="552"/>
      <c r="G437" s="569"/>
      <c r="H437" s="569"/>
      <c r="I437" s="569"/>
      <c r="J437" s="569"/>
      <c r="K437" s="569"/>
      <c r="L437" s="569"/>
      <c r="M437" s="569"/>
      <c r="N437" s="569"/>
      <c r="O437" s="569"/>
      <c r="P437" s="569"/>
      <c r="Q437" s="569"/>
      <c r="R437" s="569"/>
      <c r="S437" s="569"/>
      <c r="T437" s="569"/>
      <c r="U437" s="569"/>
      <c r="V437" s="569"/>
      <c r="W437" s="569"/>
      <c r="X437" s="569"/>
      <c r="Y437" s="569"/>
      <c r="Z437" s="678"/>
      <c r="AA437" s="581">
        <v>1984</v>
      </c>
      <c r="AB437" s="581">
        <v>2187.8000000000002</v>
      </c>
      <c r="AC437" s="580">
        <v>2412.1</v>
      </c>
      <c r="AD437" s="581">
        <v>2659.9</v>
      </c>
      <c r="AE437" s="581">
        <v>2931.8</v>
      </c>
      <c r="AF437" s="578"/>
      <c r="AG437" s="578"/>
      <c r="AH437" s="578"/>
    </row>
    <row r="438" spans="1:34" s="18" customFormat="1" ht="12" customHeight="1">
      <c r="A438" s="582" t="s">
        <v>490</v>
      </c>
      <c r="B438" s="552"/>
      <c r="C438" s="552"/>
      <c r="D438" s="552"/>
      <c r="E438" s="552"/>
      <c r="F438" s="552"/>
      <c r="G438" s="569"/>
      <c r="H438" s="569"/>
      <c r="I438" s="569"/>
      <c r="J438" s="569"/>
      <c r="K438" s="569"/>
      <c r="L438" s="569"/>
      <c r="M438" s="569"/>
      <c r="N438" s="569"/>
      <c r="O438" s="569"/>
      <c r="P438" s="569"/>
      <c r="Q438" s="569"/>
      <c r="R438" s="569"/>
      <c r="S438" s="569"/>
      <c r="T438" s="569"/>
      <c r="U438" s="569"/>
      <c r="V438" s="569"/>
      <c r="W438" s="569"/>
      <c r="X438" s="569"/>
      <c r="Y438" s="569"/>
      <c r="Z438" s="678"/>
      <c r="AA438" s="581">
        <v>262.3</v>
      </c>
      <c r="AB438" s="581">
        <v>276.5</v>
      </c>
      <c r="AC438" s="580">
        <v>290.3</v>
      </c>
      <c r="AD438" s="581">
        <v>304.89999999999998</v>
      </c>
      <c r="AE438" s="581">
        <v>320.10000000000002</v>
      </c>
      <c r="AF438" s="578"/>
      <c r="AG438" s="578"/>
      <c r="AH438" s="578"/>
    </row>
    <row r="439" spans="1:34" s="18" customFormat="1" ht="12" customHeight="1">
      <c r="A439" s="582" t="s">
        <v>89</v>
      </c>
      <c r="B439" s="552"/>
      <c r="C439" s="552"/>
      <c r="D439" s="552"/>
      <c r="E439" s="552"/>
      <c r="F439" s="552"/>
      <c r="G439" s="569"/>
      <c r="H439" s="569"/>
      <c r="I439" s="569"/>
      <c r="J439" s="569"/>
      <c r="K439" s="569"/>
      <c r="L439" s="569"/>
      <c r="M439" s="569"/>
      <c r="N439" s="569"/>
      <c r="O439" s="569"/>
      <c r="P439" s="569"/>
      <c r="Q439" s="569"/>
      <c r="R439" s="569"/>
      <c r="S439" s="569"/>
      <c r="T439" s="569"/>
      <c r="U439" s="569"/>
      <c r="V439" s="569"/>
      <c r="W439" s="569"/>
      <c r="X439" s="569"/>
      <c r="Y439" s="569"/>
      <c r="Z439" s="678"/>
      <c r="AA439" s="581">
        <v>753.5</v>
      </c>
      <c r="AB439" s="581">
        <v>791.2</v>
      </c>
      <c r="AC439" s="580">
        <v>830.8</v>
      </c>
      <c r="AD439" s="581">
        <v>872.3</v>
      </c>
      <c r="AE439" s="581">
        <v>915.9</v>
      </c>
      <c r="AF439" s="578"/>
      <c r="AG439" s="578"/>
      <c r="AH439" s="578"/>
    </row>
    <row r="440" spans="1:34" s="18" customFormat="1" ht="12" customHeight="1">
      <c r="A440" s="582" t="s">
        <v>104</v>
      </c>
      <c r="B440" s="552"/>
      <c r="C440" s="552"/>
      <c r="D440" s="552"/>
      <c r="E440" s="552"/>
      <c r="F440" s="552"/>
      <c r="G440" s="569"/>
      <c r="H440" s="569"/>
      <c r="I440" s="569"/>
      <c r="J440" s="569"/>
      <c r="K440" s="569"/>
      <c r="L440" s="569"/>
      <c r="M440" s="569"/>
      <c r="N440" s="569"/>
      <c r="O440" s="569"/>
      <c r="P440" s="569"/>
      <c r="Q440" s="569"/>
      <c r="R440" s="569"/>
      <c r="S440" s="569"/>
      <c r="T440" s="569"/>
      <c r="U440" s="569"/>
      <c r="V440" s="569"/>
      <c r="W440" s="569"/>
      <c r="X440" s="569"/>
      <c r="Y440" s="569"/>
      <c r="Z440" s="678"/>
      <c r="AA440" s="581">
        <v>5</v>
      </c>
      <c r="AB440" s="581">
        <v>5</v>
      </c>
      <c r="AC440" s="580">
        <v>5</v>
      </c>
      <c r="AD440" s="581">
        <v>5</v>
      </c>
      <c r="AE440" s="581">
        <v>5</v>
      </c>
      <c r="AF440" s="578"/>
      <c r="AG440" s="578"/>
      <c r="AH440" s="578"/>
    </row>
    <row r="441" spans="1:34" s="18" customFormat="1" ht="12" customHeight="1">
      <c r="A441" s="582" t="s">
        <v>90</v>
      </c>
      <c r="B441" s="552"/>
      <c r="C441" s="552"/>
      <c r="D441" s="552"/>
      <c r="E441" s="552"/>
      <c r="F441" s="552"/>
      <c r="G441" s="569"/>
      <c r="H441" s="569"/>
      <c r="I441" s="569"/>
      <c r="J441" s="569"/>
      <c r="K441" s="569"/>
      <c r="L441" s="569"/>
      <c r="M441" s="569"/>
      <c r="N441" s="569"/>
      <c r="O441" s="569"/>
      <c r="P441" s="569"/>
      <c r="Q441" s="569"/>
      <c r="R441" s="569"/>
      <c r="S441" s="569"/>
      <c r="T441" s="569"/>
      <c r="U441" s="569"/>
      <c r="V441" s="569"/>
      <c r="W441" s="569"/>
      <c r="X441" s="569"/>
      <c r="Y441" s="569"/>
      <c r="Z441" s="678"/>
      <c r="AA441" s="581"/>
      <c r="AB441" s="581"/>
      <c r="AC441" s="580"/>
      <c r="AD441" s="581"/>
      <c r="AE441" s="581"/>
      <c r="AF441" s="578"/>
      <c r="AG441" s="578"/>
      <c r="AH441" s="578"/>
    </row>
    <row r="442" spans="1:34" s="18" customFormat="1" ht="12" customHeight="1">
      <c r="A442" s="582"/>
      <c r="B442" s="552"/>
      <c r="C442" s="552"/>
      <c r="D442" s="552"/>
      <c r="E442" s="552"/>
      <c r="F442" s="552"/>
      <c r="G442" s="569"/>
      <c r="H442" s="569"/>
      <c r="I442" s="569"/>
      <c r="J442" s="569"/>
      <c r="K442" s="569"/>
      <c r="L442" s="569"/>
      <c r="M442" s="569"/>
      <c r="N442" s="569"/>
      <c r="O442" s="569"/>
      <c r="P442" s="569"/>
      <c r="Q442" s="569"/>
      <c r="R442" s="569"/>
      <c r="S442" s="569"/>
      <c r="T442" s="569"/>
      <c r="U442" s="569"/>
      <c r="V442" s="569"/>
      <c r="W442" s="569"/>
      <c r="X442" s="569"/>
      <c r="Y442" s="569"/>
      <c r="Z442" s="678"/>
      <c r="AA442" s="581"/>
      <c r="AB442" s="581"/>
      <c r="AC442" s="580"/>
      <c r="AD442" s="581"/>
      <c r="AE442" s="581"/>
      <c r="AF442" s="578"/>
      <c r="AG442" s="578"/>
      <c r="AH442" s="578"/>
    </row>
    <row r="443" spans="1:34" s="18" customFormat="1" ht="12" customHeight="1">
      <c r="A443" s="567" t="s">
        <v>99</v>
      </c>
      <c r="B443" s="552"/>
      <c r="C443" s="552"/>
      <c r="D443" s="552"/>
      <c r="E443" s="552"/>
      <c r="F443" s="552"/>
      <c r="G443" s="569"/>
      <c r="H443" s="569"/>
      <c r="I443" s="569"/>
      <c r="J443" s="569"/>
      <c r="K443" s="569"/>
      <c r="L443" s="569"/>
      <c r="M443" s="569"/>
      <c r="N443" s="569"/>
      <c r="O443" s="569"/>
      <c r="P443" s="569"/>
      <c r="Q443" s="569"/>
      <c r="R443" s="569"/>
      <c r="S443" s="569"/>
      <c r="T443" s="569"/>
      <c r="U443" s="569"/>
      <c r="V443" s="569"/>
      <c r="W443" s="569"/>
      <c r="X443" s="569"/>
      <c r="Y443" s="569"/>
      <c r="Z443" s="678"/>
      <c r="AA443" s="581">
        <v>3255.3</v>
      </c>
      <c r="AB443" s="581">
        <v>3521.3</v>
      </c>
      <c r="AC443" s="580">
        <v>3808.4</v>
      </c>
      <c r="AD443" s="581">
        <v>4119.6000000000004</v>
      </c>
      <c r="AE443" s="581">
        <v>4454.3</v>
      </c>
      <c r="AF443" s="578"/>
      <c r="AG443" s="578"/>
      <c r="AH443" s="578"/>
    </row>
    <row r="444" spans="1:34" s="18" customFormat="1" ht="12" customHeight="1">
      <c r="A444" s="582" t="s">
        <v>490</v>
      </c>
      <c r="B444" s="552"/>
      <c r="C444" s="552"/>
      <c r="D444" s="552"/>
      <c r="E444" s="552"/>
      <c r="F444" s="552"/>
      <c r="G444" s="569"/>
      <c r="H444" s="569"/>
      <c r="I444" s="569"/>
      <c r="J444" s="569"/>
      <c r="K444" s="569"/>
      <c r="L444" s="569"/>
      <c r="M444" s="569"/>
      <c r="N444" s="569"/>
      <c r="O444" s="569"/>
      <c r="P444" s="569"/>
      <c r="Q444" s="569"/>
      <c r="R444" s="569"/>
      <c r="S444" s="569"/>
      <c r="T444" s="569"/>
      <c r="U444" s="569"/>
      <c r="V444" s="569"/>
      <c r="W444" s="569"/>
      <c r="X444" s="569"/>
      <c r="Y444" s="569"/>
      <c r="Z444" s="678"/>
      <c r="AA444" s="581">
        <v>208.2</v>
      </c>
      <c r="AB444" s="581">
        <v>218.7</v>
      </c>
      <c r="AC444" s="580">
        <v>229.6</v>
      </c>
      <c r="AD444" s="581">
        <v>241.1</v>
      </c>
      <c r="AE444" s="581">
        <v>253.1</v>
      </c>
      <c r="AF444" s="578"/>
      <c r="AG444" s="578"/>
      <c r="AH444" s="578"/>
    </row>
    <row r="445" spans="1:34" s="18" customFormat="1" ht="12" customHeight="1">
      <c r="A445" s="582" t="s">
        <v>89</v>
      </c>
      <c r="B445" s="552"/>
      <c r="C445" s="552"/>
      <c r="D445" s="552"/>
      <c r="E445" s="552"/>
      <c r="F445" s="552"/>
      <c r="G445" s="569"/>
      <c r="H445" s="569"/>
      <c r="I445" s="569"/>
      <c r="J445" s="569"/>
      <c r="K445" s="569"/>
      <c r="L445" s="569"/>
      <c r="M445" s="569"/>
      <c r="N445" s="569"/>
      <c r="O445" s="569"/>
      <c r="P445" s="569"/>
      <c r="Q445" s="569"/>
      <c r="R445" s="569"/>
      <c r="S445" s="569"/>
      <c r="T445" s="569"/>
      <c r="U445" s="569"/>
      <c r="V445" s="569"/>
      <c r="W445" s="569"/>
      <c r="X445" s="569"/>
      <c r="Y445" s="569"/>
      <c r="Z445" s="678"/>
      <c r="AA445" s="581">
        <v>1563.4</v>
      </c>
      <c r="AB445" s="581">
        <v>1610.3</v>
      </c>
      <c r="AC445" s="580">
        <v>1658.7</v>
      </c>
      <c r="AD445" s="581">
        <v>1708.4</v>
      </c>
      <c r="AE445" s="581">
        <v>1759.7</v>
      </c>
      <c r="AF445" s="578"/>
      <c r="AG445" s="578"/>
      <c r="AH445" s="578"/>
    </row>
    <row r="446" spans="1:34" s="18" customFormat="1" ht="12" customHeight="1">
      <c r="A446" s="582" t="s">
        <v>104</v>
      </c>
      <c r="B446" s="552"/>
      <c r="C446" s="552"/>
      <c r="D446" s="552"/>
      <c r="E446" s="552"/>
      <c r="F446" s="552"/>
      <c r="G446" s="569"/>
      <c r="H446" s="569"/>
      <c r="I446" s="569"/>
      <c r="J446" s="569"/>
      <c r="K446" s="569"/>
      <c r="L446" s="569"/>
      <c r="M446" s="569"/>
      <c r="N446" s="569"/>
      <c r="O446" s="569"/>
      <c r="P446" s="569"/>
      <c r="Q446" s="569"/>
      <c r="R446" s="569"/>
      <c r="S446" s="569"/>
      <c r="T446" s="569"/>
      <c r="U446" s="569"/>
      <c r="V446" s="569"/>
      <c r="W446" s="569"/>
      <c r="X446" s="569"/>
      <c r="Y446" s="569"/>
      <c r="Z446" s="678"/>
      <c r="AA446" s="581">
        <v>4</v>
      </c>
      <c r="AB446" s="581">
        <v>3</v>
      </c>
      <c r="AC446" s="580">
        <v>3</v>
      </c>
      <c r="AD446" s="581">
        <v>3</v>
      </c>
      <c r="AE446" s="581">
        <v>3</v>
      </c>
      <c r="AF446" s="578"/>
      <c r="AG446" s="578"/>
      <c r="AH446" s="578"/>
    </row>
    <row r="447" spans="1:34" s="18" customFormat="1" ht="12" customHeight="1">
      <c r="A447" s="582" t="s">
        <v>90</v>
      </c>
      <c r="B447" s="552"/>
      <c r="C447" s="552"/>
      <c r="D447" s="552"/>
      <c r="E447" s="552"/>
      <c r="F447" s="552"/>
      <c r="G447" s="569"/>
      <c r="H447" s="569"/>
      <c r="I447" s="569"/>
      <c r="J447" s="569"/>
      <c r="K447" s="569"/>
      <c r="L447" s="569"/>
      <c r="M447" s="569"/>
      <c r="N447" s="569"/>
      <c r="O447" s="569"/>
      <c r="P447" s="569"/>
      <c r="Q447" s="569"/>
      <c r="R447" s="569"/>
      <c r="S447" s="569"/>
      <c r="T447" s="569"/>
      <c r="U447" s="569"/>
      <c r="V447" s="569"/>
      <c r="W447" s="569"/>
      <c r="X447" s="569"/>
      <c r="Y447" s="569"/>
      <c r="Z447" s="678"/>
      <c r="AA447" s="581"/>
      <c r="AB447" s="581"/>
      <c r="AC447" s="580"/>
      <c r="AD447" s="581"/>
      <c r="AE447" s="581"/>
      <c r="AF447" s="578"/>
      <c r="AG447" s="578"/>
      <c r="AH447" s="578"/>
    </row>
    <row r="448" spans="1:34" s="18" customFormat="1" ht="12" customHeight="1">
      <c r="A448" s="582"/>
      <c r="B448" s="552"/>
      <c r="C448" s="552"/>
      <c r="D448" s="552"/>
      <c r="E448" s="552"/>
      <c r="F448" s="552"/>
      <c r="G448" s="569"/>
      <c r="H448" s="569"/>
      <c r="I448" s="569"/>
      <c r="J448" s="569"/>
      <c r="K448" s="569"/>
      <c r="L448" s="569"/>
      <c r="M448" s="569"/>
      <c r="N448" s="569"/>
      <c r="O448" s="569"/>
      <c r="P448" s="569"/>
      <c r="Q448" s="569"/>
      <c r="R448" s="569"/>
      <c r="S448" s="569"/>
      <c r="T448" s="569"/>
      <c r="U448" s="569"/>
      <c r="V448" s="569"/>
      <c r="W448" s="569"/>
      <c r="X448" s="569"/>
      <c r="Y448" s="569"/>
      <c r="Z448" s="678"/>
      <c r="AA448" s="581"/>
      <c r="AB448" s="581"/>
      <c r="AC448" s="580"/>
      <c r="AD448" s="581"/>
      <c r="AE448" s="581"/>
      <c r="AF448" s="578"/>
      <c r="AG448" s="578"/>
      <c r="AH448" s="578"/>
    </row>
    <row r="449" spans="1:34" s="18" customFormat="1" ht="12" customHeight="1">
      <c r="A449" s="567" t="s">
        <v>492</v>
      </c>
      <c r="B449" s="552"/>
      <c r="C449" s="552"/>
      <c r="D449" s="552"/>
      <c r="E449" s="552"/>
      <c r="F449" s="552"/>
      <c r="G449" s="569"/>
      <c r="H449" s="569"/>
      <c r="I449" s="569"/>
      <c r="J449" s="569"/>
      <c r="K449" s="569"/>
      <c r="L449" s="569"/>
      <c r="M449" s="569"/>
      <c r="N449" s="569"/>
      <c r="O449" s="569"/>
      <c r="P449" s="569"/>
      <c r="Q449" s="569"/>
      <c r="R449" s="569"/>
      <c r="S449" s="569"/>
      <c r="T449" s="569"/>
      <c r="U449" s="569"/>
      <c r="V449" s="569"/>
      <c r="W449" s="569"/>
      <c r="X449" s="569"/>
      <c r="Y449" s="569"/>
      <c r="Z449" s="678"/>
      <c r="AA449" s="581">
        <v>39591.599999999999</v>
      </c>
      <c r="AB449" s="581">
        <v>52041.4</v>
      </c>
      <c r="AC449" s="580">
        <v>55155.5</v>
      </c>
      <c r="AD449" s="581">
        <v>58977.2</v>
      </c>
      <c r="AE449" s="581">
        <v>62852.2</v>
      </c>
      <c r="AF449" s="578"/>
      <c r="AG449" s="578"/>
      <c r="AH449" s="578"/>
    </row>
    <row r="450" spans="1:34" s="18" customFormat="1" ht="12" customHeight="1">
      <c r="A450" s="582" t="s">
        <v>493</v>
      </c>
      <c r="B450" s="552"/>
      <c r="C450" s="552"/>
      <c r="D450" s="552"/>
      <c r="E450" s="552"/>
      <c r="F450" s="552"/>
      <c r="G450" s="569"/>
      <c r="H450" s="569"/>
      <c r="I450" s="569"/>
      <c r="J450" s="569"/>
      <c r="K450" s="569"/>
      <c r="L450" s="569"/>
      <c r="M450" s="569"/>
      <c r="N450" s="569"/>
      <c r="O450" s="569"/>
      <c r="P450" s="569"/>
      <c r="Q450" s="569"/>
      <c r="R450" s="569"/>
      <c r="S450" s="569"/>
      <c r="T450" s="569"/>
      <c r="U450" s="569"/>
      <c r="V450" s="569"/>
      <c r="W450" s="569"/>
      <c r="X450" s="569"/>
      <c r="Y450" s="569"/>
      <c r="Z450" s="678"/>
      <c r="AA450" s="581">
        <v>257.39999999999998</v>
      </c>
      <c r="AB450" s="581">
        <v>279.10000000000002</v>
      </c>
      <c r="AC450" s="580">
        <v>288</v>
      </c>
      <c r="AD450" s="581">
        <v>297.8</v>
      </c>
      <c r="AE450" s="581">
        <v>307.2</v>
      </c>
      <c r="AF450" s="578"/>
      <c r="AG450" s="578"/>
      <c r="AH450" s="578"/>
    </row>
    <row r="451" spans="1:34" s="18" customFormat="1" ht="12" customHeight="1">
      <c r="A451" s="582" t="s">
        <v>494</v>
      </c>
      <c r="B451" s="552"/>
      <c r="C451" s="552"/>
      <c r="D451" s="552"/>
      <c r="E451" s="552"/>
      <c r="F451" s="552"/>
      <c r="G451" s="569"/>
      <c r="H451" s="569"/>
      <c r="I451" s="569"/>
      <c r="J451" s="569"/>
      <c r="K451" s="569"/>
      <c r="L451" s="569"/>
      <c r="M451" s="569"/>
      <c r="N451" s="569"/>
      <c r="O451" s="569"/>
      <c r="P451" s="569"/>
      <c r="Q451" s="569"/>
      <c r="R451" s="569"/>
      <c r="S451" s="569"/>
      <c r="T451" s="569"/>
      <c r="U451" s="569"/>
      <c r="V451" s="569"/>
      <c r="W451" s="569"/>
      <c r="X451" s="569"/>
      <c r="Y451" s="569"/>
      <c r="Z451" s="678"/>
      <c r="AA451" s="581">
        <v>15384.3</v>
      </c>
      <c r="AB451" s="581">
        <v>18648.5</v>
      </c>
      <c r="AC451" s="580">
        <v>19154.3</v>
      </c>
      <c r="AD451" s="581">
        <v>19804.8</v>
      </c>
      <c r="AE451" s="581">
        <v>20460.599999999999</v>
      </c>
      <c r="AF451" s="578"/>
      <c r="AG451" s="578"/>
      <c r="AH451" s="578"/>
    </row>
    <row r="452" spans="1:34" s="18" customFormat="1" ht="12" customHeight="1">
      <c r="A452" s="582" t="s">
        <v>495</v>
      </c>
      <c r="B452" s="552"/>
      <c r="C452" s="552"/>
      <c r="D452" s="552"/>
      <c r="E452" s="552"/>
      <c r="F452" s="552"/>
      <c r="G452" s="569"/>
      <c r="H452" s="569"/>
      <c r="I452" s="569"/>
      <c r="J452" s="569"/>
      <c r="K452" s="569"/>
      <c r="L452" s="569"/>
      <c r="M452" s="569"/>
      <c r="N452" s="569"/>
      <c r="O452" s="569"/>
      <c r="P452" s="569"/>
      <c r="Q452" s="569"/>
      <c r="R452" s="569"/>
      <c r="S452" s="569"/>
      <c r="T452" s="569"/>
      <c r="U452" s="569"/>
      <c r="V452" s="569"/>
      <c r="W452" s="569"/>
      <c r="X452" s="569"/>
      <c r="Y452" s="569"/>
      <c r="Z452" s="678"/>
      <c r="AA452" s="581">
        <v>6.2</v>
      </c>
      <c r="AB452" s="581">
        <v>21.2</v>
      </c>
      <c r="AC452" s="580">
        <v>2.7</v>
      </c>
      <c r="AD452" s="581">
        <v>3.4</v>
      </c>
      <c r="AE452" s="581">
        <v>3.3</v>
      </c>
      <c r="AF452" s="578"/>
      <c r="AG452" s="578"/>
      <c r="AH452" s="578"/>
    </row>
    <row r="453" spans="1:34" s="18" customFormat="1" ht="12" customHeight="1">
      <c r="A453" s="582" t="s">
        <v>90</v>
      </c>
      <c r="B453" s="552"/>
      <c r="C453" s="552"/>
      <c r="D453" s="552"/>
      <c r="E453" s="552"/>
      <c r="F453" s="552"/>
      <c r="G453" s="569"/>
      <c r="H453" s="569"/>
      <c r="I453" s="569"/>
      <c r="J453" s="569"/>
      <c r="K453" s="569"/>
      <c r="L453" s="569"/>
      <c r="M453" s="569"/>
      <c r="N453" s="569"/>
      <c r="O453" s="569"/>
      <c r="P453" s="569"/>
      <c r="Q453" s="569"/>
      <c r="R453" s="569"/>
      <c r="S453" s="569"/>
      <c r="T453" s="569"/>
      <c r="U453" s="569"/>
      <c r="V453" s="569"/>
      <c r="W453" s="569"/>
      <c r="X453" s="569"/>
      <c r="Y453" s="569"/>
      <c r="Z453" s="678"/>
      <c r="AA453" s="581">
        <v>14.4</v>
      </c>
      <c r="AB453" s="581">
        <v>31.4</v>
      </c>
      <c r="AC453" s="580">
        <v>6</v>
      </c>
      <c r="AD453" s="581">
        <v>6.9</v>
      </c>
      <c r="AE453" s="581">
        <v>6.6</v>
      </c>
      <c r="AF453" s="578"/>
      <c r="AG453" s="578"/>
      <c r="AH453" s="578"/>
    </row>
    <row r="454" spans="1:34" s="18" customFormat="1" ht="12" customHeight="1">
      <c r="A454" s="582" t="s">
        <v>496</v>
      </c>
      <c r="B454" s="552"/>
      <c r="C454" s="552"/>
      <c r="D454" s="552"/>
      <c r="E454" s="552"/>
      <c r="F454" s="552"/>
      <c r="G454" s="569"/>
      <c r="H454" s="569"/>
      <c r="I454" s="569"/>
      <c r="J454" s="569"/>
      <c r="K454" s="569"/>
      <c r="L454" s="569"/>
      <c r="M454" s="569"/>
      <c r="N454" s="569"/>
      <c r="O454" s="569"/>
      <c r="P454" s="569"/>
      <c r="Q454" s="569"/>
      <c r="R454" s="569"/>
      <c r="S454" s="569"/>
      <c r="T454" s="569"/>
      <c r="U454" s="569"/>
      <c r="V454" s="569"/>
      <c r="W454" s="569"/>
      <c r="X454" s="569"/>
      <c r="Y454" s="569"/>
      <c r="Z454" s="678"/>
      <c r="AA454" s="581"/>
      <c r="AB454" s="581"/>
      <c r="AC454" s="580"/>
      <c r="AD454" s="581"/>
      <c r="AE454" s="581"/>
      <c r="AF454" s="578"/>
      <c r="AG454" s="578"/>
      <c r="AH454" s="578"/>
    </row>
    <row r="455" spans="1:34" s="18" customFormat="1" ht="12" customHeight="1">
      <c r="A455" s="582"/>
      <c r="B455" s="552"/>
      <c r="C455" s="552"/>
      <c r="D455" s="552"/>
      <c r="E455" s="552"/>
      <c r="F455" s="552"/>
      <c r="G455" s="569"/>
      <c r="H455" s="569"/>
      <c r="I455" s="569"/>
      <c r="J455" s="569"/>
      <c r="K455" s="569"/>
      <c r="L455" s="569"/>
      <c r="M455" s="569"/>
      <c r="N455" s="569"/>
      <c r="O455" s="569"/>
      <c r="P455" s="569"/>
      <c r="Q455" s="569"/>
      <c r="R455" s="569"/>
      <c r="S455" s="569"/>
      <c r="T455" s="569"/>
      <c r="U455" s="569"/>
      <c r="V455" s="569"/>
      <c r="W455" s="569"/>
      <c r="X455" s="569"/>
      <c r="Y455" s="569"/>
      <c r="Z455" s="678"/>
      <c r="AA455" s="581"/>
      <c r="AB455" s="581"/>
      <c r="AC455" s="580"/>
      <c r="AD455" s="581"/>
      <c r="AE455" s="581"/>
      <c r="AF455" s="578"/>
      <c r="AG455" s="578"/>
      <c r="AH455" s="578"/>
    </row>
    <row r="456" spans="1:34" s="18" customFormat="1" ht="12" customHeight="1">
      <c r="A456" s="567" t="s">
        <v>103</v>
      </c>
      <c r="B456" s="552"/>
      <c r="C456" s="552"/>
      <c r="D456" s="552"/>
      <c r="E456" s="552"/>
      <c r="F456" s="552"/>
      <c r="G456" s="569"/>
      <c r="H456" s="569"/>
      <c r="I456" s="569"/>
      <c r="J456" s="569"/>
      <c r="K456" s="569"/>
      <c r="L456" s="569"/>
      <c r="M456" s="569"/>
      <c r="N456" s="569"/>
      <c r="O456" s="569"/>
      <c r="P456" s="569"/>
      <c r="Q456" s="569"/>
      <c r="R456" s="569"/>
      <c r="S456" s="569"/>
      <c r="T456" s="569"/>
      <c r="U456" s="569"/>
      <c r="V456" s="569"/>
      <c r="W456" s="569"/>
      <c r="X456" s="569"/>
      <c r="Y456" s="569"/>
      <c r="Z456" s="678"/>
      <c r="AA456" s="581">
        <v>32351.599999999999</v>
      </c>
      <c r="AB456" s="581">
        <v>35334.400000000001</v>
      </c>
      <c r="AC456" s="580">
        <v>38218.800000000003</v>
      </c>
      <c r="AD456" s="581">
        <v>41606.699999999997</v>
      </c>
      <c r="AE456" s="581">
        <v>45301</v>
      </c>
      <c r="AF456" s="578"/>
      <c r="AG456" s="578"/>
      <c r="AH456" s="578"/>
    </row>
    <row r="457" spans="1:34" s="18" customFormat="1" ht="12" customHeight="1">
      <c r="A457" s="582" t="s">
        <v>490</v>
      </c>
      <c r="B457" s="552"/>
      <c r="C457" s="552"/>
      <c r="D457" s="552"/>
      <c r="E457" s="552"/>
      <c r="F457" s="552"/>
      <c r="G457" s="569"/>
      <c r="H457" s="569"/>
      <c r="I457" s="569"/>
      <c r="J457" s="569"/>
      <c r="K457" s="569"/>
      <c r="L457" s="569"/>
      <c r="M457" s="569"/>
      <c r="N457" s="569"/>
      <c r="O457" s="569"/>
      <c r="P457" s="569"/>
      <c r="Q457" s="569"/>
      <c r="R457" s="569"/>
      <c r="S457" s="569"/>
      <c r="T457" s="569"/>
      <c r="U457" s="569"/>
      <c r="V457" s="569"/>
      <c r="W457" s="569"/>
      <c r="X457" s="569"/>
      <c r="Y457" s="569"/>
      <c r="Z457" s="678"/>
      <c r="AA457" s="581">
        <v>234.3</v>
      </c>
      <c r="AB457" s="581">
        <v>245.3</v>
      </c>
      <c r="AC457" s="580">
        <v>256.10000000000002</v>
      </c>
      <c r="AD457" s="581">
        <v>267.8</v>
      </c>
      <c r="AE457" s="581">
        <v>280.2</v>
      </c>
      <c r="AF457" s="578"/>
      <c r="AG457" s="578"/>
      <c r="AH457" s="578"/>
    </row>
    <row r="458" spans="1:34" s="18" customFormat="1" ht="12" customHeight="1">
      <c r="A458" s="582" t="s">
        <v>89</v>
      </c>
      <c r="B458" s="552"/>
      <c r="C458" s="552"/>
      <c r="D458" s="552"/>
      <c r="E458" s="552"/>
      <c r="F458" s="552"/>
      <c r="G458" s="569"/>
      <c r="H458" s="569"/>
      <c r="I458" s="569"/>
      <c r="J458" s="569"/>
      <c r="K458" s="569"/>
      <c r="L458" s="569"/>
      <c r="M458" s="569"/>
      <c r="N458" s="569"/>
      <c r="O458" s="569"/>
      <c r="P458" s="569"/>
      <c r="Q458" s="569"/>
      <c r="R458" s="569"/>
      <c r="S458" s="569"/>
      <c r="T458" s="569"/>
      <c r="U458" s="569"/>
      <c r="V458" s="569"/>
      <c r="W458" s="569"/>
      <c r="X458" s="569"/>
      <c r="Y458" s="569"/>
      <c r="Z458" s="678"/>
      <c r="AA458" s="581">
        <v>13806.2</v>
      </c>
      <c r="AB458" s="581">
        <v>14403.1</v>
      </c>
      <c r="AC458" s="580">
        <v>14922</v>
      </c>
      <c r="AD458" s="581">
        <v>15533.7</v>
      </c>
      <c r="AE458" s="581">
        <v>16165.1</v>
      </c>
      <c r="AF458" s="578"/>
      <c r="AG458" s="578"/>
      <c r="AH458" s="578"/>
    </row>
    <row r="459" spans="1:34" s="18" customFormat="1" ht="12" customHeight="1">
      <c r="A459" s="582" t="s">
        <v>104</v>
      </c>
      <c r="B459" s="552"/>
      <c r="C459" s="552"/>
      <c r="D459" s="552"/>
      <c r="E459" s="552"/>
      <c r="F459" s="552"/>
      <c r="G459" s="569"/>
      <c r="H459" s="569"/>
      <c r="I459" s="569"/>
      <c r="J459" s="569"/>
      <c r="K459" s="569"/>
      <c r="L459" s="569"/>
      <c r="M459" s="569"/>
      <c r="N459" s="569"/>
      <c r="O459" s="569"/>
      <c r="P459" s="569"/>
      <c r="Q459" s="569"/>
      <c r="R459" s="569"/>
      <c r="S459" s="569"/>
      <c r="T459" s="569"/>
      <c r="U459" s="569"/>
      <c r="V459" s="569"/>
      <c r="W459" s="569"/>
      <c r="X459" s="569"/>
      <c r="Y459" s="569"/>
      <c r="Z459" s="678"/>
      <c r="AA459" s="581">
        <v>1.6</v>
      </c>
      <c r="AB459" s="581">
        <v>4.3</v>
      </c>
      <c r="AC459" s="580">
        <v>3.6</v>
      </c>
      <c r="AD459" s="581">
        <v>4.0999999999999996</v>
      </c>
      <c r="AE459" s="581">
        <v>4.0999999999999996</v>
      </c>
      <c r="AF459" s="578"/>
      <c r="AG459" s="578"/>
      <c r="AH459" s="578"/>
    </row>
    <row r="460" spans="1:34" s="18" customFormat="1" ht="12.95" customHeight="1">
      <c r="A460" s="582" t="s">
        <v>90</v>
      </c>
      <c r="B460" s="587"/>
      <c r="C460" s="587"/>
      <c r="D460" s="587"/>
      <c r="E460" s="587"/>
      <c r="F460" s="587"/>
      <c r="G460" s="588"/>
      <c r="H460" s="588"/>
      <c r="I460" s="588"/>
      <c r="J460" s="588"/>
      <c r="K460" s="588"/>
      <c r="L460" s="588"/>
      <c r="M460" s="588"/>
      <c r="N460" s="588"/>
      <c r="O460" s="588"/>
      <c r="P460" s="598"/>
      <c r="Q460" s="598"/>
      <c r="R460" s="598"/>
      <c r="S460" s="598"/>
      <c r="T460" s="598"/>
      <c r="U460" s="598"/>
      <c r="V460" s="569"/>
      <c r="W460" s="569"/>
      <c r="X460" s="569"/>
      <c r="Y460" s="569"/>
      <c r="Z460" s="678"/>
      <c r="AA460" s="581">
        <v>8.1</v>
      </c>
      <c r="AB460" s="581">
        <v>9.1999999999999993</v>
      </c>
      <c r="AC460" s="580">
        <v>8.1999999999999993</v>
      </c>
      <c r="AD460" s="581">
        <v>8.9</v>
      </c>
      <c r="AE460" s="581">
        <v>8.9</v>
      </c>
      <c r="AF460" s="578"/>
      <c r="AG460" s="578"/>
      <c r="AH460" s="578"/>
    </row>
    <row r="461" spans="1:34" ht="20.100000000000001" customHeight="1">
      <c r="A461" s="587"/>
      <c r="V461" s="598"/>
      <c r="W461" s="598"/>
      <c r="X461" s="598"/>
      <c r="Y461" s="598"/>
      <c r="Z461" s="679"/>
      <c r="AA461" s="599"/>
      <c r="AB461" s="599"/>
      <c r="AC461" s="599"/>
      <c r="AD461" s="599"/>
      <c r="AE461" s="599"/>
      <c r="AF461" s="578"/>
      <c r="AG461" s="578"/>
      <c r="AH461" s="578"/>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FB356"/>
  <sheetViews>
    <sheetView zoomScale="115" zoomScaleNormal="115" workbookViewId="0">
      <pane xSplit="1" ySplit="1" topLeftCell="B2" activePane="bottomRight" state="frozen"/>
      <selection pane="topRight" activeCell="B1" sqref="B1"/>
      <selection pane="bottomLeft" activeCell="A2" sqref="A2"/>
      <selection pane="bottomRight" activeCell="I24" sqref="I24"/>
    </sheetView>
  </sheetViews>
  <sheetFormatPr defaultColWidth="8.85546875" defaultRowHeight="12.75"/>
  <cols>
    <col min="1" max="1" width="56.140625" style="3" customWidth="1"/>
    <col min="2" max="3" width="11.28515625" style="57" customWidth="1"/>
    <col min="4" max="4" width="11.28515625" style="71" customWidth="1"/>
    <col min="5" max="5" width="13.42578125" style="59" customWidth="1"/>
    <col min="6" max="6" width="12.42578125" style="59" bestFit="1" customWidth="1"/>
    <col min="7" max="11" width="12.85546875" style="59" customWidth="1"/>
    <col min="12" max="13" width="13.140625" style="3" customWidth="1"/>
    <col min="14" max="16384" width="8.85546875" style="3"/>
  </cols>
  <sheetData>
    <row r="1" spans="1:82" s="22" customFormat="1" ht="15.75">
      <c r="A1" s="240" t="s">
        <v>719</v>
      </c>
      <c r="B1" s="66">
        <v>2012</v>
      </c>
      <c r="C1" s="66">
        <v>2013</v>
      </c>
      <c r="D1" s="241">
        <v>2014</v>
      </c>
      <c r="E1" s="66">
        <v>2015</v>
      </c>
      <c r="F1" s="66">
        <v>2016</v>
      </c>
      <c r="G1" s="66">
        <v>2017</v>
      </c>
      <c r="H1" s="661">
        <v>2018</v>
      </c>
      <c r="I1" s="66">
        <v>2018</v>
      </c>
      <c r="J1" s="66">
        <v>2019</v>
      </c>
      <c r="K1" s="66">
        <v>2020</v>
      </c>
      <c r="L1" s="66">
        <v>2021</v>
      </c>
      <c r="M1" s="836">
        <v>2022</v>
      </c>
      <c r="N1" s="836">
        <v>2023</v>
      </c>
    </row>
    <row r="2" spans="1:82" s="22" customFormat="1" ht="15" customHeight="1">
      <c r="A2" s="242" t="s">
        <v>106</v>
      </c>
      <c r="B2" s="68" t="s">
        <v>82</v>
      </c>
      <c r="C2" s="68" t="s">
        <v>82</v>
      </c>
      <c r="D2" s="181" t="s">
        <v>82</v>
      </c>
      <c r="E2" s="68" t="s">
        <v>82</v>
      </c>
      <c r="F2" s="68" t="s">
        <v>82</v>
      </c>
      <c r="G2" s="68" t="s">
        <v>82</v>
      </c>
      <c r="H2" s="603" t="s">
        <v>83</v>
      </c>
      <c r="I2" s="966" t="s">
        <v>82</v>
      </c>
      <c r="J2" s="67" t="s">
        <v>83</v>
      </c>
      <c r="K2" s="67" t="s">
        <v>83</v>
      </c>
      <c r="L2" s="67" t="s">
        <v>83</v>
      </c>
      <c r="M2" s="67" t="s">
        <v>83</v>
      </c>
      <c r="N2" s="67" t="s">
        <v>83</v>
      </c>
      <c r="O2" s="436"/>
      <c r="P2" s="436"/>
      <c r="Q2" s="436"/>
      <c r="R2" s="436"/>
      <c r="S2" s="436"/>
      <c r="T2" s="436"/>
      <c r="U2" s="436"/>
      <c r="V2" s="436"/>
      <c r="W2" s="436"/>
      <c r="X2" s="436"/>
      <c r="Y2" s="436"/>
      <c r="Z2" s="436"/>
      <c r="AA2" s="436"/>
      <c r="AB2" s="436"/>
      <c r="AC2" s="436"/>
      <c r="AD2" s="436"/>
      <c r="AE2" s="436"/>
      <c r="AF2" s="436"/>
      <c r="AG2" s="436"/>
      <c r="AH2" s="436"/>
      <c r="AI2" s="436"/>
    </row>
    <row r="3" spans="1:82" s="22" customFormat="1">
      <c r="A3" s="106" t="s">
        <v>107</v>
      </c>
      <c r="B3" s="69" t="s">
        <v>85</v>
      </c>
      <c r="C3" s="69" t="s">
        <v>85</v>
      </c>
      <c r="D3" s="69" t="s">
        <v>85</v>
      </c>
      <c r="E3" s="69" t="s">
        <v>685</v>
      </c>
      <c r="F3" s="69" t="s">
        <v>675</v>
      </c>
      <c r="G3" s="886" t="s">
        <v>771</v>
      </c>
      <c r="H3" s="605" t="s">
        <v>675</v>
      </c>
      <c r="I3" s="966" t="s">
        <v>781</v>
      </c>
      <c r="J3" s="126" t="s">
        <v>771</v>
      </c>
      <c r="K3" s="126" t="s">
        <v>771</v>
      </c>
      <c r="L3" s="126" t="s">
        <v>771</v>
      </c>
      <c r="M3" s="126" t="s">
        <v>771</v>
      </c>
      <c r="N3" s="126" t="s">
        <v>771</v>
      </c>
      <c r="O3" s="436"/>
      <c r="P3" s="436"/>
      <c r="Q3" s="436"/>
      <c r="R3" s="436"/>
      <c r="S3" s="436"/>
      <c r="T3" s="436"/>
      <c r="U3" s="436"/>
      <c r="V3" s="436"/>
      <c r="W3" s="436"/>
      <c r="X3" s="436"/>
      <c r="Y3" s="436"/>
      <c r="Z3" s="436"/>
      <c r="AA3" s="436"/>
      <c r="AB3" s="436"/>
      <c r="AC3" s="436"/>
      <c r="AD3" s="436"/>
      <c r="AE3" s="436"/>
      <c r="AF3" s="436"/>
      <c r="AG3" s="436"/>
      <c r="AH3" s="436"/>
      <c r="AI3" s="436"/>
    </row>
    <row r="4" spans="1:82">
      <c r="A4" s="106"/>
      <c r="B4" s="69"/>
      <c r="C4" s="69"/>
      <c r="D4" s="131"/>
      <c r="E4" s="69"/>
      <c r="F4" s="69"/>
      <c r="G4" s="889"/>
      <c r="H4" s="605"/>
      <c r="I4" s="969"/>
      <c r="J4" s="126"/>
      <c r="K4" s="126"/>
      <c r="L4" s="126"/>
      <c r="M4" s="126"/>
      <c r="N4" s="126"/>
      <c r="O4" s="10"/>
      <c r="P4" s="10"/>
      <c r="Q4" s="10"/>
      <c r="R4" s="10"/>
      <c r="S4" s="10"/>
      <c r="T4" s="10"/>
      <c r="U4" s="10"/>
      <c r="V4" s="10"/>
      <c r="W4" s="10"/>
      <c r="X4" s="10"/>
      <c r="Y4" s="10"/>
      <c r="Z4" s="10"/>
      <c r="AA4" s="10"/>
      <c r="AB4" s="10"/>
      <c r="AC4" s="10"/>
      <c r="AD4" s="10"/>
      <c r="AE4" s="10"/>
      <c r="AF4" s="10"/>
      <c r="AG4" s="10"/>
      <c r="AH4" s="10"/>
      <c r="AI4" s="10"/>
    </row>
    <row r="5" spans="1:82" s="4" customFormat="1">
      <c r="A5" s="243" t="s">
        <v>108</v>
      </c>
      <c r="B5" s="77">
        <v>9418.9</v>
      </c>
      <c r="C5" s="77">
        <v>9897.5</v>
      </c>
      <c r="D5" s="77">
        <v>11874.9</v>
      </c>
      <c r="E5" s="77">
        <v>11003.1</v>
      </c>
      <c r="F5" s="77">
        <v>10485.5</v>
      </c>
      <c r="G5" s="123">
        <v>11525.1</v>
      </c>
      <c r="H5" s="607">
        <v>12730.7</v>
      </c>
      <c r="I5" s="961">
        <v>14086.8</v>
      </c>
      <c r="J5" s="87">
        <v>14266.8</v>
      </c>
      <c r="K5" s="87">
        <v>14630.8</v>
      </c>
      <c r="L5" s="87">
        <v>15236.1</v>
      </c>
      <c r="M5" s="87">
        <v>16846.599999999999</v>
      </c>
      <c r="N5" s="87">
        <v>18516.400000000001</v>
      </c>
      <c r="O5" s="9"/>
      <c r="P5" s="9"/>
      <c r="Q5" s="9"/>
      <c r="R5" s="9"/>
      <c r="S5" s="9"/>
      <c r="T5" s="9"/>
      <c r="U5" s="9"/>
      <c r="V5" s="9"/>
      <c r="W5" s="9"/>
      <c r="X5" s="9"/>
      <c r="Y5" s="9"/>
      <c r="Z5" s="9"/>
      <c r="AA5" s="9"/>
      <c r="AB5" s="9"/>
      <c r="AC5" s="9"/>
      <c r="AD5" s="9"/>
      <c r="AE5" s="9"/>
      <c r="AF5" s="9"/>
      <c r="AG5" s="9"/>
      <c r="AH5" s="9"/>
      <c r="AI5" s="9"/>
    </row>
    <row r="6" spans="1:82">
      <c r="A6" s="106"/>
      <c r="B6" s="90"/>
      <c r="C6" s="90"/>
      <c r="D6" s="90"/>
      <c r="E6" s="510"/>
      <c r="F6" s="510"/>
      <c r="G6" s="124"/>
      <c r="H6" s="608"/>
      <c r="I6" s="969"/>
      <c r="J6" s="86"/>
      <c r="K6" s="86"/>
      <c r="L6" s="86"/>
      <c r="M6" s="86"/>
      <c r="N6" s="86"/>
      <c r="O6" s="10"/>
      <c r="P6" s="10"/>
      <c r="Q6" s="10"/>
      <c r="R6" s="10"/>
      <c r="S6" s="10"/>
      <c r="T6" s="10"/>
      <c r="U6" s="10"/>
      <c r="V6" s="10"/>
      <c r="W6" s="10"/>
      <c r="X6" s="10"/>
      <c r="Y6" s="10"/>
      <c r="Z6" s="10"/>
      <c r="AA6" s="10"/>
      <c r="AB6" s="10"/>
      <c r="AC6" s="10"/>
      <c r="AD6" s="10"/>
      <c r="AE6" s="10"/>
      <c r="AF6" s="10"/>
      <c r="AG6" s="10"/>
      <c r="AH6" s="10"/>
      <c r="AI6" s="10"/>
    </row>
    <row r="7" spans="1:82" s="4" customFormat="1">
      <c r="A7" s="243" t="s">
        <v>109</v>
      </c>
      <c r="B7" s="77">
        <v>8219</v>
      </c>
      <c r="C7" s="77">
        <v>8879.6</v>
      </c>
      <c r="D7" s="77">
        <v>10232.1</v>
      </c>
      <c r="E7" s="77">
        <v>9157.6</v>
      </c>
      <c r="F7" s="77">
        <v>8421.6</v>
      </c>
      <c r="G7" s="123">
        <v>9141.4</v>
      </c>
      <c r="H7" s="607">
        <v>9639.4</v>
      </c>
      <c r="I7" s="961">
        <f>I9+I23+I25+I42</f>
        <v>10475.900000000001</v>
      </c>
      <c r="J7" s="87">
        <v>10784.5</v>
      </c>
      <c r="K7" s="87">
        <v>11467.5</v>
      </c>
      <c r="L7" s="87">
        <v>12091.8</v>
      </c>
      <c r="M7" s="87">
        <v>13647.9</v>
      </c>
      <c r="N7" s="87">
        <v>15316.6</v>
      </c>
      <c r="O7" s="9"/>
      <c r="P7" s="9"/>
      <c r="Q7" s="9"/>
      <c r="R7" s="9"/>
      <c r="S7" s="9"/>
      <c r="T7" s="9"/>
      <c r="U7" s="9"/>
      <c r="V7" s="9"/>
      <c r="W7" s="9"/>
      <c r="X7" s="9"/>
      <c r="Y7" s="9"/>
      <c r="Z7" s="9"/>
      <c r="AA7" s="9"/>
      <c r="AB7" s="9"/>
      <c r="AC7" s="9"/>
      <c r="AD7" s="9"/>
      <c r="AE7" s="9"/>
      <c r="AF7" s="9"/>
      <c r="AG7" s="9"/>
      <c r="AH7" s="9"/>
      <c r="AI7" s="9"/>
    </row>
    <row r="8" spans="1:82">
      <c r="A8" s="106"/>
      <c r="B8" s="90"/>
      <c r="C8" s="90"/>
      <c r="D8" s="90"/>
      <c r="E8" s="510"/>
      <c r="F8" s="510"/>
      <c r="G8" s="124"/>
      <c r="H8" s="608"/>
      <c r="I8" s="969"/>
      <c r="J8" s="86"/>
      <c r="K8" s="86"/>
      <c r="L8" s="86"/>
      <c r="M8" s="86"/>
      <c r="N8" s="86"/>
      <c r="O8" s="10"/>
      <c r="P8" s="10"/>
      <c r="Q8" s="10"/>
      <c r="R8" s="10"/>
      <c r="S8" s="10"/>
      <c r="T8" s="10"/>
      <c r="U8" s="10"/>
      <c r="V8" s="10"/>
      <c r="W8" s="10"/>
      <c r="X8" s="10"/>
      <c r="Y8" s="10"/>
      <c r="Z8" s="10"/>
      <c r="AA8" s="10"/>
      <c r="AB8" s="10"/>
      <c r="AC8" s="10"/>
      <c r="AD8" s="10"/>
      <c r="AE8" s="10"/>
      <c r="AF8" s="10"/>
      <c r="AG8" s="10"/>
      <c r="AH8" s="10"/>
      <c r="AI8" s="10"/>
    </row>
    <row r="9" spans="1:82" s="6" customFormat="1">
      <c r="A9" s="244" t="s">
        <v>110</v>
      </c>
      <c r="B9" s="245">
        <v>5629.2</v>
      </c>
      <c r="C9" s="245">
        <v>5848.5</v>
      </c>
      <c r="D9" s="245">
        <v>6778.9</v>
      </c>
      <c r="E9" s="77">
        <v>5894.2</v>
      </c>
      <c r="F9" s="77">
        <v>5286.2</v>
      </c>
      <c r="G9" s="890">
        <v>5317.4</v>
      </c>
      <c r="H9" s="763">
        <v>5564.9</v>
      </c>
      <c r="I9" s="961">
        <f>I10+I12+I17</f>
        <v>6119.2</v>
      </c>
      <c r="J9" s="238">
        <v>6247.1</v>
      </c>
      <c r="K9" s="238">
        <v>6600.5</v>
      </c>
      <c r="L9" s="238">
        <v>7153.1</v>
      </c>
      <c r="M9" s="238">
        <v>8105.4</v>
      </c>
      <c r="N9" s="238">
        <v>9094.9</v>
      </c>
      <c r="O9" s="2"/>
      <c r="P9" s="2"/>
      <c r="Q9" s="2"/>
      <c r="R9" s="2"/>
      <c r="S9" s="2"/>
      <c r="T9" s="2"/>
      <c r="U9" s="2"/>
      <c r="V9" s="2"/>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row>
    <row r="10" spans="1:82" s="7" customFormat="1">
      <c r="A10" s="487" t="s">
        <v>111</v>
      </c>
      <c r="B10" s="225">
        <v>2645.1</v>
      </c>
      <c r="C10" s="225">
        <v>2808.4</v>
      </c>
      <c r="D10" s="225">
        <v>3195.1</v>
      </c>
      <c r="E10" s="829">
        <v>3037.1</v>
      </c>
      <c r="F10" s="829">
        <v>2844.3</v>
      </c>
      <c r="G10" s="891">
        <v>3093.8</v>
      </c>
      <c r="H10" s="577">
        <v>3250.2</v>
      </c>
      <c r="I10" s="974">
        <f>I11</f>
        <v>3101.9</v>
      </c>
      <c r="J10" s="488">
        <v>2949.5</v>
      </c>
      <c r="K10" s="488">
        <v>3214.9</v>
      </c>
      <c r="L10" s="488">
        <v>3504.3</v>
      </c>
      <c r="M10" s="488">
        <v>3989.7</v>
      </c>
      <c r="N10" s="488">
        <v>4533.3999999999996</v>
      </c>
      <c r="O10" s="2"/>
      <c r="P10" s="2"/>
      <c r="Q10" s="2"/>
      <c r="R10" s="2"/>
      <c r="S10" s="2"/>
      <c r="T10" s="2"/>
      <c r="U10" s="2"/>
      <c r="V10" s="2"/>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row>
    <row r="11" spans="1:82">
      <c r="A11" s="352" t="s">
        <v>112</v>
      </c>
      <c r="B11" s="90">
        <v>2645.1</v>
      </c>
      <c r="C11" s="90">
        <v>2808.4</v>
      </c>
      <c r="D11" s="90">
        <v>3195.1</v>
      </c>
      <c r="E11" s="78">
        <v>3037.1</v>
      </c>
      <c r="F11" s="78">
        <v>2844.3</v>
      </c>
      <c r="G11" s="891">
        <v>3093.8</v>
      </c>
      <c r="H11" s="577">
        <v>3250.2</v>
      </c>
      <c r="I11" s="969">
        <v>3101.9</v>
      </c>
      <c r="J11" s="488">
        <v>2949.5</v>
      </c>
      <c r="K11" s="488">
        <v>3214.9</v>
      </c>
      <c r="L11" s="488">
        <v>3504.3</v>
      </c>
      <c r="M11" s="488">
        <v>3989.7</v>
      </c>
      <c r="N11" s="488">
        <v>4533.3999999999996</v>
      </c>
      <c r="O11" s="10"/>
      <c r="P11" s="10"/>
      <c r="Q11" s="10"/>
      <c r="R11" s="10"/>
      <c r="S11" s="10"/>
      <c r="T11" s="10"/>
      <c r="U11" s="10"/>
      <c r="V11" s="10"/>
      <c r="W11" s="10"/>
      <c r="X11" s="10"/>
      <c r="Y11" s="10"/>
      <c r="Z11" s="10"/>
      <c r="AA11" s="10"/>
      <c r="AB11" s="10"/>
      <c r="AC11" s="10"/>
      <c r="AD11" s="10"/>
      <c r="AE11" s="10"/>
      <c r="AF11" s="10"/>
      <c r="AG11" s="10"/>
      <c r="AH11" s="10"/>
      <c r="AI11" s="10"/>
    </row>
    <row r="12" spans="1:82" s="8" customFormat="1">
      <c r="A12" s="106" t="s">
        <v>113</v>
      </c>
      <c r="B12" s="90">
        <v>2739.3</v>
      </c>
      <c r="C12" s="90">
        <v>2755.1</v>
      </c>
      <c r="D12" s="90">
        <v>3353.9</v>
      </c>
      <c r="E12" s="78">
        <v>2621.6</v>
      </c>
      <c r="F12" s="78">
        <v>2230.1</v>
      </c>
      <c r="G12" s="124">
        <v>1950.4</v>
      </c>
      <c r="H12" s="608">
        <v>2092.9</v>
      </c>
      <c r="I12" s="974">
        <f>SUM(I13:I16)</f>
        <v>2751.9</v>
      </c>
      <c r="J12" s="86">
        <v>3032.2</v>
      </c>
      <c r="K12" s="86">
        <v>3096.2</v>
      </c>
      <c r="L12" s="86">
        <v>3333.4</v>
      </c>
      <c r="M12" s="86">
        <v>3767.1</v>
      </c>
      <c r="N12" s="86">
        <v>4181.8</v>
      </c>
      <c r="O12" s="9"/>
      <c r="P12" s="9"/>
      <c r="Q12" s="9"/>
      <c r="R12" s="9"/>
      <c r="S12" s="9"/>
      <c r="T12" s="9"/>
      <c r="U12" s="9"/>
      <c r="V12" s="9"/>
      <c r="W12" s="9"/>
      <c r="X12" s="9"/>
      <c r="Y12" s="9"/>
      <c r="Z12" s="9"/>
      <c r="AA12" s="9"/>
      <c r="AB12" s="9"/>
      <c r="AC12" s="9"/>
      <c r="AD12" s="9"/>
      <c r="AE12" s="9"/>
      <c r="AF12" s="9"/>
      <c r="AG12" s="9"/>
      <c r="AH12" s="9"/>
      <c r="AI12" s="9"/>
    </row>
    <row r="13" spans="1:82">
      <c r="A13" s="352" t="s">
        <v>114</v>
      </c>
      <c r="B13" s="90">
        <v>1740.5</v>
      </c>
      <c r="C13" s="90">
        <v>2060.5</v>
      </c>
      <c r="D13" s="90">
        <v>2522.4</v>
      </c>
      <c r="E13" s="78">
        <v>2374.8000000000002</v>
      </c>
      <c r="F13" s="78">
        <v>2093.8000000000002</v>
      </c>
      <c r="G13" s="124">
        <v>1794.1</v>
      </c>
      <c r="H13" s="608">
        <v>1971.5</v>
      </c>
      <c r="I13" s="969">
        <v>1933</v>
      </c>
      <c r="J13" s="86">
        <v>2556.3000000000002</v>
      </c>
      <c r="K13" s="86">
        <v>2784.3</v>
      </c>
      <c r="L13" s="86">
        <v>3036.3</v>
      </c>
      <c r="M13" s="86">
        <v>3410.5</v>
      </c>
      <c r="N13" s="86">
        <v>3818.5</v>
      </c>
      <c r="O13" s="10"/>
      <c r="P13" s="10"/>
      <c r="Q13" s="10"/>
      <c r="R13" s="10"/>
      <c r="S13" s="10"/>
      <c r="T13" s="10"/>
      <c r="U13" s="10"/>
      <c r="V13" s="10"/>
      <c r="W13" s="10"/>
      <c r="X13" s="10"/>
      <c r="Y13" s="10"/>
      <c r="Z13" s="10"/>
      <c r="AA13" s="10"/>
      <c r="AB13" s="10"/>
      <c r="AC13" s="10"/>
      <c r="AD13" s="10"/>
      <c r="AE13" s="10"/>
      <c r="AF13" s="10"/>
      <c r="AG13" s="10"/>
      <c r="AH13" s="10"/>
      <c r="AI13" s="10"/>
    </row>
    <row r="14" spans="1:82">
      <c r="A14" s="352" t="s">
        <v>115</v>
      </c>
      <c r="B14" s="90">
        <v>981.1</v>
      </c>
      <c r="C14" s="90">
        <v>666.7</v>
      </c>
      <c r="D14" s="90">
        <v>794.2</v>
      </c>
      <c r="E14" s="78">
        <v>195.4</v>
      </c>
      <c r="F14" s="78">
        <v>92</v>
      </c>
      <c r="G14" s="124">
        <v>113.6</v>
      </c>
      <c r="H14" s="608">
        <v>89.5</v>
      </c>
      <c r="I14" s="969">
        <v>775</v>
      </c>
      <c r="J14" s="86">
        <v>428.1</v>
      </c>
      <c r="K14" s="86">
        <v>259.3</v>
      </c>
      <c r="L14" s="86">
        <v>240.3</v>
      </c>
      <c r="M14" s="86">
        <v>294.60000000000002</v>
      </c>
      <c r="N14" s="86">
        <v>294.60000000000002</v>
      </c>
      <c r="O14" s="10"/>
      <c r="P14" s="10"/>
      <c r="Q14" s="10"/>
      <c r="R14" s="10"/>
      <c r="S14" s="10"/>
      <c r="T14" s="10"/>
      <c r="U14" s="10"/>
      <c r="V14" s="10"/>
      <c r="W14" s="10"/>
      <c r="X14" s="10"/>
      <c r="Y14" s="10"/>
      <c r="Z14" s="10"/>
      <c r="AA14" s="10"/>
      <c r="AB14" s="10"/>
      <c r="AC14" s="10"/>
      <c r="AD14" s="10"/>
      <c r="AE14" s="10"/>
      <c r="AF14" s="10"/>
      <c r="AG14" s="10"/>
      <c r="AH14" s="10"/>
      <c r="AI14" s="10"/>
    </row>
    <row r="15" spans="1:82">
      <c r="A15" s="352" t="s">
        <v>116</v>
      </c>
      <c r="B15" s="90">
        <v>11.4</v>
      </c>
      <c r="C15" s="90">
        <v>18.600000000000001</v>
      </c>
      <c r="D15" s="90">
        <v>22.4</v>
      </c>
      <c r="E15" s="78">
        <v>30.8</v>
      </c>
      <c r="F15" s="78">
        <v>26.6</v>
      </c>
      <c r="G15" s="124">
        <v>25.6</v>
      </c>
      <c r="H15" s="608">
        <v>18.899999999999999</v>
      </c>
      <c r="I15" s="969">
        <v>26.3</v>
      </c>
      <c r="J15" s="86">
        <v>27.9</v>
      </c>
      <c r="K15" s="86">
        <v>30.4</v>
      </c>
      <c r="L15" s="86">
        <v>33.200000000000003</v>
      </c>
      <c r="M15" s="86">
        <v>36.200000000000003</v>
      </c>
      <c r="N15" s="86">
        <v>39.4</v>
      </c>
      <c r="O15" s="10"/>
      <c r="P15" s="10"/>
      <c r="Q15" s="10"/>
      <c r="R15" s="10"/>
      <c r="S15" s="10"/>
      <c r="T15" s="10"/>
      <c r="U15" s="10"/>
      <c r="V15" s="10"/>
      <c r="W15" s="10"/>
      <c r="X15" s="10"/>
      <c r="Y15" s="10"/>
      <c r="Z15" s="10"/>
      <c r="AA15" s="10"/>
      <c r="AB15" s="10"/>
      <c r="AC15" s="10"/>
      <c r="AD15" s="10"/>
      <c r="AE15" s="10"/>
      <c r="AF15" s="10"/>
      <c r="AG15" s="10"/>
      <c r="AH15" s="10"/>
      <c r="AI15" s="10"/>
    </row>
    <row r="16" spans="1:82">
      <c r="A16" s="352" t="s">
        <v>117</v>
      </c>
      <c r="B16" s="90">
        <v>6.3</v>
      </c>
      <c r="C16" s="90">
        <v>9.1999999999999993</v>
      </c>
      <c r="D16" s="90">
        <v>14.9</v>
      </c>
      <c r="E16" s="78">
        <v>20.5</v>
      </c>
      <c r="F16" s="78">
        <v>17.7</v>
      </c>
      <c r="G16" s="124">
        <v>17.100000000000001</v>
      </c>
      <c r="H16" s="608">
        <v>13</v>
      </c>
      <c r="I16" s="969">
        <v>17.600000000000001</v>
      </c>
      <c r="J16" s="86">
        <v>19.899999999999999</v>
      </c>
      <c r="K16" s="86">
        <v>21.7</v>
      </c>
      <c r="L16" s="86">
        <v>23.7</v>
      </c>
      <c r="M16" s="86">
        <v>25.8</v>
      </c>
      <c r="N16" s="86">
        <v>28.1</v>
      </c>
      <c r="O16" s="10"/>
      <c r="P16" s="10"/>
      <c r="Q16" s="10"/>
      <c r="R16" s="10"/>
      <c r="S16" s="10"/>
      <c r="T16" s="10"/>
      <c r="U16" s="10"/>
      <c r="V16" s="10"/>
      <c r="W16" s="10"/>
      <c r="X16" s="10"/>
      <c r="Y16" s="10"/>
      <c r="Z16" s="10"/>
      <c r="AA16" s="10"/>
      <c r="AB16" s="10"/>
      <c r="AC16" s="10"/>
      <c r="AD16" s="10"/>
      <c r="AE16" s="10"/>
      <c r="AF16" s="10"/>
      <c r="AG16" s="10"/>
      <c r="AH16" s="10"/>
      <c r="AI16" s="10"/>
    </row>
    <row r="17" spans="1:35" s="8" customFormat="1">
      <c r="A17" s="106" t="s">
        <v>118</v>
      </c>
      <c r="B17" s="90">
        <v>244.8</v>
      </c>
      <c r="C17" s="90">
        <v>285</v>
      </c>
      <c r="D17" s="90">
        <v>229.9</v>
      </c>
      <c r="E17" s="78">
        <v>235.6</v>
      </c>
      <c r="F17" s="78">
        <v>211.8</v>
      </c>
      <c r="G17" s="124">
        <v>273.10000000000002</v>
      </c>
      <c r="H17" s="608">
        <v>221.8</v>
      </c>
      <c r="I17" s="974">
        <f>SUM(I18:I21)</f>
        <v>265.39999999999998</v>
      </c>
      <c r="J17" s="86">
        <v>265.39999999999998</v>
      </c>
      <c r="K17" s="86">
        <v>289.3</v>
      </c>
      <c r="L17" s="86">
        <v>315.39999999999998</v>
      </c>
      <c r="M17" s="86">
        <v>348.7</v>
      </c>
      <c r="N17" s="86">
        <v>379.6</v>
      </c>
      <c r="O17" s="9"/>
      <c r="P17" s="9"/>
      <c r="Q17" s="9"/>
      <c r="R17" s="9"/>
      <c r="S17" s="9"/>
      <c r="T17" s="9"/>
      <c r="U17" s="9"/>
      <c r="V17" s="9"/>
      <c r="W17" s="9"/>
      <c r="X17" s="9"/>
      <c r="Y17" s="9"/>
      <c r="Z17" s="9"/>
      <c r="AA17" s="9"/>
      <c r="AB17" s="9"/>
      <c r="AC17" s="9"/>
      <c r="AD17" s="9"/>
      <c r="AE17" s="9"/>
      <c r="AF17" s="9"/>
      <c r="AG17" s="9"/>
      <c r="AH17" s="9"/>
      <c r="AI17" s="9"/>
    </row>
    <row r="18" spans="1:35">
      <c r="A18" s="352" t="s">
        <v>119</v>
      </c>
      <c r="B18" s="90">
        <v>13.3</v>
      </c>
      <c r="C18" s="90"/>
      <c r="D18" s="90"/>
      <c r="E18" s="823" t="s">
        <v>120</v>
      </c>
      <c r="G18" s="823">
        <v>0</v>
      </c>
      <c r="H18" s="765"/>
      <c r="I18" s="969"/>
      <c r="J18" s="86"/>
      <c r="K18" s="107"/>
      <c r="L18" s="107"/>
      <c r="M18" s="107"/>
      <c r="N18" s="107"/>
      <c r="O18" s="10"/>
      <c r="P18" s="10"/>
      <c r="Q18" s="10"/>
      <c r="R18" s="10"/>
      <c r="S18" s="10"/>
      <c r="T18" s="10"/>
      <c r="U18" s="10"/>
      <c r="V18" s="10"/>
      <c r="W18" s="10"/>
      <c r="X18" s="10"/>
      <c r="Y18" s="10"/>
      <c r="Z18" s="10"/>
      <c r="AA18" s="10"/>
      <c r="AB18" s="10"/>
      <c r="AC18" s="10"/>
      <c r="AD18" s="10"/>
      <c r="AE18" s="10"/>
      <c r="AF18" s="10"/>
      <c r="AG18" s="10"/>
      <c r="AH18" s="10"/>
      <c r="AI18" s="10"/>
    </row>
    <row r="19" spans="1:35">
      <c r="A19" s="352" t="s">
        <v>121</v>
      </c>
      <c r="B19" s="90">
        <v>163.19999999999999</v>
      </c>
      <c r="C19" s="90">
        <v>244.5</v>
      </c>
      <c r="D19" s="90">
        <v>186.1</v>
      </c>
      <c r="E19" s="78">
        <v>168.9</v>
      </c>
      <c r="F19" s="823">
        <v>132.6</v>
      </c>
      <c r="G19" s="124">
        <v>181.7</v>
      </c>
      <c r="H19" s="608">
        <v>137.4</v>
      </c>
      <c r="I19" s="969">
        <v>154.6</v>
      </c>
      <c r="J19" s="86">
        <v>149.19999999999999</v>
      </c>
      <c r="K19" s="86">
        <v>162.69999999999999</v>
      </c>
      <c r="L19" s="86">
        <v>177.3</v>
      </c>
      <c r="M19" s="86">
        <v>193.3</v>
      </c>
      <c r="N19" s="86">
        <v>210.7</v>
      </c>
      <c r="O19" s="10"/>
      <c r="P19" s="10"/>
      <c r="Q19" s="10"/>
      <c r="R19" s="10"/>
      <c r="S19" s="10"/>
      <c r="T19" s="10"/>
      <c r="U19" s="10"/>
      <c r="V19" s="10"/>
      <c r="W19" s="10"/>
      <c r="X19" s="10"/>
      <c r="Y19" s="10"/>
      <c r="Z19" s="10"/>
      <c r="AA19" s="10"/>
      <c r="AB19" s="10"/>
      <c r="AC19" s="10"/>
      <c r="AD19" s="10"/>
      <c r="AE19" s="10"/>
      <c r="AF19" s="10"/>
      <c r="AG19" s="10"/>
      <c r="AH19" s="10"/>
      <c r="AI19" s="10"/>
    </row>
    <row r="20" spans="1:35">
      <c r="A20" s="352" t="s">
        <v>122</v>
      </c>
      <c r="B20" s="90">
        <v>67.400000000000006</v>
      </c>
      <c r="C20" s="90">
        <v>38.5</v>
      </c>
      <c r="D20" s="90">
        <v>43.1</v>
      </c>
      <c r="E20" s="78">
        <v>66</v>
      </c>
      <c r="F20" s="78">
        <v>78.7</v>
      </c>
      <c r="G20" s="124">
        <v>91.4</v>
      </c>
      <c r="H20" s="608">
        <v>84.2</v>
      </c>
      <c r="I20" s="969">
        <v>110.8</v>
      </c>
      <c r="J20" s="86">
        <v>116</v>
      </c>
      <c r="K20" s="86">
        <v>126.4</v>
      </c>
      <c r="L20" s="86">
        <v>137.80000000000001</v>
      </c>
      <c r="M20" s="86">
        <v>155.19999999999999</v>
      </c>
      <c r="N20" s="86">
        <v>168.7</v>
      </c>
      <c r="O20" s="10"/>
      <c r="P20" s="10"/>
      <c r="Q20" s="10"/>
      <c r="R20" s="10"/>
      <c r="S20" s="10"/>
      <c r="T20" s="10"/>
      <c r="U20" s="10"/>
      <c r="V20" s="10"/>
      <c r="W20" s="10"/>
      <c r="X20" s="10"/>
      <c r="Y20" s="10"/>
      <c r="Z20" s="10"/>
      <c r="AA20" s="10"/>
      <c r="AB20" s="10"/>
      <c r="AC20" s="10"/>
      <c r="AD20" s="10"/>
      <c r="AE20" s="10"/>
      <c r="AF20" s="10"/>
      <c r="AG20" s="10"/>
      <c r="AH20" s="10"/>
      <c r="AI20" s="10"/>
    </row>
    <row r="21" spans="1:35">
      <c r="A21" s="352" t="s">
        <v>123</v>
      </c>
      <c r="B21" s="90">
        <v>0.9</v>
      </c>
      <c r="C21" s="90">
        <v>2</v>
      </c>
      <c r="D21" s="90">
        <v>0.7</v>
      </c>
      <c r="E21" s="78">
        <v>0.6</v>
      </c>
      <c r="F21" s="78">
        <v>0.5</v>
      </c>
      <c r="G21" s="124">
        <v>0</v>
      </c>
      <c r="H21" s="608">
        <v>0.2</v>
      </c>
      <c r="I21" s="969"/>
      <c r="J21" s="86">
        <v>0.2</v>
      </c>
      <c r="K21" s="86">
        <v>0.2</v>
      </c>
      <c r="L21" s="86">
        <v>0.2</v>
      </c>
      <c r="M21" s="86">
        <v>0.2</v>
      </c>
      <c r="N21" s="86">
        <v>0.2</v>
      </c>
      <c r="O21" s="10"/>
      <c r="P21" s="10"/>
      <c r="Q21" s="10"/>
      <c r="R21" s="10"/>
      <c r="S21" s="10"/>
      <c r="T21" s="10"/>
      <c r="U21" s="10"/>
      <c r="V21" s="10"/>
      <c r="W21" s="10"/>
      <c r="X21" s="10"/>
      <c r="Y21" s="10"/>
      <c r="Z21" s="10"/>
      <c r="AA21" s="10"/>
      <c r="AB21" s="10"/>
      <c r="AC21" s="10"/>
      <c r="AD21" s="10"/>
      <c r="AE21" s="10"/>
      <c r="AF21" s="10"/>
      <c r="AG21" s="10"/>
      <c r="AH21" s="10"/>
      <c r="AI21" s="10"/>
    </row>
    <row r="22" spans="1:35">
      <c r="A22" s="106"/>
      <c r="B22" s="90"/>
      <c r="C22" s="90"/>
      <c r="D22" s="90"/>
      <c r="E22" s="830"/>
      <c r="F22" s="830"/>
      <c r="G22" s="124"/>
      <c r="H22" s="608"/>
      <c r="I22" s="969"/>
      <c r="J22" s="86"/>
      <c r="K22" s="86"/>
      <c r="L22" s="86"/>
      <c r="M22" s="86"/>
      <c r="N22" s="86"/>
      <c r="O22" s="10"/>
      <c r="P22" s="10"/>
      <c r="Q22" s="10"/>
      <c r="R22" s="10"/>
      <c r="S22" s="10"/>
      <c r="T22" s="10"/>
      <c r="U22" s="10"/>
      <c r="V22" s="10"/>
      <c r="W22" s="10"/>
      <c r="X22" s="10"/>
      <c r="Y22" s="10"/>
      <c r="Z22" s="10"/>
      <c r="AA22" s="10"/>
      <c r="AB22" s="10"/>
      <c r="AC22" s="10"/>
      <c r="AD22" s="10"/>
      <c r="AE22" s="10"/>
      <c r="AF22" s="10"/>
      <c r="AG22" s="10"/>
      <c r="AH22" s="10"/>
      <c r="AI22" s="10"/>
    </row>
    <row r="23" spans="1:35" s="4" customFormat="1">
      <c r="A23" s="243" t="s">
        <v>124</v>
      </c>
      <c r="B23" s="77">
        <v>3.7</v>
      </c>
      <c r="C23" s="77">
        <v>6.4</v>
      </c>
      <c r="D23" s="77">
        <v>14.6</v>
      </c>
      <c r="E23" s="77">
        <v>18</v>
      </c>
      <c r="F23" s="77">
        <v>14.4</v>
      </c>
      <c r="G23" s="123">
        <v>11.2</v>
      </c>
      <c r="H23" s="607">
        <v>0</v>
      </c>
      <c r="I23" s="961">
        <v>8.6</v>
      </c>
      <c r="J23" s="87">
        <v>0</v>
      </c>
      <c r="K23" s="87">
        <v>0</v>
      </c>
      <c r="L23" s="87">
        <v>0</v>
      </c>
      <c r="M23" s="87">
        <v>0</v>
      </c>
      <c r="N23" s="87">
        <v>0</v>
      </c>
      <c r="O23" s="9"/>
      <c r="P23" s="9"/>
      <c r="Q23" s="9"/>
      <c r="R23" s="9"/>
      <c r="S23" s="9"/>
      <c r="T23" s="9"/>
      <c r="U23" s="9"/>
      <c r="V23" s="9"/>
      <c r="W23" s="9"/>
      <c r="X23" s="9"/>
      <c r="Y23" s="9"/>
      <c r="Z23" s="9"/>
      <c r="AA23" s="9"/>
      <c r="AB23" s="9"/>
      <c r="AC23" s="9"/>
      <c r="AD23" s="9"/>
      <c r="AE23" s="9"/>
      <c r="AF23" s="9"/>
      <c r="AG23" s="9"/>
      <c r="AH23" s="9"/>
      <c r="AI23" s="9"/>
    </row>
    <row r="24" spans="1:35">
      <c r="A24" s="106"/>
      <c r="B24" s="90"/>
      <c r="C24" s="90"/>
      <c r="D24" s="90"/>
      <c r="E24" s="77"/>
      <c r="F24" s="835"/>
      <c r="G24" s="124"/>
      <c r="H24" s="608"/>
      <c r="I24" s="969"/>
      <c r="J24" s="86"/>
      <c r="K24" s="86"/>
      <c r="L24" s="86"/>
      <c r="M24" s="86"/>
      <c r="N24" s="86"/>
      <c r="O24" s="10"/>
      <c r="P24" s="10"/>
      <c r="Q24" s="10"/>
      <c r="R24" s="10"/>
      <c r="S24" s="10"/>
      <c r="T24" s="10"/>
      <c r="U24" s="10"/>
      <c r="V24" s="10"/>
      <c r="W24" s="10"/>
      <c r="X24" s="10"/>
      <c r="Y24" s="10"/>
      <c r="Z24" s="10"/>
      <c r="AA24" s="10"/>
      <c r="AB24" s="10"/>
      <c r="AC24" s="10"/>
      <c r="AD24" s="10"/>
      <c r="AE24" s="10"/>
      <c r="AF24" s="10"/>
      <c r="AG24" s="10"/>
      <c r="AH24" s="10"/>
      <c r="AI24" s="10"/>
    </row>
    <row r="25" spans="1:35" s="4" customFormat="1">
      <c r="A25" s="243" t="s">
        <v>125</v>
      </c>
      <c r="B25" s="77">
        <v>2183.1</v>
      </c>
      <c r="C25" s="77">
        <v>2549.1999999999998</v>
      </c>
      <c r="D25" s="77">
        <v>2883.6</v>
      </c>
      <c r="E25" s="77">
        <v>2680.2</v>
      </c>
      <c r="F25" s="77">
        <v>2584.1</v>
      </c>
      <c r="G25" s="123">
        <f>G26+G29+G32+G36+G39</f>
        <v>3255</v>
      </c>
      <c r="H25" s="607">
        <v>3448.3</v>
      </c>
      <c r="I25" s="961">
        <f>I26+I29+I32+I36+I39</f>
        <v>3537.4</v>
      </c>
      <c r="J25" s="87">
        <v>3773.9</v>
      </c>
      <c r="K25" s="87">
        <v>4065.5</v>
      </c>
      <c r="L25" s="87">
        <v>4097.7</v>
      </c>
      <c r="M25" s="87">
        <v>4663.8999999999996</v>
      </c>
      <c r="N25" s="87">
        <v>5301.7</v>
      </c>
      <c r="O25" s="9"/>
      <c r="P25" s="9"/>
      <c r="Q25" s="9"/>
      <c r="R25" s="9"/>
      <c r="S25" s="9"/>
      <c r="T25" s="9"/>
      <c r="U25" s="9"/>
      <c r="V25" s="9"/>
      <c r="W25" s="9"/>
      <c r="X25" s="9"/>
      <c r="Y25" s="9"/>
      <c r="Z25" s="9"/>
      <c r="AA25" s="9"/>
      <c r="AB25" s="9"/>
      <c r="AC25" s="9"/>
      <c r="AD25" s="9"/>
      <c r="AE25" s="9"/>
      <c r="AF25" s="9"/>
      <c r="AG25" s="9"/>
      <c r="AH25" s="9"/>
      <c r="AI25" s="9"/>
    </row>
    <row r="26" spans="1:35" s="8" customFormat="1">
      <c r="A26" s="106" t="s">
        <v>126</v>
      </c>
      <c r="B26" s="90">
        <v>1162.2</v>
      </c>
      <c r="C26" s="90">
        <v>1563.4</v>
      </c>
      <c r="D26" s="90">
        <v>1806</v>
      </c>
      <c r="E26" s="829">
        <v>1693.2</v>
      </c>
      <c r="F26" s="829">
        <v>1521.8</v>
      </c>
      <c r="G26" s="124">
        <v>1911.3</v>
      </c>
      <c r="H26" s="608">
        <v>2034.2</v>
      </c>
      <c r="I26" s="974">
        <f>I27+I28</f>
        <v>2167.4</v>
      </c>
      <c r="J26" s="86">
        <v>2286.1</v>
      </c>
      <c r="K26" s="86">
        <v>2443.9</v>
      </c>
      <c r="L26" s="86">
        <v>2332.6999999999998</v>
      </c>
      <c r="M26" s="350">
        <v>2742.2</v>
      </c>
      <c r="N26" s="86">
        <v>3211.4</v>
      </c>
      <c r="O26" s="9"/>
      <c r="P26" s="9"/>
      <c r="Q26" s="9"/>
      <c r="R26" s="9"/>
      <c r="S26" s="9"/>
      <c r="T26" s="9"/>
      <c r="U26" s="9"/>
      <c r="V26" s="9"/>
      <c r="W26" s="9"/>
      <c r="X26" s="9"/>
      <c r="Y26" s="9"/>
      <c r="Z26" s="9"/>
      <c r="AA26" s="9"/>
      <c r="AB26" s="9"/>
      <c r="AC26" s="9"/>
      <c r="AD26" s="9"/>
      <c r="AE26" s="9"/>
      <c r="AF26" s="9"/>
      <c r="AG26" s="9"/>
      <c r="AH26" s="9"/>
      <c r="AI26" s="9"/>
    </row>
    <row r="27" spans="1:35">
      <c r="A27" s="352" t="s">
        <v>127</v>
      </c>
      <c r="B27" s="90">
        <v>1092.0999999999999</v>
      </c>
      <c r="C27" s="90">
        <v>1496.1</v>
      </c>
      <c r="D27" s="90">
        <v>1668.8</v>
      </c>
      <c r="E27" s="78">
        <v>1567</v>
      </c>
      <c r="F27" s="78">
        <v>1442.6</v>
      </c>
      <c r="G27" s="124">
        <v>1868.8</v>
      </c>
      <c r="H27" s="608">
        <v>1974.2</v>
      </c>
      <c r="I27" s="969">
        <v>2067.1</v>
      </c>
      <c r="J27" s="86">
        <v>2188.8000000000002</v>
      </c>
      <c r="K27" s="86">
        <v>2338.6</v>
      </c>
      <c r="L27" s="86">
        <v>2218.6999999999998</v>
      </c>
      <c r="M27" s="86">
        <v>2618.8000000000002</v>
      </c>
      <c r="N27" s="86">
        <v>3077.7</v>
      </c>
      <c r="O27" s="10"/>
      <c r="P27" s="10"/>
      <c r="Q27" s="10"/>
      <c r="R27" s="10"/>
      <c r="S27" s="10"/>
      <c r="T27" s="10"/>
      <c r="U27" s="10"/>
      <c r="V27" s="10"/>
      <c r="W27" s="10"/>
      <c r="X27" s="10"/>
      <c r="Y27" s="10"/>
      <c r="Z27" s="10"/>
      <c r="AA27" s="10"/>
      <c r="AB27" s="10"/>
      <c r="AC27" s="10"/>
      <c r="AD27" s="10"/>
      <c r="AE27" s="10"/>
      <c r="AF27" s="10"/>
      <c r="AG27" s="10"/>
      <c r="AH27" s="10"/>
      <c r="AI27" s="10"/>
    </row>
    <row r="28" spans="1:35">
      <c r="A28" s="352" t="s">
        <v>129</v>
      </c>
      <c r="B28" s="90">
        <v>70.2</v>
      </c>
      <c r="C28" s="90">
        <v>67.3</v>
      </c>
      <c r="D28" s="90">
        <v>137.30000000000001</v>
      </c>
      <c r="E28" s="78">
        <v>126.1</v>
      </c>
      <c r="F28" s="78">
        <v>79.2</v>
      </c>
      <c r="G28" s="124">
        <v>42.4</v>
      </c>
      <c r="H28" s="608">
        <v>60</v>
      </c>
      <c r="I28" s="969">
        <v>100.3</v>
      </c>
      <c r="J28" s="86">
        <v>97.3</v>
      </c>
      <c r="K28" s="86">
        <v>105.3</v>
      </c>
      <c r="L28" s="86">
        <v>114</v>
      </c>
      <c r="M28" s="86">
        <v>123.5</v>
      </c>
      <c r="N28" s="86">
        <v>133.80000000000001</v>
      </c>
      <c r="O28" s="10"/>
      <c r="P28" s="10"/>
      <c r="Q28" s="10"/>
      <c r="R28" s="10"/>
      <c r="S28" s="10"/>
      <c r="T28" s="10"/>
      <c r="U28" s="10"/>
      <c r="V28" s="10"/>
      <c r="W28" s="10"/>
      <c r="X28" s="10"/>
      <c r="Y28" s="10"/>
      <c r="Z28" s="10"/>
      <c r="AA28" s="10"/>
      <c r="AB28" s="10"/>
      <c r="AC28" s="10"/>
      <c r="AD28" s="10"/>
      <c r="AE28" s="10"/>
      <c r="AF28" s="10"/>
      <c r="AG28" s="10"/>
      <c r="AH28" s="10"/>
      <c r="AI28" s="10"/>
    </row>
    <row r="29" spans="1:35" s="8" customFormat="1">
      <c r="A29" s="106" t="s">
        <v>130</v>
      </c>
      <c r="B29" s="90">
        <v>855.3</v>
      </c>
      <c r="C29" s="90">
        <v>814.4</v>
      </c>
      <c r="D29" s="90">
        <v>889.1</v>
      </c>
      <c r="E29" s="78">
        <v>802</v>
      </c>
      <c r="F29" s="78">
        <v>875.9</v>
      </c>
      <c r="G29" s="124">
        <v>1105</v>
      </c>
      <c r="H29" s="608">
        <v>1177.4000000000001</v>
      </c>
      <c r="I29" s="974">
        <f>SUM(I30:I31)</f>
        <v>1074.8</v>
      </c>
      <c r="J29" s="86">
        <v>1244.4000000000001</v>
      </c>
      <c r="K29" s="86">
        <v>1356.3</v>
      </c>
      <c r="L29" s="86">
        <v>1476.4</v>
      </c>
      <c r="M29" s="86">
        <v>1607.3</v>
      </c>
      <c r="N29" s="86">
        <v>1748.2</v>
      </c>
      <c r="O29" s="9"/>
      <c r="P29" s="9"/>
      <c r="Q29" s="9"/>
      <c r="R29" s="9"/>
      <c r="S29" s="9"/>
      <c r="T29" s="9"/>
      <c r="U29" s="9"/>
      <c r="V29" s="9"/>
      <c r="W29" s="9"/>
      <c r="X29" s="9"/>
      <c r="Y29" s="9"/>
      <c r="Z29" s="9"/>
      <c r="AA29" s="9"/>
      <c r="AB29" s="9"/>
      <c r="AC29" s="9"/>
      <c r="AD29" s="9"/>
      <c r="AE29" s="9"/>
      <c r="AF29" s="9"/>
      <c r="AG29" s="9"/>
      <c r="AH29" s="9"/>
      <c r="AI29" s="9"/>
    </row>
    <row r="30" spans="1:35">
      <c r="A30" s="352" t="s">
        <v>131</v>
      </c>
      <c r="B30" s="90">
        <v>560.5</v>
      </c>
      <c r="C30" s="90">
        <v>541.9</v>
      </c>
      <c r="D30" s="90">
        <v>638.6</v>
      </c>
      <c r="E30" s="78">
        <v>503.3</v>
      </c>
      <c r="F30" s="78">
        <v>603.70000000000005</v>
      </c>
      <c r="G30" s="124">
        <v>757.3</v>
      </c>
      <c r="H30" s="608">
        <v>782.3</v>
      </c>
      <c r="I30" s="969">
        <v>774</v>
      </c>
      <c r="J30" s="86">
        <v>922.7</v>
      </c>
      <c r="K30" s="86">
        <v>1005.5</v>
      </c>
      <c r="L30" s="86">
        <v>1093.8</v>
      </c>
      <c r="M30" s="86">
        <v>1190.2</v>
      </c>
      <c r="N30" s="86">
        <v>1293.4000000000001</v>
      </c>
    </row>
    <row r="31" spans="1:35">
      <c r="A31" s="352" t="s">
        <v>132</v>
      </c>
      <c r="B31" s="90">
        <v>294.8</v>
      </c>
      <c r="C31" s="90">
        <v>272.5</v>
      </c>
      <c r="D31" s="90">
        <v>250.6</v>
      </c>
      <c r="E31" s="78">
        <v>298.7</v>
      </c>
      <c r="F31" s="78">
        <v>272.2</v>
      </c>
      <c r="G31" s="124">
        <v>347.8</v>
      </c>
      <c r="H31" s="608">
        <v>395.1</v>
      </c>
      <c r="I31" s="969">
        <v>300.8</v>
      </c>
      <c r="J31" s="86">
        <v>321.7</v>
      </c>
      <c r="K31" s="86">
        <v>350.8</v>
      </c>
      <c r="L31" s="86">
        <v>382.5</v>
      </c>
      <c r="M31" s="86">
        <v>417.1</v>
      </c>
      <c r="N31" s="86">
        <v>454.8</v>
      </c>
    </row>
    <row r="32" spans="1:35" s="8" customFormat="1">
      <c r="A32" s="106" t="s">
        <v>133</v>
      </c>
      <c r="B32" s="90">
        <v>149.9</v>
      </c>
      <c r="C32" s="90">
        <v>159.19999999999999</v>
      </c>
      <c r="D32" s="90">
        <v>176.7</v>
      </c>
      <c r="E32" s="78">
        <v>177.7</v>
      </c>
      <c r="F32" s="78">
        <v>175.7</v>
      </c>
      <c r="G32" s="124">
        <v>228.9</v>
      </c>
      <c r="H32" s="608">
        <v>220.2</v>
      </c>
      <c r="I32" s="974">
        <f>SUM(I33:I35)</f>
        <v>248.1</v>
      </c>
      <c r="J32" s="86">
        <v>237.6</v>
      </c>
      <c r="K32" s="86">
        <v>258.8</v>
      </c>
      <c r="L32" s="86">
        <v>281.89999999999998</v>
      </c>
      <c r="M32" s="86">
        <v>307</v>
      </c>
      <c r="N32" s="86">
        <v>334.5</v>
      </c>
      <c r="O32" s="9"/>
      <c r="P32" s="9"/>
      <c r="Q32" s="9"/>
      <c r="R32" s="9"/>
      <c r="S32" s="9"/>
      <c r="T32" s="9"/>
      <c r="U32" s="9"/>
      <c r="V32" s="9"/>
      <c r="W32" s="9"/>
      <c r="X32" s="9"/>
      <c r="Y32" s="9"/>
      <c r="Z32" s="9"/>
      <c r="AA32" s="9"/>
      <c r="AB32" s="9"/>
      <c r="AC32" s="9"/>
      <c r="AD32" s="9"/>
      <c r="AE32" s="9"/>
      <c r="AF32" s="9"/>
      <c r="AG32" s="9"/>
      <c r="AH32" s="9"/>
      <c r="AI32" s="9"/>
    </row>
    <row r="33" spans="1:35">
      <c r="A33" s="352" t="s">
        <v>134</v>
      </c>
      <c r="B33" s="90">
        <v>9.5</v>
      </c>
      <c r="C33" s="90">
        <v>8.8000000000000007</v>
      </c>
      <c r="D33" s="90">
        <v>12.8</v>
      </c>
      <c r="E33" s="78">
        <v>9.4</v>
      </c>
      <c r="F33" s="78">
        <v>7.8</v>
      </c>
      <c r="G33" s="124">
        <v>22.9</v>
      </c>
      <c r="H33" s="608">
        <v>33</v>
      </c>
      <c r="I33" s="969">
        <v>20.399999999999999</v>
      </c>
      <c r="J33" s="86">
        <v>31.2</v>
      </c>
      <c r="K33" s="86">
        <v>34</v>
      </c>
      <c r="L33" s="86">
        <v>37</v>
      </c>
      <c r="M33" s="86">
        <v>40.4</v>
      </c>
      <c r="N33" s="86">
        <v>44</v>
      </c>
      <c r="O33" s="10"/>
      <c r="P33" s="10"/>
      <c r="Q33" s="10"/>
      <c r="R33" s="10"/>
      <c r="S33" s="10"/>
      <c r="T33" s="10"/>
      <c r="U33" s="10"/>
      <c r="V33" s="10"/>
      <c r="W33" s="10"/>
      <c r="X33" s="10"/>
      <c r="Y33" s="10"/>
      <c r="Z33" s="10"/>
      <c r="AA33" s="10"/>
      <c r="AB33" s="10"/>
      <c r="AC33" s="10"/>
      <c r="AD33" s="10"/>
      <c r="AE33" s="10"/>
      <c r="AF33" s="10"/>
      <c r="AG33" s="10"/>
      <c r="AH33" s="10"/>
      <c r="AI33" s="10"/>
    </row>
    <row r="34" spans="1:35">
      <c r="A34" s="352" t="s">
        <v>135</v>
      </c>
      <c r="B34" s="90">
        <v>133.9</v>
      </c>
      <c r="C34" s="90">
        <v>144.6</v>
      </c>
      <c r="D34" s="90">
        <v>158.1</v>
      </c>
      <c r="E34" s="78">
        <v>162.1</v>
      </c>
      <c r="F34" s="78">
        <v>163.5</v>
      </c>
      <c r="G34" s="124">
        <v>178.7</v>
      </c>
      <c r="H34" s="608">
        <v>174.4</v>
      </c>
      <c r="I34" s="969">
        <v>205.1</v>
      </c>
      <c r="J34" s="86">
        <v>197.3</v>
      </c>
      <c r="K34" s="86">
        <v>215</v>
      </c>
      <c r="L34" s="86">
        <v>234.3</v>
      </c>
      <c r="M34" s="86">
        <v>255.4</v>
      </c>
      <c r="N34" s="86">
        <v>278.39999999999998</v>
      </c>
      <c r="O34" s="10"/>
      <c r="P34" s="10"/>
      <c r="Q34" s="10"/>
      <c r="R34" s="10"/>
      <c r="S34" s="10"/>
      <c r="T34" s="10"/>
      <c r="U34" s="10"/>
      <c r="V34" s="10"/>
      <c r="W34" s="10"/>
      <c r="X34" s="10"/>
      <c r="Y34" s="10"/>
      <c r="Z34" s="10"/>
      <c r="AA34" s="10"/>
      <c r="AB34" s="10"/>
      <c r="AC34" s="10"/>
      <c r="AD34" s="10"/>
      <c r="AE34" s="10"/>
      <c r="AF34" s="10"/>
      <c r="AG34" s="10"/>
      <c r="AH34" s="10"/>
      <c r="AI34" s="10"/>
    </row>
    <row r="35" spans="1:35">
      <c r="A35" s="352" t="s">
        <v>136</v>
      </c>
      <c r="B35" s="90">
        <v>6.5</v>
      </c>
      <c r="C35" s="90">
        <v>5.9</v>
      </c>
      <c r="D35" s="90">
        <v>5.8</v>
      </c>
      <c r="E35" s="78">
        <v>6.2</v>
      </c>
      <c r="F35" s="78">
        <v>4.4000000000000004</v>
      </c>
      <c r="G35" s="124">
        <v>14.2</v>
      </c>
      <c r="H35" s="608">
        <v>12.8</v>
      </c>
      <c r="I35" s="969">
        <v>22.6</v>
      </c>
      <c r="J35" s="86">
        <v>9</v>
      </c>
      <c r="K35" s="86">
        <v>9.6999999999999993</v>
      </c>
      <c r="L35" s="86">
        <v>10.5</v>
      </c>
      <c r="M35" s="86">
        <v>11.3</v>
      </c>
      <c r="N35" s="86">
        <v>12.2</v>
      </c>
      <c r="O35" s="10"/>
      <c r="P35" s="10"/>
      <c r="Q35" s="10"/>
      <c r="R35" s="10"/>
      <c r="S35" s="10"/>
      <c r="T35" s="10"/>
      <c r="U35" s="10"/>
      <c r="V35" s="10"/>
      <c r="W35" s="10"/>
      <c r="X35" s="10"/>
      <c r="Y35" s="10"/>
      <c r="Z35" s="10"/>
      <c r="AA35" s="10"/>
      <c r="AB35" s="10"/>
      <c r="AC35" s="10"/>
      <c r="AD35" s="10"/>
      <c r="AE35" s="10"/>
      <c r="AF35" s="10"/>
      <c r="AG35" s="10"/>
      <c r="AH35" s="10"/>
      <c r="AI35" s="10"/>
    </row>
    <row r="36" spans="1:35" s="8" customFormat="1">
      <c r="A36" s="106" t="s">
        <v>137</v>
      </c>
      <c r="B36" s="90">
        <v>10.7</v>
      </c>
      <c r="C36" s="90">
        <v>12.3</v>
      </c>
      <c r="D36" s="90">
        <v>9.1999999999999993</v>
      </c>
      <c r="E36" s="78">
        <v>6.9</v>
      </c>
      <c r="F36" s="78">
        <v>7.5</v>
      </c>
      <c r="G36" s="124">
        <v>7.1</v>
      </c>
      <c r="H36" s="608">
        <v>13.1</v>
      </c>
      <c r="I36" s="974">
        <v>2.8</v>
      </c>
      <c r="J36" s="86">
        <v>1.2</v>
      </c>
      <c r="K36" s="86">
        <v>1.5</v>
      </c>
      <c r="L36" s="86">
        <v>1.5</v>
      </c>
      <c r="M36" s="86">
        <v>1.5</v>
      </c>
      <c r="N36" s="86">
        <v>1.5</v>
      </c>
      <c r="O36" s="9"/>
      <c r="P36" s="9"/>
      <c r="Q36" s="9"/>
      <c r="R36" s="9"/>
      <c r="S36" s="9"/>
      <c r="T36" s="9"/>
      <c r="U36" s="9"/>
      <c r="V36" s="9"/>
      <c r="W36" s="9"/>
      <c r="X36" s="9"/>
      <c r="Y36" s="9"/>
      <c r="Z36" s="9"/>
      <c r="AA36" s="9"/>
      <c r="AB36" s="9"/>
      <c r="AC36" s="9"/>
      <c r="AD36" s="9"/>
      <c r="AE36" s="9"/>
      <c r="AF36" s="9"/>
      <c r="AG36" s="9"/>
      <c r="AH36" s="9"/>
      <c r="AI36" s="9"/>
    </row>
    <row r="37" spans="1:35" hidden="1">
      <c r="A37" s="352" t="s">
        <v>138</v>
      </c>
      <c r="B37" s="90">
        <v>6.7</v>
      </c>
      <c r="C37" s="90">
        <v>7.3</v>
      </c>
      <c r="D37" s="90">
        <v>8.1999999999999993</v>
      </c>
      <c r="E37" s="78">
        <v>5.7</v>
      </c>
      <c r="F37" s="78">
        <v>6.8</v>
      </c>
      <c r="G37" s="124">
        <v>6.4</v>
      </c>
      <c r="H37" s="608">
        <v>11.9</v>
      </c>
      <c r="I37" s="969"/>
      <c r="J37" s="86"/>
      <c r="K37" s="86"/>
      <c r="L37" s="86"/>
      <c r="M37" s="86"/>
      <c r="N37" s="86"/>
      <c r="O37" s="10"/>
      <c r="P37" s="10"/>
      <c r="Q37" s="10"/>
      <c r="R37" s="10"/>
      <c r="S37" s="10"/>
      <c r="T37" s="10"/>
      <c r="U37" s="10"/>
      <c r="V37" s="10"/>
      <c r="W37" s="10"/>
      <c r="X37" s="10"/>
      <c r="Y37" s="10"/>
      <c r="Z37" s="10"/>
      <c r="AA37" s="10"/>
      <c r="AB37" s="10"/>
      <c r="AC37" s="10"/>
      <c r="AD37" s="10"/>
      <c r="AE37" s="10"/>
      <c r="AF37" s="10"/>
      <c r="AG37" s="10"/>
      <c r="AH37" s="10"/>
      <c r="AI37" s="10"/>
    </row>
    <row r="38" spans="1:35" hidden="1">
      <c r="A38" s="352" t="s">
        <v>139</v>
      </c>
      <c r="B38" s="90">
        <v>3.9</v>
      </c>
      <c r="C38" s="90">
        <v>5</v>
      </c>
      <c r="D38" s="90">
        <v>1</v>
      </c>
      <c r="E38" s="78">
        <v>1.1000000000000001</v>
      </c>
      <c r="F38" s="78">
        <v>0.8</v>
      </c>
      <c r="G38" s="124">
        <v>0.8</v>
      </c>
      <c r="H38" s="608">
        <v>1.2</v>
      </c>
      <c r="I38" s="969"/>
      <c r="J38" s="86"/>
      <c r="K38" s="86"/>
      <c r="L38" s="86"/>
      <c r="M38" s="86"/>
      <c r="N38" s="86"/>
      <c r="O38" s="10"/>
      <c r="P38" s="10"/>
      <c r="Q38" s="10"/>
      <c r="R38" s="10"/>
      <c r="S38" s="10"/>
      <c r="T38" s="10"/>
      <c r="U38" s="10"/>
      <c r="V38" s="10"/>
      <c r="W38" s="10"/>
      <c r="X38" s="10"/>
      <c r="Y38" s="10"/>
      <c r="Z38" s="10"/>
      <c r="AA38" s="10"/>
      <c r="AB38" s="10"/>
      <c r="AC38" s="10"/>
      <c r="AD38" s="10"/>
      <c r="AE38" s="10"/>
      <c r="AF38" s="10"/>
      <c r="AG38" s="10"/>
      <c r="AH38" s="10"/>
      <c r="AI38" s="10"/>
    </row>
    <row r="39" spans="1:35" s="8" customFormat="1">
      <c r="A39" s="106" t="s">
        <v>140</v>
      </c>
      <c r="B39" s="90">
        <v>5</v>
      </c>
      <c r="C39" s="102" t="s">
        <v>120</v>
      </c>
      <c r="D39" s="90">
        <v>2.5</v>
      </c>
      <c r="E39" s="78">
        <v>0.4</v>
      </c>
      <c r="F39" s="78">
        <v>3.1</v>
      </c>
      <c r="G39" s="124">
        <v>2.7</v>
      </c>
      <c r="H39" s="608">
        <v>3.4</v>
      </c>
      <c r="I39" s="974">
        <v>44.3</v>
      </c>
      <c r="J39" s="86">
        <v>4.5999999999999996</v>
      </c>
      <c r="K39" s="86">
        <v>5</v>
      </c>
      <c r="L39" s="86">
        <v>5.3</v>
      </c>
      <c r="M39" s="86">
        <v>5.8</v>
      </c>
      <c r="N39" s="86">
        <v>6</v>
      </c>
      <c r="O39" s="9"/>
      <c r="P39" s="9"/>
      <c r="Q39" s="9"/>
      <c r="R39" s="9"/>
      <c r="S39" s="9"/>
      <c r="T39" s="9"/>
      <c r="U39" s="9"/>
      <c r="V39" s="9"/>
      <c r="W39" s="9"/>
      <c r="X39" s="9"/>
      <c r="Y39" s="9"/>
      <c r="Z39" s="9"/>
      <c r="AA39" s="9"/>
      <c r="AB39" s="9"/>
      <c r="AC39" s="9"/>
      <c r="AD39" s="9"/>
      <c r="AE39" s="9"/>
      <c r="AF39" s="9"/>
      <c r="AG39" s="9"/>
      <c r="AH39" s="9"/>
      <c r="AI39" s="9"/>
    </row>
    <row r="40" spans="1:35" hidden="1">
      <c r="A40" s="352" t="s">
        <v>141</v>
      </c>
      <c r="B40" s="90">
        <v>5</v>
      </c>
      <c r="C40" s="102" t="s">
        <v>120</v>
      </c>
      <c r="D40" s="90">
        <v>2.5</v>
      </c>
      <c r="E40" s="78">
        <v>0.4</v>
      </c>
      <c r="F40" s="78">
        <v>3.1</v>
      </c>
      <c r="G40" s="124">
        <v>2.7</v>
      </c>
      <c r="H40" s="608">
        <v>3.4</v>
      </c>
      <c r="I40" s="969"/>
      <c r="J40" s="86"/>
      <c r="K40" s="86"/>
      <c r="L40" s="86"/>
      <c r="M40" s="86"/>
      <c r="N40" s="86"/>
      <c r="O40" s="10"/>
      <c r="P40" s="10"/>
      <c r="Q40" s="10"/>
      <c r="R40" s="10"/>
      <c r="S40" s="10"/>
      <c r="T40" s="10"/>
      <c r="U40" s="10"/>
      <c r="V40" s="10"/>
      <c r="W40" s="10"/>
      <c r="X40" s="10"/>
      <c r="Y40" s="10"/>
      <c r="Z40" s="10"/>
      <c r="AA40" s="10"/>
      <c r="AB40" s="10"/>
      <c r="AC40" s="10"/>
      <c r="AD40" s="10"/>
      <c r="AE40" s="10"/>
      <c r="AF40" s="10"/>
      <c r="AG40" s="10"/>
      <c r="AH40" s="10"/>
      <c r="AI40" s="10"/>
    </row>
    <row r="41" spans="1:35">
      <c r="A41" s="106"/>
      <c r="B41" s="90"/>
      <c r="C41" s="90"/>
      <c r="D41" s="90"/>
      <c r="E41" s="830"/>
      <c r="F41" s="830"/>
      <c r="G41" s="124"/>
      <c r="H41" s="608"/>
      <c r="I41" s="969"/>
      <c r="J41" s="86"/>
      <c r="K41" s="86"/>
      <c r="L41" s="86"/>
      <c r="M41" s="86"/>
      <c r="N41" s="86"/>
      <c r="O41" s="10"/>
      <c r="P41" s="10"/>
      <c r="Q41" s="10"/>
      <c r="R41" s="10"/>
      <c r="S41" s="10"/>
      <c r="T41" s="10"/>
      <c r="U41" s="10"/>
      <c r="V41" s="10"/>
      <c r="W41" s="10"/>
      <c r="X41" s="10"/>
      <c r="Y41" s="10"/>
      <c r="Z41" s="10"/>
      <c r="AA41" s="10"/>
      <c r="AB41" s="10"/>
      <c r="AC41" s="10"/>
      <c r="AD41" s="10"/>
      <c r="AE41" s="10"/>
      <c r="AF41" s="10"/>
      <c r="AG41" s="10"/>
      <c r="AH41" s="10"/>
      <c r="AI41" s="10"/>
    </row>
    <row r="42" spans="1:35" s="4" customFormat="1">
      <c r="A42" s="243" t="s">
        <v>142</v>
      </c>
      <c r="B42" s="77">
        <v>402.9</v>
      </c>
      <c r="C42" s="77">
        <v>475.5</v>
      </c>
      <c r="D42" s="77">
        <v>555</v>
      </c>
      <c r="E42" s="77">
        <v>565.20000000000005</v>
      </c>
      <c r="F42" s="77">
        <v>536.79999999999995</v>
      </c>
      <c r="G42" s="123">
        <v>557.70000000000005</v>
      </c>
      <c r="H42" s="607">
        <v>626.1</v>
      </c>
      <c r="I42" s="961">
        <f>I43+I46</f>
        <v>810.7</v>
      </c>
      <c r="J42" s="87">
        <v>763.4</v>
      </c>
      <c r="K42" s="87">
        <v>801.6</v>
      </c>
      <c r="L42" s="87">
        <v>841</v>
      </c>
      <c r="M42" s="87">
        <v>878.7</v>
      </c>
      <c r="N42" s="87">
        <v>920</v>
      </c>
      <c r="O42" s="9"/>
      <c r="P42" s="9"/>
      <c r="Q42" s="9"/>
      <c r="R42" s="9"/>
      <c r="S42" s="9"/>
      <c r="T42" s="9"/>
      <c r="U42" s="9"/>
      <c r="V42" s="9"/>
      <c r="W42" s="9"/>
      <c r="X42" s="9"/>
      <c r="Y42" s="9"/>
      <c r="Z42" s="9"/>
      <c r="AA42" s="9"/>
      <c r="AB42" s="9"/>
      <c r="AC42" s="9"/>
      <c r="AD42" s="9"/>
      <c r="AE42" s="9"/>
      <c r="AF42" s="9"/>
      <c r="AG42" s="9"/>
      <c r="AH42" s="9"/>
      <c r="AI42" s="9"/>
    </row>
    <row r="43" spans="1:35" s="8" customFormat="1">
      <c r="A43" s="106" t="s">
        <v>143</v>
      </c>
      <c r="B43" s="90">
        <v>223</v>
      </c>
      <c r="C43" s="90">
        <v>263.89999999999998</v>
      </c>
      <c r="D43" s="90">
        <v>280.5</v>
      </c>
      <c r="E43" s="829">
        <v>249.1</v>
      </c>
      <c r="F43" s="829">
        <v>242.9</v>
      </c>
      <c r="G43" s="124">
        <v>260.3</v>
      </c>
      <c r="H43" s="608">
        <v>296.10000000000002</v>
      </c>
      <c r="I43" s="974">
        <f>I44+I45</f>
        <v>418.3</v>
      </c>
      <c r="J43" s="86">
        <v>358.1</v>
      </c>
      <c r="K43" s="86">
        <v>390.1</v>
      </c>
      <c r="L43" s="86">
        <v>424.8</v>
      </c>
      <c r="M43" s="86">
        <v>462.5</v>
      </c>
      <c r="N43" s="86">
        <v>503.9</v>
      </c>
      <c r="O43" s="9"/>
      <c r="P43" s="9"/>
      <c r="Q43" s="9"/>
      <c r="R43" s="9"/>
      <c r="S43" s="9"/>
      <c r="T43" s="9"/>
      <c r="U43" s="9"/>
      <c r="V43" s="9"/>
      <c r="W43" s="9"/>
      <c r="X43" s="9"/>
      <c r="Y43" s="9"/>
      <c r="Z43" s="9"/>
      <c r="AA43" s="9"/>
      <c r="AB43" s="9"/>
      <c r="AC43" s="9"/>
      <c r="AD43" s="9"/>
      <c r="AE43" s="9"/>
      <c r="AF43" s="9"/>
      <c r="AG43" s="9"/>
      <c r="AH43" s="9"/>
      <c r="AI43" s="9"/>
    </row>
    <row r="44" spans="1:35">
      <c r="A44" s="352" t="s">
        <v>144</v>
      </c>
      <c r="B44" s="90">
        <v>223</v>
      </c>
      <c r="C44" s="90">
        <v>257.2</v>
      </c>
      <c r="D44" s="90">
        <v>273.2</v>
      </c>
      <c r="E44" s="78">
        <v>243.4</v>
      </c>
      <c r="F44" s="78">
        <v>242.9</v>
      </c>
      <c r="G44" s="124">
        <v>246.4</v>
      </c>
      <c r="H44" s="608">
        <v>296.10000000000002</v>
      </c>
      <c r="I44" s="969">
        <v>325.3</v>
      </c>
      <c r="J44" s="86">
        <v>358.1</v>
      </c>
      <c r="K44" s="86">
        <v>390.1</v>
      </c>
      <c r="L44" s="86">
        <v>424.8</v>
      </c>
      <c r="M44" s="86">
        <v>462.5</v>
      </c>
      <c r="N44" s="86">
        <v>503.9</v>
      </c>
      <c r="O44" s="10"/>
      <c r="P44" s="10"/>
      <c r="Q44" s="10"/>
      <c r="R44" s="10"/>
      <c r="S44" s="10"/>
      <c r="T44" s="10"/>
      <c r="U44" s="10"/>
      <c r="V44" s="10"/>
      <c r="W44" s="10"/>
      <c r="X44" s="10"/>
      <c r="Y44" s="10"/>
      <c r="Z44" s="10"/>
      <c r="AA44" s="10"/>
      <c r="AB44" s="10"/>
      <c r="AC44" s="10"/>
      <c r="AD44" s="10"/>
      <c r="AE44" s="10"/>
      <c r="AF44" s="10"/>
      <c r="AG44" s="10"/>
      <c r="AH44" s="10"/>
      <c r="AI44" s="10"/>
    </row>
    <row r="45" spans="1:35">
      <c r="A45" s="352" t="s">
        <v>145</v>
      </c>
      <c r="B45" s="90" t="s">
        <v>120</v>
      </c>
      <c r="C45" s="90">
        <v>6.7</v>
      </c>
      <c r="D45" s="90">
        <v>7.3</v>
      </c>
      <c r="E45" s="78">
        <v>5.7</v>
      </c>
      <c r="G45" s="124">
        <v>14</v>
      </c>
      <c r="H45" s="608"/>
      <c r="I45" s="969">
        <v>93</v>
      </c>
      <c r="J45" s="86"/>
      <c r="K45" s="86"/>
      <c r="L45" s="86"/>
      <c r="M45" s="86"/>
      <c r="N45" s="86"/>
      <c r="O45" s="10"/>
      <c r="P45" s="10"/>
      <c r="Q45" s="10"/>
      <c r="R45" s="10"/>
      <c r="S45" s="10"/>
      <c r="T45" s="10"/>
      <c r="U45" s="10"/>
      <c r="V45" s="10"/>
      <c r="W45" s="10"/>
      <c r="X45" s="10"/>
      <c r="Y45" s="10"/>
      <c r="Z45" s="10"/>
      <c r="AA45" s="10"/>
      <c r="AB45" s="10"/>
      <c r="AC45" s="10"/>
      <c r="AD45" s="10"/>
      <c r="AE45" s="10"/>
      <c r="AF45" s="10"/>
      <c r="AG45" s="10"/>
      <c r="AH45" s="10"/>
      <c r="AI45" s="10"/>
    </row>
    <row r="46" spans="1:35" s="8" customFormat="1">
      <c r="A46" s="106" t="s">
        <v>146</v>
      </c>
      <c r="B46" s="90">
        <v>179.9</v>
      </c>
      <c r="C46" s="90">
        <v>211.7</v>
      </c>
      <c r="D46" s="90">
        <v>274.5</v>
      </c>
      <c r="E46" s="78">
        <v>316.2</v>
      </c>
      <c r="F46" s="78">
        <v>294</v>
      </c>
      <c r="G46" s="124">
        <v>297.3</v>
      </c>
      <c r="H46" s="608">
        <v>330</v>
      </c>
      <c r="I46" s="974">
        <f>I47</f>
        <v>392.4</v>
      </c>
      <c r="J46" s="86">
        <v>405.4</v>
      </c>
      <c r="K46" s="86">
        <v>411.5</v>
      </c>
      <c r="L46" s="86">
        <v>416.2</v>
      </c>
      <c r="M46" s="86">
        <v>416.2</v>
      </c>
      <c r="N46" s="86">
        <v>416.2</v>
      </c>
      <c r="O46" s="9"/>
      <c r="P46" s="9"/>
      <c r="Q46" s="9"/>
      <c r="R46" s="9"/>
      <c r="S46" s="9"/>
      <c r="T46" s="9"/>
      <c r="U46" s="9"/>
      <c r="V46" s="9"/>
      <c r="W46" s="9"/>
      <c r="X46" s="9"/>
      <c r="Y46" s="9"/>
      <c r="Z46" s="9"/>
      <c r="AA46" s="9"/>
      <c r="AB46" s="9"/>
      <c r="AC46" s="9"/>
      <c r="AD46" s="9"/>
      <c r="AE46" s="9"/>
      <c r="AF46" s="9"/>
      <c r="AG46" s="9"/>
      <c r="AH46" s="9"/>
      <c r="AI46" s="9"/>
    </row>
    <row r="47" spans="1:35">
      <c r="A47" s="352" t="s">
        <v>147</v>
      </c>
      <c r="B47" s="90">
        <v>179.9</v>
      </c>
      <c r="C47" s="90">
        <v>211.7</v>
      </c>
      <c r="D47" s="90">
        <v>274.5</v>
      </c>
      <c r="E47" s="78">
        <v>316.2</v>
      </c>
      <c r="F47" s="78">
        <v>294</v>
      </c>
      <c r="G47" s="124">
        <v>297.3</v>
      </c>
      <c r="H47" s="608">
        <v>330</v>
      </c>
      <c r="I47" s="969">
        <v>392.4</v>
      </c>
      <c r="J47" s="86">
        <v>405.4</v>
      </c>
      <c r="K47" s="86">
        <v>411.5</v>
      </c>
      <c r="L47" s="86">
        <v>416.2</v>
      </c>
      <c r="M47" s="86">
        <v>416.2</v>
      </c>
      <c r="N47" s="86">
        <v>416.2</v>
      </c>
      <c r="O47" s="10"/>
      <c r="P47" s="10"/>
      <c r="Q47" s="10"/>
      <c r="R47" s="10"/>
      <c r="S47" s="10"/>
      <c r="T47" s="10"/>
      <c r="U47" s="10"/>
      <c r="V47" s="10"/>
      <c r="W47" s="10"/>
      <c r="X47" s="10"/>
      <c r="Y47" s="10"/>
      <c r="Z47" s="10"/>
      <c r="AA47" s="10"/>
      <c r="AB47" s="10"/>
      <c r="AC47" s="10"/>
      <c r="AD47" s="10"/>
      <c r="AE47" s="10"/>
      <c r="AF47" s="10"/>
      <c r="AG47" s="10"/>
      <c r="AH47" s="10"/>
      <c r="AI47" s="10"/>
    </row>
    <row r="48" spans="1:35">
      <c r="A48" s="106" t="s">
        <v>151</v>
      </c>
      <c r="B48" s="90"/>
      <c r="C48" s="90"/>
      <c r="D48" s="90"/>
      <c r="E48" s="69"/>
      <c r="F48" s="831"/>
      <c r="G48" s="124"/>
      <c r="H48" s="608"/>
      <c r="I48" s="969"/>
      <c r="J48" s="86"/>
      <c r="K48" s="86"/>
      <c r="L48" s="86"/>
      <c r="M48" s="86"/>
      <c r="N48" s="86"/>
      <c r="O48" s="10"/>
      <c r="P48" s="10"/>
      <c r="Q48" s="10"/>
      <c r="R48" s="10"/>
      <c r="S48" s="10"/>
      <c r="T48" s="10"/>
      <c r="U48" s="10"/>
      <c r="V48" s="10"/>
      <c r="W48" s="10"/>
      <c r="X48" s="10"/>
      <c r="Y48" s="10"/>
      <c r="Z48" s="10"/>
      <c r="AA48" s="10"/>
      <c r="AB48" s="10"/>
      <c r="AC48" s="10"/>
      <c r="AD48" s="10"/>
      <c r="AE48" s="10"/>
      <c r="AF48" s="10"/>
      <c r="AG48" s="10"/>
      <c r="AH48" s="10"/>
      <c r="AI48" s="10"/>
    </row>
    <row r="49" spans="1:35 16382:16382" s="4" customFormat="1">
      <c r="A49" s="243" t="s">
        <v>152</v>
      </c>
      <c r="B49" s="77">
        <v>930.8</v>
      </c>
      <c r="C49" s="77">
        <v>877.5</v>
      </c>
      <c r="D49" s="77">
        <v>867.5</v>
      </c>
      <c r="E49" s="77">
        <v>819.5</v>
      </c>
      <c r="F49" s="77">
        <v>1430.1</v>
      </c>
      <c r="G49" s="123">
        <v>1439.9</v>
      </c>
      <c r="H49" s="607">
        <v>1024.5999999999999</v>
      </c>
      <c r="I49" s="961">
        <f>I50+I57</f>
        <v>1835.7</v>
      </c>
      <c r="J49" s="87">
        <v>943.1</v>
      </c>
      <c r="K49" s="87">
        <v>932.1</v>
      </c>
      <c r="L49" s="87">
        <v>932.1</v>
      </c>
      <c r="M49" s="87">
        <v>932.1</v>
      </c>
      <c r="N49" s="87">
        <v>932.1</v>
      </c>
      <c r="O49" s="9"/>
      <c r="P49" s="9"/>
      <c r="Q49" s="9"/>
      <c r="R49" s="9"/>
      <c r="S49" s="9"/>
      <c r="T49" s="9"/>
      <c r="U49" s="9"/>
      <c r="V49" s="9"/>
      <c r="W49" s="9"/>
      <c r="X49" s="9"/>
      <c r="Y49" s="9"/>
      <c r="Z49" s="9"/>
      <c r="AA49" s="9"/>
      <c r="AB49" s="9"/>
      <c r="AC49" s="9"/>
      <c r="AD49" s="9"/>
      <c r="AE49" s="9"/>
      <c r="AF49" s="9"/>
      <c r="AG49" s="9"/>
      <c r="AH49" s="9"/>
      <c r="AI49" s="9"/>
    </row>
    <row r="50" spans="1:35 16382:16382">
      <c r="A50" s="106" t="s">
        <v>153</v>
      </c>
      <c r="B50" s="90">
        <v>823.3</v>
      </c>
      <c r="C50" s="90">
        <v>776.2</v>
      </c>
      <c r="D50" s="90">
        <v>767.3</v>
      </c>
      <c r="E50" s="829">
        <v>778.8</v>
      </c>
      <c r="F50" s="829">
        <v>1261.4000000000001</v>
      </c>
      <c r="G50" s="124">
        <v>1281.9000000000001</v>
      </c>
      <c r="H50" s="608">
        <v>752.8</v>
      </c>
      <c r="I50" s="969">
        <v>1348.7</v>
      </c>
      <c r="J50" s="86">
        <v>775.5</v>
      </c>
      <c r="K50" s="86">
        <v>766.2</v>
      </c>
      <c r="L50" s="86">
        <v>766.2</v>
      </c>
      <c r="M50" s="86">
        <v>766.2</v>
      </c>
      <c r="N50" s="86">
        <v>766.2</v>
      </c>
      <c r="O50" s="10"/>
      <c r="P50" s="10"/>
      <c r="Q50" s="10"/>
      <c r="R50" s="10"/>
      <c r="S50" s="10"/>
      <c r="T50" s="10"/>
      <c r="U50" s="10"/>
      <c r="V50" s="10"/>
      <c r="W50" s="10"/>
      <c r="X50" s="10"/>
      <c r="Y50" s="10"/>
      <c r="Z50" s="10"/>
      <c r="AA50" s="10"/>
      <c r="AB50" s="10"/>
      <c r="AC50" s="10"/>
      <c r="AD50" s="10"/>
      <c r="AE50" s="10"/>
      <c r="AF50" s="10"/>
      <c r="AG50" s="10"/>
      <c r="AH50" s="10"/>
      <c r="AI50" s="10"/>
    </row>
    <row r="51" spans="1:35 16382:16382" hidden="1">
      <c r="A51" s="352" t="s">
        <v>439</v>
      </c>
      <c r="B51" s="90">
        <v>453.2</v>
      </c>
      <c r="C51" s="90">
        <v>427.2</v>
      </c>
      <c r="D51" s="90">
        <v>422.3</v>
      </c>
      <c r="E51" s="78">
        <v>505</v>
      </c>
      <c r="F51" s="78">
        <v>1207.0999999999999</v>
      </c>
      <c r="G51" s="124"/>
      <c r="H51" s="608">
        <v>602.20000000000005</v>
      </c>
      <c r="I51" s="969"/>
      <c r="J51" s="86"/>
      <c r="K51" s="86"/>
      <c r="L51" s="86"/>
      <c r="M51" s="86"/>
      <c r="N51" s="86"/>
      <c r="O51" s="10"/>
      <c r="P51" s="10"/>
      <c r="Q51" s="10"/>
      <c r="R51" s="10"/>
      <c r="S51" s="10"/>
      <c r="T51" s="10"/>
      <c r="U51" s="10"/>
      <c r="V51" s="10"/>
      <c r="W51" s="10"/>
      <c r="X51" s="10"/>
      <c r="Y51" s="10"/>
      <c r="Z51" s="10"/>
      <c r="AA51" s="10"/>
      <c r="AB51" s="10"/>
      <c r="AC51" s="10"/>
      <c r="AD51" s="10"/>
      <c r="AE51" s="10"/>
      <c r="AF51" s="10"/>
      <c r="AG51" s="10"/>
      <c r="AH51" s="10"/>
      <c r="AI51" s="10"/>
    </row>
    <row r="52" spans="1:35 16382:16382" hidden="1">
      <c r="A52" s="352" t="s">
        <v>440</v>
      </c>
      <c r="B52" s="90">
        <v>10.199999999999999</v>
      </c>
      <c r="C52" s="90">
        <v>9.6</v>
      </c>
      <c r="D52" s="90">
        <v>9.5</v>
      </c>
      <c r="E52" s="78" t="s">
        <v>120</v>
      </c>
      <c r="F52" s="78"/>
      <c r="G52" s="892"/>
      <c r="H52" s="608"/>
      <c r="I52" s="969"/>
      <c r="J52" s="239"/>
      <c r="K52" s="239"/>
      <c r="L52" s="239"/>
      <c r="M52" s="239"/>
      <c r="N52" s="239"/>
      <c r="O52" s="10"/>
      <c r="P52" s="10"/>
      <c r="Q52" s="10"/>
      <c r="R52" s="10"/>
      <c r="S52" s="10"/>
      <c r="T52" s="10"/>
      <c r="U52" s="10"/>
      <c r="V52" s="10"/>
      <c r="W52" s="10"/>
      <c r="X52" s="10"/>
      <c r="Y52" s="10"/>
      <c r="Z52" s="10"/>
      <c r="AA52" s="10"/>
      <c r="AB52" s="10"/>
      <c r="AC52" s="10"/>
      <c r="AD52" s="10"/>
      <c r="AE52" s="10"/>
      <c r="AF52" s="10"/>
      <c r="AG52" s="10"/>
      <c r="AH52" s="10"/>
      <c r="AI52" s="10"/>
    </row>
    <row r="53" spans="1:35 16382:16382" hidden="1">
      <c r="A53" s="352" t="s">
        <v>441</v>
      </c>
      <c r="B53" s="90">
        <v>442.9</v>
      </c>
      <c r="C53" s="90">
        <v>417.6</v>
      </c>
      <c r="D53" s="90">
        <v>412.8</v>
      </c>
      <c r="E53" s="78">
        <v>505</v>
      </c>
      <c r="F53" s="78">
        <v>1207.0999999999999</v>
      </c>
      <c r="G53" s="124"/>
      <c r="H53" s="608">
        <v>602.20000000000005</v>
      </c>
      <c r="I53" s="969"/>
      <c r="J53" s="86"/>
      <c r="K53" s="86"/>
      <c r="L53" s="86"/>
      <c r="M53" s="86"/>
      <c r="N53" s="86"/>
      <c r="O53" s="10"/>
      <c r="P53" s="10"/>
      <c r="Q53" s="10"/>
      <c r="R53" s="10"/>
      <c r="S53" s="10"/>
      <c r="T53" s="10"/>
      <c r="U53" s="10"/>
      <c r="V53" s="10"/>
      <c r="W53" s="10"/>
      <c r="X53" s="10"/>
      <c r="Y53" s="10"/>
      <c r="Z53" s="10"/>
      <c r="AA53" s="10"/>
      <c r="AB53" s="10"/>
      <c r="AC53" s="10"/>
      <c r="AD53" s="10"/>
      <c r="AE53" s="10"/>
      <c r="AF53" s="10"/>
      <c r="AG53" s="10"/>
      <c r="AH53" s="10"/>
      <c r="AI53" s="10"/>
    </row>
    <row r="54" spans="1:35 16382:16382" hidden="1">
      <c r="A54" s="352" t="s">
        <v>442</v>
      </c>
      <c r="B54" s="90">
        <v>370.2</v>
      </c>
      <c r="C54" s="90">
        <v>349</v>
      </c>
      <c r="D54" s="90">
        <v>345</v>
      </c>
      <c r="E54" s="78">
        <v>273.8</v>
      </c>
      <c r="F54" s="78">
        <v>54.3</v>
      </c>
      <c r="G54" s="823"/>
      <c r="H54" s="608">
        <v>150.6</v>
      </c>
      <c r="I54" s="969"/>
      <c r="J54" s="86"/>
      <c r="K54" s="86"/>
      <c r="L54" s="86"/>
      <c r="M54" s="86"/>
      <c r="N54" s="86"/>
      <c r="O54" s="10"/>
      <c r="P54" s="10"/>
      <c r="Q54" s="10"/>
      <c r="R54" s="10"/>
      <c r="S54" s="10"/>
      <c r="T54" s="10"/>
      <c r="U54" s="10"/>
      <c r="V54" s="10"/>
      <c r="W54" s="10"/>
      <c r="X54" s="10"/>
      <c r="Y54" s="10"/>
      <c r="Z54" s="10"/>
      <c r="AA54" s="10"/>
      <c r="AB54" s="10"/>
      <c r="AC54" s="10"/>
      <c r="AD54" s="10"/>
      <c r="AE54" s="10"/>
      <c r="AF54" s="10"/>
      <c r="AG54" s="10"/>
      <c r="AH54" s="10"/>
      <c r="AI54" s="10"/>
      <c r="XFB54" s="86"/>
    </row>
    <row r="55" spans="1:35 16382:16382" hidden="1">
      <c r="A55" s="352" t="s">
        <v>440</v>
      </c>
      <c r="B55" s="90">
        <v>20.7</v>
      </c>
      <c r="C55" s="90">
        <v>19.5</v>
      </c>
      <c r="D55" s="90">
        <v>19.3</v>
      </c>
      <c r="E55" s="78" t="s">
        <v>120</v>
      </c>
      <c r="F55" s="78"/>
      <c r="G55" s="823"/>
      <c r="H55" s="608"/>
      <c r="I55" s="969"/>
      <c r="J55" s="239"/>
      <c r="K55" s="239"/>
      <c r="L55" s="239"/>
      <c r="M55" s="239"/>
      <c r="N55" s="239"/>
      <c r="O55" s="10"/>
      <c r="P55" s="10"/>
      <c r="Q55" s="10"/>
      <c r="R55" s="10"/>
      <c r="S55" s="10"/>
      <c r="T55" s="10"/>
      <c r="U55" s="10"/>
      <c r="V55" s="10"/>
      <c r="W55" s="10"/>
      <c r="X55" s="10"/>
      <c r="Y55" s="10"/>
      <c r="Z55" s="10"/>
      <c r="AA55" s="10"/>
      <c r="AB55" s="10"/>
      <c r="AC55" s="10"/>
      <c r="AD55" s="10"/>
      <c r="AE55" s="10"/>
      <c r="AF55" s="10"/>
      <c r="AG55" s="10"/>
      <c r="AH55" s="10"/>
      <c r="AI55" s="10"/>
    </row>
    <row r="56" spans="1:35 16382:16382" hidden="1">
      <c r="A56" s="352" t="s">
        <v>441</v>
      </c>
      <c r="B56" s="90">
        <v>349.5</v>
      </c>
      <c r="C56" s="90">
        <v>329.5</v>
      </c>
      <c r="D56" s="90">
        <v>325.7</v>
      </c>
      <c r="E56" s="78">
        <v>273.8</v>
      </c>
      <c r="F56" s="78">
        <v>54.3</v>
      </c>
      <c r="G56" s="823"/>
      <c r="H56" s="608">
        <v>150.6</v>
      </c>
      <c r="I56" s="969"/>
      <c r="J56" s="86"/>
      <c r="K56" s="86"/>
      <c r="L56" s="86"/>
      <c r="M56" s="86"/>
      <c r="N56" s="86"/>
      <c r="O56" s="10"/>
      <c r="P56" s="10"/>
      <c r="Q56" s="10"/>
      <c r="R56" s="10"/>
      <c r="S56" s="10"/>
      <c r="T56" s="10"/>
      <c r="U56" s="10"/>
      <c r="V56" s="10"/>
      <c r="W56" s="10"/>
      <c r="X56" s="10"/>
      <c r="Y56" s="10"/>
      <c r="Z56" s="10"/>
      <c r="AA56" s="10"/>
      <c r="AB56" s="10"/>
      <c r="AC56" s="10"/>
      <c r="AD56" s="10"/>
      <c r="AE56" s="10"/>
      <c r="AF56" s="10"/>
      <c r="AG56" s="10"/>
      <c r="AH56" s="10"/>
      <c r="AI56" s="10"/>
    </row>
    <row r="57" spans="1:35 16382:16382">
      <c r="A57" s="106" t="s">
        <v>154</v>
      </c>
      <c r="B57" s="90">
        <v>107.5</v>
      </c>
      <c r="C57" s="90">
        <v>101.3</v>
      </c>
      <c r="D57" s="90">
        <v>100.2</v>
      </c>
      <c r="E57" s="78">
        <v>40.700000000000003</v>
      </c>
      <c r="F57" s="78">
        <v>168.7</v>
      </c>
      <c r="G57" s="823">
        <v>158</v>
      </c>
      <c r="H57" s="608">
        <v>271.8</v>
      </c>
      <c r="I57" s="969">
        <v>487</v>
      </c>
      <c r="J57" s="86">
        <v>167.6</v>
      </c>
      <c r="K57" s="86">
        <v>165.9</v>
      </c>
      <c r="L57" s="86">
        <v>165.9</v>
      </c>
      <c r="M57" s="86">
        <v>165.9</v>
      </c>
      <c r="N57" s="86">
        <v>165.9</v>
      </c>
      <c r="O57" s="10"/>
      <c r="P57" s="10"/>
      <c r="Q57" s="10"/>
      <c r="R57" s="10"/>
      <c r="S57" s="10"/>
      <c r="T57" s="10"/>
      <c r="U57" s="10"/>
      <c r="V57" s="10"/>
      <c r="W57" s="10"/>
      <c r="X57" s="10"/>
      <c r="Y57" s="10"/>
      <c r="Z57" s="10"/>
      <c r="AA57" s="10"/>
      <c r="AB57" s="10"/>
      <c r="AC57" s="10"/>
      <c r="AD57" s="10"/>
      <c r="AE57" s="10"/>
      <c r="AF57" s="10"/>
      <c r="AG57" s="10"/>
      <c r="AH57" s="10"/>
      <c r="AI57" s="10"/>
    </row>
    <row r="58" spans="1:35 16382:16382" hidden="1">
      <c r="A58" s="352" t="s">
        <v>439</v>
      </c>
      <c r="B58" s="90">
        <v>98.6</v>
      </c>
      <c r="C58" s="90">
        <v>92.9</v>
      </c>
      <c r="D58" s="90">
        <v>91.9</v>
      </c>
      <c r="E58" s="78">
        <v>22.4</v>
      </c>
      <c r="F58" s="78">
        <v>147</v>
      </c>
      <c r="G58" s="892"/>
      <c r="H58" s="608">
        <v>217.4</v>
      </c>
      <c r="I58" s="969"/>
      <c r="J58" s="86"/>
      <c r="K58" s="86"/>
      <c r="L58" s="86"/>
      <c r="M58" s="86"/>
      <c r="N58" s="86"/>
      <c r="O58" s="10"/>
      <c r="P58" s="10"/>
      <c r="Q58" s="10"/>
      <c r="R58" s="10"/>
      <c r="S58" s="10"/>
      <c r="T58" s="10"/>
      <c r="U58" s="10"/>
      <c r="V58" s="10"/>
      <c r="W58" s="10"/>
      <c r="X58" s="10"/>
      <c r="Y58" s="10"/>
      <c r="Z58" s="10"/>
      <c r="AA58" s="10"/>
      <c r="AB58" s="10"/>
      <c r="AC58" s="10"/>
      <c r="AD58" s="10"/>
      <c r="AE58" s="10"/>
      <c r="AF58" s="10"/>
      <c r="AG58" s="10"/>
      <c r="AH58" s="10"/>
      <c r="AI58" s="10"/>
    </row>
    <row r="59" spans="1:35 16382:16382" hidden="1">
      <c r="A59" s="352" t="s">
        <v>440</v>
      </c>
      <c r="B59" s="90">
        <v>43.5</v>
      </c>
      <c r="C59" s="90">
        <v>41</v>
      </c>
      <c r="D59" s="90">
        <v>40.6</v>
      </c>
      <c r="E59" s="78">
        <v>0.9</v>
      </c>
      <c r="F59" s="78"/>
      <c r="G59" s="892"/>
      <c r="H59" s="608"/>
      <c r="I59" s="969"/>
      <c r="J59" s="86"/>
      <c r="K59" s="86"/>
      <c r="L59" s="86"/>
      <c r="M59" s="86"/>
      <c r="N59" s="86"/>
      <c r="O59" s="10"/>
      <c r="P59" s="10"/>
      <c r="Q59" s="10"/>
      <c r="R59" s="10"/>
      <c r="S59" s="10"/>
      <c r="T59" s="10"/>
      <c r="U59" s="10"/>
      <c r="V59" s="10"/>
      <c r="W59" s="10"/>
      <c r="X59" s="10"/>
      <c r="Y59" s="10"/>
      <c r="Z59" s="10"/>
      <c r="AA59" s="10"/>
      <c r="AB59" s="10"/>
      <c r="AC59" s="10"/>
      <c r="AD59" s="10"/>
      <c r="AE59" s="10"/>
      <c r="AF59" s="10"/>
      <c r="AG59" s="10"/>
      <c r="AH59" s="10"/>
      <c r="AI59" s="10"/>
    </row>
    <row r="60" spans="1:35 16382:16382" hidden="1">
      <c r="A60" s="352" t="s">
        <v>441</v>
      </c>
      <c r="B60" s="90">
        <v>55</v>
      </c>
      <c r="C60" s="90">
        <v>51.9</v>
      </c>
      <c r="D60" s="90">
        <v>51.3</v>
      </c>
      <c r="E60" s="78">
        <v>21.5</v>
      </c>
      <c r="F60" s="78">
        <v>147</v>
      </c>
      <c r="G60" s="892"/>
      <c r="H60" s="608">
        <v>217.4</v>
      </c>
      <c r="I60" s="969"/>
      <c r="J60" s="86"/>
      <c r="K60" s="86"/>
      <c r="L60" s="86"/>
      <c r="M60" s="86"/>
      <c r="N60" s="86"/>
      <c r="O60" s="10"/>
      <c r="P60" s="10"/>
      <c r="Q60" s="10"/>
      <c r="R60" s="10"/>
      <c r="S60" s="10"/>
      <c r="T60" s="10"/>
      <c r="U60" s="10"/>
      <c r="V60" s="10"/>
      <c r="W60" s="10"/>
      <c r="X60" s="10"/>
      <c r="Y60" s="10"/>
      <c r="Z60" s="10"/>
      <c r="AA60" s="10"/>
      <c r="AB60" s="10"/>
      <c r="AC60" s="10"/>
      <c r="AD60" s="10"/>
      <c r="AE60" s="10"/>
      <c r="AF60" s="10"/>
      <c r="AG60" s="10"/>
      <c r="AH60" s="10"/>
      <c r="AI60" s="10"/>
    </row>
    <row r="61" spans="1:35 16382:16382" hidden="1">
      <c r="A61" s="352" t="s">
        <v>442</v>
      </c>
      <c r="B61" s="90">
        <v>8.9</v>
      </c>
      <c r="C61" s="90">
        <v>8.4</v>
      </c>
      <c r="D61" s="90">
        <v>8.3000000000000007</v>
      </c>
      <c r="E61" s="78">
        <v>18.3</v>
      </c>
      <c r="F61" s="78">
        <v>21.7</v>
      </c>
      <c r="G61" s="892"/>
      <c r="H61" s="608">
        <v>54.4</v>
      </c>
      <c r="I61" s="969"/>
      <c r="J61" s="239"/>
      <c r="K61" s="239"/>
      <c r="L61" s="239"/>
      <c r="M61" s="239"/>
      <c r="N61" s="239"/>
      <c r="O61" s="10"/>
      <c r="P61" s="10"/>
      <c r="Q61" s="10"/>
      <c r="R61" s="10"/>
      <c r="S61" s="10"/>
      <c r="T61" s="10"/>
      <c r="U61" s="10"/>
      <c r="V61" s="10"/>
      <c r="W61" s="10"/>
      <c r="X61" s="10"/>
      <c r="Y61" s="10"/>
      <c r="Z61" s="10"/>
      <c r="AA61" s="10"/>
      <c r="AB61" s="10"/>
      <c r="AC61" s="10"/>
      <c r="AD61" s="10"/>
      <c r="AE61" s="10"/>
      <c r="AF61" s="10"/>
      <c r="AG61" s="10"/>
      <c r="AH61" s="10"/>
      <c r="AI61" s="10"/>
    </row>
    <row r="62" spans="1:35 16382:16382" hidden="1">
      <c r="A62" s="352" t="s">
        <v>440</v>
      </c>
      <c r="B62" s="90" t="s">
        <v>120</v>
      </c>
      <c r="C62" s="90" t="s">
        <v>120</v>
      </c>
      <c r="D62" s="90" t="s">
        <v>120</v>
      </c>
      <c r="E62" s="823">
        <v>18.3</v>
      </c>
      <c r="F62" s="823"/>
      <c r="G62" s="892"/>
      <c r="H62" s="613"/>
      <c r="I62" s="969"/>
      <c r="J62" s="239"/>
      <c r="K62" s="239"/>
      <c r="L62" s="239"/>
      <c r="M62" s="239"/>
      <c r="N62" s="239"/>
      <c r="O62" s="10"/>
      <c r="P62" s="10"/>
      <c r="Q62" s="10"/>
      <c r="R62" s="10"/>
      <c r="S62" s="10"/>
      <c r="T62" s="10"/>
      <c r="U62" s="10"/>
      <c r="V62" s="10"/>
      <c r="W62" s="10"/>
      <c r="X62" s="10"/>
      <c r="Y62" s="10"/>
      <c r="Z62" s="10"/>
      <c r="AA62" s="10"/>
      <c r="AB62" s="10"/>
      <c r="AC62" s="10"/>
      <c r="AD62" s="10"/>
      <c r="AE62" s="10"/>
      <c r="AF62" s="10"/>
      <c r="AG62" s="10"/>
      <c r="AH62" s="10"/>
      <c r="AI62" s="10"/>
    </row>
    <row r="63" spans="1:35 16382:16382" hidden="1">
      <c r="A63" s="352" t="s">
        <v>441</v>
      </c>
      <c r="B63" s="90">
        <v>8.9</v>
      </c>
      <c r="C63" s="90">
        <v>8.4</v>
      </c>
      <c r="D63" s="90">
        <v>8.3000000000000007</v>
      </c>
      <c r="E63" s="78" t="s">
        <v>120</v>
      </c>
      <c r="F63" s="78">
        <v>21.7</v>
      </c>
      <c r="G63" s="892"/>
      <c r="H63" s="608">
        <v>54.4</v>
      </c>
      <c r="I63" s="969"/>
      <c r="J63" s="239"/>
      <c r="K63" s="239"/>
      <c r="L63" s="239"/>
      <c r="M63" s="239"/>
      <c r="N63" s="239"/>
      <c r="O63" s="10"/>
      <c r="P63" s="10"/>
      <c r="Q63" s="10"/>
      <c r="R63" s="10"/>
      <c r="S63" s="10"/>
      <c r="T63" s="10"/>
      <c r="U63" s="10"/>
      <c r="V63" s="10"/>
      <c r="W63" s="10"/>
      <c r="X63" s="10"/>
      <c r="Y63" s="10"/>
      <c r="Z63" s="10"/>
      <c r="AA63" s="10"/>
      <c r="AB63" s="10"/>
      <c r="AC63" s="10"/>
      <c r="AD63" s="10"/>
      <c r="AE63" s="10"/>
      <c r="AF63" s="10"/>
      <c r="AG63" s="10"/>
      <c r="AH63" s="10"/>
      <c r="AI63" s="10"/>
    </row>
    <row r="64" spans="1:35 16382:16382">
      <c r="A64" s="106" t="s">
        <v>151</v>
      </c>
      <c r="B64" s="421"/>
      <c r="C64" s="421"/>
      <c r="D64" s="421"/>
      <c r="E64" s="78" t="s">
        <v>120</v>
      </c>
      <c r="F64" s="832"/>
      <c r="G64" s="363"/>
      <c r="H64" s="769"/>
      <c r="I64" s="969"/>
      <c r="J64" s="101"/>
      <c r="K64" s="101"/>
      <c r="L64" s="101"/>
      <c r="M64" s="101"/>
      <c r="N64" s="101"/>
      <c r="O64" s="10"/>
      <c r="P64" s="10"/>
      <c r="Q64" s="10"/>
      <c r="R64" s="10"/>
      <c r="S64" s="10"/>
      <c r="T64" s="10"/>
      <c r="U64" s="10"/>
      <c r="V64" s="10"/>
      <c r="W64" s="10"/>
      <c r="X64" s="10"/>
      <c r="Y64" s="10"/>
      <c r="Z64" s="10"/>
      <c r="AA64" s="10"/>
      <c r="AB64" s="10"/>
      <c r="AC64" s="10"/>
      <c r="AD64" s="10"/>
      <c r="AE64" s="10"/>
      <c r="AF64" s="10"/>
      <c r="AG64" s="10"/>
      <c r="AH64" s="10"/>
      <c r="AI64" s="10"/>
    </row>
    <row r="65" spans="1:35" s="4" customFormat="1">
      <c r="A65" s="243" t="s">
        <v>156</v>
      </c>
      <c r="B65" s="77">
        <v>269.10000000000002</v>
      </c>
      <c r="C65" s="77">
        <v>140.30000000000001</v>
      </c>
      <c r="D65" s="77">
        <v>775.3</v>
      </c>
      <c r="E65" s="77">
        <v>1026</v>
      </c>
      <c r="F65" s="77">
        <v>633.9</v>
      </c>
      <c r="G65" s="123">
        <v>943.8</v>
      </c>
      <c r="H65" s="607">
        <v>2066.6999999999998</v>
      </c>
      <c r="I65" s="961">
        <f>I67+I68+I73+I74+I78+I81+I82</f>
        <v>1774.9</v>
      </c>
      <c r="J65" s="87">
        <v>2539.1999999999998</v>
      </c>
      <c r="K65" s="87">
        <v>2231.1999999999998</v>
      </c>
      <c r="L65" s="87">
        <v>2212.3000000000002</v>
      </c>
      <c r="M65" s="87">
        <v>2266.6</v>
      </c>
      <c r="N65" s="87">
        <v>2267.8000000000002</v>
      </c>
      <c r="O65" s="9"/>
      <c r="P65" s="9"/>
      <c r="Q65" s="9"/>
      <c r="R65" s="9"/>
      <c r="S65" s="9"/>
      <c r="T65" s="9"/>
      <c r="U65" s="9"/>
      <c r="V65" s="9"/>
      <c r="W65" s="9"/>
      <c r="X65" s="9"/>
      <c r="Y65" s="9"/>
      <c r="Z65" s="9"/>
      <c r="AA65" s="9"/>
      <c r="AB65" s="9"/>
      <c r="AC65" s="9"/>
      <c r="AD65" s="9"/>
      <c r="AE65" s="9"/>
      <c r="AF65" s="9"/>
      <c r="AG65" s="9"/>
      <c r="AH65" s="9"/>
      <c r="AI65" s="9"/>
    </row>
    <row r="66" spans="1:35" s="8" customFormat="1" hidden="1">
      <c r="A66" s="106" t="s">
        <v>157</v>
      </c>
      <c r="B66" s="90">
        <v>196</v>
      </c>
      <c r="C66" s="90">
        <v>75.400000000000006</v>
      </c>
      <c r="D66" s="90">
        <v>696</v>
      </c>
      <c r="E66" s="829">
        <v>943.1</v>
      </c>
      <c r="F66" s="829">
        <v>551.29999999999995</v>
      </c>
      <c r="G66" s="124">
        <v>860.9</v>
      </c>
      <c r="H66" s="608">
        <v>1321.9</v>
      </c>
      <c r="I66" s="963"/>
      <c r="J66" s="86"/>
      <c r="K66" s="86"/>
      <c r="L66" s="86"/>
      <c r="M66" s="86"/>
      <c r="N66" s="86"/>
      <c r="O66" s="9"/>
      <c r="P66" s="9"/>
      <c r="Q66" s="9"/>
      <c r="R66" s="9"/>
      <c r="S66" s="9"/>
      <c r="T66" s="9"/>
      <c r="U66" s="9"/>
      <c r="V66" s="9"/>
      <c r="W66" s="9"/>
      <c r="X66" s="9"/>
      <c r="Y66" s="9"/>
      <c r="Z66" s="9"/>
      <c r="AA66" s="9"/>
      <c r="AB66" s="9"/>
      <c r="AC66" s="9"/>
      <c r="AD66" s="9"/>
      <c r="AE66" s="9"/>
      <c r="AF66" s="9"/>
      <c r="AG66" s="9"/>
      <c r="AH66" s="9"/>
      <c r="AI66" s="9"/>
    </row>
    <row r="67" spans="1:35">
      <c r="A67" s="106" t="s">
        <v>158</v>
      </c>
      <c r="B67" s="90">
        <v>0.1</v>
      </c>
      <c r="C67" s="90"/>
      <c r="D67" s="90"/>
      <c r="E67" s="78"/>
      <c r="F67" s="78"/>
      <c r="G67" s="78"/>
      <c r="H67" s="575">
        <v>0.7</v>
      </c>
      <c r="I67" s="969">
        <v>0.7</v>
      </c>
      <c r="J67" s="80">
        <v>0.7</v>
      </c>
      <c r="K67" s="80">
        <v>0.7</v>
      </c>
      <c r="L67" s="80">
        <v>0.7</v>
      </c>
      <c r="M67" s="80">
        <v>0.7</v>
      </c>
      <c r="N67" s="80">
        <v>0.7</v>
      </c>
      <c r="O67" s="10"/>
      <c r="P67" s="10"/>
      <c r="Q67" s="10"/>
      <c r="R67" s="10"/>
      <c r="S67" s="10"/>
      <c r="T67" s="10"/>
      <c r="U67" s="10"/>
      <c r="V67" s="10"/>
      <c r="W67" s="10"/>
      <c r="X67" s="10"/>
      <c r="Y67" s="10"/>
      <c r="Z67" s="10"/>
      <c r="AA67" s="10"/>
      <c r="AB67" s="10"/>
      <c r="AC67" s="10"/>
      <c r="AD67" s="10"/>
      <c r="AE67" s="10"/>
      <c r="AF67" s="10"/>
      <c r="AG67" s="10"/>
      <c r="AH67" s="10"/>
      <c r="AI67" s="10"/>
    </row>
    <row r="68" spans="1:35">
      <c r="A68" s="106" t="s">
        <v>159</v>
      </c>
      <c r="B68" s="90">
        <v>172.3</v>
      </c>
      <c r="C68" s="90">
        <v>55</v>
      </c>
      <c r="D68" s="90">
        <v>665.8</v>
      </c>
      <c r="E68" s="78">
        <v>911.4</v>
      </c>
      <c r="F68" s="78">
        <v>528.9</v>
      </c>
      <c r="G68" s="124">
        <v>841.6</v>
      </c>
      <c r="H68" s="608">
        <v>1250</v>
      </c>
      <c r="I68" s="969">
        <f>SUM(I69:I72)</f>
        <v>1033.5</v>
      </c>
      <c r="J68" s="86">
        <v>1205</v>
      </c>
      <c r="K68" s="86">
        <v>880</v>
      </c>
      <c r="L68" s="86">
        <v>880</v>
      </c>
      <c r="M68" s="86">
        <v>880</v>
      </c>
      <c r="N68" s="86">
        <v>880</v>
      </c>
      <c r="O68" s="10"/>
      <c r="P68" s="10"/>
      <c r="Q68" s="10"/>
      <c r="R68" s="10"/>
      <c r="S68" s="10"/>
      <c r="T68" s="10"/>
      <c r="U68" s="10"/>
      <c r="V68" s="10"/>
      <c r="W68" s="10"/>
      <c r="X68" s="10"/>
      <c r="Y68" s="10"/>
      <c r="Z68" s="10"/>
      <c r="AA68" s="10"/>
      <c r="AB68" s="10"/>
      <c r="AC68" s="10"/>
      <c r="AD68" s="10"/>
      <c r="AE68" s="10"/>
      <c r="AF68" s="10"/>
      <c r="AG68" s="10"/>
      <c r="AH68" s="10"/>
      <c r="AI68" s="10"/>
    </row>
    <row r="69" spans="1:35">
      <c r="A69" s="352" t="s">
        <v>160</v>
      </c>
      <c r="B69" s="90">
        <v>122.3</v>
      </c>
      <c r="C69" s="90"/>
      <c r="D69" s="90">
        <v>507.2</v>
      </c>
      <c r="E69" s="78">
        <v>456.4</v>
      </c>
      <c r="F69" s="78">
        <v>300.5</v>
      </c>
      <c r="G69" s="124">
        <v>562.29999999999995</v>
      </c>
      <c r="H69" s="613">
        <v>500</v>
      </c>
      <c r="I69" s="969">
        <v>653.5</v>
      </c>
      <c r="J69" s="239">
        <v>1000</v>
      </c>
      <c r="K69" s="239">
        <v>700</v>
      </c>
      <c r="L69" s="239">
        <v>700</v>
      </c>
      <c r="M69" s="239">
        <v>700</v>
      </c>
      <c r="N69" s="239">
        <v>700</v>
      </c>
      <c r="O69" s="10"/>
      <c r="P69" s="10"/>
      <c r="Q69" s="10"/>
      <c r="R69" s="10"/>
      <c r="S69" s="10"/>
      <c r="T69" s="10"/>
      <c r="U69" s="10"/>
      <c r="V69" s="10"/>
      <c r="W69" s="10"/>
      <c r="X69" s="10"/>
      <c r="Y69" s="10"/>
      <c r="Z69" s="10"/>
      <c r="AA69" s="10"/>
      <c r="AB69" s="10"/>
      <c r="AC69" s="10"/>
      <c r="AD69" s="10"/>
      <c r="AE69" s="10"/>
      <c r="AF69" s="10"/>
      <c r="AG69" s="10"/>
      <c r="AH69" s="10"/>
      <c r="AI69" s="10"/>
    </row>
    <row r="70" spans="1:35">
      <c r="A70" s="352" t="s">
        <v>161</v>
      </c>
      <c r="B70" s="90">
        <v>50</v>
      </c>
      <c r="C70" s="90">
        <v>55</v>
      </c>
      <c r="D70" s="90">
        <v>152</v>
      </c>
      <c r="E70" s="78">
        <v>85</v>
      </c>
      <c r="F70" s="78">
        <v>228.4</v>
      </c>
      <c r="G70" s="124">
        <v>279.3</v>
      </c>
      <c r="H70" s="608">
        <v>625</v>
      </c>
      <c r="I70" s="969">
        <v>380</v>
      </c>
      <c r="J70" s="86">
        <v>100</v>
      </c>
      <c r="K70" s="86">
        <v>100</v>
      </c>
      <c r="L70" s="86">
        <v>100</v>
      </c>
      <c r="M70" s="86">
        <v>100</v>
      </c>
      <c r="N70" s="86">
        <v>100</v>
      </c>
      <c r="O70" s="10"/>
      <c r="P70" s="10"/>
      <c r="Q70" s="10"/>
      <c r="R70" s="10"/>
      <c r="S70" s="10"/>
      <c r="T70" s="10"/>
      <c r="U70" s="10"/>
      <c r="V70" s="10"/>
      <c r="W70" s="10"/>
      <c r="X70" s="10"/>
      <c r="Y70" s="10"/>
      <c r="Z70" s="10"/>
      <c r="AA70" s="10"/>
      <c r="AB70" s="10"/>
      <c r="AC70" s="10"/>
      <c r="AD70" s="10"/>
      <c r="AE70" s="10"/>
      <c r="AF70" s="10"/>
      <c r="AG70" s="10"/>
      <c r="AH70" s="10"/>
      <c r="AI70" s="10"/>
    </row>
    <row r="71" spans="1:35">
      <c r="A71" s="352" t="s">
        <v>162</v>
      </c>
      <c r="B71" s="90"/>
      <c r="C71" s="90"/>
      <c r="D71" s="90">
        <v>6.6</v>
      </c>
      <c r="E71" s="78"/>
      <c r="F71" s="823"/>
      <c r="G71" s="892">
        <v>0</v>
      </c>
      <c r="H71" s="613" t="s">
        <v>120</v>
      </c>
      <c r="I71" s="969"/>
      <c r="J71" s="239"/>
      <c r="K71" s="239"/>
      <c r="L71" s="239"/>
      <c r="M71" s="239"/>
      <c r="N71" s="239"/>
      <c r="O71" s="10"/>
      <c r="P71" s="10"/>
      <c r="Q71" s="10"/>
      <c r="R71" s="10"/>
      <c r="S71" s="10"/>
      <c r="T71" s="10"/>
      <c r="U71" s="10"/>
      <c r="V71" s="10"/>
      <c r="W71" s="10"/>
      <c r="X71" s="10"/>
      <c r="Y71" s="10"/>
      <c r="Z71" s="10"/>
      <c r="AA71" s="10"/>
      <c r="AB71" s="10"/>
      <c r="AC71" s="10"/>
      <c r="AD71" s="10"/>
      <c r="AE71" s="10"/>
      <c r="AF71" s="10"/>
      <c r="AG71" s="10"/>
      <c r="AH71" s="10"/>
      <c r="AI71" s="10"/>
    </row>
    <row r="72" spans="1:35">
      <c r="A72" s="352" t="s">
        <v>163</v>
      </c>
      <c r="B72" s="90"/>
      <c r="C72" s="90"/>
      <c r="D72" s="90"/>
      <c r="E72" s="78">
        <v>370</v>
      </c>
      <c r="F72" s="78">
        <v>0</v>
      </c>
      <c r="G72" s="124">
        <v>0</v>
      </c>
      <c r="H72" s="608">
        <v>125</v>
      </c>
      <c r="I72" s="969"/>
      <c r="J72" s="86">
        <v>105</v>
      </c>
      <c r="K72" s="86">
        <v>80</v>
      </c>
      <c r="L72" s="86">
        <v>80</v>
      </c>
      <c r="M72" s="86">
        <v>80</v>
      </c>
      <c r="N72" s="86">
        <v>80</v>
      </c>
      <c r="O72" s="10"/>
      <c r="P72" s="10"/>
      <c r="Q72" s="10"/>
      <c r="R72" s="10"/>
      <c r="S72" s="10"/>
      <c r="T72" s="10"/>
      <c r="U72" s="10"/>
      <c r="V72" s="10"/>
      <c r="W72" s="10"/>
      <c r="X72" s="10"/>
      <c r="Y72" s="10"/>
      <c r="Z72" s="10"/>
      <c r="AA72" s="10"/>
      <c r="AB72" s="10"/>
      <c r="AC72" s="10"/>
      <c r="AD72" s="10"/>
      <c r="AE72" s="10"/>
      <c r="AF72" s="10"/>
      <c r="AG72" s="10"/>
      <c r="AH72" s="10"/>
      <c r="AI72" s="10"/>
    </row>
    <row r="73" spans="1:35">
      <c r="A73" s="106" t="s">
        <v>676</v>
      </c>
      <c r="B73" s="90"/>
      <c r="C73" s="90"/>
      <c r="D73" s="90"/>
      <c r="E73" s="823"/>
      <c r="F73" s="823"/>
      <c r="G73" s="124"/>
      <c r="H73" s="613">
        <v>40</v>
      </c>
      <c r="I73" s="969"/>
      <c r="J73" s="239">
        <v>0</v>
      </c>
      <c r="K73" s="239">
        <v>0</v>
      </c>
      <c r="L73" s="239">
        <v>0</v>
      </c>
      <c r="M73" s="239">
        <v>0</v>
      </c>
      <c r="N73" s="239">
        <v>0</v>
      </c>
      <c r="O73" s="10"/>
      <c r="P73" s="10"/>
      <c r="Q73" s="10"/>
      <c r="R73" s="10"/>
      <c r="S73" s="10"/>
      <c r="T73" s="10"/>
      <c r="U73" s="10"/>
      <c r="V73" s="10"/>
      <c r="W73" s="10"/>
      <c r="X73" s="10"/>
      <c r="Y73" s="10"/>
      <c r="Z73" s="10"/>
      <c r="AA73" s="10"/>
      <c r="AB73" s="10"/>
      <c r="AC73" s="10"/>
      <c r="AD73" s="10"/>
      <c r="AE73" s="10"/>
      <c r="AF73" s="10"/>
      <c r="AG73" s="10"/>
      <c r="AH73" s="10"/>
      <c r="AI73" s="10"/>
    </row>
    <row r="74" spans="1:35">
      <c r="A74" s="106" t="s">
        <v>165</v>
      </c>
      <c r="B74" s="90">
        <v>23.6</v>
      </c>
      <c r="C74" s="90">
        <v>20.399999999999999</v>
      </c>
      <c r="D74" s="90">
        <v>30.2</v>
      </c>
      <c r="E74" s="78">
        <v>31.7</v>
      </c>
      <c r="F74" s="78">
        <v>22.4</v>
      </c>
      <c r="G74" s="124">
        <v>19.3</v>
      </c>
      <c r="H74" s="608">
        <v>31.2</v>
      </c>
      <c r="I74" s="969">
        <v>30.1</v>
      </c>
      <c r="J74" s="86">
        <v>55.2</v>
      </c>
      <c r="K74" s="86">
        <v>55.2</v>
      </c>
      <c r="L74" s="86">
        <v>55.2</v>
      </c>
      <c r="M74" s="86">
        <v>55.2</v>
      </c>
      <c r="N74" s="86">
        <v>55.2</v>
      </c>
      <c r="O74" s="10"/>
      <c r="P74" s="10"/>
      <c r="Q74" s="10"/>
      <c r="R74" s="10"/>
      <c r="S74" s="10"/>
      <c r="T74" s="10"/>
      <c r="U74" s="10"/>
      <c r="V74" s="10"/>
      <c r="W74" s="10"/>
      <c r="X74" s="10"/>
      <c r="Y74" s="10"/>
      <c r="Z74" s="10"/>
      <c r="AA74" s="10"/>
      <c r="AB74" s="10"/>
      <c r="AC74" s="10"/>
      <c r="AD74" s="10"/>
      <c r="AE74" s="10"/>
      <c r="AF74" s="10"/>
      <c r="AG74" s="10"/>
      <c r="AH74" s="10"/>
      <c r="AI74" s="10"/>
    </row>
    <row r="75" spans="1:35" hidden="1">
      <c r="A75" s="352" t="s">
        <v>772</v>
      </c>
      <c r="B75" s="90"/>
      <c r="C75" s="90"/>
      <c r="D75" s="90"/>
      <c r="E75" s="78"/>
      <c r="F75" s="78">
        <v>18.3</v>
      </c>
      <c r="G75" s="124">
        <v>16.3</v>
      </c>
      <c r="H75" s="575">
        <v>112.5</v>
      </c>
      <c r="I75" s="969"/>
      <c r="J75" s="86">
        <v>51.6</v>
      </c>
      <c r="K75" s="86">
        <v>51.6</v>
      </c>
      <c r="L75" s="86">
        <v>51.6</v>
      </c>
      <c r="M75" s="86">
        <v>51.6</v>
      </c>
      <c r="N75" s="86">
        <v>51.6</v>
      </c>
      <c r="O75" s="10"/>
      <c r="P75" s="10"/>
      <c r="Q75" s="10"/>
      <c r="R75" s="10"/>
      <c r="S75" s="10"/>
      <c r="T75" s="10"/>
      <c r="U75" s="10"/>
      <c r="V75" s="10"/>
      <c r="W75" s="10"/>
      <c r="X75" s="10"/>
      <c r="Y75" s="10"/>
      <c r="Z75" s="10"/>
      <c r="AA75" s="10"/>
      <c r="AB75" s="10"/>
      <c r="AC75" s="10"/>
      <c r="AD75" s="10"/>
      <c r="AE75" s="10"/>
      <c r="AF75" s="10"/>
      <c r="AG75" s="10"/>
      <c r="AH75" s="10"/>
      <c r="AI75" s="10"/>
    </row>
    <row r="76" spans="1:35" hidden="1">
      <c r="A76" s="352" t="s">
        <v>773</v>
      </c>
      <c r="B76" s="90"/>
      <c r="C76" s="90"/>
      <c r="D76" s="90"/>
      <c r="E76" s="78"/>
      <c r="F76" s="78"/>
      <c r="G76" s="124"/>
      <c r="H76" s="575">
        <v>46.6</v>
      </c>
      <c r="I76" s="969"/>
      <c r="J76" s="86"/>
      <c r="K76" s="86"/>
      <c r="L76" s="86"/>
      <c r="M76" s="86"/>
      <c r="N76" s="86"/>
      <c r="O76" s="10"/>
      <c r="P76" s="10"/>
      <c r="Q76" s="10"/>
      <c r="R76" s="10"/>
      <c r="S76" s="10"/>
      <c r="T76" s="10"/>
      <c r="U76" s="10"/>
      <c r="V76" s="10"/>
      <c r="W76" s="10"/>
      <c r="X76" s="10"/>
      <c r="Y76" s="10"/>
      <c r="Z76" s="10"/>
      <c r="AA76" s="10"/>
      <c r="AB76" s="10"/>
      <c r="AC76" s="10"/>
      <c r="AD76" s="10"/>
      <c r="AE76" s="10"/>
      <c r="AF76" s="10"/>
      <c r="AG76" s="10"/>
      <c r="AH76" s="10"/>
      <c r="AI76" s="10"/>
    </row>
    <row r="77" spans="1:35" hidden="1">
      <c r="A77" s="352" t="s">
        <v>160</v>
      </c>
      <c r="B77" s="90"/>
      <c r="C77" s="90"/>
      <c r="D77" s="90"/>
      <c r="E77" s="78"/>
      <c r="F77" s="78"/>
      <c r="G77" s="124"/>
      <c r="H77" s="575">
        <v>65.8</v>
      </c>
      <c r="I77" s="969"/>
      <c r="J77" s="86">
        <v>3.6</v>
      </c>
      <c r="K77" s="86">
        <v>3.6</v>
      </c>
      <c r="L77" s="86">
        <v>3.6</v>
      </c>
      <c r="M77" s="86">
        <v>3.6</v>
      </c>
      <c r="N77" s="86">
        <v>3.6</v>
      </c>
      <c r="O77" s="10"/>
      <c r="P77" s="10"/>
      <c r="Q77" s="10"/>
      <c r="R77" s="10"/>
      <c r="S77" s="10"/>
      <c r="T77" s="10"/>
      <c r="U77" s="10"/>
      <c r="V77" s="10"/>
      <c r="W77" s="10"/>
      <c r="X77" s="10"/>
      <c r="Y77" s="10"/>
      <c r="Z77" s="10"/>
      <c r="AA77" s="10"/>
      <c r="AB77" s="10"/>
      <c r="AC77" s="10"/>
      <c r="AD77" s="10"/>
      <c r="AE77" s="10"/>
      <c r="AF77" s="10"/>
      <c r="AG77" s="10"/>
      <c r="AH77" s="10"/>
      <c r="AI77" s="10"/>
    </row>
    <row r="78" spans="1:35" s="9" customFormat="1">
      <c r="A78" s="106" t="s">
        <v>166</v>
      </c>
      <c r="B78" s="90">
        <v>50.8</v>
      </c>
      <c r="C78" s="90">
        <v>41.6</v>
      </c>
      <c r="D78" s="90">
        <v>75</v>
      </c>
      <c r="E78" s="78">
        <v>65.599999999999994</v>
      </c>
      <c r="F78" s="78">
        <v>63.5</v>
      </c>
      <c r="G78" s="122">
        <v>62.8</v>
      </c>
      <c r="H78" s="575">
        <v>112.5</v>
      </c>
      <c r="I78" s="968">
        <f>SUM(I79:I80)</f>
        <v>32.200000000000003</v>
      </c>
      <c r="J78" s="72">
        <v>124.2</v>
      </c>
      <c r="K78" s="72">
        <v>239.7</v>
      </c>
      <c r="L78" s="72">
        <v>239.7</v>
      </c>
      <c r="M78" s="72">
        <v>239.7</v>
      </c>
      <c r="N78" s="72">
        <v>239.7</v>
      </c>
    </row>
    <row r="79" spans="1:35" s="10" customFormat="1">
      <c r="A79" s="352" t="s">
        <v>167</v>
      </c>
      <c r="B79" s="90">
        <v>31.4</v>
      </c>
      <c r="C79" s="90">
        <v>32.799999999999997</v>
      </c>
      <c r="D79" s="90">
        <v>31</v>
      </c>
      <c r="E79" s="78">
        <v>25.3</v>
      </c>
      <c r="F79" s="78">
        <v>28.7</v>
      </c>
      <c r="G79" s="122">
        <v>22.9</v>
      </c>
      <c r="H79" s="575">
        <v>46.6</v>
      </c>
      <c r="I79" s="968">
        <v>8.1999999999999993</v>
      </c>
      <c r="J79" s="72">
        <v>63</v>
      </c>
      <c r="K79" s="72">
        <v>120</v>
      </c>
      <c r="L79" s="72">
        <v>120</v>
      </c>
      <c r="M79" s="72">
        <v>120</v>
      </c>
      <c r="N79" s="72">
        <v>120</v>
      </c>
    </row>
    <row r="80" spans="1:35" s="10" customFormat="1">
      <c r="A80" s="352" t="s">
        <v>168</v>
      </c>
      <c r="B80" s="90">
        <v>19.5</v>
      </c>
      <c r="C80" s="90">
        <v>8.8000000000000007</v>
      </c>
      <c r="D80" s="90">
        <v>44.1</v>
      </c>
      <c r="E80" s="78">
        <v>40.299999999999997</v>
      </c>
      <c r="F80" s="78">
        <v>34.9</v>
      </c>
      <c r="G80" s="122">
        <v>39.9</v>
      </c>
      <c r="H80" s="575">
        <v>65.8</v>
      </c>
      <c r="I80" s="968">
        <v>24</v>
      </c>
      <c r="J80" s="72">
        <v>61.2</v>
      </c>
      <c r="K80" s="72">
        <v>119.7</v>
      </c>
      <c r="L80" s="72">
        <v>119.7</v>
      </c>
      <c r="M80" s="72">
        <v>119.7</v>
      </c>
      <c r="N80" s="72">
        <v>119.7</v>
      </c>
    </row>
    <row r="81" spans="1:14" s="9" customFormat="1">
      <c r="A81" s="299" t="s">
        <v>169</v>
      </c>
      <c r="B81" s="78">
        <v>0.3</v>
      </c>
      <c r="C81" s="78">
        <v>2.4</v>
      </c>
      <c r="D81" s="78">
        <v>1.9</v>
      </c>
      <c r="E81" s="78">
        <v>2.8</v>
      </c>
      <c r="F81" s="78">
        <v>1.8</v>
      </c>
      <c r="G81" s="122">
        <v>1.6</v>
      </c>
      <c r="H81" s="575">
        <v>1</v>
      </c>
      <c r="I81" s="968">
        <v>2.5</v>
      </c>
      <c r="J81" s="72">
        <v>0.8</v>
      </c>
      <c r="K81" s="72"/>
      <c r="L81" s="72"/>
      <c r="M81" s="72"/>
      <c r="N81" s="72"/>
    </row>
    <row r="82" spans="1:14" s="9" customFormat="1">
      <c r="A82" s="299" t="s">
        <v>170</v>
      </c>
      <c r="B82" s="78">
        <v>21.9</v>
      </c>
      <c r="C82" s="78">
        <v>20.8</v>
      </c>
      <c r="D82" s="78">
        <v>2.5</v>
      </c>
      <c r="E82" s="78">
        <v>14.4</v>
      </c>
      <c r="F82" s="78">
        <v>17.2</v>
      </c>
      <c r="G82" s="122">
        <v>18.5</v>
      </c>
      <c r="H82" s="575">
        <v>631.4</v>
      </c>
      <c r="I82" s="968">
        <v>675.9</v>
      </c>
      <c r="J82" s="72">
        <v>1153.3</v>
      </c>
      <c r="K82" s="72">
        <v>1054.8</v>
      </c>
      <c r="L82" s="72">
        <v>1035.8</v>
      </c>
      <c r="M82" s="72">
        <v>1090.2</v>
      </c>
      <c r="N82" s="72">
        <v>1091.3</v>
      </c>
    </row>
    <row r="83" spans="1:14" s="9" customFormat="1">
      <c r="A83" s="417" t="s">
        <v>672</v>
      </c>
      <c r="B83" s="78"/>
      <c r="C83" s="78"/>
      <c r="D83" s="78"/>
      <c r="E83" s="78"/>
      <c r="F83" s="78">
        <v>15.1</v>
      </c>
      <c r="G83" s="122">
        <v>17.399999999999999</v>
      </c>
      <c r="H83" s="72"/>
      <c r="I83" s="968"/>
      <c r="J83" s="72">
        <v>12.1</v>
      </c>
      <c r="K83" s="72">
        <v>12.1</v>
      </c>
      <c r="L83" s="72">
        <v>12.1</v>
      </c>
      <c r="M83" s="72">
        <v>12.1</v>
      </c>
      <c r="N83" s="72">
        <v>12.1</v>
      </c>
    </row>
    <row r="84" spans="1:14" s="9" customFormat="1">
      <c r="A84" s="352" t="s">
        <v>673</v>
      </c>
      <c r="B84" s="78"/>
      <c r="C84" s="78"/>
      <c r="D84" s="78"/>
      <c r="E84" s="78"/>
      <c r="F84" s="78">
        <v>0.1</v>
      </c>
      <c r="G84" s="122">
        <v>0.3</v>
      </c>
      <c r="H84" s="72"/>
      <c r="I84" s="968"/>
      <c r="J84" s="72">
        <v>690</v>
      </c>
      <c r="K84" s="72">
        <v>760</v>
      </c>
      <c r="L84" s="72">
        <v>760</v>
      </c>
      <c r="M84" s="72">
        <v>760</v>
      </c>
      <c r="N84" s="72">
        <v>760</v>
      </c>
    </row>
    <row r="85" spans="1:14" s="9" customFormat="1">
      <c r="A85" s="352" t="s">
        <v>775</v>
      </c>
      <c r="B85" s="90"/>
      <c r="C85" s="90"/>
      <c r="D85" s="90"/>
      <c r="E85" s="78"/>
      <c r="F85" s="78"/>
      <c r="G85" s="122"/>
      <c r="H85" s="72"/>
      <c r="I85" s="968"/>
      <c r="J85" s="72">
        <v>0</v>
      </c>
      <c r="K85" s="72">
        <v>0</v>
      </c>
      <c r="L85" s="72">
        <v>0</v>
      </c>
      <c r="M85" s="72">
        <v>0</v>
      </c>
      <c r="N85" s="72">
        <v>0</v>
      </c>
    </row>
    <row r="86" spans="1:14" s="9" customFormat="1">
      <c r="A86" s="352" t="s">
        <v>776</v>
      </c>
      <c r="B86" s="90"/>
      <c r="C86" s="90"/>
      <c r="D86" s="90"/>
      <c r="E86" s="78"/>
      <c r="F86" s="78"/>
      <c r="G86" s="122"/>
      <c r="H86" s="72"/>
      <c r="I86" s="968"/>
      <c r="J86" s="72">
        <v>1</v>
      </c>
      <c r="K86" s="72">
        <v>1</v>
      </c>
      <c r="L86" s="72">
        <v>1</v>
      </c>
      <c r="M86" s="72">
        <v>1</v>
      </c>
      <c r="N86" s="72">
        <v>1</v>
      </c>
    </row>
    <row r="87" spans="1:14" s="9" customFormat="1">
      <c r="A87" s="352" t="s">
        <v>589</v>
      </c>
      <c r="B87" s="90"/>
      <c r="C87" s="90"/>
      <c r="D87" s="90"/>
      <c r="E87" s="78"/>
      <c r="F87" s="78"/>
      <c r="G87" s="122"/>
      <c r="H87" s="72"/>
      <c r="I87" s="968"/>
      <c r="J87" s="72">
        <v>22.4</v>
      </c>
      <c r="K87" s="72">
        <v>22.4</v>
      </c>
      <c r="L87" s="72">
        <v>22.4</v>
      </c>
      <c r="M87" s="72">
        <v>22.4</v>
      </c>
      <c r="N87" s="72">
        <v>22.4</v>
      </c>
    </row>
    <row r="88" spans="1:14" s="9" customFormat="1">
      <c r="A88" s="352" t="s">
        <v>783</v>
      </c>
      <c r="B88" s="90"/>
      <c r="C88" s="90"/>
      <c r="D88" s="90"/>
      <c r="E88" s="78"/>
      <c r="F88" s="78"/>
      <c r="G88" s="122"/>
      <c r="H88" s="72"/>
      <c r="I88" s="968"/>
      <c r="J88" s="72"/>
      <c r="K88" s="72"/>
      <c r="L88" s="72"/>
      <c r="M88" s="72"/>
      <c r="N88" s="72"/>
    </row>
    <row r="89" spans="1:14" s="9" customFormat="1">
      <c r="A89" s="834" t="s">
        <v>674</v>
      </c>
      <c r="B89" s="489"/>
      <c r="C89" s="489"/>
      <c r="D89" s="489"/>
      <c r="E89" s="489"/>
      <c r="F89" s="489"/>
      <c r="G89" s="893"/>
      <c r="H89" s="410"/>
      <c r="I89" s="975"/>
      <c r="J89" s="410">
        <v>428.1</v>
      </c>
      <c r="K89" s="410">
        <v>259.3</v>
      </c>
      <c r="L89" s="410">
        <v>240.3</v>
      </c>
      <c r="M89" s="410">
        <v>294.60000000000002</v>
      </c>
      <c r="N89" s="410">
        <v>295.8</v>
      </c>
    </row>
    <row r="90" spans="1:14" s="9" customFormat="1">
      <c r="A90" s="417"/>
      <c r="B90" s="78"/>
      <c r="C90" s="78"/>
      <c r="D90" s="78"/>
      <c r="E90" s="78"/>
      <c r="F90" s="78"/>
      <c r="G90" s="122"/>
      <c r="H90" s="122"/>
      <c r="I90" s="122"/>
      <c r="J90" s="122"/>
      <c r="K90" s="122"/>
      <c r="L90" s="122"/>
      <c r="M90" s="122"/>
      <c r="N90" s="122"/>
    </row>
    <row r="91" spans="1:14" s="9" customFormat="1">
      <c r="A91" s="973"/>
      <c r="B91" s="78"/>
      <c r="C91" s="78"/>
      <c r="D91" s="78"/>
      <c r="E91" s="78"/>
      <c r="F91" s="78"/>
      <c r="G91" s="122"/>
      <c r="H91" s="122"/>
      <c r="I91" s="122"/>
      <c r="J91" s="122"/>
      <c r="K91" s="122"/>
      <c r="L91" s="122"/>
      <c r="M91" s="122"/>
      <c r="N91" s="122"/>
    </row>
    <row r="92" spans="1:14" s="9" customFormat="1">
      <c r="A92" s="299"/>
      <c r="B92" s="509"/>
      <c r="C92" s="509"/>
      <c r="D92" s="509"/>
      <c r="E92" s="509"/>
      <c r="F92" s="509"/>
      <c r="G92" s="509"/>
      <c r="H92" s="509"/>
      <c r="I92" s="509"/>
      <c r="J92" s="509"/>
      <c r="K92" s="509"/>
    </row>
    <row r="93" spans="1:14" s="9" customFormat="1" ht="20.25">
      <c r="A93" s="560" t="s">
        <v>770</v>
      </c>
      <c r="B93" s="509"/>
      <c r="C93" s="509"/>
      <c r="D93" s="509"/>
      <c r="E93" s="509"/>
      <c r="F93" s="509"/>
      <c r="G93" s="509"/>
      <c r="H93" s="509"/>
      <c r="I93" s="79"/>
      <c r="J93" s="509"/>
      <c r="K93" s="509"/>
    </row>
    <row r="94" spans="1:14" s="9" customFormat="1" ht="15.75">
      <c r="A94" s="897" t="s">
        <v>719</v>
      </c>
      <c r="B94" s="661">
        <v>2012</v>
      </c>
      <c r="C94" s="661">
        <v>2013</v>
      </c>
      <c r="D94" s="898">
        <v>2014</v>
      </c>
      <c r="E94" s="661">
        <v>2015</v>
      </c>
      <c r="F94" s="661">
        <v>2016</v>
      </c>
      <c r="G94" s="661">
        <v>2017</v>
      </c>
      <c r="H94" s="661">
        <v>2018</v>
      </c>
      <c r="I94" s="661">
        <v>2019</v>
      </c>
      <c r="J94" s="661">
        <v>2020</v>
      </c>
      <c r="K94" s="661">
        <v>2021</v>
      </c>
      <c r="L94" s="899">
        <v>2022</v>
      </c>
      <c r="M94" s="899"/>
    </row>
    <row r="95" spans="1:14" s="9" customFormat="1" ht="15.75">
      <c r="A95" s="900" t="s">
        <v>106</v>
      </c>
      <c r="B95" s="662" t="s">
        <v>82</v>
      </c>
      <c r="C95" s="662" t="s">
        <v>82</v>
      </c>
      <c r="D95" s="901" t="s">
        <v>82</v>
      </c>
      <c r="E95" s="662" t="s">
        <v>82</v>
      </c>
      <c r="F95" s="662" t="s">
        <v>82</v>
      </c>
      <c r="G95" s="662" t="s">
        <v>82</v>
      </c>
      <c r="H95" s="603" t="s">
        <v>83</v>
      </c>
      <c r="I95" s="603" t="s">
        <v>83</v>
      </c>
      <c r="J95" s="603" t="s">
        <v>83</v>
      </c>
      <c r="K95" s="603" t="s">
        <v>83</v>
      </c>
      <c r="L95" s="603" t="s">
        <v>83</v>
      </c>
      <c r="M95" s="603"/>
    </row>
    <row r="96" spans="1:14" s="9" customFormat="1">
      <c r="A96" s="604" t="s">
        <v>107</v>
      </c>
      <c r="B96" s="253" t="s">
        <v>85</v>
      </c>
      <c r="C96" s="253" t="s">
        <v>85</v>
      </c>
      <c r="D96" s="253" t="s">
        <v>85</v>
      </c>
      <c r="E96" s="253" t="s">
        <v>685</v>
      </c>
      <c r="F96" s="253" t="s">
        <v>675</v>
      </c>
      <c r="G96" s="253" t="s">
        <v>756</v>
      </c>
      <c r="H96" s="605" t="s">
        <v>675</v>
      </c>
      <c r="I96" s="605" t="s">
        <v>675</v>
      </c>
      <c r="J96" s="605" t="s">
        <v>675</v>
      </c>
      <c r="K96" s="605" t="s">
        <v>675</v>
      </c>
      <c r="L96" s="605" t="s">
        <v>675</v>
      </c>
      <c r="M96" s="605"/>
    </row>
    <row r="97" spans="1:13" s="9" customFormat="1">
      <c r="A97" s="604"/>
      <c r="B97" s="253"/>
      <c r="C97" s="253"/>
      <c r="D97" s="600"/>
      <c r="E97" s="253"/>
      <c r="F97" s="253"/>
      <c r="G97" s="902"/>
      <c r="H97" s="605"/>
      <c r="I97" s="605"/>
      <c r="J97" s="605"/>
      <c r="K97" s="605"/>
      <c r="L97" s="605"/>
      <c r="M97" s="605"/>
    </row>
    <row r="98" spans="1:13" s="9" customFormat="1">
      <c r="A98" s="606" t="s">
        <v>108</v>
      </c>
      <c r="B98" s="278">
        <v>9418.9</v>
      </c>
      <c r="C98" s="278">
        <v>9897.5</v>
      </c>
      <c r="D98" s="278">
        <v>11874.9</v>
      </c>
      <c r="E98" s="278">
        <v>11003.1</v>
      </c>
      <c r="F98" s="278">
        <v>10485.5</v>
      </c>
      <c r="G98" s="278">
        <v>11525.1</v>
      </c>
      <c r="H98" s="607">
        <v>12730.7</v>
      </c>
      <c r="I98" s="607">
        <v>12582.6</v>
      </c>
      <c r="J98" s="607">
        <v>13551.6</v>
      </c>
      <c r="K98" s="607">
        <v>14665.9</v>
      </c>
      <c r="L98" s="607">
        <v>15876</v>
      </c>
      <c r="M98" s="607"/>
    </row>
    <row r="99" spans="1:13" s="9" customFormat="1">
      <c r="A99" s="604"/>
      <c r="B99" s="258"/>
      <c r="C99" s="258"/>
      <c r="D99" s="258"/>
      <c r="E99" s="261"/>
      <c r="F99" s="261"/>
      <c r="G99" s="258"/>
      <c r="H99" s="608">
        <f>H98-H142</f>
        <v>11706.1</v>
      </c>
      <c r="I99" s="608"/>
      <c r="J99" s="608"/>
      <c r="K99" s="608"/>
      <c r="L99" s="608"/>
      <c r="M99" s="608"/>
    </row>
    <row r="100" spans="1:13" s="9" customFormat="1">
      <c r="A100" s="606" t="s">
        <v>109</v>
      </c>
      <c r="B100" s="278">
        <v>8219</v>
      </c>
      <c r="C100" s="278">
        <v>8879.6</v>
      </c>
      <c r="D100" s="278">
        <v>10232.1</v>
      </c>
      <c r="E100" s="278">
        <v>9157.6</v>
      </c>
      <c r="F100" s="278">
        <v>8421.6</v>
      </c>
      <c r="G100" s="278">
        <v>9141.4</v>
      </c>
      <c r="H100" s="607">
        <v>9639.4</v>
      </c>
      <c r="I100" s="607">
        <v>10565.5</v>
      </c>
      <c r="J100" s="607">
        <v>11511.4</v>
      </c>
      <c r="K100" s="607">
        <v>12568.1</v>
      </c>
      <c r="L100" s="607">
        <v>13719.8</v>
      </c>
      <c r="M100" s="607"/>
    </row>
    <row r="101" spans="1:13" s="9" customFormat="1">
      <c r="A101" s="604"/>
      <c r="B101" s="258"/>
      <c r="C101" s="258"/>
      <c r="D101" s="258"/>
      <c r="E101" s="261"/>
      <c r="F101" s="261"/>
      <c r="G101" s="258"/>
      <c r="H101" s="608"/>
      <c r="I101" s="608"/>
      <c r="J101" s="608"/>
      <c r="K101" s="608"/>
      <c r="L101" s="608"/>
      <c r="M101" s="608"/>
    </row>
    <row r="102" spans="1:13" s="9" customFormat="1">
      <c r="A102" s="609" t="s">
        <v>110</v>
      </c>
      <c r="B102" s="663">
        <v>5629.2</v>
      </c>
      <c r="C102" s="663">
        <v>5848.5</v>
      </c>
      <c r="D102" s="663">
        <v>6778.9</v>
      </c>
      <c r="E102" s="278">
        <v>5894.2</v>
      </c>
      <c r="F102" s="278">
        <v>5286.2</v>
      </c>
      <c r="G102" s="903">
        <v>5317.4</v>
      </c>
      <c r="H102" s="763">
        <v>5564.9</v>
      </c>
      <c r="I102" s="763">
        <v>6150.9</v>
      </c>
      <c r="J102" s="763">
        <v>6723</v>
      </c>
      <c r="K102" s="763">
        <v>7368.9</v>
      </c>
      <c r="L102" s="763">
        <v>8070.2</v>
      </c>
      <c r="M102" s="763"/>
    </row>
    <row r="103" spans="1:13" s="9" customFormat="1">
      <c r="A103" s="582" t="s">
        <v>111</v>
      </c>
      <c r="B103" s="277">
        <v>2645.1</v>
      </c>
      <c r="C103" s="277">
        <v>2808.4</v>
      </c>
      <c r="D103" s="277">
        <v>3195.1</v>
      </c>
      <c r="E103" s="904">
        <v>3037.1</v>
      </c>
      <c r="F103" s="904">
        <v>2844.3</v>
      </c>
      <c r="G103" s="576">
        <v>3093.8</v>
      </c>
      <c r="H103" s="577">
        <v>3250.2</v>
      </c>
      <c r="I103" s="577">
        <v>3545.2</v>
      </c>
      <c r="J103" s="577">
        <v>3870.1</v>
      </c>
      <c r="K103" s="577">
        <v>4227.5</v>
      </c>
      <c r="L103" s="577">
        <v>4617</v>
      </c>
      <c r="M103" s="577"/>
    </row>
    <row r="104" spans="1:13" s="9" customFormat="1">
      <c r="A104" s="612" t="s">
        <v>112</v>
      </c>
      <c r="B104" s="258">
        <v>2645.1</v>
      </c>
      <c r="C104" s="258">
        <v>2808.4</v>
      </c>
      <c r="D104" s="258">
        <v>3195.1</v>
      </c>
      <c r="E104" s="368">
        <v>3037.1</v>
      </c>
      <c r="F104" s="368">
        <v>2844.3</v>
      </c>
      <c r="G104" s="576">
        <v>3093.8</v>
      </c>
      <c r="H104" s="577">
        <v>3250.2</v>
      </c>
      <c r="I104" s="577">
        <v>3545.2</v>
      </c>
      <c r="J104" s="577">
        <v>3870.1</v>
      </c>
      <c r="K104" s="577">
        <v>4227.5</v>
      </c>
      <c r="L104" s="577">
        <v>4617</v>
      </c>
      <c r="M104" s="577"/>
    </row>
    <row r="105" spans="1:13" s="9" customFormat="1">
      <c r="A105" s="604" t="s">
        <v>113</v>
      </c>
      <c r="B105" s="258">
        <v>2739.3</v>
      </c>
      <c r="C105" s="258">
        <v>2755.1</v>
      </c>
      <c r="D105" s="258">
        <v>3353.9</v>
      </c>
      <c r="E105" s="368">
        <v>2621.6</v>
      </c>
      <c r="F105" s="368">
        <v>2230.1</v>
      </c>
      <c r="G105" s="258">
        <v>1950.4</v>
      </c>
      <c r="H105" s="608">
        <v>2092.9</v>
      </c>
      <c r="I105" s="608">
        <v>2367.3000000000002</v>
      </c>
      <c r="J105" s="608">
        <v>2600.8000000000002</v>
      </c>
      <c r="K105" s="608">
        <v>2874.3</v>
      </c>
      <c r="L105" s="608">
        <v>3169.5</v>
      </c>
      <c r="M105" s="608"/>
    </row>
    <row r="106" spans="1:13" s="9" customFormat="1">
      <c r="A106" s="612" t="s">
        <v>114</v>
      </c>
      <c r="B106" s="258">
        <v>1740.5</v>
      </c>
      <c r="C106" s="258">
        <v>2060.5</v>
      </c>
      <c r="D106" s="258">
        <v>2522.4</v>
      </c>
      <c r="E106" s="368">
        <v>2374.8000000000002</v>
      </c>
      <c r="F106" s="368">
        <v>2093.8000000000002</v>
      </c>
      <c r="G106" s="258">
        <v>1794.1</v>
      </c>
      <c r="H106" s="608">
        <v>1971.5</v>
      </c>
      <c r="I106" s="608">
        <v>2150.6</v>
      </c>
      <c r="J106" s="608">
        <v>2346.9</v>
      </c>
      <c r="K106" s="608">
        <v>2559.3000000000002</v>
      </c>
      <c r="L106" s="608">
        <v>2792.3</v>
      </c>
      <c r="M106" s="608"/>
    </row>
    <row r="107" spans="1:13" s="9" customFormat="1">
      <c r="A107" s="612" t="s">
        <v>115</v>
      </c>
      <c r="B107" s="258">
        <v>981.1</v>
      </c>
      <c r="C107" s="258">
        <v>666.7</v>
      </c>
      <c r="D107" s="258">
        <v>794.2</v>
      </c>
      <c r="E107" s="368">
        <v>195.4</v>
      </c>
      <c r="F107" s="368">
        <v>92</v>
      </c>
      <c r="G107" s="258">
        <v>113.6</v>
      </c>
      <c r="H107" s="608">
        <v>89.5</v>
      </c>
      <c r="I107" s="608">
        <v>181.8</v>
      </c>
      <c r="J107" s="608">
        <v>215.9</v>
      </c>
      <c r="K107" s="608">
        <v>273.39999999999998</v>
      </c>
      <c r="L107" s="608">
        <v>331.7</v>
      </c>
      <c r="M107" s="608"/>
    </row>
    <row r="108" spans="1:13" s="9" customFormat="1">
      <c r="A108" s="612" t="s">
        <v>116</v>
      </c>
      <c r="B108" s="258">
        <v>11.4</v>
      </c>
      <c r="C108" s="258">
        <v>18.600000000000001</v>
      </c>
      <c r="D108" s="258">
        <v>22.4</v>
      </c>
      <c r="E108" s="368">
        <v>30.8</v>
      </c>
      <c r="F108" s="368">
        <v>26.6</v>
      </c>
      <c r="G108" s="258">
        <v>25.6</v>
      </c>
      <c r="H108" s="608">
        <v>18.899999999999999</v>
      </c>
      <c r="I108" s="608">
        <v>20.6</v>
      </c>
      <c r="J108" s="608">
        <v>22.5</v>
      </c>
      <c r="K108" s="608">
        <v>24.6</v>
      </c>
      <c r="L108" s="608">
        <v>26.9</v>
      </c>
      <c r="M108" s="608"/>
    </row>
    <row r="109" spans="1:13" s="9" customFormat="1">
      <c r="A109" s="612" t="s">
        <v>117</v>
      </c>
      <c r="B109" s="258">
        <v>6.3</v>
      </c>
      <c r="C109" s="258">
        <v>9.1999999999999993</v>
      </c>
      <c r="D109" s="258">
        <v>14.9</v>
      </c>
      <c r="E109" s="368">
        <v>20.5</v>
      </c>
      <c r="F109" s="368">
        <v>17.7</v>
      </c>
      <c r="G109" s="258">
        <v>17.100000000000001</v>
      </c>
      <c r="H109" s="608">
        <v>13</v>
      </c>
      <c r="I109" s="608">
        <v>14.2</v>
      </c>
      <c r="J109" s="608">
        <v>15.5</v>
      </c>
      <c r="K109" s="608">
        <v>16.899999999999999</v>
      </c>
      <c r="L109" s="608">
        <v>18.5</v>
      </c>
      <c r="M109" s="608"/>
    </row>
    <row r="110" spans="1:13" s="9" customFormat="1">
      <c r="A110" s="604" t="s">
        <v>118</v>
      </c>
      <c r="B110" s="258">
        <v>244.8</v>
      </c>
      <c r="C110" s="258">
        <v>285</v>
      </c>
      <c r="D110" s="258">
        <v>229.9</v>
      </c>
      <c r="E110" s="368">
        <v>235.6</v>
      </c>
      <c r="F110" s="368">
        <v>211.8</v>
      </c>
      <c r="G110" s="258">
        <v>273.10000000000002</v>
      </c>
      <c r="H110" s="608">
        <v>221.8</v>
      </c>
      <c r="I110" s="608">
        <v>238.4</v>
      </c>
      <c r="J110" s="608">
        <v>252.1</v>
      </c>
      <c r="K110" s="608">
        <v>267.10000000000002</v>
      </c>
      <c r="L110" s="608">
        <v>283.7</v>
      </c>
      <c r="M110" s="608"/>
    </row>
    <row r="111" spans="1:13" s="9" customFormat="1">
      <c r="A111" s="612" t="s">
        <v>119</v>
      </c>
      <c r="B111" s="258">
        <v>13.3</v>
      </c>
      <c r="C111" s="258"/>
      <c r="D111" s="258"/>
      <c r="E111" s="905" t="s">
        <v>120</v>
      </c>
      <c r="F111" s="96"/>
      <c r="G111" s="905">
        <v>0</v>
      </c>
      <c r="H111" s="765"/>
      <c r="I111" s="765"/>
      <c r="J111" s="765"/>
      <c r="K111" s="765"/>
      <c r="L111" s="765"/>
      <c r="M111" s="765"/>
    </row>
    <row r="112" spans="1:13" s="9" customFormat="1">
      <c r="A112" s="612" t="s">
        <v>121</v>
      </c>
      <c r="B112" s="258">
        <v>163.19999999999999</v>
      </c>
      <c r="C112" s="258">
        <v>244.5</v>
      </c>
      <c r="D112" s="258">
        <v>186.1</v>
      </c>
      <c r="E112" s="368">
        <v>168.9</v>
      </c>
      <c r="F112" s="905">
        <v>132.6</v>
      </c>
      <c r="G112" s="258">
        <v>181.7</v>
      </c>
      <c r="H112" s="608">
        <v>137.4</v>
      </c>
      <c r="I112" s="608">
        <v>149.9</v>
      </c>
      <c r="J112" s="608">
        <v>163.6</v>
      </c>
      <c r="K112" s="608">
        <v>178.6</v>
      </c>
      <c r="L112" s="608">
        <v>195.2</v>
      </c>
      <c r="M112" s="608"/>
    </row>
    <row r="113" spans="1:13" s="9" customFormat="1">
      <c r="A113" s="612" t="s">
        <v>122</v>
      </c>
      <c r="B113" s="258">
        <v>67.400000000000006</v>
      </c>
      <c r="C113" s="258">
        <v>38.5</v>
      </c>
      <c r="D113" s="258">
        <v>43.1</v>
      </c>
      <c r="E113" s="368">
        <v>66</v>
      </c>
      <c r="F113" s="368">
        <v>78.7</v>
      </c>
      <c r="G113" s="258">
        <v>91.4</v>
      </c>
      <c r="H113" s="608">
        <v>84.2</v>
      </c>
      <c r="I113" s="608">
        <v>88.3</v>
      </c>
      <c r="J113" s="608">
        <v>88.3</v>
      </c>
      <c r="K113" s="608">
        <v>88.3</v>
      </c>
      <c r="L113" s="608">
        <v>88.3</v>
      </c>
      <c r="M113" s="608"/>
    </row>
    <row r="114" spans="1:13" s="9" customFormat="1">
      <c r="A114" s="612" t="s">
        <v>123</v>
      </c>
      <c r="B114" s="258">
        <v>0.9</v>
      </c>
      <c r="C114" s="258">
        <v>2</v>
      </c>
      <c r="D114" s="258">
        <v>0.7</v>
      </c>
      <c r="E114" s="368">
        <v>0.6</v>
      </c>
      <c r="F114" s="368">
        <v>0.5</v>
      </c>
      <c r="G114" s="258">
        <v>0</v>
      </c>
      <c r="H114" s="608">
        <v>0.2</v>
      </c>
      <c r="I114" s="608">
        <v>0.2</v>
      </c>
      <c r="J114" s="608">
        <v>0.2</v>
      </c>
      <c r="K114" s="608">
        <v>0.2</v>
      </c>
      <c r="L114" s="608">
        <v>0.2</v>
      </c>
      <c r="M114" s="608"/>
    </row>
    <row r="115" spans="1:13" s="9" customFormat="1">
      <c r="A115" s="604"/>
      <c r="B115" s="258"/>
      <c r="C115" s="258"/>
      <c r="D115" s="258"/>
      <c r="E115" s="906"/>
      <c r="F115" s="906"/>
      <c r="G115" s="258"/>
      <c r="H115" s="608"/>
      <c r="I115" s="608"/>
      <c r="J115" s="608"/>
      <c r="K115" s="608"/>
      <c r="L115" s="608"/>
      <c r="M115" s="608"/>
    </row>
    <row r="116" spans="1:13" s="9" customFormat="1">
      <c r="A116" s="606" t="s">
        <v>124</v>
      </c>
      <c r="B116" s="278">
        <v>3.7</v>
      </c>
      <c r="C116" s="278">
        <v>6.4</v>
      </c>
      <c r="D116" s="278">
        <v>14.6</v>
      </c>
      <c r="E116" s="278">
        <v>18</v>
      </c>
      <c r="F116" s="278">
        <v>14.4</v>
      </c>
      <c r="G116" s="278">
        <v>11.2</v>
      </c>
      <c r="H116" s="607">
        <v>0</v>
      </c>
      <c r="I116" s="607">
        <v>0</v>
      </c>
      <c r="J116" s="607">
        <v>0</v>
      </c>
      <c r="K116" s="607">
        <v>0</v>
      </c>
      <c r="L116" s="607">
        <v>0</v>
      </c>
      <c r="M116" s="607"/>
    </row>
    <row r="117" spans="1:13" s="9" customFormat="1">
      <c r="A117" s="604"/>
      <c r="B117" s="258"/>
      <c r="C117" s="258"/>
      <c r="D117" s="258"/>
      <c r="E117" s="278"/>
      <c r="F117" s="907"/>
      <c r="G117" s="258"/>
      <c r="H117" s="608"/>
      <c r="I117" s="608"/>
      <c r="J117" s="608"/>
      <c r="K117" s="608"/>
      <c r="L117" s="608"/>
      <c r="M117" s="608"/>
    </row>
    <row r="118" spans="1:13" s="9" customFormat="1">
      <c r="A118" s="606" t="s">
        <v>125</v>
      </c>
      <c r="B118" s="278">
        <v>2183.1</v>
      </c>
      <c r="C118" s="278">
        <v>2549.1999999999998</v>
      </c>
      <c r="D118" s="278">
        <v>2883.6</v>
      </c>
      <c r="E118" s="278">
        <v>2680.2</v>
      </c>
      <c r="F118" s="278">
        <v>2584.1</v>
      </c>
      <c r="G118" s="278">
        <f>G119+G122+G125+G129+G132</f>
        <v>3255</v>
      </c>
      <c r="H118" s="607">
        <v>3448.3</v>
      </c>
      <c r="I118" s="607">
        <v>3761.6</v>
      </c>
      <c r="J118" s="607">
        <v>4105.8</v>
      </c>
      <c r="K118" s="607">
        <v>4484.6000000000004</v>
      </c>
      <c r="L118" s="607">
        <v>4899.6000000000004</v>
      </c>
      <c r="M118" s="607"/>
    </row>
    <row r="119" spans="1:13" s="9" customFormat="1">
      <c r="A119" s="604" t="s">
        <v>126</v>
      </c>
      <c r="B119" s="258">
        <v>1162.2</v>
      </c>
      <c r="C119" s="258">
        <v>1563.4</v>
      </c>
      <c r="D119" s="258">
        <v>1806</v>
      </c>
      <c r="E119" s="904">
        <v>1693.2</v>
      </c>
      <c r="F119" s="904">
        <v>1521.8</v>
      </c>
      <c r="G119" s="258">
        <v>1911.3</v>
      </c>
      <c r="H119" s="608">
        <v>2034.2</v>
      </c>
      <c r="I119" s="608">
        <v>2225.1</v>
      </c>
      <c r="J119" s="608">
        <v>2433.9</v>
      </c>
      <c r="K119" s="608">
        <v>2663.1</v>
      </c>
      <c r="L119" s="608">
        <v>2914.5</v>
      </c>
      <c r="M119" s="608"/>
    </row>
    <row r="120" spans="1:13" s="9" customFormat="1">
      <c r="A120" s="612" t="s">
        <v>127</v>
      </c>
      <c r="B120" s="258">
        <v>1092.0999999999999</v>
      </c>
      <c r="C120" s="258">
        <v>1496.1</v>
      </c>
      <c r="D120" s="258">
        <v>1668.8</v>
      </c>
      <c r="E120" s="368">
        <v>1567</v>
      </c>
      <c r="F120" s="368">
        <v>1442.6</v>
      </c>
      <c r="G120" s="258">
        <v>1868.8</v>
      </c>
      <c r="H120" s="608">
        <v>1974.2</v>
      </c>
      <c r="I120" s="608">
        <v>2159.6</v>
      </c>
      <c r="J120" s="608">
        <v>2362.1</v>
      </c>
      <c r="K120" s="608">
        <v>2584.6</v>
      </c>
      <c r="L120" s="608">
        <v>2828.5</v>
      </c>
      <c r="M120" s="608"/>
    </row>
    <row r="121" spans="1:13" s="9" customFormat="1">
      <c r="A121" s="612" t="s">
        <v>129</v>
      </c>
      <c r="B121" s="258">
        <v>70.2</v>
      </c>
      <c r="C121" s="258">
        <v>67.3</v>
      </c>
      <c r="D121" s="258">
        <v>137.30000000000001</v>
      </c>
      <c r="E121" s="368">
        <v>126.1</v>
      </c>
      <c r="F121" s="368">
        <v>79.2</v>
      </c>
      <c r="G121" s="258">
        <v>42.4</v>
      </c>
      <c r="H121" s="608">
        <v>60</v>
      </c>
      <c r="I121" s="608">
        <v>65.5</v>
      </c>
      <c r="J121" s="608">
        <v>71.8</v>
      </c>
      <c r="K121" s="608">
        <v>78.599999999999994</v>
      </c>
      <c r="L121" s="608">
        <v>86.1</v>
      </c>
      <c r="M121" s="608"/>
    </row>
    <row r="122" spans="1:13" s="9" customFormat="1">
      <c r="A122" s="604" t="s">
        <v>130</v>
      </c>
      <c r="B122" s="258">
        <v>855.3</v>
      </c>
      <c r="C122" s="258">
        <v>814.4</v>
      </c>
      <c r="D122" s="258">
        <v>889.1</v>
      </c>
      <c r="E122" s="368">
        <v>802</v>
      </c>
      <c r="F122" s="368">
        <v>875.9</v>
      </c>
      <c r="G122" s="258">
        <v>1105</v>
      </c>
      <c r="H122" s="608">
        <v>1177.4000000000001</v>
      </c>
      <c r="I122" s="608">
        <v>1284.4000000000001</v>
      </c>
      <c r="J122" s="608">
        <v>1401.6</v>
      </c>
      <c r="K122" s="608">
        <v>1529.9</v>
      </c>
      <c r="L122" s="608">
        <v>1670</v>
      </c>
      <c r="M122" s="608"/>
    </row>
    <row r="123" spans="1:13" s="9" customFormat="1">
      <c r="A123" s="612" t="s">
        <v>131</v>
      </c>
      <c r="B123" s="258">
        <v>560.5</v>
      </c>
      <c r="C123" s="258">
        <v>541.9</v>
      </c>
      <c r="D123" s="258">
        <v>638.6</v>
      </c>
      <c r="E123" s="368">
        <v>503.3</v>
      </c>
      <c r="F123" s="368">
        <v>603.70000000000005</v>
      </c>
      <c r="G123" s="258">
        <v>757.3</v>
      </c>
      <c r="H123" s="608">
        <v>782.3</v>
      </c>
      <c r="I123" s="608">
        <v>853.4</v>
      </c>
      <c r="J123" s="608">
        <v>931.3</v>
      </c>
      <c r="K123" s="608">
        <v>1016.2</v>
      </c>
      <c r="L123" s="608">
        <v>1109</v>
      </c>
      <c r="M123" s="608"/>
    </row>
    <row r="124" spans="1:13" s="9" customFormat="1">
      <c r="A124" s="612" t="s">
        <v>132</v>
      </c>
      <c r="B124" s="258">
        <v>294.8</v>
      </c>
      <c r="C124" s="258">
        <v>272.5</v>
      </c>
      <c r="D124" s="258">
        <v>250.6</v>
      </c>
      <c r="E124" s="368">
        <v>298.7</v>
      </c>
      <c r="F124" s="368">
        <v>272.2</v>
      </c>
      <c r="G124" s="258">
        <v>347.8</v>
      </c>
      <c r="H124" s="608">
        <v>395.1</v>
      </c>
      <c r="I124" s="608">
        <v>431</v>
      </c>
      <c r="J124" s="608">
        <v>470.3</v>
      </c>
      <c r="K124" s="608">
        <v>513.70000000000005</v>
      </c>
      <c r="L124" s="608">
        <v>561</v>
      </c>
      <c r="M124" s="608"/>
    </row>
    <row r="125" spans="1:13" s="9" customFormat="1">
      <c r="A125" s="604" t="s">
        <v>133</v>
      </c>
      <c r="B125" s="258">
        <v>149.9</v>
      </c>
      <c r="C125" s="258">
        <v>159.19999999999999</v>
      </c>
      <c r="D125" s="258">
        <v>176.7</v>
      </c>
      <c r="E125" s="368">
        <v>177.7</v>
      </c>
      <c r="F125" s="368">
        <v>175.7</v>
      </c>
      <c r="G125" s="258">
        <v>228.9</v>
      </c>
      <c r="H125" s="608">
        <v>220.2</v>
      </c>
      <c r="I125" s="608">
        <v>235.3</v>
      </c>
      <c r="J125" s="608">
        <v>253.2</v>
      </c>
      <c r="K125" s="608">
        <v>274.2</v>
      </c>
      <c r="L125" s="608">
        <v>297.3</v>
      </c>
      <c r="M125" s="608"/>
    </row>
    <row r="126" spans="1:13" s="9" customFormat="1">
      <c r="A126" s="612" t="s">
        <v>134</v>
      </c>
      <c r="B126" s="258">
        <v>9.5</v>
      </c>
      <c r="C126" s="258">
        <v>8.8000000000000007</v>
      </c>
      <c r="D126" s="258">
        <v>12.8</v>
      </c>
      <c r="E126" s="368">
        <v>9.4</v>
      </c>
      <c r="F126" s="368">
        <v>7.8</v>
      </c>
      <c r="G126" s="258">
        <v>22.9</v>
      </c>
      <c r="H126" s="608">
        <v>33</v>
      </c>
      <c r="I126" s="608">
        <v>36</v>
      </c>
      <c r="J126" s="608">
        <v>39.299999999999997</v>
      </c>
      <c r="K126" s="608">
        <v>42.9</v>
      </c>
      <c r="L126" s="608">
        <v>46.9</v>
      </c>
      <c r="M126" s="608"/>
    </row>
    <row r="127" spans="1:13" s="9" customFormat="1">
      <c r="A127" s="612" t="s">
        <v>135</v>
      </c>
      <c r="B127" s="258">
        <v>133.9</v>
      </c>
      <c r="C127" s="258">
        <v>144.6</v>
      </c>
      <c r="D127" s="258">
        <v>158.1</v>
      </c>
      <c r="E127" s="368">
        <v>162.1</v>
      </c>
      <c r="F127" s="368">
        <v>163.5</v>
      </c>
      <c r="G127" s="258">
        <v>178.7</v>
      </c>
      <c r="H127" s="608">
        <v>174.4</v>
      </c>
      <c r="I127" s="608">
        <v>185.5</v>
      </c>
      <c r="J127" s="608">
        <v>199</v>
      </c>
      <c r="K127" s="608">
        <v>214.9</v>
      </c>
      <c r="L127" s="608">
        <v>232.6</v>
      </c>
      <c r="M127" s="608"/>
    </row>
    <row r="128" spans="1:13" s="9" customFormat="1">
      <c r="A128" s="612" t="s">
        <v>136</v>
      </c>
      <c r="B128" s="258">
        <v>6.5</v>
      </c>
      <c r="C128" s="258">
        <v>5.9</v>
      </c>
      <c r="D128" s="258">
        <v>5.8</v>
      </c>
      <c r="E128" s="368">
        <v>6.2</v>
      </c>
      <c r="F128" s="368">
        <v>4.4000000000000004</v>
      </c>
      <c r="G128" s="258">
        <v>14.2</v>
      </c>
      <c r="H128" s="608">
        <v>12.8</v>
      </c>
      <c r="I128" s="608">
        <v>13.8</v>
      </c>
      <c r="J128" s="608">
        <v>15</v>
      </c>
      <c r="K128" s="608">
        <v>16.399999999999999</v>
      </c>
      <c r="L128" s="608">
        <v>17.8</v>
      </c>
      <c r="M128" s="608"/>
    </row>
    <row r="129" spans="1:13" s="9" customFormat="1">
      <c r="A129" s="604" t="s">
        <v>137</v>
      </c>
      <c r="B129" s="258">
        <v>10.7</v>
      </c>
      <c r="C129" s="258">
        <v>12.3</v>
      </c>
      <c r="D129" s="258">
        <v>9.1999999999999993</v>
      </c>
      <c r="E129" s="368">
        <v>6.9</v>
      </c>
      <c r="F129" s="368">
        <v>7.5</v>
      </c>
      <c r="G129" s="258">
        <v>7.1</v>
      </c>
      <c r="H129" s="608">
        <v>13.1</v>
      </c>
      <c r="I129" s="608">
        <v>13.1</v>
      </c>
      <c r="J129" s="608">
        <v>13.1</v>
      </c>
      <c r="K129" s="608">
        <v>13.1</v>
      </c>
      <c r="L129" s="608">
        <v>13.1</v>
      </c>
      <c r="M129" s="608"/>
    </row>
    <row r="130" spans="1:13" s="9" customFormat="1">
      <c r="A130" s="612" t="s">
        <v>138</v>
      </c>
      <c r="B130" s="258">
        <v>6.7</v>
      </c>
      <c r="C130" s="258">
        <v>7.3</v>
      </c>
      <c r="D130" s="258">
        <v>8.1999999999999993</v>
      </c>
      <c r="E130" s="368">
        <v>5.7</v>
      </c>
      <c r="F130" s="368">
        <v>6.8</v>
      </c>
      <c r="G130" s="258">
        <v>6.4</v>
      </c>
      <c r="H130" s="608">
        <v>11.9</v>
      </c>
      <c r="I130" s="608">
        <v>11.9</v>
      </c>
      <c r="J130" s="608">
        <v>11.9</v>
      </c>
      <c r="K130" s="608">
        <v>11.9</v>
      </c>
      <c r="L130" s="608">
        <v>11.9</v>
      </c>
      <c r="M130" s="608"/>
    </row>
    <row r="131" spans="1:13" s="9" customFormat="1">
      <c r="A131" s="612" t="s">
        <v>139</v>
      </c>
      <c r="B131" s="258">
        <v>3.9</v>
      </c>
      <c r="C131" s="258">
        <v>5</v>
      </c>
      <c r="D131" s="258">
        <v>1</v>
      </c>
      <c r="E131" s="368">
        <v>1.1000000000000001</v>
      </c>
      <c r="F131" s="368">
        <v>0.8</v>
      </c>
      <c r="G131" s="258">
        <v>0.8</v>
      </c>
      <c r="H131" s="608">
        <v>1.2</v>
      </c>
      <c r="I131" s="608">
        <v>1.2</v>
      </c>
      <c r="J131" s="608">
        <v>1.2</v>
      </c>
      <c r="K131" s="608">
        <v>1.2</v>
      </c>
      <c r="L131" s="608">
        <v>1.2</v>
      </c>
      <c r="M131" s="608"/>
    </row>
    <row r="132" spans="1:13" s="9" customFormat="1">
      <c r="A132" s="604" t="s">
        <v>140</v>
      </c>
      <c r="B132" s="258">
        <v>5</v>
      </c>
      <c r="C132" s="664" t="s">
        <v>120</v>
      </c>
      <c r="D132" s="258">
        <v>2.5</v>
      </c>
      <c r="E132" s="368">
        <v>0.4</v>
      </c>
      <c r="F132" s="368">
        <v>3.1</v>
      </c>
      <c r="G132" s="258">
        <v>2.7</v>
      </c>
      <c r="H132" s="608">
        <v>3.4</v>
      </c>
      <c r="I132" s="608">
        <v>3.7</v>
      </c>
      <c r="J132" s="608">
        <v>4</v>
      </c>
      <c r="K132" s="608">
        <v>4.4000000000000004</v>
      </c>
      <c r="L132" s="608">
        <v>4.7</v>
      </c>
      <c r="M132" s="608"/>
    </row>
    <row r="133" spans="1:13" s="9" customFormat="1">
      <c r="A133" s="612" t="s">
        <v>141</v>
      </c>
      <c r="B133" s="258">
        <v>5</v>
      </c>
      <c r="C133" s="664" t="s">
        <v>120</v>
      </c>
      <c r="D133" s="258">
        <v>2.5</v>
      </c>
      <c r="E133" s="368">
        <v>0.4</v>
      </c>
      <c r="F133" s="368">
        <v>3.1</v>
      </c>
      <c r="G133" s="258">
        <v>2.7</v>
      </c>
      <c r="H133" s="608">
        <v>3.4</v>
      </c>
      <c r="I133" s="608">
        <v>3.7</v>
      </c>
      <c r="J133" s="608">
        <v>4</v>
      </c>
      <c r="K133" s="608">
        <v>4.4000000000000004</v>
      </c>
      <c r="L133" s="608">
        <v>4.7</v>
      </c>
      <c r="M133" s="608"/>
    </row>
    <row r="134" spans="1:13" s="9" customFormat="1">
      <c r="A134" s="604"/>
      <c r="B134" s="258"/>
      <c r="C134" s="258"/>
      <c r="D134" s="258"/>
      <c r="E134" s="906"/>
      <c r="F134" s="906"/>
      <c r="G134" s="258"/>
      <c r="H134" s="608"/>
      <c r="I134" s="608"/>
      <c r="J134" s="608"/>
      <c r="K134" s="608"/>
      <c r="L134" s="608"/>
      <c r="M134" s="608"/>
    </row>
    <row r="135" spans="1:13" s="9" customFormat="1">
      <c r="A135" s="606" t="s">
        <v>142</v>
      </c>
      <c r="B135" s="278">
        <v>402.9</v>
      </c>
      <c r="C135" s="278">
        <v>475.5</v>
      </c>
      <c r="D135" s="278">
        <v>555</v>
      </c>
      <c r="E135" s="278">
        <v>565.20000000000005</v>
      </c>
      <c r="F135" s="278">
        <v>536.79999999999995</v>
      </c>
      <c r="G135" s="278">
        <v>557.70000000000005</v>
      </c>
      <c r="H135" s="607">
        <v>626.1</v>
      </c>
      <c r="I135" s="607">
        <v>653</v>
      </c>
      <c r="J135" s="607">
        <v>682.5</v>
      </c>
      <c r="K135" s="607">
        <v>714.6</v>
      </c>
      <c r="L135" s="607">
        <v>750.1</v>
      </c>
      <c r="M135" s="607"/>
    </row>
    <row r="136" spans="1:13" s="9" customFormat="1">
      <c r="A136" s="604" t="s">
        <v>143</v>
      </c>
      <c r="B136" s="258">
        <v>223</v>
      </c>
      <c r="C136" s="258">
        <v>263.89999999999998</v>
      </c>
      <c r="D136" s="258">
        <v>280.5</v>
      </c>
      <c r="E136" s="904">
        <v>249.1</v>
      </c>
      <c r="F136" s="904">
        <v>242.9</v>
      </c>
      <c r="G136" s="258">
        <v>260.3</v>
      </c>
      <c r="H136" s="608">
        <v>296.10000000000002</v>
      </c>
      <c r="I136" s="608">
        <v>323</v>
      </c>
      <c r="J136" s="608">
        <v>352.5</v>
      </c>
      <c r="K136" s="608">
        <v>384.6</v>
      </c>
      <c r="L136" s="608">
        <v>420</v>
      </c>
      <c r="M136" s="608"/>
    </row>
    <row r="137" spans="1:13" s="9" customFormat="1">
      <c r="A137" s="612" t="s">
        <v>144</v>
      </c>
      <c r="B137" s="258">
        <v>223</v>
      </c>
      <c r="C137" s="258">
        <v>257.2</v>
      </c>
      <c r="D137" s="258">
        <v>273.2</v>
      </c>
      <c r="E137" s="368">
        <v>243.4</v>
      </c>
      <c r="F137" s="368">
        <v>242.9</v>
      </c>
      <c r="G137" s="258">
        <v>246.4</v>
      </c>
      <c r="H137" s="608">
        <v>296.10000000000002</v>
      </c>
      <c r="I137" s="608">
        <v>323</v>
      </c>
      <c r="J137" s="608">
        <v>352.5</v>
      </c>
      <c r="K137" s="608">
        <v>384.6</v>
      </c>
      <c r="L137" s="608">
        <v>420</v>
      </c>
      <c r="M137" s="608"/>
    </row>
    <row r="138" spans="1:13" s="9" customFormat="1">
      <c r="A138" s="612" t="s">
        <v>145</v>
      </c>
      <c r="B138" s="258" t="s">
        <v>120</v>
      </c>
      <c r="C138" s="258">
        <v>6.7</v>
      </c>
      <c r="D138" s="258">
        <v>7.3</v>
      </c>
      <c r="E138" s="368">
        <v>5.7</v>
      </c>
      <c r="F138" s="96"/>
      <c r="G138" s="258">
        <v>14</v>
      </c>
      <c r="H138" s="608"/>
      <c r="I138" s="608"/>
      <c r="J138" s="608"/>
      <c r="K138" s="608"/>
      <c r="L138" s="608"/>
      <c r="M138" s="608"/>
    </row>
    <row r="139" spans="1:13" s="9" customFormat="1">
      <c r="A139" s="604" t="s">
        <v>146</v>
      </c>
      <c r="B139" s="258">
        <v>179.9</v>
      </c>
      <c r="C139" s="258">
        <v>211.7</v>
      </c>
      <c r="D139" s="258">
        <v>274.5</v>
      </c>
      <c r="E139" s="368">
        <v>316.2</v>
      </c>
      <c r="F139" s="368">
        <v>294</v>
      </c>
      <c r="G139" s="258">
        <v>297.3</v>
      </c>
      <c r="H139" s="608">
        <v>330</v>
      </c>
      <c r="I139" s="608">
        <v>330</v>
      </c>
      <c r="J139" s="608">
        <v>330</v>
      </c>
      <c r="K139" s="608">
        <v>330</v>
      </c>
      <c r="L139" s="608">
        <v>330</v>
      </c>
      <c r="M139" s="608"/>
    </row>
    <row r="140" spans="1:13" s="9" customFormat="1">
      <c r="A140" s="612" t="s">
        <v>147</v>
      </c>
      <c r="B140" s="258">
        <v>179.9</v>
      </c>
      <c r="C140" s="258">
        <v>211.7</v>
      </c>
      <c r="D140" s="258">
        <v>274.5</v>
      </c>
      <c r="E140" s="368">
        <v>316.2</v>
      </c>
      <c r="F140" s="368">
        <v>294</v>
      </c>
      <c r="G140" s="258">
        <v>297.3</v>
      </c>
      <c r="H140" s="608">
        <v>330</v>
      </c>
      <c r="I140" s="608">
        <v>330</v>
      </c>
      <c r="J140" s="608">
        <v>330</v>
      </c>
      <c r="K140" s="608">
        <v>330</v>
      </c>
      <c r="L140" s="608">
        <v>330</v>
      </c>
      <c r="M140" s="608"/>
    </row>
    <row r="141" spans="1:13" s="9" customFormat="1">
      <c r="A141" s="604" t="s">
        <v>151</v>
      </c>
      <c r="B141" s="258"/>
      <c r="C141" s="258"/>
      <c r="D141" s="258"/>
      <c r="E141" s="253"/>
      <c r="F141" s="908"/>
      <c r="G141" s="258"/>
      <c r="H141" s="608"/>
      <c r="I141" s="608"/>
      <c r="J141" s="608"/>
      <c r="K141" s="608"/>
      <c r="L141" s="608"/>
      <c r="M141" s="608"/>
    </row>
    <row r="142" spans="1:13" s="9" customFormat="1">
      <c r="A142" s="606" t="s">
        <v>152</v>
      </c>
      <c r="B142" s="278">
        <v>930.8</v>
      </c>
      <c r="C142" s="278">
        <v>877.5</v>
      </c>
      <c r="D142" s="278">
        <v>867.5</v>
      </c>
      <c r="E142" s="278">
        <v>819.5</v>
      </c>
      <c r="F142" s="278">
        <v>1430.1</v>
      </c>
      <c r="G142" s="278">
        <v>1439.9</v>
      </c>
      <c r="H142" s="607">
        <v>1024.5999999999999</v>
      </c>
      <c r="I142" s="607">
        <v>943.1</v>
      </c>
      <c r="J142" s="607">
        <v>932.1</v>
      </c>
      <c r="K142" s="607">
        <v>932.1</v>
      </c>
      <c r="L142" s="607">
        <v>932.1</v>
      </c>
      <c r="M142" s="607"/>
    </row>
    <row r="143" spans="1:13" s="9" customFormat="1">
      <c r="A143" s="604" t="s">
        <v>153</v>
      </c>
      <c r="B143" s="258">
        <v>823.3</v>
      </c>
      <c r="C143" s="258">
        <v>776.2</v>
      </c>
      <c r="D143" s="258">
        <v>767.3</v>
      </c>
      <c r="E143" s="904">
        <v>778.8</v>
      </c>
      <c r="F143" s="904">
        <v>1261.4000000000001</v>
      </c>
      <c r="G143" s="258">
        <v>1281.9000000000001</v>
      </c>
      <c r="H143" s="608">
        <v>752.8</v>
      </c>
      <c r="I143" s="608">
        <v>928</v>
      </c>
      <c r="J143" s="608">
        <v>922.6</v>
      </c>
      <c r="K143" s="613">
        <v>922.6</v>
      </c>
      <c r="L143" s="613">
        <v>922.6</v>
      </c>
      <c r="M143" s="613"/>
    </row>
    <row r="144" spans="1:13" s="9" customFormat="1">
      <c r="A144" s="612" t="s">
        <v>439</v>
      </c>
      <c r="B144" s="258">
        <v>453.2</v>
      </c>
      <c r="C144" s="258">
        <v>427.2</v>
      </c>
      <c r="D144" s="258">
        <v>422.3</v>
      </c>
      <c r="E144" s="368">
        <v>505</v>
      </c>
      <c r="F144" s="368">
        <v>1207.0999999999999</v>
      </c>
      <c r="G144" s="258"/>
      <c r="H144" s="608">
        <v>602.20000000000005</v>
      </c>
      <c r="I144" s="608">
        <v>504.1</v>
      </c>
      <c r="J144" s="608">
        <v>498.6</v>
      </c>
      <c r="K144" s="608">
        <v>498.6</v>
      </c>
      <c r="L144" s="608">
        <v>498.6</v>
      </c>
      <c r="M144" s="608"/>
    </row>
    <row r="145" spans="1:13" s="9" customFormat="1">
      <c r="A145" s="612" t="s">
        <v>440</v>
      </c>
      <c r="B145" s="258">
        <v>10.199999999999999</v>
      </c>
      <c r="C145" s="258">
        <v>9.6</v>
      </c>
      <c r="D145" s="258">
        <v>9.5</v>
      </c>
      <c r="E145" s="368" t="s">
        <v>120</v>
      </c>
      <c r="F145" s="368"/>
      <c r="G145" s="664"/>
      <c r="H145" s="608"/>
      <c r="I145" s="613"/>
      <c r="J145" s="613"/>
      <c r="K145" s="613"/>
      <c r="L145" s="613"/>
      <c r="M145" s="613"/>
    </row>
    <row r="146" spans="1:13" s="9" customFormat="1">
      <c r="A146" s="612" t="s">
        <v>441</v>
      </c>
      <c r="B146" s="258">
        <v>442.9</v>
      </c>
      <c r="C146" s="258">
        <v>417.6</v>
      </c>
      <c r="D146" s="258">
        <v>412.8</v>
      </c>
      <c r="E146" s="368">
        <v>505</v>
      </c>
      <c r="F146" s="368">
        <v>1207.0999999999999</v>
      </c>
      <c r="G146" s="258"/>
      <c r="H146" s="608">
        <v>602.20000000000005</v>
      </c>
      <c r="I146" s="608">
        <v>504.1</v>
      </c>
      <c r="J146" s="608">
        <v>498.6</v>
      </c>
      <c r="K146" s="608">
        <v>498.6</v>
      </c>
      <c r="L146" s="608">
        <v>498.6</v>
      </c>
      <c r="M146" s="608"/>
    </row>
    <row r="147" spans="1:13" s="9" customFormat="1">
      <c r="A147" s="612" t="s">
        <v>442</v>
      </c>
      <c r="B147" s="258">
        <v>370.2</v>
      </c>
      <c r="C147" s="258">
        <v>349</v>
      </c>
      <c r="D147" s="258">
        <v>345</v>
      </c>
      <c r="E147" s="368">
        <v>273.8</v>
      </c>
      <c r="F147" s="368">
        <v>54.3</v>
      </c>
      <c r="G147" s="905"/>
      <c r="H147" s="608">
        <v>150.6</v>
      </c>
      <c r="I147" s="608">
        <v>423.9</v>
      </c>
      <c r="J147" s="608">
        <v>423.9</v>
      </c>
      <c r="K147" s="608">
        <v>423.9</v>
      </c>
      <c r="L147" s="608">
        <v>423.9</v>
      </c>
      <c r="M147" s="608"/>
    </row>
    <row r="148" spans="1:13" s="9" customFormat="1">
      <c r="A148" s="612" t="s">
        <v>440</v>
      </c>
      <c r="B148" s="258">
        <v>20.7</v>
      </c>
      <c r="C148" s="258">
        <v>19.5</v>
      </c>
      <c r="D148" s="258">
        <v>19.3</v>
      </c>
      <c r="E148" s="368" t="s">
        <v>120</v>
      </c>
      <c r="F148" s="368"/>
      <c r="G148" s="905"/>
      <c r="H148" s="608"/>
      <c r="I148" s="613"/>
      <c r="J148" s="613"/>
      <c r="K148" s="613"/>
      <c r="L148" s="613"/>
      <c r="M148" s="613"/>
    </row>
    <row r="149" spans="1:13" s="9" customFormat="1">
      <c r="A149" s="612" t="s">
        <v>441</v>
      </c>
      <c r="B149" s="258">
        <v>349.5</v>
      </c>
      <c r="C149" s="258">
        <v>329.5</v>
      </c>
      <c r="D149" s="258">
        <v>325.7</v>
      </c>
      <c r="E149" s="368">
        <v>273.8</v>
      </c>
      <c r="F149" s="368">
        <v>54.3</v>
      </c>
      <c r="G149" s="905"/>
      <c r="H149" s="608">
        <v>150.6</v>
      </c>
      <c r="I149" s="608">
        <v>423.9</v>
      </c>
      <c r="J149" s="608">
        <v>423.9</v>
      </c>
      <c r="K149" s="608">
        <v>423.9</v>
      </c>
      <c r="L149" s="608">
        <v>423.9</v>
      </c>
      <c r="M149" s="608"/>
    </row>
    <row r="150" spans="1:13" s="9" customFormat="1">
      <c r="A150" s="604" t="s">
        <v>154</v>
      </c>
      <c r="B150" s="258">
        <v>107.5</v>
      </c>
      <c r="C150" s="258">
        <v>101.3</v>
      </c>
      <c r="D150" s="258">
        <v>100.2</v>
      </c>
      <c r="E150" s="368">
        <v>40.700000000000003</v>
      </c>
      <c r="F150" s="368">
        <v>168.7</v>
      </c>
      <c r="G150" s="905">
        <v>158</v>
      </c>
      <c r="H150" s="608">
        <v>271.8</v>
      </c>
      <c r="I150" s="608">
        <v>15.1</v>
      </c>
      <c r="J150" s="608">
        <v>9.5</v>
      </c>
      <c r="K150" s="608">
        <v>9.5</v>
      </c>
      <c r="L150" s="608">
        <v>9.5</v>
      </c>
      <c r="M150" s="608"/>
    </row>
    <row r="151" spans="1:13" s="9" customFormat="1">
      <c r="A151" s="612" t="s">
        <v>439</v>
      </c>
      <c r="B151" s="258">
        <v>98.6</v>
      </c>
      <c r="C151" s="258">
        <v>92.9</v>
      </c>
      <c r="D151" s="258">
        <v>91.9</v>
      </c>
      <c r="E151" s="368">
        <v>22.4</v>
      </c>
      <c r="F151" s="368">
        <v>147</v>
      </c>
      <c r="G151" s="664"/>
      <c r="H151" s="608">
        <v>217.4</v>
      </c>
      <c r="I151" s="608">
        <v>15.1</v>
      </c>
      <c r="J151" s="608">
        <v>9.5</v>
      </c>
      <c r="K151" s="608">
        <v>9.5</v>
      </c>
      <c r="L151" s="608">
        <v>9.5</v>
      </c>
      <c r="M151" s="608"/>
    </row>
    <row r="152" spans="1:13" s="9" customFormat="1">
      <c r="A152" s="612" t="s">
        <v>440</v>
      </c>
      <c r="B152" s="258">
        <v>43.5</v>
      </c>
      <c r="C152" s="258">
        <v>41</v>
      </c>
      <c r="D152" s="258">
        <v>40.6</v>
      </c>
      <c r="E152" s="368">
        <v>0.9</v>
      </c>
      <c r="F152" s="368"/>
      <c r="G152" s="664"/>
      <c r="H152" s="608"/>
      <c r="I152" s="608">
        <v>8.6</v>
      </c>
      <c r="J152" s="608">
        <v>9.1</v>
      </c>
      <c r="K152" s="608">
        <v>9.1</v>
      </c>
      <c r="L152" s="608">
        <v>9.1</v>
      </c>
      <c r="M152" s="608"/>
    </row>
    <row r="153" spans="1:13" s="9" customFormat="1">
      <c r="A153" s="612" t="s">
        <v>441</v>
      </c>
      <c r="B153" s="258">
        <v>55</v>
      </c>
      <c r="C153" s="258">
        <v>51.9</v>
      </c>
      <c r="D153" s="258">
        <v>51.3</v>
      </c>
      <c r="E153" s="368">
        <v>21.5</v>
      </c>
      <c r="F153" s="368">
        <v>147</v>
      </c>
      <c r="G153" s="664"/>
      <c r="H153" s="608">
        <v>217.4</v>
      </c>
      <c r="I153" s="608">
        <v>6.5</v>
      </c>
      <c r="J153" s="608">
        <v>0.4</v>
      </c>
      <c r="K153" s="608">
        <v>0.4</v>
      </c>
      <c r="L153" s="608">
        <v>0.4</v>
      </c>
      <c r="M153" s="608"/>
    </row>
    <row r="154" spans="1:13" s="9" customFormat="1">
      <c r="A154" s="612" t="s">
        <v>442</v>
      </c>
      <c r="B154" s="258">
        <v>8.9</v>
      </c>
      <c r="C154" s="258">
        <v>8.4</v>
      </c>
      <c r="D154" s="258">
        <v>8.3000000000000007</v>
      </c>
      <c r="E154" s="368">
        <v>18.3</v>
      </c>
      <c r="F154" s="368">
        <v>21.7</v>
      </c>
      <c r="G154" s="664"/>
      <c r="H154" s="608">
        <v>54.4</v>
      </c>
      <c r="I154" s="613"/>
      <c r="J154" s="613"/>
      <c r="K154" s="613"/>
      <c r="L154" s="613"/>
      <c r="M154" s="613"/>
    </row>
    <row r="155" spans="1:13" s="9" customFormat="1">
      <c r="A155" s="612" t="s">
        <v>440</v>
      </c>
      <c r="B155" s="258" t="s">
        <v>120</v>
      </c>
      <c r="C155" s="258" t="s">
        <v>120</v>
      </c>
      <c r="D155" s="258" t="s">
        <v>120</v>
      </c>
      <c r="E155" s="905">
        <v>18.3</v>
      </c>
      <c r="F155" s="905"/>
      <c r="G155" s="664"/>
      <c r="H155" s="613"/>
      <c r="I155" s="613"/>
      <c r="J155" s="613"/>
      <c r="K155" s="613"/>
      <c r="L155" s="613"/>
      <c r="M155" s="613"/>
    </row>
    <row r="156" spans="1:13" s="9" customFormat="1">
      <c r="A156" s="612" t="s">
        <v>441</v>
      </c>
      <c r="B156" s="258">
        <v>8.9</v>
      </c>
      <c r="C156" s="258">
        <v>8.4</v>
      </c>
      <c r="D156" s="258">
        <v>8.3000000000000007</v>
      </c>
      <c r="E156" s="368" t="s">
        <v>120</v>
      </c>
      <c r="F156" s="368">
        <v>21.7</v>
      </c>
      <c r="G156" s="664"/>
      <c r="H156" s="608">
        <v>54.4</v>
      </c>
      <c r="I156" s="613" t="s">
        <v>120</v>
      </c>
      <c r="J156" s="613" t="s">
        <v>120</v>
      </c>
      <c r="K156" s="613" t="s">
        <v>120</v>
      </c>
      <c r="L156" s="613"/>
      <c r="M156" s="613"/>
    </row>
    <row r="157" spans="1:13" s="9" customFormat="1">
      <c r="A157" s="604" t="s">
        <v>151</v>
      </c>
      <c r="B157" s="909"/>
      <c r="C157" s="909"/>
      <c r="D157" s="909"/>
      <c r="E157" s="368" t="s">
        <v>120</v>
      </c>
      <c r="F157" s="910"/>
      <c r="G157" s="909"/>
      <c r="H157" s="769"/>
      <c r="I157" s="769"/>
      <c r="J157" s="769"/>
      <c r="K157" s="769"/>
      <c r="L157" s="769"/>
      <c r="M157" s="769"/>
    </row>
    <row r="158" spans="1:13" s="9" customFormat="1">
      <c r="A158" s="606" t="s">
        <v>156</v>
      </c>
      <c r="B158" s="278">
        <v>269.10000000000002</v>
      </c>
      <c r="C158" s="278">
        <v>140.30000000000001</v>
      </c>
      <c r="D158" s="278">
        <v>775.3</v>
      </c>
      <c r="E158" s="278">
        <v>1026</v>
      </c>
      <c r="F158" s="278">
        <v>633.9</v>
      </c>
      <c r="G158" s="278">
        <v>943.8</v>
      </c>
      <c r="H158" s="607">
        <v>2066.6999999999998</v>
      </c>
      <c r="I158" s="607">
        <v>1074</v>
      </c>
      <c r="J158" s="607">
        <v>1108.2</v>
      </c>
      <c r="K158" s="607">
        <v>1165.7</v>
      </c>
      <c r="L158" s="607">
        <v>1224.0999999999999</v>
      </c>
      <c r="M158" s="607"/>
    </row>
    <row r="159" spans="1:13" s="9" customFormat="1">
      <c r="A159" s="604" t="s">
        <v>157</v>
      </c>
      <c r="B159" s="258">
        <v>196</v>
      </c>
      <c r="C159" s="258">
        <v>75.400000000000006</v>
      </c>
      <c r="D159" s="258">
        <v>696</v>
      </c>
      <c r="E159" s="904">
        <v>943.1</v>
      </c>
      <c r="F159" s="904">
        <v>551.29999999999995</v>
      </c>
      <c r="G159" s="258">
        <v>860.9</v>
      </c>
      <c r="H159" s="608">
        <v>1321.9</v>
      </c>
      <c r="I159" s="608">
        <v>741.9</v>
      </c>
      <c r="J159" s="608">
        <v>741.9</v>
      </c>
      <c r="K159" s="608">
        <v>741.9</v>
      </c>
      <c r="L159" s="608">
        <v>741.9</v>
      </c>
      <c r="M159" s="608"/>
    </row>
    <row r="160" spans="1:13" s="9" customFormat="1">
      <c r="A160" s="604" t="s">
        <v>158</v>
      </c>
      <c r="B160" s="258">
        <v>0.1</v>
      </c>
      <c r="C160" s="258"/>
      <c r="D160" s="258"/>
      <c r="E160" s="368"/>
      <c r="F160" s="368"/>
      <c r="G160" s="368"/>
      <c r="H160" s="575">
        <v>0.7</v>
      </c>
      <c r="I160" s="575">
        <v>0.7</v>
      </c>
      <c r="J160" s="575">
        <v>0.7</v>
      </c>
      <c r="K160" s="575">
        <v>0.7</v>
      </c>
      <c r="L160" s="575">
        <v>0.7</v>
      </c>
      <c r="M160" s="575"/>
    </row>
    <row r="161" spans="1:13" s="9" customFormat="1">
      <c r="A161" s="604" t="s">
        <v>159</v>
      </c>
      <c r="B161" s="258">
        <v>172.3</v>
      </c>
      <c r="C161" s="258">
        <v>55</v>
      </c>
      <c r="D161" s="258">
        <v>665.8</v>
      </c>
      <c r="E161" s="368">
        <v>911.4</v>
      </c>
      <c r="F161" s="368">
        <v>528.9</v>
      </c>
      <c r="G161" s="258">
        <v>841.6</v>
      </c>
      <c r="H161" s="608">
        <v>1250</v>
      </c>
      <c r="I161" s="608">
        <v>700</v>
      </c>
      <c r="J161" s="608">
        <v>700</v>
      </c>
      <c r="K161" s="608">
        <v>700</v>
      </c>
      <c r="L161" s="608">
        <v>700</v>
      </c>
      <c r="M161" s="608"/>
    </row>
    <row r="162" spans="1:13" s="9" customFormat="1">
      <c r="A162" s="612" t="s">
        <v>160</v>
      </c>
      <c r="B162" s="258">
        <v>122.3</v>
      </c>
      <c r="C162" s="258"/>
      <c r="D162" s="258">
        <v>507.2</v>
      </c>
      <c r="E162" s="368">
        <v>456.4</v>
      </c>
      <c r="F162" s="368">
        <v>300.5</v>
      </c>
      <c r="G162" s="258">
        <v>562.29999999999995</v>
      </c>
      <c r="H162" s="613">
        <v>500</v>
      </c>
      <c r="I162" s="613">
        <v>300</v>
      </c>
      <c r="J162" s="613">
        <v>300</v>
      </c>
      <c r="K162" s="613">
        <v>300</v>
      </c>
      <c r="L162" s="613">
        <v>300</v>
      </c>
      <c r="M162" s="613"/>
    </row>
    <row r="163" spans="1:13" s="9" customFormat="1">
      <c r="A163" s="612" t="s">
        <v>161</v>
      </c>
      <c r="B163" s="258">
        <v>50</v>
      </c>
      <c r="C163" s="258">
        <v>55</v>
      </c>
      <c r="D163" s="258">
        <v>152</v>
      </c>
      <c r="E163" s="368">
        <v>85</v>
      </c>
      <c r="F163" s="368">
        <v>228.4</v>
      </c>
      <c r="G163" s="258">
        <v>279.3</v>
      </c>
      <c r="H163" s="608">
        <v>625</v>
      </c>
      <c r="I163" s="608">
        <v>325</v>
      </c>
      <c r="J163" s="608">
        <v>325</v>
      </c>
      <c r="K163" s="608">
        <v>325</v>
      </c>
      <c r="L163" s="608">
        <v>325</v>
      </c>
      <c r="M163" s="608"/>
    </row>
    <row r="164" spans="1:13" s="9" customFormat="1">
      <c r="A164" s="612" t="s">
        <v>162</v>
      </c>
      <c r="B164" s="258"/>
      <c r="C164" s="258"/>
      <c r="D164" s="258">
        <v>6.6</v>
      </c>
      <c r="E164" s="368"/>
      <c r="F164" s="905"/>
      <c r="G164" s="664">
        <v>0</v>
      </c>
      <c r="H164" s="613" t="s">
        <v>120</v>
      </c>
      <c r="I164" s="613" t="s">
        <v>120</v>
      </c>
      <c r="J164" s="613" t="s">
        <v>120</v>
      </c>
      <c r="K164" s="613" t="s">
        <v>120</v>
      </c>
      <c r="L164" s="613"/>
      <c r="M164" s="613"/>
    </row>
    <row r="165" spans="1:13" s="9" customFormat="1">
      <c r="A165" s="612" t="s">
        <v>163</v>
      </c>
      <c r="B165" s="258"/>
      <c r="C165" s="258"/>
      <c r="D165" s="258"/>
      <c r="E165" s="368">
        <v>370</v>
      </c>
      <c r="F165" s="368">
        <v>0</v>
      </c>
      <c r="G165" s="258">
        <v>0</v>
      </c>
      <c r="H165" s="608">
        <v>125</v>
      </c>
      <c r="I165" s="608">
        <v>75</v>
      </c>
      <c r="J165" s="608">
        <v>75</v>
      </c>
      <c r="K165" s="608">
        <v>75</v>
      </c>
      <c r="L165" s="608">
        <v>75</v>
      </c>
      <c r="M165" s="608"/>
    </row>
    <row r="166" spans="1:13" s="9" customFormat="1">
      <c r="A166" s="604" t="s">
        <v>676</v>
      </c>
      <c r="B166" s="258"/>
      <c r="C166" s="258"/>
      <c r="D166" s="258"/>
      <c r="E166" s="905"/>
      <c r="F166" s="905"/>
      <c r="G166" s="258"/>
      <c r="H166" s="613">
        <v>40</v>
      </c>
      <c r="I166" s="613"/>
      <c r="J166" s="613"/>
      <c r="K166" s="613"/>
      <c r="L166" s="613"/>
      <c r="M166" s="613"/>
    </row>
    <row r="167" spans="1:13" s="9" customFormat="1">
      <c r="A167" s="604" t="s">
        <v>165</v>
      </c>
      <c r="B167" s="258">
        <v>23.6</v>
      </c>
      <c r="C167" s="258">
        <v>20.399999999999999</v>
      </c>
      <c r="D167" s="258">
        <v>30.2</v>
      </c>
      <c r="E167" s="368">
        <v>31.7</v>
      </c>
      <c r="F167" s="368">
        <v>22.4</v>
      </c>
      <c r="G167" s="258">
        <v>19.3</v>
      </c>
      <c r="H167" s="608">
        <v>31.2</v>
      </c>
      <c r="I167" s="608">
        <v>41.2</v>
      </c>
      <c r="J167" s="608">
        <v>41.2</v>
      </c>
      <c r="K167" s="608">
        <v>41.2</v>
      </c>
      <c r="L167" s="608">
        <v>41.2</v>
      </c>
      <c r="M167" s="608"/>
    </row>
    <row r="168" spans="1:13" s="9" customFormat="1">
      <c r="A168" s="604" t="s">
        <v>166</v>
      </c>
      <c r="B168" s="258">
        <v>50.8</v>
      </c>
      <c r="C168" s="258">
        <v>41.6</v>
      </c>
      <c r="D168" s="258">
        <v>75</v>
      </c>
      <c r="E168" s="368">
        <v>65.599999999999994</v>
      </c>
      <c r="F168" s="368">
        <v>63.5</v>
      </c>
      <c r="G168" s="368">
        <v>62.8</v>
      </c>
      <c r="H168" s="575">
        <v>112.5</v>
      </c>
      <c r="I168" s="575">
        <v>132.5</v>
      </c>
      <c r="J168" s="575">
        <v>132.5</v>
      </c>
      <c r="K168" s="575">
        <v>132.5</v>
      </c>
      <c r="L168" s="575">
        <v>132.5</v>
      </c>
      <c r="M168" s="575"/>
    </row>
    <row r="169" spans="1:13" s="9" customFormat="1">
      <c r="A169" s="612" t="s">
        <v>167</v>
      </c>
      <c r="B169" s="258">
        <v>31.4</v>
      </c>
      <c r="C169" s="258">
        <v>32.799999999999997</v>
      </c>
      <c r="D169" s="258">
        <v>31</v>
      </c>
      <c r="E169" s="368">
        <v>25.3</v>
      </c>
      <c r="F169" s="368">
        <v>28.7</v>
      </c>
      <c r="G169" s="368">
        <v>22.9</v>
      </c>
      <c r="H169" s="575">
        <v>46.6</v>
      </c>
      <c r="I169" s="575">
        <v>56.6</v>
      </c>
      <c r="J169" s="575">
        <v>56.6</v>
      </c>
      <c r="K169" s="575">
        <v>56.6</v>
      </c>
      <c r="L169" s="575">
        <v>56.6</v>
      </c>
      <c r="M169" s="575"/>
    </row>
    <row r="170" spans="1:13" s="9" customFormat="1">
      <c r="A170" s="612" t="s">
        <v>168</v>
      </c>
      <c r="B170" s="258">
        <v>19.5</v>
      </c>
      <c r="C170" s="258">
        <v>8.8000000000000007</v>
      </c>
      <c r="D170" s="258">
        <v>44.1</v>
      </c>
      <c r="E170" s="368">
        <v>40.299999999999997</v>
      </c>
      <c r="F170" s="368">
        <v>34.9</v>
      </c>
      <c r="G170" s="368">
        <v>39.9</v>
      </c>
      <c r="H170" s="575">
        <v>65.8</v>
      </c>
      <c r="I170" s="575">
        <v>75.8</v>
      </c>
      <c r="J170" s="575">
        <v>75.8</v>
      </c>
      <c r="K170" s="575">
        <v>75.8</v>
      </c>
      <c r="L170" s="575">
        <v>75.8</v>
      </c>
      <c r="M170" s="575"/>
    </row>
    <row r="171" spans="1:13" s="9" customFormat="1">
      <c r="A171" s="626" t="s">
        <v>169</v>
      </c>
      <c r="B171" s="368">
        <v>0.3</v>
      </c>
      <c r="C171" s="368">
        <v>2.4</v>
      </c>
      <c r="D171" s="368">
        <v>1.9</v>
      </c>
      <c r="E171" s="368">
        <v>2.8</v>
      </c>
      <c r="F171" s="368">
        <v>1.8</v>
      </c>
      <c r="G171" s="368">
        <v>1.6</v>
      </c>
      <c r="H171" s="575">
        <v>1</v>
      </c>
      <c r="I171" s="575">
        <v>1</v>
      </c>
      <c r="J171" s="575">
        <v>1</v>
      </c>
      <c r="K171" s="575">
        <v>1</v>
      </c>
      <c r="L171" s="575">
        <v>1</v>
      </c>
      <c r="M171" s="575"/>
    </row>
    <row r="172" spans="1:13" s="9" customFormat="1">
      <c r="A172" s="614" t="s">
        <v>170</v>
      </c>
      <c r="B172" s="665">
        <v>21.9</v>
      </c>
      <c r="C172" s="665">
        <v>20.8</v>
      </c>
      <c r="D172" s="665">
        <v>2.5</v>
      </c>
      <c r="E172" s="665">
        <v>14.4</v>
      </c>
      <c r="F172" s="665">
        <v>17.2</v>
      </c>
      <c r="G172" s="665">
        <v>18.5</v>
      </c>
      <c r="H172" s="615">
        <v>631.4</v>
      </c>
      <c r="I172" s="615">
        <v>198.7</v>
      </c>
      <c r="J172" s="615">
        <v>232.8</v>
      </c>
      <c r="K172" s="615">
        <v>290.39999999999998</v>
      </c>
      <c r="L172" s="615">
        <v>348.7</v>
      </c>
      <c r="M172" s="615"/>
    </row>
    <row r="173" spans="1:13" s="9" customFormat="1">
      <c r="A173" s="626"/>
      <c r="B173" s="368"/>
      <c r="C173" s="368"/>
      <c r="D173" s="368"/>
      <c r="E173" s="368"/>
      <c r="F173" s="368"/>
      <c r="G173" s="368"/>
      <c r="H173" s="575"/>
      <c r="I173" s="575"/>
      <c r="J173" s="575"/>
      <c r="K173" s="575"/>
      <c r="L173" s="575"/>
      <c r="M173" s="575"/>
    </row>
    <row r="174" spans="1:13" s="9" customFormat="1">
      <c r="A174" s="626"/>
      <c r="B174" s="368"/>
      <c r="C174" s="368"/>
      <c r="D174" s="368"/>
      <c r="E174" s="368"/>
      <c r="F174" s="368"/>
      <c r="G174" s="368"/>
      <c r="H174" s="575"/>
      <c r="I174" s="575"/>
      <c r="J174" s="575"/>
      <c r="K174" s="575"/>
      <c r="L174" s="575"/>
      <c r="M174" s="575"/>
    </row>
    <row r="175" spans="1:13" s="9" customFormat="1">
      <c r="A175" s="299"/>
      <c r="B175" s="509"/>
      <c r="C175" s="509"/>
      <c r="D175" s="509"/>
      <c r="E175" s="509"/>
      <c r="F175" s="509"/>
      <c r="G175" s="509"/>
      <c r="H175" s="509"/>
      <c r="I175" s="509"/>
      <c r="J175" s="509"/>
      <c r="K175" s="509"/>
    </row>
    <row r="176" spans="1:13" s="9" customFormat="1" ht="20.25">
      <c r="A176" s="560" t="s">
        <v>653</v>
      </c>
      <c r="B176" s="509"/>
      <c r="C176" s="509"/>
      <c r="D176" s="509"/>
      <c r="E176" s="509"/>
      <c r="F176" s="509"/>
      <c r="G176" s="509"/>
      <c r="H176" s="509"/>
      <c r="I176" s="509"/>
      <c r="J176" s="509"/>
      <c r="K176" s="509"/>
    </row>
    <row r="177" spans="1:11" s="9" customFormat="1">
      <c r="A177" s="601" t="s">
        <v>105</v>
      </c>
      <c r="B177" s="509"/>
      <c r="C177" s="509"/>
      <c r="D177" s="509"/>
      <c r="E177" s="509"/>
      <c r="F177" s="509"/>
      <c r="G177" s="509"/>
      <c r="H177" s="509"/>
      <c r="I177" s="509"/>
      <c r="J177" s="509"/>
      <c r="K177" s="509"/>
    </row>
    <row r="178" spans="1:11" s="9" customFormat="1" ht="25.5">
      <c r="A178" s="601" t="s">
        <v>106</v>
      </c>
      <c r="B178" s="509"/>
      <c r="C178" s="509"/>
      <c r="D178" s="509"/>
      <c r="E178" s="603" t="s">
        <v>658</v>
      </c>
      <c r="F178" s="603" t="s">
        <v>83</v>
      </c>
      <c r="G178" s="603" t="s">
        <v>83</v>
      </c>
      <c r="H178" s="603" t="s">
        <v>83</v>
      </c>
      <c r="I178" s="603" t="s">
        <v>83</v>
      </c>
      <c r="J178" s="603" t="s">
        <v>83</v>
      </c>
      <c r="K178" s="603" t="s">
        <v>83</v>
      </c>
    </row>
    <row r="179" spans="1:11" s="9" customFormat="1">
      <c r="A179" s="604" t="s">
        <v>107</v>
      </c>
      <c r="B179" s="509"/>
      <c r="C179" s="509"/>
      <c r="D179" s="509"/>
      <c r="E179" s="605" t="s">
        <v>86</v>
      </c>
      <c r="F179" s="605" t="s">
        <v>86</v>
      </c>
      <c r="G179" s="605" t="s">
        <v>86</v>
      </c>
      <c r="H179" s="605" t="s">
        <v>86</v>
      </c>
      <c r="I179" s="605" t="s">
        <v>86</v>
      </c>
      <c r="J179" s="605" t="s">
        <v>86</v>
      </c>
      <c r="K179" s="605" t="s">
        <v>86</v>
      </c>
    </row>
    <row r="180" spans="1:11" s="9" customFormat="1">
      <c r="A180" s="626"/>
      <c r="B180" s="509"/>
      <c r="C180" s="509"/>
      <c r="D180" s="509"/>
      <c r="E180" s="605"/>
      <c r="F180" s="605"/>
      <c r="G180" s="605"/>
      <c r="H180" s="605"/>
      <c r="I180" s="605"/>
      <c r="J180" s="605"/>
      <c r="K180" s="605"/>
    </row>
    <row r="181" spans="1:11" s="9" customFormat="1">
      <c r="A181" s="606" t="s">
        <v>108</v>
      </c>
      <c r="B181" s="509"/>
      <c r="C181" s="509"/>
      <c r="D181" s="509"/>
      <c r="E181" s="607">
        <v>11003.1</v>
      </c>
      <c r="F181" s="607">
        <v>11082.3</v>
      </c>
      <c r="G181" s="607">
        <v>11473.1</v>
      </c>
      <c r="H181" s="607">
        <v>11138.8</v>
      </c>
      <c r="I181" s="607">
        <v>11645.8</v>
      </c>
      <c r="J181" s="607">
        <v>12210.3</v>
      </c>
      <c r="K181" s="607">
        <v>12907.4</v>
      </c>
    </row>
    <row r="182" spans="1:11" s="9" customFormat="1">
      <c r="A182" s="604"/>
      <c r="B182" s="509"/>
      <c r="C182" s="509"/>
      <c r="D182" s="509"/>
      <c r="E182" s="744"/>
      <c r="F182" s="744"/>
      <c r="G182" s="608"/>
      <c r="H182" s="608"/>
      <c r="I182" s="608"/>
      <c r="J182" s="608"/>
      <c r="K182" s="608"/>
    </row>
    <row r="183" spans="1:11" s="9" customFormat="1">
      <c r="A183" s="606" t="s">
        <v>109</v>
      </c>
      <c r="B183" s="509"/>
      <c r="C183" s="509"/>
      <c r="D183" s="509"/>
      <c r="E183" s="607">
        <v>9157.6</v>
      </c>
      <c r="F183" s="607">
        <v>8453.2000000000007</v>
      </c>
      <c r="G183" s="607">
        <v>9182.2000000000007</v>
      </c>
      <c r="H183" s="607">
        <v>9729.9</v>
      </c>
      <c r="I183" s="607">
        <v>10316.700000000001</v>
      </c>
      <c r="J183" s="607">
        <v>10918.2</v>
      </c>
      <c r="K183" s="607">
        <v>11592.2</v>
      </c>
    </row>
    <row r="184" spans="1:11" s="9" customFormat="1">
      <c r="A184" s="604"/>
      <c r="B184" s="509"/>
      <c r="C184" s="509"/>
      <c r="D184" s="509"/>
      <c r="E184" s="744"/>
      <c r="F184" s="744"/>
      <c r="G184" s="608"/>
      <c r="H184" s="608"/>
      <c r="I184" s="608"/>
      <c r="J184" s="608"/>
      <c r="K184" s="608"/>
    </row>
    <row r="185" spans="1:11" s="9" customFormat="1">
      <c r="A185" s="609" t="s">
        <v>110</v>
      </c>
      <c r="B185" s="509"/>
      <c r="C185" s="509"/>
      <c r="D185" s="509"/>
      <c r="E185" s="607">
        <v>5894.2</v>
      </c>
      <c r="F185" s="607">
        <v>5375.1</v>
      </c>
      <c r="G185" s="763">
        <v>5818.9</v>
      </c>
      <c r="H185" s="763">
        <v>6168.6</v>
      </c>
      <c r="I185" s="763">
        <v>6525.4</v>
      </c>
      <c r="J185" s="763">
        <v>6887.3</v>
      </c>
      <c r="K185" s="763">
        <v>7317.3</v>
      </c>
    </row>
    <row r="186" spans="1:11" s="9" customFormat="1">
      <c r="A186" s="582" t="s">
        <v>111</v>
      </c>
      <c r="B186" s="509"/>
      <c r="C186" s="509"/>
      <c r="D186" s="509"/>
      <c r="E186" s="764">
        <v>3037.1</v>
      </c>
      <c r="F186" s="764">
        <v>2849.1</v>
      </c>
      <c r="G186" s="577">
        <v>3035.7</v>
      </c>
      <c r="H186" s="577">
        <v>3091.3</v>
      </c>
      <c r="I186" s="577">
        <v>3199.8</v>
      </c>
      <c r="J186" s="577">
        <v>3238.2</v>
      </c>
      <c r="K186" s="577">
        <v>3460.3</v>
      </c>
    </row>
    <row r="187" spans="1:11" s="9" customFormat="1">
      <c r="A187" s="612" t="s">
        <v>112</v>
      </c>
      <c r="B187" s="509"/>
      <c r="C187" s="509"/>
      <c r="D187" s="509"/>
      <c r="E187" s="575">
        <v>3037.1</v>
      </c>
      <c r="F187" s="575">
        <v>2849.1</v>
      </c>
      <c r="G187" s="608">
        <v>3035.7</v>
      </c>
      <c r="H187" s="608">
        <v>3091.3</v>
      </c>
      <c r="I187" s="608">
        <v>3199.8</v>
      </c>
      <c r="J187" s="608">
        <v>3238.2</v>
      </c>
      <c r="K187" s="608">
        <v>3460.3</v>
      </c>
    </row>
    <row r="188" spans="1:11" s="9" customFormat="1">
      <c r="A188" s="604" t="s">
        <v>113</v>
      </c>
      <c r="B188" s="509"/>
      <c r="C188" s="509"/>
      <c r="D188" s="509"/>
      <c r="E188" s="575">
        <v>2621.6</v>
      </c>
      <c r="F188" s="575">
        <v>2305.5</v>
      </c>
      <c r="G188" s="608">
        <v>2565.9</v>
      </c>
      <c r="H188" s="608">
        <v>2846.2</v>
      </c>
      <c r="I188" s="608">
        <v>3080.5</v>
      </c>
      <c r="J188" s="608">
        <v>3299.5</v>
      </c>
      <c r="K188" s="608">
        <v>3582</v>
      </c>
    </row>
    <row r="189" spans="1:11" s="9" customFormat="1">
      <c r="A189" s="612" t="s">
        <v>114</v>
      </c>
      <c r="B189" s="509"/>
      <c r="C189" s="509"/>
      <c r="D189" s="509"/>
      <c r="E189" s="575">
        <v>2374.8000000000002</v>
      </c>
      <c r="F189" s="575">
        <v>2230.1</v>
      </c>
      <c r="G189" s="608">
        <v>2433.9</v>
      </c>
      <c r="H189" s="608">
        <v>2602.3000000000002</v>
      </c>
      <c r="I189" s="608">
        <v>2829.7</v>
      </c>
      <c r="J189" s="608">
        <v>3069.1</v>
      </c>
      <c r="K189" s="608">
        <v>3322.6</v>
      </c>
    </row>
    <row r="190" spans="1:11" s="9" customFormat="1">
      <c r="A190" s="612" t="s">
        <v>115</v>
      </c>
      <c r="B190" s="509"/>
      <c r="C190" s="509"/>
      <c r="D190" s="509"/>
      <c r="E190" s="575">
        <v>195.4</v>
      </c>
      <c r="F190" s="575">
        <v>21.9</v>
      </c>
      <c r="G190" s="608">
        <v>77.099999999999994</v>
      </c>
      <c r="H190" s="608">
        <v>183.6</v>
      </c>
      <c r="I190" s="608">
        <v>185.2</v>
      </c>
      <c r="J190" s="608">
        <v>159.30000000000001</v>
      </c>
      <c r="K190" s="608">
        <v>182.3</v>
      </c>
    </row>
    <row r="191" spans="1:11" s="9" customFormat="1">
      <c r="A191" s="612" t="s">
        <v>116</v>
      </c>
      <c r="B191" s="509"/>
      <c r="C191" s="509"/>
      <c r="D191" s="509"/>
      <c r="E191" s="575">
        <v>30.8</v>
      </c>
      <c r="F191" s="575">
        <v>43.2</v>
      </c>
      <c r="G191" s="608">
        <v>44</v>
      </c>
      <c r="H191" s="608">
        <v>48.3</v>
      </c>
      <c r="I191" s="608">
        <v>52.6</v>
      </c>
      <c r="J191" s="608">
        <v>57</v>
      </c>
      <c r="K191" s="608">
        <v>61.7</v>
      </c>
    </row>
    <row r="192" spans="1:11" s="9" customFormat="1">
      <c r="A192" s="612" t="s">
        <v>117</v>
      </c>
      <c r="B192" s="509"/>
      <c r="C192" s="509"/>
      <c r="D192" s="509"/>
      <c r="E192" s="575">
        <v>20.5</v>
      </c>
      <c r="F192" s="575">
        <v>10.3</v>
      </c>
      <c r="G192" s="608">
        <v>10.9</v>
      </c>
      <c r="H192" s="608">
        <v>12</v>
      </c>
      <c r="I192" s="608">
        <v>13</v>
      </c>
      <c r="J192" s="608">
        <v>14.1</v>
      </c>
      <c r="K192" s="608">
        <v>15.3</v>
      </c>
    </row>
    <row r="193" spans="1:11" s="9" customFormat="1">
      <c r="A193" s="604" t="s">
        <v>118</v>
      </c>
      <c r="B193" s="509"/>
      <c r="C193" s="509"/>
      <c r="D193" s="509"/>
      <c r="E193" s="575">
        <v>235.6</v>
      </c>
      <c r="F193" s="575">
        <v>220.5</v>
      </c>
      <c r="G193" s="608">
        <v>217.2</v>
      </c>
      <c r="H193" s="608">
        <v>231.1</v>
      </c>
      <c r="I193" s="608">
        <v>245</v>
      </c>
      <c r="J193" s="608">
        <v>259.60000000000002</v>
      </c>
      <c r="K193" s="608">
        <v>275.10000000000002</v>
      </c>
    </row>
    <row r="194" spans="1:11" s="9" customFormat="1">
      <c r="A194" s="612" t="s">
        <v>119</v>
      </c>
      <c r="B194" s="509"/>
      <c r="C194" s="509"/>
      <c r="D194" s="509"/>
      <c r="E194" s="765" t="s">
        <v>120</v>
      </c>
      <c r="F194" s="765" t="s">
        <v>120</v>
      </c>
      <c r="G194" s="765" t="s">
        <v>120</v>
      </c>
      <c r="H194" s="765" t="s">
        <v>120</v>
      </c>
      <c r="I194" s="765" t="s">
        <v>120</v>
      </c>
      <c r="J194" s="765" t="s">
        <v>120</v>
      </c>
      <c r="K194" s="765" t="s">
        <v>120</v>
      </c>
    </row>
    <row r="195" spans="1:11" s="9" customFormat="1">
      <c r="A195" s="612" t="s">
        <v>121</v>
      </c>
      <c r="B195" s="509"/>
      <c r="C195" s="509"/>
      <c r="D195" s="509"/>
      <c r="E195" s="575">
        <v>168.9</v>
      </c>
      <c r="F195" s="575">
        <v>133.69999999999999</v>
      </c>
      <c r="G195" s="608">
        <v>138.80000000000001</v>
      </c>
      <c r="H195" s="608">
        <v>152.5</v>
      </c>
      <c r="I195" s="608">
        <v>165.9</v>
      </c>
      <c r="J195" s="608">
        <v>179.9</v>
      </c>
      <c r="K195" s="608">
        <v>194.9</v>
      </c>
    </row>
    <row r="196" spans="1:11" s="9" customFormat="1">
      <c r="A196" s="612" t="s">
        <v>122</v>
      </c>
      <c r="B196" s="509"/>
      <c r="C196" s="509"/>
      <c r="D196" s="509"/>
      <c r="E196" s="575">
        <v>66</v>
      </c>
      <c r="F196" s="575">
        <v>86.4</v>
      </c>
      <c r="G196" s="608">
        <v>77.8</v>
      </c>
      <c r="H196" s="608">
        <v>77.8</v>
      </c>
      <c r="I196" s="608">
        <v>77.8</v>
      </c>
      <c r="J196" s="608">
        <v>77.8</v>
      </c>
      <c r="K196" s="608">
        <v>77.8</v>
      </c>
    </row>
    <row r="197" spans="1:11" s="9" customFormat="1">
      <c r="A197" s="612" t="s">
        <v>123</v>
      </c>
      <c r="B197" s="509"/>
      <c r="C197" s="509"/>
      <c r="D197" s="509"/>
      <c r="E197" s="575">
        <v>0.6</v>
      </c>
      <c r="F197" s="575">
        <v>0.4</v>
      </c>
      <c r="G197" s="608">
        <v>0.5</v>
      </c>
      <c r="H197" s="608">
        <v>0.8</v>
      </c>
      <c r="I197" s="608">
        <v>1.3</v>
      </c>
      <c r="J197" s="608">
        <v>1.8</v>
      </c>
      <c r="K197" s="608">
        <v>2.4</v>
      </c>
    </row>
    <row r="198" spans="1:11" s="9" customFormat="1">
      <c r="A198" s="604"/>
      <c r="B198" s="509"/>
      <c r="C198" s="509"/>
      <c r="D198" s="509"/>
      <c r="E198" s="766"/>
      <c r="F198" s="766"/>
      <c r="G198" s="608"/>
      <c r="H198" s="608"/>
      <c r="I198" s="608"/>
      <c r="J198" s="608"/>
      <c r="K198" s="608"/>
    </row>
    <row r="199" spans="1:11" s="9" customFormat="1">
      <c r="A199" s="606" t="s">
        <v>124</v>
      </c>
      <c r="B199" s="509"/>
      <c r="C199" s="509"/>
      <c r="D199" s="509"/>
      <c r="E199" s="607">
        <v>18</v>
      </c>
      <c r="F199" s="607">
        <v>17</v>
      </c>
      <c r="G199" s="607">
        <v>17.600000000000001</v>
      </c>
      <c r="H199" s="607">
        <v>19.3</v>
      </c>
      <c r="I199" s="607">
        <v>21</v>
      </c>
      <c r="J199" s="607">
        <v>22.8</v>
      </c>
      <c r="K199" s="607">
        <v>24.7</v>
      </c>
    </row>
    <row r="200" spans="1:11" s="9" customFormat="1">
      <c r="A200" s="604"/>
      <c r="B200" s="509"/>
      <c r="C200" s="509"/>
      <c r="D200" s="509"/>
      <c r="E200" s="607"/>
      <c r="F200" s="607"/>
      <c r="G200" s="608"/>
      <c r="H200" s="608"/>
      <c r="I200" s="608"/>
      <c r="J200" s="608"/>
      <c r="K200" s="608"/>
    </row>
    <row r="201" spans="1:11" s="9" customFormat="1">
      <c r="A201" s="606" t="s">
        <v>125</v>
      </c>
      <c r="B201" s="509"/>
      <c r="C201" s="509"/>
      <c r="D201" s="509"/>
      <c r="E201" s="607">
        <v>2680.2</v>
      </c>
      <c r="F201" s="607">
        <v>2513.6</v>
      </c>
      <c r="G201" s="607">
        <v>2762.2</v>
      </c>
      <c r="H201" s="607">
        <v>2959.5</v>
      </c>
      <c r="I201" s="607">
        <v>3165.8</v>
      </c>
      <c r="J201" s="607">
        <v>3380.3</v>
      </c>
      <c r="K201" s="607">
        <v>3597.7</v>
      </c>
    </row>
    <row r="202" spans="1:11" s="9" customFormat="1">
      <c r="A202" s="604" t="s">
        <v>126</v>
      </c>
      <c r="B202" s="509"/>
      <c r="C202" s="509"/>
      <c r="D202" s="509"/>
      <c r="E202" s="764">
        <v>1693.2</v>
      </c>
      <c r="F202" s="764">
        <v>1514.9</v>
      </c>
      <c r="G202" s="608">
        <v>1527.7</v>
      </c>
      <c r="H202" s="608">
        <v>1617</v>
      </c>
      <c r="I202" s="608">
        <v>1716.2</v>
      </c>
      <c r="J202" s="608">
        <v>1817.2</v>
      </c>
      <c r="K202" s="608">
        <v>1913.1</v>
      </c>
    </row>
    <row r="203" spans="1:11" s="9" customFormat="1">
      <c r="A203" s="612" t="s">
        <v>127</v>
      </c>
      <c r="B203" s="509"/>
      <c r="C203" s="509"/>
      <c r="D203" s="509"/>
      <c r="E203" s="575">
        <v>1567</v>
      </c>
      <c r="F203" s="575">
        <v>1459</v>
      </c>
      <c r="G203" s="608">
        <v>1484.7</v>
      </c>
      <c r="H203" s="608">
        <v>1573.6</v>
      </c>
      <c r="I203" s="608">
        <v>1672.3</v>
      </c>
      <c r="J203" s="608">
        <v>1772.8</v>
      </c>
      <c r="K203" s="608">
        <v>1868.1</v>
      </c>
    </row>
    <row r="204" spans="1:11" s="9" customFormat="1">
      <c r="A204" s="604" t="s">
        <v>128</v>
      </c>
      <c r="B204" s="509"/>
      <c r="C204" s="509"/>
      <c r="D204" s="509"/>
      <c r="E204" s="575">
        <v>126.1</v>
      </c>
      <c r="F204" s="575">
        <v>55.8</v>
      </c>
      <c r="G204" s="608">
        <v>42.9</v>
      </c>
      <c r="H204" s="608">
        <v>43.4</v>
      </c>
      <c r="I204" s="608">
        <v>43.9</v>
      </c>
      <c r="J204" s="608">
        <v>44.4</v>
      </c>
      <c r="K204" s="608">
        <v>44.9</v>
      </c>
    </row>
    <row r="205" spans="1:11" s="9" customFormat="1">
      <c r="A205" s="612" t="s">
        <v>129</v>
      </c>
      <c r="B205" s="509"/>
      <c r="C205" s="509"/>
      <c r="D205" s="509"/>
      <c r="E205" s="575">
        <v>126.1</v>
      </c>
      <c r="F205" s="575">
        <v>55.8</v>
      </c>
      <c r="G205" s="608">
        <v>42.9</v>
      </c>
      <c r="H205" s="608">
        <v>43.4</v>
      </c>
      <c r="I205" s="608">
        <v>43.9</v>
      </c>
      <c r="J205" s="608">
        <v>44.4</v>
      </c>
      <c r="K205" s="608">
        <v>44.9</v>
      </c>
    </row>
    <row r="206" spans="1:11" s="9" customFormat="1">
      <c r="A206" s="604" t="s">
        <v>130</v>
      </c>
      <c r="B206" s="509"/>
      <c r="C206" s="509"/>
      <c r="D206" s="509"/>
      <c r="E206" s="575">
        <v>802</v>
      </c>
      <c r="F206" s="575">
        <v>844.8</v>
      </c>
      <c r="G206" s="608">
        <v>991.4</v>
      </c>
      <c r="H206" s="608">
        <v>1089.0999999999999</v>
      </c>
      <c r="I206" s="608">
        <v>1184.4000000000001</v>
      </c>
      <c r="J206" s="608">
        <v>1284.8</v>
      </c>
      <c r="K206" s="608">
        <v>1391.5</v>
      </c>
    </row>
    <row r="207" spans="1:11" s="9" customFormat="1">
      <c r="A207" s="612" t="s">
        <v>131</v>
      </c>
      <c r="B207" s="509"/>
      <c r="C207" s="509"/>
      <c r="D207" s="509"/>
      <c r="E207" s="575">
        <v>503.3</v>
      </c>
      <c r="F207" s="575">
        <v>571.20000000000005</v>
      </c>
      <c r="G207" s="608">
        <v>691.1</v>
      </c>
      <c r="H207" s="608">
        <v>759.2</v>
      </c>
      <c r="I207" s="608">
        <v>825.7</v>
      </c>
      <c r="J207" s="608">
        <v>895.6</v>
      </c>
      <c r="K207" s="608">
        <v>970</v>
      </c>
    </row>
    <row r="208" spans="1:11" s="9" customFormat="1">
      <c r="A208" s="612" t="s">
        <v>132</v>
      </c>
      <c r="B208" s="509"/>
      <c r="C208" s="509"/>
      <c r="D208" s="509"/>
      <c r="E208" s="575">
        <v>298.7</v>
      </c>
      <c r="F208" s="575">
        <v>273.7</v>
      </c>
      <c r="G208" s="608">
        <v>300.3</v>
      </c>
      <c r="H208" s="608">
        <v>329.9</v>
      </c>
      <c r="I208" s="608">
        <v>358.8</v>
      </c>
      <c r="J208" s="608">
        <v>389.2</v>
      </c>
      <c r="K208" s="608">
        <v>421.5</v>
      </c>
    </row>
    <row r="209" spans="1:11" s="9" customFormat="1">
      <c r="A209" s="604" t="s">
        <v>133</v>
      </c>
      <c r="B209" s="509"/>
      <c r="C209" s="509"/>
      <c r="D209" s="509"/>
      <c r="E209" s="575">
        <v>177.7</v>
      </c>
      <c r="F209" s="575">
        <v>144.19999999999999</v>
      </c>
      <c r="G209" s="608">
        <v>234.2</v>
      </c>
      <c r="H209" s="608">
        <v>244.8</v>
      </c>
      <c r="I209" s="608">
        <v>256.5</v>
      </c>
      <c r="J209" s="608">
        <v>269.60000000000002</v>
      </c>
      <c r="K209" s="608">
        <v>284.39999999999998</v>
      </c>
    </row>
    <row r="210" spans="1:11" s="9" customFormat="1">
      <c r="A210" s="612" t="s">
        <v>134</v>
      </c>
      <c r="B210" s="509"/>
      <c r="C210" s="509"/>
      <c r="D210" s="509"/>
      <c r="E210" s="575">
        <v>9.4</v>
      </c>
      <c r="F210" s="575">
        <v>8.9</v>
      </c>
      <c r="G210" s="608">
        <v>42.4</v>
      </c>
      <c r="H210" s="608">
        <v>46.6</v>
      </c>
      <c r="I210" s="608">
        <v>50.6</v>
      </c>
      <c r="J210" s="608">
        <v>54.9</v>
      </c>
      <c r="K210" s="608">
        <v>59.5</v>
      </c>
    </row>
    <row r="211" spans="1:11" s="9" customFormat="1">
      <c r="A211" s="612" t="s">
        <v>135</v>
      </c>
      <c r="B211" s="509"/>
      <c r="C211" s="509"/>
      <c r="D211" s="509"/>
      <c r="E211" s="575">
        <v>162.1</v>
      </c>
      <c r="F211" s="575">
        <v>131.5</v>
      </c>
      <c r="G211" s="608">
        <v>180.5</v>
      </c>
      <c r="H211" s="608">
        <v>185.9</v>
      </c>
      <c r="I211" s="608">
        <v>192.4</v>
      </c>
      <c r="J211" s="608">
        <v>200.1</v>
      </c>
      <c r="K211" s="608">
        <v>209.1</v>
      </c>
    </row>
    <row r="212" spans="1:11" s="9" customFormat="1">
      <c r="A212" s="612" t="s">
        <v>136</v>
      </c>
      <c r="B212" s="509"/>
      <c r="C212" s="509"/>
      <c r="D212" s="509"/>
      <c r="E212" s="575">
        <v>6.2</v>
      </c>
      <c r="F212" s="575">
        <v>3.9</v>
      </c>
      <c r="G212" s="608">
        <v>11.3</v>
      </c>
      <c r="H212" s="608">
        <v>12.4</v>
      </c>
      <c r="I212" s="608">
        <v>13.5</v>
      </c>
      <c r="J212" s="608">
        <v>14.6</v>
      </c>
      <c r="K212" s="608">
        <v>15.8</v>
      </c>
    </row>
    <row r="213" spans="1:11" s="9" customFormat="1">
      <c r="A213" s="604" t="s">
        <v>137</v>
      </c>
      <c r="B213" s="509"/>
      <c r="C213" s="509"/>
      <c r="D213" s="509"/>
      <c r="E213" s="575">
        <v>6.9</v>
      </c>
      <c r="F213" s="575">
        <v>8.1</v>
      </c>
      <c r="G213" s="608">
        <v>8</v>
      </c>
      <c r="H213" s="608">
        <v>8</v>
      </c>
      <c r="I213" s="608">
        <v>8</v>
      </c>
      <c r="J213" s="608">
        <v>8</v>
      </c>
      <c r="K213" s="608">
        <v>8</v>
      </c>
    </row>
    <row r="214" spans="1:11" s="9" customFormat="1">
      <c r="A214" s="612" t="s">
        <v>138</v>
      </c>
      <c r="B214" s="509"/>
      <c r="C214" s="509"/>
      <c r="D214" s="509"/>
      <c r="E214" s="575">
        <v>5.7</v>
      </c>
      <c r="F214" s="575">
        <v>7.2</v>
      </c>
      <c r="G214" s="608">
        <v>7.2</v>
      </c>
      <c r="H214" s="608">
        <v>7.2</v>
      </c>
      <c r="I214" s="608">
        <v>7.2</v>
      </c>
      <c r="J214" s="608">
        <v>7.2</v>
      </c>
      <c r="K214" s="608">
        <v>7.2</v>
      </c>
    </row>
    <row r="215" spans="1:11" s="9" customFormat="1">
      <c r="A215" s="612" t="s">
        <v>139</v>
      </c>
      <c r="B215" s="509"/>
      <c r="C215" s="509"/>
      <c r="D215" s="509"/>
      <c r="E215" s="575">
        <v>1.1000000000000001</v>
      </c>
      <c r="F215" s="575">
        <v>0.9</v>
      </c>
      <c r="G215" s="608">
        <v>0.8</v>
      </c>
      <c r="H215" s="608">
        <v>0.8</v>
      </c>
      <c r="I215" s="608">
        <v>0.8</v>
      </c>
      <c r="J215" s="608">
        <v>0.8</v>
      </c>
      <c r="K215" s="608">
        <v>0.8</v>
      </c>
    </row>
    <row r="216" spans="1:11" s="9" customFormat="1">
      <c r="A216" s="604" t="s">
        <v>140</v>
      </c>
      <c r="B216" s="509"/>
      <c r="C216" s="509"/>
      <c r="D216" s="509"/>
      <c r="E216" s="575">
        <v>0.4</v>
      </c>
      <c r="F216" s="575">
        <v>1.6</v>
      </c>
      <c r="G216" s="608">
        <v>0.9</v>
      </c>
      <c r="H216" s="608">
        <v>0.6</v>
      </c>
      <c r="I216" s="608">
        <v>0.6</v>
      </c>
      <c r="J216" s="608">
        <v>0.6</v>
      </c>
      <c r="K216" s="608">
        <v>0.7</v>
      </c>
    </row>
    <row r="217" spans="1:11" s="9" customFormat="1">
      <c r="A217" s="612" t="s">
        <v>141</v>
      </c>
      <c r="B217" s="509"/>
      <c r="C217" s="509"/>
      <c r="D217" s="509"/>
      <c r="E217" s="575">
        <v>0.4</v>
      </c>
      <c r="F217" s="575">
        <v>1.6</v>
      </c>
      <c r="G217" s="608">
        <v>0.9</v>
      </c>
      <c r="H217" s="608">
        <v>0.6</v>
      </c>
      <c r="I217" s="608">
        <v>0.6</v>
      </c>
      <c r="J217" s="608">
        <v>0.6</v>
      </c>
      <c r="K217" s="608">
        <v>0.7</v>
      </c>
    </row>
    <row r="218" spans="1:11" s="9" customFormat="1">
      <c r="A218" s="604"/>
      <c r="B218" s="509"/>
      <c r="C218" s="509"/>
      <c r="D218" s="509"/>
      <c r="E218" s="766"/>
      <c r="F218" s="766"/>
      <c r="G218" s="608"/>
      <c r="H218" s="608"/>
      <c r="I218" s="608"/>
      <c r="J218" s="608"/>
      <c r="K218" s="608"/>
    </row>
    <row r="219" spans="1:11" s="9" customFormat="1">
      <c r="A219" s="606" t="s">
        <v>142</v>
      </c>
      <c r="B219" s="509"/>
      <c r="C219" s="509"/>
      <c r="D219" s="509"/>
      <c r="E219" s="607">
        <v>565.20000000000005</v>
      </c>
      <c r="F219" s="607">
        <v>547.6</v>
      </c>
      <c r="G219" s="607">
        <v>559.5</v>
      </c>
      <c r="H219" s="607">
        <v>582.5</v>
      </c>
      <c r="I219" s="607">
        <v>604.6</v>
      </c>
      <c r="J219" s="607">
        <v>627.79999999999995</v>
      </c>
      <c r="K219" s="607">
        <v>652.5</v>
      </c>
    </row>
    <row r="220" spans="1:11" s="9" customFormat="1">
      <c r="A220" s="604" t="s">
        <v>143</v>
      </c>
      <c r="B220" s="509"/>
      <c r="C220" s="509"/>
      <c r="D220" s="509"/>
      <c r="E220" s="764">
        <v>249.1</v>
      </c>
      <c r="F220" s="764">
        <v>220.8</v>
      </c>
      <c r="G220" s="608">
        <v>232.9</v>
      </c>
      <c r="H220" s="608">
        <v>255.9</v>
      </c>
      <c r="I220" s="608">
        <v>278</v>
      </c>
      <c r="J220" s="608">
        <v>301.2</v>
      </c>
      <c r="K220" s="608">
        <v>325.89999999999998</v>
      </c>
    </row>
    <row r="221" spans="1:11" s="9" customFormat="1">
      <c r="A221" s="612" t="s">
        <v>144</v>
      </c>
      <c r="B221" s="509"/>
      <c r="C221" s="509"/>
      <c r="D221" s="509"/>
      <c r="E221" s="575">
        <v>243.4</v>
      </c>
      <c r="F221" s="575">
        <v>218.6</v>
      </c>
      <c r="G221" s="608">
        <v>230</v>
      </c>
      <c r="H221" s="608">
        <v>252.6</v>
      </c>
      <c r="I221" s="608">
        <v>274.8</v>
      </c>
      <c r="J221" s="608">
        <v>298</v>
      </c>
      <c r="K221" s="608">
        <v>322.8</v>
      </c>
    </row>
    <row r="222" spans="1:11" s="9" customFormat="1">
      <c r="A222" s="612" t="s">
        <v>145</v>
      </c>
      <c r="B222" s="509"/>
      <c r="C222" s="509"/>
      <c r="D222" s="509"/>
      <c r="E222" s="575">
        <v>5.7</v>
      </c>
      <c r="F222" s="575">
        <v>2.2000000000000002</v>
      </c>
      <c r="G222" s="608">
        <v>2.9</v>
      </c>
      <c r="H222" s="608">
        <v>3.3</v>
      </c>
      <c r="I222" s="608">
        <v>3.2</v>
      </c>
      <c r="J222" s="608">
        <v>3.2</v>
      </c>
      <c r="K222" s="608"/>
    </row>
    <row r="223" spans="1:11" s="9" customFormat="1">
      <c r="A223" s="604" t="s">
        <v>146</v>
      </c>
      <c r="B223" s="509"/>
      <c r="C223" s="509"/>
      <c r="D223" s="509"/>
      <c r="E223" s="575">
        <v>316.2</v>
      </c>
      <c r="F223" s="575">
        <v>326.8</v>
      </c>
      <c r="G223" s="608">
        <v>326.60000000000002</v>
      </c>
      <c r="H223" s="608">
        <v>326.60000000000002</v>
      </c>
      <c r="I223" s="608">
        <v>326.60000000000002</v>
      </c>
      <c r="J223" s="608">
        <v>326.60000000000002</v>
      </c>
      <c r="K223" s="608">
        <v>326.60000000000002</v>
      </c>
    </row>
    <row r="224" spans="1:11" s="9" customFormat="1">
      <c r="A224" s="612" t="s">
        <v>147</v>
      </c>
      <c r="B224" s="509"/>
      <c r="C224" s="509"/>
      <c r="D224" s="509"/>
      <c r="E224" s="575">
        <v>316.2</v>
      </c>
      <c r="F224" s="575">
        <v>326.8</v>
      </c>
      <c r="G224" s="608">
        <v>326.60000000000002</v>
      </c>
      <c r="H224" s="608">
        <v>326.60000000000002</v>
      </c>
      <c r="I224" s="608">
        <v>326.60000000000002</v>
      </c>
      <c r="J224" s="608">
        <v>326.60000000000002</v>
      </c>
      <c r="K224" s="608">
        <v>326.60000000000002</v>
      </c>
    </row>
    <row r="225" spans="1:11" s="9" customFormat="1">
      <c r="A225" s="604" t="s">
        <v>148</v>
      </c>
      <c r="B225" s="509"/>
      <c r="C225" s="509"/>
      <c r="D225" s="509"/>
      <c r="E225" s="765"/>
      <c r="F225" s="765" t="s">
        <v>120</v>
      </c>
      <c r="G225" s="608">
        <v>24</v>
      </c>
      <c r="H225" s="765" t="s">
        <v>120</v>
      </c>
      <c r="I225" s="765" t="s">
        <v>120</v>
      </c>
      <c r="J225" s="765" t="s">
        <v>120</v>
      </c>
      <c r="K225" s="765" t="s">
        <v>120</v>
      </c>
    </row>
    <row r="226" spans="1:11" s="9" customFormat="1">
      <c r="A226" s="612" t="s">
        <v>149</v>
      </c>
      <c r="B226" s="509"/>
      <c r="C226" s="509"/>
      <c r="D226" s="509"/>
      <c r="E226" s="765"/>
      <c r="F226" s="765" t="s">
        <v>120</v>
      </c>
      <c r="G226" s="613" t="s">
        <v>120</v>
      </c>
      <c r="H226" s="765" t="s">
        <v>120</v>
      </c>
      <c r="I226" s="765" t="s">
        <v>120</v>
      </c>
      <c r="J226" s="765" t="s">
        <v>120</v>
      </c>
      <c r="K226" s="765" t="s">
        <v>120</v>
      </c>
    </row>
    <row r="227" spans="1:11" s="9" customFormat="1">
      <c r="A227" s="612" t="s">
        <v>150</v>
      </c>
      <c r="B227" s="509"/>
      <c r="C227" s="509"/>
      <c r="D227" s="509"/>
      <c r="E227" s="765"/>
      <c r="F227" s="765" t="s">
        <v>120</v>
      </c>
      <c r="G227" s="608">
        <v>24</v>
      </c>
      <c r="H227" s="765" t="s">
        <v>120</v>
      </c>
      <c r="I227" s="765" t="s">
        <v>120</v>
      </c>
      <c r="J227" s="765" t="s">
        <v>120</v>
      </c>
      <c r="K227" s="765" t="s">
        <v>120</v>
      </c>
    </row>
    <row r="228" spans="1:11" s="9" customFormat="1">
      <c r="A228" s="604" t="s">
        <v>151</v>
      </c>
      <c r="B228" s="509"/>
      <c r="C228" s="509"/>
      <c r="D228" s="509"/>
      <c r="E228" s="767"/>
      <c r="F228" s="767"/>
      <c r="G228" s="608"/>
      <c r="H228" s="608"/>
      <c r="I228" s="608"/>
      <c r="J228" s="608"/>
      <c r="K228" s="608"/>
    </row>
    <row r="229" spans="1:11" s="9" customFormat="1">
      <c r="A229" s="606" t="s">
        <v>152</v>
      </c>
      <c r="B229" s="509"/>
      <c r="C229" s="509"/>
      <c r="D229" s="509"/>
      <c r="E229" s="607">
        <v>819.5</v>
      </c>
      <c r="F229" s="607">
        <v>1881.4</v>
      </c>
      <c r="G229" s="607">
        <v>1045.3</v>
      </c>
      <c r="H229" s="607">
        <v>1208.3</v>
      </c>
      <c r="I229" s="607">
        <v>1128.4000000000001</v>
      </c>
      <c r="J229" s="607">
        <v>1091.4000000000001</v>
      </c>
      <c r="K229" s="607">
        <v>1114.5</v>
      </c>
    </row>
    <row r="230" spans="1:11" s="9" customFormat="1">
      <c r="A230" s="604" t="s">
        <v>153</v>
      </c>
      <c r="B230" s="509"/>
      <c r="C230" s="509"/>
      <c r="D230" s="509"/>
      <c r="E230" s="764">
        <v>778.8</v>
      </c>
      <c r="F230" s="764">
        <v>998.8</v>
      </c>
      <c r="G230" s="608">
        <v>968.1</v>
      </c>
      <c r="H230" s="608">
        <v>961.1</v>
      </c>
      <c r="I230" s="608">
        <v>928</v>
      </c>
      <c r="J230" s="608">
        <v>922.6</v>
      </c>
      <c r="K230" s="613">
        <v>922.6</v>
      </c>
    </row>
    <row r="231" spans="1:11" s="9" customFormat="1">
      <c r="A231" s="612" t="s">
        <v>439</v>
      </c>
      <c r="B231" s="509"/>
      <c r="C231" s="509"/>
      <c r="D231" s="509"/>
      <c r="E231" s="575">
        <v>505</v>
      </c>
      <c r="F231" s="575">
        <v>549.79999999999995</v>
      </c>
      <c r="G231" s="608">
        <v>968.1</v>
      </c>
      <c r="H231" s="608">
        <v>530</v>
      </c>
      <c r="I231" s="608">
        <v>504.1</v>
      </c>
      <c r="J231" s="608">
        <v>498.6</v>
      </c>
      <c r="K231" s="608">
        <v>498.6</v>
      </c>
    </row>
    <row r="232" spans="1:11" s="9" customFormat="1">
      <c r="A232" s="612" t="s">
        <v>440</v>
      </c>
      <c r="B232" s="509"/>
      <c r="C232" s="509"/>
      <c r="D232" s="509"/>
      <c r="E232" s="575" t="s">
        <v>120</v>
      </c>
      <c r="F232" s="575">
        <v>12.4</v>
      </c>
      <c r="G232" s="613" t="s">
        <v>120</v>
      </c>
      <c r="H232" s="608">
        <v>14.1</v>
      </c>
      <c r="I232" s="613" t="s">
        <v>120</v>
      </c>
      <c r="J232" s="613" t="s">
        <v>120</v>
      </c>
      <c r="K232" s="613" t="s">
        <v>120</v>
      </c>
    </row>
    <row r="233" spans="1:11" s="9" customFormat="1">
      <c r="A233" s="612" t="s">
        <v>441</v>
      </c>
      <c r="B233" s="509"/>
      <c r="C233" s="509"/>
      <c r="D233" s="509"/>
      <c r="E233" s="575">
        <v>505</v>
      </c>
      <c r="F233" s="575">
        <v>537.29999999999995</v>
      </c>
      <c r="G233" s="608">
        <v>968.1</v>
      </c>
      <c r="H233" s="608">
        <v>515.9</v>
      </c>
      <c r="I233" s="608">
        <v>504.1</v>
      </c>
      <c r="J233" s="608">
        <v>498.6</v>
      </c>
      <c r="K233" s="608">
        <v>498.6</v>
      </c>
    </row>
    <row r="234" spans="1:11" s="9" customFormat="1">
      <c r="A234" s="612" t="s">
        <v>442</v>
      </c>
      <c r="B234" s="509"/>
      <c r="C234" s="509"/>
      <c r="D234" s="509"/>
      <c r="E234" s="575">
        <v>273.8</v>
      </c>
      <c r="F234" s="575">
        <v>449</v>
      </c>
      <c r="G234" s="765" t="s">
        <v>120</v>
      </c>
      <c r="H234" s="608">
        <v>431.1</v>
      </c>
      <c r="I234" s="608">
        <v>423.9</v>
      </c>
      <c r="J234" s="608">
        <v>423.9</v>
      </c>
      <c r="K234" s="608">
        <v>423.9</v>
      </c>
    </row>
    <row r="235" spans="1:11" s="9" customFormat="1">
      <c r="A235" s="612" t="s">
        <v>440</v>
      </c>
      <c r="B235" s="509"/>
      <c r="C235" s="509"/>
      <c r="D235" s="509"/>
      <c r="E235" s="575" t="s">
        <v>120</v>
      </c>
      <c r="F235" s="575">
        <v>25.1</v>
      </c>
      <c r="G235" s="765" t="s">
        <v>120</v>
      </c>
      <c r="H235" s="608">
        <v>7.2</v>
      </c>
      <c r="I235" s="613" t="s">
        <v>120</v>
      </c>
      <c r="J235" s="613" t="s">
        <v>120</v>
      </c>
      <c r="K235" s="613" t="s">
        <v>120</v>
      </c>
    </row>
    <row r="236" spans="1:11" s="9" customFormat="1">
      <c r="A236" s="612" t="s">
        <v>441</v>
      </c>
      <c r="B236" s="509"/>
      <c r="C236" s="509"/>
      <c r="D236" s="509"/>
      <c r="E236" s="575">
        <v>273.8</v>
      </c>
      <c r="F236" s="575">
        <v>423.9</v>
      </c>
      <c r="G236" s="765" t="s">
        <v>120</v>
      </c>
      <c r="H236" s="608">
        <v>423.9</v>
      </c>
      <c r="I236" s="608">
        <v>423.9</v>
      </c>
      <c r="J236" s="608">
        <v>423.9</v>
      </c>
      <c r="K236" s="608">
        <v>423.9</v>
      </c>
    </row>
    <row r="237" spans="1:11" s="9" customFormat="1">
      <c r="A237" s="604" t="s">
        <v>154</v>
      </c>
      <c r="B237" s="509"/>
      <c r="C237" s="509"/>
      <c r="D237" s="509"/>
      <c r="E237" s="575">
        <v>40.700000000000003</v>
      </c>
      <c r="F237" s="575">
        <v>135.30000000000001</v>
      </c>
      <c r="G237" s="765" t="s">
        <v>120</v>
      </c>
      <c r="H237" s="608">
        <v>63.5</v>
      </c>
      <c r="I237" s="608">
        <v>15.1</v>
      </c>
      <c r="J237" s="608">
        <v>9.5</v>
      </c>
      <c r="K237" s="608">
        <v>9.5</v>
      </c>
    </row>
    <row r="238" spans="1:11" s="9" customFormat="1">
      <c r="A238" s="612" t="s">
        <v>439</v>
      </c>
      <c r="B238" s="509"/>
      <c r="C238" s="509"/>
      <c r="D238" s="509"/>
      <c r="E238" s="575">
        <v>22.4</v>
      </c>
      <c r="F238" s="575">
        <v>124.5</v>
      </c>
      <c r="G238" s="613" t="s">
        <v>120</v>
      </c>
      <c r="H238" s="608">
        <v>62.7</v>
      </c>
      <c r="I238" s="608">
        <v>15.1</v>
      </c>
      <c r="J238" s="608">
        <v>9.5</v>
      </c>
      <c r="K238" s="608">
        <v>9.5</v>
      </c>
    </row>
    <row r="239" spans="1:11" s="9" customFormat="1">
      <c r="A239" s="612" t="s">
        <v>440</v>
      </c>
      <c r="B239" s="509"/>
      <c r="C239" s="509"/>
      <c r="D239" s="509"/>
      <c r="E239" s="575">
        <v>0.9</v>
      </c>
      <c r="F239" s="575">
        <v>53.1</v>
      </c>
      <c r="G239" s="613" t="s">
        <v>120</v>
      </c>
      <c r="H239" s="608">
        <v>26.9</v>
      </c>
      <c r="I239" s="608">
        <v>8.6</v>
      </c>
      <c r="J239" s="608">
        <v>9.1</v>
      </c>
      <c r="K239" s="608">
        <v>9.1</v>
      </c>
    </row>
    <row r="240" spans="1:11" s="9" customFormat="1">
      <c r="A240" s="612" t="s">
        <v>441</v>
      </c>
      <c r="B240" s="509"/>
      <c r="C240" s="509"/>
      <c r="D240" s="509"/>
      <c r="E240" s="575">
        <v>21.5</v>
      </c>
      <c r="F240" s="575">
        <v>71.5</v>
      </c>
      <c r="G240" s="613" t="s">
        <v>120</v>
      </c>
      <c r="H240" s="608">
        <v>35.799999999999997</v>
      </c>
      <c r="I240" s="608">
        <v>6.5</v>
      </c>
      <c r="J240" s="608">
        <v>0.4</v>
      </c>
      <c r="K240" s="608">
        <v>0.4</v>
      </c>
    </row>
    <row r="241" spans="1:11" s="9" customFormat="1">
      <c r="A241" s="612" t="s">
        <v>442</v>
      </c>
      <c r="B241" s="509"/>
      <c r="C241" s="509"/>
      <c r="D241" s="509"/>
      <c r="E241" s="575">
        <v>18.3</v>
      </c>
      <c r="F241" s="575">
        <v>10.8</v>
      </c>
      <c r="G241" s="613" t="s">
        <v>120</v>
      </c>
      <c r="H241" s="608">
        <v>0.8</v>
      </c>
      <c r="I241" s="613" t="s">
        <v>120</v>
      </c>
      <c r="J241" s="613" t="s">
        <v>120</v>
      </c>
      <c r="K241" s="613" t="s">
        <v>120</v>
      </c>
    </row>
    <row r="242" spans="1:11" s="9" customFormat="1">
      <c r="A242" s="612" t="s">
        <v>440</v>
      </c>
      <c r="B242" s="509"/>
      <c r="C242" s="509"/>
      <c r="D242" s="509"/>
      <c r="E242" s="765">
        <v>18.3</v>
      </c>
      <c r="F242" s="765" t="s">
        <v>120</v>
      </c>
      <c r="G242" s="613" t="s">
        <v>120</v>
      </c>
      <c r="H242" s="613" t="s">
        <v>120</v>
      </c>
      <c r="I242" s="613" t="s">
        <v>120</v>
      </c>
      <c r="J242" s="613" t="s">
        <v>120</v>
      </c>
      <c r="K242" s="613" t="s">
        <v>120</v>
      </c>
    </row>
    <row r="243" spans="1:11" s="9" customFormat="1">
      <c r="A243" s="612" t="s">
        <v>441</v>
      </c>
      <c r="B243" s="509"/>
      <c r="C243" s="509"/>
      <c r="D243" s="509"/>
      <c r="E243" s="575" t="s">
        <v>120</v>
      </c>
      <c r="F243" s="575">
        <v>10.8</v>
      </c>
      <c r="G243" s="613" t="s">
        <v>120</v>
      </c>
      <c r="H243" s="608">
        <v>0.8</v>
      </c>
      <c r="I243" s="613" t="s">
        <v>120</v>
      </c>
      <c r="J243" s="613" t="s">
        <v>120</v>
      </c>
      <c r="K243" s="613" t="s">
        <v>120</v>
      </c>
    </row>
    <row r="244" spans="1:11" s="9" customFormat="1">
      <c r="A244" s="604" t="s">
        <v>155</v>
      </c>
      <c r="B244" s="509"/>
      <c r="C244" s="509"/>
      <c r="D244" s="509"/>
      <c r="E244" s="575" t="s">
        <v>120</v>
      </c>
      <c r="F244" s="575">
        <v>747.3</v>
      </c>
      <c r="G244" s="608">
        <v>77.2</v>
      </c>
      <c r="H244" s="608">
        <v>183.7</v>
      </c>
      <c r="I244" s="608">
        <v>185.3</v>
      </c>
      <c r="J244" s="608">
        <v>159.30000000000001</v>
      </c>
      <c r="K244" s="608">
        <v>182.4</v>
      </c>
    </row>
    <row r="245" spans="1:11" s="9" customFormat="1">
      <c r="A245" s="612" t="s">
        <v>439</v>
      </c>
      <c r="B245" s="509"/>
      <c r="C245" s="509"/>
      <c r="D245" s="509"/>
      <c r="E245" s="575" t="s">
        <v>120</v>
      </c>
      <c r="F245" s="575">
        <v>747.3</v>
      </c>
      <c r="G245" s="608">
        <v>77.2</v>
      </c>
      <c r="H245" s="608">
        <v>183.7</v>
      </c>
      <c r="I245" s="608">
        <v>185.3</v>
      </c>
      <c r="J245" s="608">
        <v>159.30000000000001</v>
      </c>
      <c r="K245" s="608">
        <v>182.4</v>
      </c>
    </row>
    <row r="246" spans="1:11" s="9" customFormat="1">
      <c r="A246" s="612" t="s">
        <v>440</v>
      </c>
      <c r="B246" s="509"/>
      <c r="C246" s="509"/>
      <c r="D246" s="509"/>
      <c r="E246" s="575" t="s">
        <v>120</v>
      </c>
      <c r="F246" s="575">
        <v>747.3</v>
      </c>
      <c r="G246" s="608">
        <v>77.2</v>
      </c>
      <c r="H246" s="608">
        <v>183.7</v>
      </c>
      <c r="I246" s="608">
        <v>185.3</v>
      </c>
      <c r="J246" s="608">
        <v>159.30000000000001</v>
      </c>
      <c r="K246" s="608">
        <v>182.4</v>
      </c>
    </row>
    <row r="247" spans="1:11" s="9" customFormat="1">
      <c r="A247" s="612" t="s">
        <v>441</v>
      </c>
      <c r="B247" s="509"/>
      <c r="C247" s="509"/>
      <c r="D247" s="509"/>
      <c r="E247" s="765" t="s">
        <v>120</v>
      </c>
      <c r="F247" s="765" t="s">
        <v>120</v>
      </c>
      <c r="G247" s="765" t="s">
        <v>120</v>
      </c>
      <c r="H247" s="765" t="s">
        <v>120</v>
      </c>
      <c r="I247" s="765" t="s">
        <v>120</v>
      </c>
      <c r="J247" s="765" t="s">
        <v>120</v>
      </c>
      <c r="K247" s="765" t="s">
        <v>120</v>
      </c>
    </row>
    <row r="248" spans="1:11" s="9" customFormat="1">
      <c r="A248" s="604" t="s">
        <v>151</v>
      </c>
      <c r="B248" s="509"/>
      <c r="C248" s="509"/>
      <c r="D248" s="509"/>
      <c r="E248" s="768"/>
      <c r="F248" s="768"/>
      <c r="G248" s="769"/>
      <c r="H248" s="769"/>
      <c r="I248" s="769"/>
      <c r="J248" s="769"/>
      <c r="K248" s="769"/>
    </row>
    <row r="249" spans="1:11" s="9" customFormat="1">
      <c r="A249" s="606" t="s">
        <v>156</v>
      </c>
      <c r="B249" s="509"/>
      <c r="C249" s="509"/>
      <c r="D249" s="509"/>
      <c r="E249" s="607">
        <v>1026</v>
      </c>
      <c r="F249" s="607">
        <v>747.7</v>
      </c>
      <c r="G249" s="607">
        <v>1245.7</v>
      </c>
      <c r="H249" s="607">
        <v>200.7</v>
      </c>
      <c r="I249" s="607">
        <v>200.7</v>
      </c>
      <c r="J249" s="607">
        <v>200.7</v>
      </c>
      <c r="K249" s="607">
        <v>200.7</v>
      </c>
    </row>
    <row r="250" spans="1:11" s="9" customFormat="1">
      <c r="A250" s="604" t="s">
        <v>157</v>
      </c>
      <c r="B250" s="509"/>
      <c r="C250" s="509"/>
      <c r="D250" s="509"/>
      <c r="E250" s="764">
        <v>943.1</v>
      </c>
      <c r="F250" s="764">
        <v>653.29999999999995</v>
      </c>
      <c r="G250" s="608">
        <v>1130.0999999999999</v>
      </c>
      <c r="H250" s="608">
        <v>115.1</v>
      </c>
      <c r="I250" s="608">
        <v>115.1</v>
      </c>
      <c r="J250" s="608">
        <v>115.1</v>
      </c>
      <c r="K250" s="608">
        <v>115.1</v>
      </c>
    </row>
    <row r="251" spans="1:11" s="9" customFormat="1">
      <c r="A251" s="604" t="s">
        <v>158</v>
      </c>
      <c r="B251" s="509"/>
      <c r="C251" s="509"/>
      <c r="D251" s="509"/>
      <c r="E251" s="575" t="s">
        <v>120</v>
      </c>
      <c r="F251" s="575">
        <v>4</v>
      </c>
      <c r="G251" s="575">
        <v>4</v>
      </c>
      <c r="H251" s="575">
        <v>4</v>
      </c>
      <c r="I251" s="575">
        <v>4</v>
      </c>
      <c r="J251" s="575">
        <v>4</v>
      </c>
      <c r="K251" s="575">
        <v>4</v>
      </c>
    </row>
    <row r="252" spans="1:11" s="9" customFormat="1">
      <c r="A252" s="604" t="s">
        <v>159</v>
      </c>
      <c r="B252" s="509"/>
      <c r="C252" s="509"/>
      <c r="D252" s="509"/>
      <c r="E252" s="575">
        <v>911.4</v>
      </c>
      <c r="F252" s="575">
        <v>616.4</v>
      </c>
      <c r="G252" s="608">
        <v>1075</v>
      </c>
      <c r="H252" s="608">
        <v>80</v>
      </c>
      <c r="I252" s="608">
        <v>80</v>
      </c>
      <c r="J252" s="608">
        <v>80</v>
      </c>
      <c r="K252" s="608">
        <v>80</v>
      </c>
    </row>
    <row r="253" spans="1:11" s="9" customFormat="1">
      <c r="A253" s="612" t="s">
        <v>160</v>
      </c>
      <c r="B253" s="509"/>
      <c r="C253" s="509"/>
      <c r="D253" s="509"/>
      <c r="E253" s="575">
        <v>456.4</v>
      </c>
      <c r="F253" s="575">
        <v>300</v>
      </c>
      <c r="G253" s="608">
        <v>500</v>
      </c>
      <c r="H253" s="613" t="s">
        <v>120</v>
      </c>
      <c r="I253" s="613" t="s">
        <v>120</v>
      </c>
      <c r="J253" s="613" t="s">
        <v>120</v>
      </c>
      <c r="K253" s="613" t="s">
        <v>120</v>
      </c>
    </row>
    <row r="254" spans="1:11" s="9" customFormat="1">
      <c r="A254" s="612" t="s">
        <v>161</v>
      </c>
      <c r="B254" s="509"/>
      <c r="C254" s="509"/>
      <c r="D254" s="509"/>
      <c r="E254" s="575">
        <v>85</v>
      </c>
      <c r="F254" s="575">
        <v>178</v>
      </c>
      <c r="G254" s="608">
        <v>375</v>
      </c>
      <c r="H254" s="608">
        <v>45</v>
      </c>
      <c r="I254" s="608">
        <v>45</v>
      </c>
      <c r="J254" s="608">
        <v>45</v>
      </c>
      <c r="K254" s="608">
        <v>45</v>
      </c>
    </row>
    <row r="255" spans="1:11" s="9" customFormat="1">
      <c r="A255" s="612" t="s">
        <v>162</v>
      </c>
      <c r="B255" s="509"/>
      <c r="C255" s="509"/>
      <c r="D255" s="509"/>
      <c r="E255" s="765" t="s">
        <v>120</v>
      </c>
      <c r="F255" s="765" t="s">
        <v>120</v>
      </c>
      <c r="G255" s="613" t="s">
        <v>120</v>
      </c>
      <c r="H255" s="613" t="s">
        <v>120</v>
      </c>
      <c r="I255" s="613" t="s">
        <v>120</v>
      </c>
      <c r="J255" s="613" t="s">
        <v>120</v>
      </c>
      <c r="K255" s="613" t="s">
        <v>120</v>
      </c>
    </row>
    <row r="256" spans="1:11" s="9" customFormat="1">
      <c r="A256" s="612" t="s">
        <v>163</v>
      </c>
      <c r="B256" s="509"/>
      <c r="C256" s="509"/>
      <c r="D256" s="509"/>
      <c r="E256" s="575">
        <v>370</v>
      </c>
      <c r="F256" s="575">
        <v>138.4</v>
      </c>
      <c r="G256" s="608">
        <v>125</v>
      </c>
      <c r="H256" s="608">
        <v>35</v>
      </c>
      <c r="I256" s="608">
        <v>35</v>
      </c>
      <c r="J256" s="608">
        <v>35</v>
      </c>
      <c r="K256" s="608">
        <v>35</v>
      </c>
    </row>
    <row r="257" spans="1:11" s="9" customFormat="1">
      <c r="A257" s="612" t="s">
        <v>164</v>
      </c>
      <c r="B257" s="509"/>
      <c r="C257" s="509"/>
      <c r="D257" s="509"/>
      <c r="E257" s="765" t="s">
        <v>120</v>
      </c>
      <c r="F257" s="765" t="s">
        <v>120</v>
      </c>
      <c r="G257" s="608">
        <v>75</v>
      </c>
      <c r="H257" s="613" t="s">
        <v>120</v>
      </c>
      <c r="I257" s="613" t="s">
        <v>120</v>
      </c>
      <c r="J257" s="613" t="s">
        <v>120</v>
      </c>
      <c r="K257" s="613" t="s">
        <v>120</v>
      </c>
    </row>
    <row r="258" spans="1:11" s="9" customFormat="1">
      <c r="A258" s="604" t="s">
        <v>165</v>
      </c>
      <c r="B258" s="509"/>
      <c r="C258" s="509"/>
      <c r="D258" s="509"/>
      <c r="E258" s="575">
        <v>31.7</v>
      </c>
      <c r="F258" s="575">
        <v>32.9</v>
      </c>
      <c r="G258" s="608">
        <v>51.1</v>
      </c>
      <c r="H258" s="608">
        <v>31.1</v>
      </c>
      <c r="I258" s="608">
        <v>31.1</v>
      </c>
      <c r="J258" s="608">
        <v>31.1</v>
      </c>
      <c r="K258" s="608">
        <v>31.1</v>
      </c>
    </row>
    <row r="259" spans="1:11" s="9" customFormat="1">
      <c r="A259" s="604" t="s">
        <v>166</v>
      </c>
      <c r="B259" s="509"/>
      <c r="C259" s="509"/>
      <c r="D259" s="509"/>
      <c r="E259" s="575">
        <v>65.599999999999994</v>
      </c>
      <c r="F259" s="575">
        <v>85.4</v>
      </c>
      <c r="G259" s="575">
        <v>91.2</v>
      </c>
      <c r="H259" s="575">
        <v>76.2</v>
      </c>
      <c r="I259" s="575">
        <v>76.2</v>
      </c>
      <c r="J259" s="575">
        <v>76.2</v>
      </c>
      <c r="K259" s="575">
        <v>76.2</v>
      </c>
    </row>
    <row r="260" spans="1:11" s="9" customFormat="1">
      <c r="A260" s="612" t="s">
        <v>167</v>
      </c>
      <c r="B260" s="509"/>
      <c r="C260" s="509"/>
      <c r="D260" s="509"/>
      <c r="E260" s="575">
        <v>25.3</v>
      </c>
      <c r="F260" s="575">
        <v>31.1</v>
      </c>
      <c r="G260" s="575">
        <v>38.799999999999997</v>
      </c>
      <c r="H260" s="575">
        <v>28.8</v>
      </c>
      <c r="I260" s="575">
        <v>28.8</v>
      </c>
      <c r="J260" s="575">
        <v>28.8</v>
      </c>
      <c r="K260" s="575">
        <v>28.8</v>
      </c>
    </row>
    <row r="261" spans="1:11" s="9" customFormat="1">
      <c r="A261" s="612" t="s">
        <v>168</v>
      </c>
      <c r="B261" s="509"/>
      <c r="C261" s="509"/>
      <c r="D261" s="509"/>
      <c r="E261" s="575">
        <v>40.299999999999997</v>
      </c>
      <c r="F261" s="575">
        <v>54.3</v>
      </c>
      <c r="G261" s="575">
        <v>52.4</v>
      </c>
      <c r="H261" s="575">
        <v>47.4</v>
      </c>
      <c r="I261" s="575">
        <v>47.4</v>
      </c>
      <c r="J261" s="575">
        <v>47.4</v>
      </c>
      <c r="K261" s="575">
        <v>47.4</v>
      </c>
    </row>
    <row r="262" spans="1:11" s="9" customFormat="1">
      <c r="A262" s="604" t="s">
        <v>169</v>
      </c>
      <c r="B262" s="509"/>
      <c r="C262" s="509"/>
      <c r="D262" s="509"/>
      <c r="E262" s="575">
        <v>2.8</v>
      </c>
      <c r="F262" s="575">
        <v>0.8</v>
      </c>
      <c r="G262" s="575">
        <v>0.8</v>
      </c>
      <c r="H262" s="575">
        <v>0.8</v>
      </c>
      <c r="I262" s="575">
        <v>0.8</v>
      </c>
      <c r="J262" s="575">
        <v>0.8</v>
      </c>
      <c r="K262" s="575">
        <v>0.8</v>
      </c>
    </row>
    <row r="263" spans="1:11" s="9" customFormat="1">
      <c r="A263" s="614" t="s">
        <v>170</v>
      </c>
      <c r="B263" s="509"/>
      <c r="C263" s="509"/>
      <c r="D263" s="509"/>
      <c r="E263" s="615">
        <v>14.4</v>
      </c>
      <c r="F263" s="615">
        <v>8.1999999999999993</v>
      </c>
      <c r="G263" s="615">
        <v>23.6</v>
      </c>
      <c r="H263" s="615">
        <v>8.6</v>
      </c>
      <c r="I263" s="615">
        <v>8.6</v>
      </c>
      <c r="J263" s="615">
        <v>8.6</v>
      </c>
      <c r="K263" s="615">
        <v>8.6</v>
      </c>
    </row>
    <row r="264" spans="1:11" s="9" customFormat="1">
      <c r="A264" s="299"/>
      <c r="B264" s="509"/>
      <c r="C264" s="509"/>
      <c r="D264" s="509"/>
      <c r="E264" s="509"/>
      <c r="F264" s="509"/>
      <c r="G264" s="509"/>
      <c r="H264" s="509"/>
      <c r="I264" s="509"/>
      <c r="J264" s="509"/>
      <c r="K264" s="70"/>
    </row>
    <row r="265" spans="1:11" s="9" customFormat="1">
      <c r="A265" s="299"/>
      <c r="B265" s="509"/>
      <c r="C265" s="509"/>
      <c r="D265" s="509"/>
      <c r="E265" s="509"/>
      <c r="F265" s="509"/>
      <c r="G265" s="509"/>
      <c r="H265" s="509"/>
      <c r="I265" s="509"/>
      <c r="J265" s="509"/>
      <c r="K265" s="70"/>
    </row>
    <row r="266" spans="1:11" s="23" customFormat="1">
      <c r="A266" s="299"/>
      <c r="B266" s="253"/>
      <c r="C266" s="253"/>
      <c r="D266" s="600"/>
      <c r="E266" s="253"/>
      <c r="F266" s="253"/>
      <c r="G266" s="253"/>
      <c r="H266" s="253"/>
      <c r="I266" s="253"/>
      <c r="J266" s="253"/>
      <c r="K266" s="96"/>
    </row>
    <row r="267" spans="1:11" s="23" customFormat="1" ht="20.25">
      <c r="A267" s="560" t="s">
        <v>472</v>
      </c>
      <c r="B267" s="509"/>
      <c r="C267" s="509"/>
      <c r="D267" s="509"/>
      <c r="E267" s="509"/>
      <c r="F267" s="509"/>
      <c r="G267" s="509"/>
      <c r="H267" s="509"/>
      <c r="I267" s="509"/>
      <c r="J267" s="509"/>
    </row>
    <row r="268" spans="1:11" s="23" customFormat="1" ht="14.25" customHeight="1">
      <c r="A268" s="601" t="s">
        <v>105</v>
      </c>
      <c r="B268" s="523">
        <v>2012</v>
      </c>
      <c r="C268" s="523">
        <v>2013</v>
      </c>
      <c r="D268" s="524">
        <v>2014</v>
      </c>
      <c r="E268" s="661"/>
      <c r="F268" s="602">
        <v>2016</v>
      </c>
      <c r="G268" s="602">
        <v>2017</v>
      </c>
      <c r="H268" s="602">
        <v>2018</v>
      </c>
      <c r="I268" s="602">
        <v>2019</v>
      </c>
      <c r="J268" s="602">
        <v>2020</v>
      </c>
    </row>
    <row r="269" spans="1:11" s="23" customFormat="1" ht="25.5">
      <c r="A269" s="601" t="s">
        <v>106</v>
      </c>
      <c r="B269" s="525" t="s">
        <v>82</v>
      </c>
      <c r="C269" s="525" t="s">
        <v>82</v>
      </c>
      <c r="D269" s="526" t="s">
        <v>82</v>
      </c>
      <c r="E269" s="662"/>
      <c r="F269" s="603" t="s">
        <v>83</v>
      </c>
      <c r="G269" s="603" t="s">
        <v>83</v>
      </c>
      <c r="H269" s="603" t="s">
        <v>83</v>
      </c>
      <c r="I269" s="603" t="s">
        <v>83</v>
      </c>
      <c r="J269" s="603" t="s">
        <v>83</v>
      </c>
    </row>
    <row r="270" spans="1:11" s="23" customFormat="1">
      <c r="A270" s="604" t="s">
        <v>107</v>
      </c>
      <c r="B270" s="527" t="s">
        <v>85</v>
      </c>
      <c r="C270" s="527" t="s">
        <v>85</v>
      </c>
      <c r="D270" s="527" t="s">
        <v>85</v>
      </c>
      <c r="E270" s="662"/>
      <c r="F270" s="603" t="s">
        <v>85</v>
      </c>
      <c r="G270" s="603" t="s">
        <v>85</v>
      </c>
      <c r="H270" s="603" t="s">
        <v>85</v>
      </c>
      <c r="I270" s="603" t="s">
        <v>85</v>
      </c>
      <c r="J270" s="603" t="s">
        <v>85</v>
      </c>
    </row>
    <row r="271" spans="1:11" s="23" customFormat="1">
      <c r="A271" s="604"/>
      <c r="B271" s="527"/>
      <c r="C271" s="527"/>
      <c r="D271" s="528"/>
      <c r="E271" s="253"/>
      <c r="F271" s="605"/>
      <c r="G271" s="605"/>
      <c r="H271" s="605"/>
      <c r="I271" s="605"/>
      <c r="J271" s="605"/>
    </row>
    <row r="272" spans="1:11" s="23" customFormat="1">
      <c r="A272" s="606" t="s">
        <v>108</v>
      </c>
      <c r="B272" s="529">
        <v>9418.9</v>
      </c>
      <c r="C272" s="529">
        <v>9897.5</v>
      </c>
      <c r="D272" s="529">
        <v>11874.9</v>
      </c>
      <c r="E272" s="278"/>
      <c r="F272" s="607">
        <v>12650.1</v>
      </c>
      <c r="G272" s="607">
        <v>12667.2</v>
      </c>
      <c r="H272" s="607">
        <v>13271</v>
      </c>
      <c r="I272" s="607">
        <v>14618.4</v>
      </c>
      <c r="J272" s="607">
        <v>15465.3</v>
      </c>
    </row>
    <row r="273" spans="1:10" s="23" customFormat="1">
      <c r="A273" s="604"/>
      <c r="B273" s="527"/>
      <c r="C273" s="527"/>
      <c r="D273" s="527"/>
      <c r="E273" s="258"/>
      <c r="F273" s="608"/>
      <c r="G273" s="608"/>
      <c r="H273" s="608"/>
      <c r="I273" s="608"/>
      <c r="J273" s="608"/>
    </row>
    <row r="274" spans="1:10" s="23" customFormat="1">
      <c r="A274" s="606" t="s">
        <v>109</v>
      </c>
      <c r="B274" s="529">
        <v>8219</v>
      </c>
      <c r="C274" s="529">
        <v>8879.6</v>
      </c>
      <c r="D274" s="529">
        <v>10232.1</v>
      </c>
      <c r="E274" s="278"/>
      <c r="F274" s="607">
        <v>10525.6</v>
      </c>
      <c r="G274" s="607">
        <v>10979.8</v>
      </c>
      <c r="H274" s="607">
        <v>11586.3</v>
      </c>
      <c r="I274" s="607">
        <v>12745.8</v>
      </c>
      <c r="J274" s="607">
        <v>13769.3</v>
      </c>
    </row>
    <row r="275" spans="1:10" s="23" customFormat="1" ht="14.1" customHeight="1">
      <c r="A275" s="604"/>
      <c r="B275" s="527">
        <v>0</v>
      </c>
      <c r="C275" s="527">
        <v>0</v>
      </c>
      <c r="D275" s="527">
        <v>0</v>
      </c>
      <c r="E275" s="258"/>
      <c r="F275" s="608"/>
      <c r="G275" s="608"/>
      <c r="H275" s="608"/>
      <c r="I275" s="608"/>
      <c r="J275" s="608"/>
    </row>
    <row r="276" spans="1:10" s="23" customFormat="1">
      <c r="A276" s="609" t="s">
        <v>110</v>
      </c>
      <c r="B276" s="530">
        <v>5629.2</v>
      </c>
      <c r="C276" s="530">
        <v>5848.5</v>
      </c>
      <c r="D276" s="530">
        <v>6778.9</v>
      </c>
      <c r="E276" s="663"/>
      <c r="F276" s="610">
        <v>6764.4</v>
      </c>
      <c r="G276" s="610">
        <v>7049.7</v>
      </c>
      <c r="H276" s="610">
        <v>7354.8</v>
      </c>
      <c r="I276" s="610">
        <v>8231</v>
      </c>
      <c r="J276" s="610">
        <v>8842.9</v>
      </c>
    </row>
    <row r="277" spans="1:10" s="23" customFormat="1">
      <c r="A277" s="582" t="s">
        <v>111</v>
      </c>
      <c r="B277" s="531">
        <v>2645.1</v>
      </c>
      <c r="C277" s="531">
        <v>2808.4</v>
      </c>
      <c r="D277" s="531">
        <v>3195.1</v>
      </c>
      <c r="E277" s="277"/>
      <c r="F277" s="611">
        <v>3511.7</v>
      </c>
      <c r="G277" s="611">
        <v>3658.1</v>
      </c>
      <c r="H277" s="611">
        <v>3950.7</v>
      </c>
      <c r="I277" s="611">
        <v>4266.8</v>
      </c>
      <c r="J277" s="611">
        <v>4608.2</v>
      </c>
    </row>
    <row r="278" spans="1:10" s="23" customFormat="1">
      <c r="A278" s="612" t="s">
        <v>112</v>
      </c>
      <c r="B278" s="527">
        <v>2645.1</v>
      </c>
      <c r="C278" s="527">
        <v>2808.4</v>
      </c>
      <c r="D278" s="527">
        <v>3195.1</v>
      </c>
      <c r="E278" s="258"/>
      <c r="F278" s="608">
        <v>3511.7</v>
      </c>
      <c r="G278" s="608">
        <v>3658.1</v>
      </c>
      <c r="H278" s="608">
        <v>3950.7</v>
      </c>
      <c r="I278" s="608">
        <v>4266.8</v>
      </c>
      <c r="J278" s="608">
        <v>4608.2</v>
      </c>
    </row>
    <row r="279" spans="1:10" s="23" customFormat="1">
      <c r="A279" s="612" t="s">
        <v>448</v>
      </c>
      <c r="B279" s="527" t="s">
        <v>120</v>
      </c>
      <c r="C279" s="527" t="s">
        <v>120</v>
      </c>
      <c r="D279" s="527" t="s">
        <v>120</v>
      </c>
      <c r="E279" s="258"/>
      <c r="F279" s="608" t="s">
        <v>120</v>
      </c>
      <c r="G279" s="608" t="s">
        <v>120</v>
      </c>
      <c r="H279" s="608" t="s">
        <v>120</v>
      </c>
      <c r="I279" s="608" t="s">
        <v>120</v>
      </c>
      <c r="J279" s="608" t="s">
        <v>120</v>
      </c>
    </row>
    <row r="280" spans="1:10" s="23" customFormat="1">
      <c r="A280" s="612" t="s">
        <v>449</v>
      </c>
      <c r="B280" s="527" t="s">
        <v>120</v>
      </c>
      <c r="C280" s="527" t="s">
        <v>120</v>
      </c>
      <c r="D280" s="527" t="s">
        <v>120</v>
      </c>
      <c r="E280" s="258"/>
      <c r="F280" s="608" t="s">
        <v>120</v>
      </c>
      <c r="G280" s="608" t="s">
        <v>120</v>
      </c>
      <c r="H280" s="608" t="s">
        <v>120</v>
      </c>
      <c r="I280" s="608" t="s">
        <v>120</v>
      </c>
      <c r="J280" s="608" t="s">
        <v>120</v>
      </c>
    </row>
    <row r="281" spans="1:10" s="23" customFormat="1">
      <c r="A281" s="604" t="s">
        <v>113</v>
      </c>
      <c r="B281" s="527">
        <v>2739.3</v>
      </c>
      <c r="C281" s="527">
        <v>2755.1</v>
      </c>
      <c r="D281" s="527">
        <v>3353.9</v>
      </c>
      <c r="E281" s="258"/>
      <c r="F281" s="608">
        <v>2966.5</v>
      </c>
      <c r="G281" s="608">
        <v>3085.4</v>
      </c>
      <c r="H281" s="608">
        <v>3076.7</v>
      </c>
      <c r="I281" s="608">
        <v>3614.4</v>
      </c>
      <c r="J281" s="608">
        <v>3860.5</v>
      </c>
    </row>
    <row r="282" spans="1:10" s="23" customFormat="1">
      <c r="A282" s="612" t="s">
        <v>114</v>
      </c>
      <c r="B282" s="527">
        <v>1740.5</v>
      </c>
      <c r="C282" s="527">
        <v>2060.5</v>
      </c>
      <c r="D282" s="527">
        <v>2522.4</v>
      </c>
      <c r="E282" s="258"/>
      <c r="F282" s="608">
        <v>2793.2</v>
      </c>
      <c r="G282" s="608">
        <v>2917.8</v>
      </c>
      <c r="H282" s="608">
        <v>2923.7</v>
      </c>
      <c r="I282" s="608">
        <v>3192.4</v>
      </c>
      <c r="J282" s="608">
        <v>3456.7</v>
      </c>
    </row>
    <row r="283" spans="1:10" s="23" customFormat="1">
      <c r="A283" s="612" t="s">
        <v>115</v>
      </c>
      <c r="B283" s="527">
        <v>981.1</v>
      </c>
      <c r="C283" s="527">
        <v>666.7</v>
      </c>
      <c r="D283" s="527">
        <v>794.2</v>
      </c>
      <c r="E283" s="258"/>
      <c r="F283" s="608">
        <v>129.9</v>
      </c>
      <c r="G283" s="608">
        <v>120.5</v>
      </c>
      <c r="H283" s="608">
        <v>102</v>
      </c>
      <c r="I283" s="608">
        <v>366.9</v>
      </c>
      <c r="J283" s="608">
        <v>344.2</v>
      </c>
    </row>
    <row r="284" spans="1:10" s="23" customFormat="1">
      <c r="A284" s="612" t="s">
        <v>116</v>
      </c>
      <c r="B284" s="527">
        <v>11.4</v>
      </c>
      <c r="C284" s="527">
        <v>18.600000000000001</v>
      </c>
      <c r="D284" s="527">
        <v>22.4</v>
      </c>
      <c r="E284" s="664"/>
      <c r="F284" s="613">
        <v>26</v>
      </c>
      <c r="G284" s="613">
        <v>28.2</v>
      </c>
      <c r="H284" s="613">
        <v>30.6</v>
      </c>
      <c r="I284" s="613">
        <v>33.1</v>
      </c>
      <c r="J284" s="613">
        <v>35.700000000000003</v>
      </c>
    </row>
    <row r="285" spans="1:10" s="23" customFormat="1">
      <c r="A285" s="612" t="s">
        <v>117</v>
      </c>
      <c r="B285" s="527">
        <v>6.3</v>
      </c>
      <c r="C285" s="527">
        <v>9.1999999999999993</v>
      </c>
      <c r="D285" s="527">
        <v>14.9</v>
      </c>
      <c r="E285" s="664"/>
      <c r="F285" s="613">
        <v>17.399999999999999</v>
      </c>
      <c r="G285" s="613">
        <v>18.8</v>
      </c>
      <c r="H285" s="613">
        <v>20.399999999999999</v>
      </c>
      <c r="I285" s="613">
        <v>22</v>
      </c>
      <c r="J285" s="613">
        <v>23.8</v>
      </c>
    </row>
    <row r="286" spans="1:10" s="23" customFormat="1">
      <c r="A286" s="604" t="s">
        <v>118</v>
      </c>
      <c r="B286" s="527">
        <v>244.8</v>
      </c>
      <c r="C286" s="527">
        <v>285</v>
      </c>
      <c r="D286" s="527">
        <v>229.9</v>
      </c>
      <c r="E286" s="664"/>
      <c r="F286" s="613">
        <v>286.2</v>
      </c>
      <c r="G286" s="613">
        <v>306.2</v>
      </c>
      <c r="H286" s="613">
        <v>327.3</v>
      </c>
      <c r="I286" s="613">
        <v>349.8</v>
      </c>
      <c r="J286" s="613">
        <v>374.3</v>
      </c>
    </row>
    <row r="287" spans="1:10" s="23" customFormat="1">
      <c r="A287" s="612" t="s">
        <v>119</v>
      </c>
      <c r="B287" s="527">
        <v>13.3</v>
      </c>
      <c r="C287" s="527" t="s">
        <v>120</v>
      </c>
      <c r="D287" s="527" t="s">
        <v>120</v>
      </c>
      <c r="E287" s="664"/>
      <c r="F287" s="613" t="s">
        <v>120</v>
      </c>
      <c r="G287" s="613" t="s">
        <v>120</v>
      </c>
      <c r="H287" s="613" t="s">
        <v>120</v>
      </c>
      <c r="I287" s="613" t="s">
        <v>120</v>
      </c>
      <c r="J287" s="613" t="s">
        <v>120</v>
      </c>
    </row>
    <row r="288" spans="1:10" s="23" customFormat="1">
      <c r="A288" s="612" t="s">
        <v>121</v>
      </c>
      <c r="B288" s="527">
        <v>163.19999999999999</v>
      </c>
      <c r="C288" s="527">
        <v>244.5</v>
      </c>
      <c r="D288" s="527">
        <v>186.1</v>
      </c>
      <c r="E288" s="664"/>
      <c r="F288" s="613">
        <v>232.7</v>
      </c>
      <c r="G288" s="613">
        <v>252.6</v>
      </c>
      <c r="H288" s="613">
        <v>273.60000000000002</v>
      </c>
      <c r="I288" s="613">
        <v>295.60000000000002</v>
      </c>
      <c r="J288" s="613">
        <v>319.5</v>
      </c>
    </row>
    <row r="289" spans="1:10" s="23" customFormat="1">
      <c r="A289" s="612" t="s">
        <v>122</v>
      </c>
      <c r="B289" s="527">
        <v>67.400000000000006</v>
      </c>
      <c r="C289" s="527">
        <v>38.5</v>
      </c>
      <c r="D289" s="527">
        <v>43.1</v>
      </c>
      <c r="E289" s="664"/>
      <c r="F289" s="613">
        <v>52.7</v>
      </c>
      <c r="G289" s="613">
        <v>52.7</v>
      </c>
      <c r="H289" s="613">
        <v>52.7</v>
      </c>
      <c r="I289" s="613">
        <v>52.7</v>
      </c>
      <c r="J289" s="613">
        <v>52.7</v>
      </c>
    </row>
    <row r="290" spans="1:10" s="23" customFormat="1">
      <c r="A290" s="612" t="s">
        <v>123</v>
      </c>
      <c r="B290" s="527">
        <v>0.9</v>
      </c>
      <c r="C290" s="527">
        <v>2</v>
      </c>
      <c r="D290" s="527">
        <v>0.7</v>
      </c>
      <c r="E290" s="664"/>
      <c r="F290" s="613">
        <v>0.8</v>
      </c>
      <c r="G290" s="613">
        <v>0.9</v>
      </c>
      <c r="H290" s="613">
        <v>1</v>
      </c>
      <c r="I290" s="613">
        <v>1.5</v>
      </c>
      <c r="J290" s="613">
        <v>2</v>
      </c>
    </row>
    <row r="291" spans="1:10" s="23" customFormat="1">
      <c r="A291" s="604"/>
      <c r="B291" s="527">
        <v>0</v>
      </c>
      <c r="C291" s="527">
        <v>0</v>
      </c>
      <c r="D291" s="527">
        <v>0</v>
      </c>
      <c r="E291" s="258"/>
      <c r="F291" s="608"/>
      <c r="G291" s="608"/>
      <c r="H291" s="608"/>
      <c r="I291" s="608"/>
      <c r="J291" s="608"/>
    </row>
    <row r="292" spans="1:10" s="23" customFormat="1">
      <c r="A292" s="606" t="s">
        <v>124</v>
      </c>
      <c r="B292" s="529">
        <v>3.7</v>
      </c>
      <c r="C292" s="529">
        <v>6.4</v>
      </c>
      <c r="D292" s="529">
        <v>14.6</v>
      </c>
      <c r="E292" s="278"/>
      <c r="F292" s="607">
        <v>17</v>
      </c>
      <c r="G292" s="607">
        <v>18.399999999999999</v>
      </c>
      <c r="H292" s="607">
        <v>19.899999999999999</v>
      </c>
      <c r="I292" s="607">
        <v>21.5</v>
      </c>
      <c r="J292" s="607">
        <v>23.3</v>
      </c>
    </row>
    <row r="293" spans="1:10" s="23" customFormat="1">
      <c r="A293" s="604"/>
      <c r="B293" s="527">
        <v>0</v>
      </c>
      <c r="C293" s="527">
        <v>0</v>
      </c>
      <c r="D293" s="527">
        <v>0</v>
      </c>
      <c r="E293" s="258"/>
      <c r="F293" s="608">
        <v>0</v>
      </c>
      <c r="G293" s="608">
        <v>0</v>
      </c>
      <c r="H293" s="608">
        <v>0</v>
      </c>
      <c r="I293" s="608">
        <v>0</v>
      </c>
      <c r="J293" s="608">
        <v>0</v>
      </c>
    </row>
    <row r="294" spans="1:10" s="23" customFormat="1">
      <c r="A294" s="606" t="s">
        <v>125</v>
      </c>
      <c r="B294" s="529">
        <v>2183.1</v>
      </c>
      <c r="C294" s="529">
        <v>2549.1999999999998</v>
      </c>
      <c r="D294" s="529">
        <v>2883.6</v>
      </c>
      <c r="E294" s="278"/>
      <c r="F294" s="607">
        <v>3137.4</v>
      </c>
      <c r="G294" s="607">
        <v>3275.1</v>
      </c>
      <c r="H294" s="607">
        <v>3544.7</v>
      </c>
      <c r="I294" s="607">
        <v>3794.7</v>
      </c>
      <c r="J294" s="607">
        <v>4170.1000000000004</v>
      </c>
    </row>
    <row r="295" spans="1:10" s="23" customFormat="1">
      <c r="A295" s="604" t="s">
        <v>126</v>
      </c>
      <c r="B295" s="527">
        <v>1162.2</v>
      </c>
      <c r="C295" s="527">
        <v>1563.4</v>
      </c>
      <c r="D295" s="527">
        <v>1806</v>
      </c>
      <c r="E295" s="258"/>
      <c r="F295" s="608">
        <v>1876.7</v>
      </c>
      <c r="G295" s="608">
        <v>1952.9</v>
      </c>
      <c r="H295" s="608">
        <v>2124.4</v>
      </c>
      <c r="I295" s="608">
        <v>2261.1999999999998</v>
      </c>
      <c r="J295" s="608">
        <v>2443.1999999999998</v>
      </c>
    </row>
    <row r="296" spans="1:10" s="23" customFormat="1" ht="12" customHeight="1">
      <c r="A296" s="612" t="s">
        <v>127</v>
      </c>
      <c r="B296" s="527">
        <v>1092.0999999999999</v>
      </c>
      <c r="C296" s="527">
        <v>1496.1</v>
      </c>
      <c r="D296" s="527">
        <v>1668.8</v>
      </c>
      <c r="E296" s="258"/>
      <c r="F296" s="608">
        <v>1759</v>
      </c>
      <c r="G296" s="608">
        <v>1833.8</v>
      </c>
      <c r="H296" s="608">
        <v>2003.9</v>
      </c>
      <c r="I296" s="608">
        <v>2139.4</v>
      </c>
      <c r="J296" s="608">
        <v>2320</v>
      </c>
    </row>
    <row r="297" spans="1:10" s="23" customFormat="1">
      <c r="A297" s="604" t="s">
        <v>128</v>
      </c>
      <c r="B297" s="527">
        <v>70.2</v>
      </c>
      <c r="C297" s="527">
        <v>67.3</v>
      </c>
      <c r="D297" s="527">
        <v>137.30000000000001</v>
      </c>
      <c r="E297" s="664"/>
      <c r="F297" s="613">
        <v>117.8</v>
      </c>
      <c r="G297" s="613">
        <v>119.1</v>
      </c>
      <c r="H297" s="613">
        <v>120.5</v>
      </c>
      <c r="I297" s="613">
        <v>121.8</v>
      </c>
      <c r="J297" s="613">
        <v>123.2</v>
      </c>
    </row>
    <row r="298" spans="1:10" s="23" customFormat="1">
      <c r="A298" s="612" t="s">
        <v>129</v>
      </c>
      <c r="B298" s="527">
        <v>70.2</v>
      </c>
      <c r="C298" s="527">
        <v>67.3</v>
      </c>
      <c r="D298" s="527">
        <v>137.30000000000001</v>
      </c>
      <c r="E298" s="258"/>
      <c r="F298" s="608">
        <v>117.8</v>
      </c>
      <c r="G298" s="608">
        <v>119.1</v>
      </c>
      <c r="H298" s="608">
        <v>120.5</v>
      </c>
      <c r="I298" s="608">
        <v>121.8</v>
      </c>
      <c r="J298" s="608">
        <v>123.2</v>
      </c>
    </row>
    <row r="299" spans="1:10" s="23" customFormat="1">
      <c r="A299" s="604" t="s">
        <v>130</v>
      </c>
      <c r="B299" s="527">
        <v>855.3</v>
      </c>
      <c r="C299" s="527">
        <v>814.4</v>
      </c>
      <c r="D299" s="527">
        <v>889.1</v>
      </c>
      <c r="E299" s="258"/>
      <c r="F299" s="608">
        <v>1051.5</v>
      </c>
      <c r="G299" s="608">
        <v>1086.9000000000001</v>
      </c>
      <c r="H299" s="608">
        <v>1177.5</v>
      </c>
      <c r="I299" s="608">
        <v>1271.9000000000001</v>
      </c>
      <c r="J299" s="608">
        <v>1425</v>
      </c>
    </row>
    <row r="300" spans="1:10" s="23" customFormat="1">
      <c r="A300" s="612" t="s">
        <v>131</v>
      </c>
      <c r="B300" s="527">
        <v>560.5</v>
      </c>
      <c r="C300" s="527">
        <v>541.9</v>
      </c>
      <c r="D300" s="527">
        <v>638.6</v>
      </c>
      <c r="E300" s="664"/>
      <c r="F300" s="613">
        <v>734.8</v>
      </c>
      <c r="G300" s="613">
        <v>743.1</v>
      </c>
      <c r="H300" s="613">
        <v>805.1</v>
      </c>
      <c r="I300" s="613">
        <v>869.6</v>
      </c>
      <c r="J300" s="613">
        <v>990.1</v>
      </c>
    </row>
    <row r="301" spans="1:10" s="23" customFormat="1">
      <c r="A301" s="612" t="s">
        <v>132</v>
      </c>
      <c r="B301" s="527">
        <v>294.8</v>
      </c>
      <c r="C301" s="527">
        <v>272.5</v>
      </c>
      <c r="D301" s="527">
        <v>250.6</v>
      </c>
      <c r="E301" s="258"/>
      <c r="F301" s="608">
        <v>316.7</v>
      </c>
      <c r="G301" s="608">
        <v>343.7</v>
      </c>
      <c r="H301" s="608">
        <v>372.4</v>
      </c>
      <c r="I301" s="608">
        <v>402.3</v>
      </c>
      <c r="J301" s="608">
        <v>434.9</v>
      </c>
    </row>
    <row r="302" spans="1:10" s="23" customFormat="1">
      <c r="A302" s="604" t="s">
        <v>133</v>
      </c>
      <c r="B302" s="527">
        <v>149.9</v>
      </c>
      <c r="C302" s="527">
        <v>159.19999999999999</v>
      </c>
      <c r="D302" s="527">
        <v>176.7</v>
      </c>
      <c r="E302" s="258"/>
      <c r="F302" s="608">
        <v>198.2</v>
      </c>
      <c r="G302" s="608">
        <v>224.2</v>
      </c>
      <c r="H302" s="608">
        <v>231.4</v>
      </c>
      <c r="I302" s="608">
        <v>249.9</v>
      </c>
      <c r="J302" s="608">
        <v>289.89999999999998</v>
      </c>
    </row>
    <row r="303" spans="1:10" s="23" customFormat="1">
      <c r="A303" s="612" t="s">
        <v>134</v>
      </c>
      <c r="B303" s="527">
        <v>9.5</v>
      </c>
      <c r="C303" s="527">
        <v>8.8000000000000007</v>
      </c>
      <c r="D303" s="527">
        <v>12.8</v>
      </c>
      <c r="E303" s="258"/>
      <c r="F303" s="608">
        <v>14.9</v>
      </c>
      <c r="G303" s="608">
        <v>16.100000000000001</v>
      </c>
      <c r="H303" s="608">
        <v>17.5</v>
      </c>
      <c r="I303" s="608">
        <v>18.899999999999999</v>
      </c>
      <c r="J303" s="608">
        <v>20.399999999999999</v>
      </c>
    </row>
    <row r="304" spans="1:10" s="23" customFormat="1">
      <c r="A304" s="612" t="s">
        <v>135</v>
      </c>
      <c r="B304" s="527">
        <v>133.9</v>
      </c>
      <c r="C304" s="527">
        <v>144.6</v>
      </c>
      <c r="D304" s="527">
        <v>158.1</v>
      </c>
      <c r="E304" s="664"/>
      <c r="F304" s="613">
        <v>176.5</v>
      </c>
      <c r="G304" s="613">
        <v>200.7</v>
      </c>
      <c r="H304" s="613">
        <v>205.9</v>
      </c>
      <c r="I304" s="613">
        <v>222.4</v>
      </c>
      <c r="J304" s="613">
        <v>260.2</v>
      </c>
    </row>
    <row r="305" spans="1:10" s="23" customFormat="1">
      <c r="A305" s="612" t="s">
        <v>136</v>
      </c>
      <c r="B305" s="527">
        <v>6.5</v>
      </c>
      <c r="C305" s="527">
        <v>5.9</v>
      </c>
      <c r="D305" s="527">
        <v>5.8</v>
      </c>
      <c r="E305" s="258"/>
      <c r="F305" s="608">
        <v>6.8</v>
      </c>
      <c r="G305" s="608">
        <v>7.4</v>
      </c>
      <c r="H305" s="608">
        <v>8</v>
      </c>
      <c r="I305" s="608">
        <v>8.6</v>
      </c>
      <c r="J305" s="608">
        <v>9.3000000000000007</v>
      </c>
    </row>
    <row r="306" spans="1:10" s="23" customFormat="1">
      <c r="A306" s="604" t="s">
        <v>137</v>
      </c>
      <c r="B306" s="527">
        <v>10.7</v>
      </c>
      <c r="C306" s="527">
        <v>12.3</v>
      </c>
      <c r="D306" s="527">
        <v>9.1999999999999993</v>
      </c>
      <c r="E306" s="258"/>
      <c r="F306" s="608">
        <v>8.1</v>
      </c>
      <c r="G306" s="608">
        <v>8.1</v>
      </c>
      <c r="H306" s="608">
        <v>8.1</v>
      </c>
      <c r="I306" s="608">
        <v>8.1</v>
      </c>
      <c r="J306" s="608">
        <v>8.1</v>
      </c>
    </row>
    <row r="307" spans="1:10" s="23" customFormat="1">
      <c r="A307" s="612" t="s">
        <v>138</v>
      </c>
      <c r="B307" s="527">
        <v>6.7</v>
      </c>
      <c r="C307" s="527">
        <v>7.3</v>
      </c>
      <c r="D307" s="527">
        <v>8.1999999999999993</v>
      </c>
      <c r="E307" s="258"/>
      <c r="F307" s="608">
        <v>7.2</v>
      </c>
      <c r="G307" s="608">
        <v>7.2</v>
      </c>
      <c r="H307" s="608">
        <v>7.2</v>
      </c>
      <c r="I307" s="608">
        <v>7.2</v>
      </c>
      <c r="J307" s="608">
        <v>7.2</v>
      </c>
    </row>
    <row r="308" spans="1:10" s="23" customFormat="1">
      <c r="A308" s="612" t="s">
        <v>139</v>
      </c>
      <c r="B308" s="527">
        <v>3.9</v>
      </c>
      <c r="C308" s="527">
        <v>5</v>
      </c>
      <c r="D308" s="527">
        <v>1</v>
      </c>
      <c r="E308" s="258"/>
      <c r="F308" s="608">
        <v>0.9</v>
      </c>
      <c r="G308" s="608">
        <v>0.9</v>
      </c>
      <c r="H308" s="608">
        <v>0.9</v>
      </c>
      <c r="I308" s="608">
        <v>0.9</v>
      </c>
      <c r="J308" s="608">
        <v>0.9</v>
      </c>
    </row>
    <row r="309" spans="1:10" s="23" customFormat="1">
      <c r="A309" s="604" t="s">
        <v>140</v>
      </c>
      <c r="B309" s="527">
        <v>5</v>
      </c>
      <c r="C309" s="527">
        <v>0</v>
      </c>
      <c r="D309" s="527">
        <v>2.5</v>
      </c>
      <c r="E309" s="664"/>
      <c r="F309" s="613">
        <v>2.9</v>
      </c>
      <c r="G309" s="613">
        <v>3.1</v>
      </c>
      <c r="H309" s="613">
        <v>3.4</v>
      </c>
      <c r="I309" s="613">
        <v>3.7</v>
      </c>
      <c r="J309" s="613">
        <v>3.9</v>
      </c>
    </row>
    <row r="310" spans="1:10" s="23" customFormat="1">
      <c r="A310" s="612" t="s">
        <v>141</v>
      </c>
      <c r="B310" s="527">
        <v>5</v>
      </c>
      <c r="C310" s="527">
        <v>0</v>
      </c>
      <c r="D310" s="527">
        <v>2.5</v>
      </c>
      <c r="E310" s="258"/>
      <c r="F310" s="608">
        <v>2.9</v>
      </c>
      <c r="G310" s="608">
        <v>3.1</v>
      </c>
      <c r="H310" s="608">
        <v>3.4</v>
      </c>
      <c r="I310" s="608">
        <v>3.7</v>
      </c>
      <c r="J310" s="608">
        <v>3.9</v>
      </c>
    </row>
    <row r="311" spans="1:10" s="23" customFormat="1">
      <c r="A311" s="604"/>
      <c r="B311" s="527"/>
      <c r="C311" s="527"/>
      <c r="D311" s="527"/>
      <c r="E311" s="258"/>
      <c r="F311" s="608"/>
      <c r="G311" s="608"/>
      <c r="H311" s="608"/>
      <c r="I311" s="608"/>
      <c r="J311" s="608"/>
    </row>
    <row r="312" spans="1:10" s="23" customFormat="1">
      <c r="A312" s="606" t="s">
        <v>447</v>
      </c>
      <c r="B312" s="529">
        <v>402.9</v>
      </c>
      <c r="C312" s="529">
        <v>475.5</v>
      </c>
      <c r="D312" s="529">
        <v>555</v>
      </c>
      <c r="E312" s="278"/>
      <c r="F312" s="607">
        <v>606.79999999999995</v>
      </c>
      <c r="G312" s="607">
        <v>636.6</v>
      </c>
      <c r="H312" s="607">
        <v>666.9</v>
      </c>
      <c r="I312" s="607">
        <v>698.5</v>
      </c>
      <c r="J312" s="607">
        <v>733</v>
      </c>
    </row>
    <row r="313" spans="1:10" s="23" customFormat="1">
      <c r="A313" s="604" t="s">
        <v>143</v>
      </c>
      <c r="B313" s="527">
        <v>223</v>
      </c>
      <c r="C313" s="527">
        <v>263.89999999999998</v>
      </c>
      <c r="D313" s="527">
        <v>280.5</v>
      </c>
      <c r="E313" s="664"/>
      <c r="F313" s="613">
        <v>332.3</v>
      </c>
      <c r="G313" s="613">
        <v>362.1</v>
      </c>
      <c r="H313" s="613">
        <v>392.4</v>
      </c>
      <c r="I313" s="613">
        <v>424</v>
      </c>
      <c r="J313" s="613">
        <v>458.5</v>
      </c>
    </row>
    <row r="314" spans="1:10" s="23" customFormat="1">
      <c r="A314" s="612" t="s">
        <v>144</v>
      </c>
      <c r="B314" s="527">
        <v>223</v>
      </c>
      <c r="C314" s="527">
        <v>257.2</v>
      </c>
      <c r="D314" s="527">
        <v>273.2</v>
      </c>
      <c r="E314" s="258"/>
      <c r="F314" s="608">
        <v>328.3</v>
      </c>
      <c r="G314" s="608">
        <v>357.2</v>
      </c>
      <c r="H314" s="608">
        <v>386.8</v>
      </c>
      <c r="I314" s="608">
        <v>417.6</v>
      </c>
      <c r="J314" s="608">
        <v>451.2</v>
      </c>
    </row>
    <row r="315" spans="1:10" s="23" customFormat="1">
      <c r="A315" s="612" t="s">
        <v>145</v>
      </c>
      <c r="B315" s="527" t="s">
        <v>120</v>
      </c>
      <c r="C315" s="527">
        <v>6.7</v>
      </c>
      <c r="D315" s="527">
        <v>7.3</v>
      </c>
      <c r="E315" s="258"/>
      <c r="F315" s="608">
        <v>4.0999999999999996</v>
      </c>
      <c r="G315" s="608">
        <v>4.8</v>
      </c>
      <c r="H315" s="608">
        <v>5.6</v>
      </c>
      <c r="I315" s="608">
        <v>6.4</v>
      </c>
      <c r="J315" s="608">
        <v>7.3</v>
      </c>
    </row>
    <row r="316" spans="1:10" s="23" customFormat="1">
      <c r="A316" s="604" t="s">
        <v>146</v>
      </c>
      <c r="B316" s="527">
        <v>179.9</v>
      </c>
      <c r="C316" s="527">
        <v>211.7</v>
      </c>
      <c r="D316" s="527">
        <v>274.5</v>
      </c>
      <c r="E316" s="258"/>
      <c r="F316" s="608">
        <v>274.5</v>
      </c>
      <c r="G316" s="608">
        <v>274.5</v>
      </c>
      <c r="H316" s="608">
        <v>274.5</v>
      </c>
      <c r="I316" s="608">
        <v>274.5</v>
      </c>
      <c r="J316" s="608">
        <v>274.5</v>
      </c>
    </row>
    <row r="317" spans="1:10" s="23" customFormat="1">
      <c r="A317" s="612" t="s">
        <v>147</v>
      </c>
      <c r="B317" s="527">
        <v>179.9</v>
      </c>
      <c r="C317" s="527">
        <v>211.7</v>
      </c>
      <c r="D317" s="527">
        <v>274.5</v>
      </c>
      <c r="E317" s="258"/>
      <c r="F317" s="608">
        <v>274.5</v>
      </c>
      <c r="G317" s="608">
        <v>274.5</v>
      </c>
      <c r="H317" s="608">
        <v>274.5</v>
      </c>
      <c r="I317" s="608">
        <v>274.5</v>
      </c>
      <c r="J317" s="608">
        <v>274.5</v>
      </c>
    </row>
    <row r="318" spans="1:10" s="23" customFormat="1">
      <c r="A318" s="604" t="s">
        <v>151</v>
      </c>
      <c r="B318" s="527">
        <v>0</v>
      </c>
      <c r="C318" s="527">
        <v>0</v>
      </c>
      <c r="D318" s="527">
        <v>0</v>
      </c>
      <c r="E318" s="258"/>
      <c r="F318" s="608">
        <v>0</v>
      </c>
      <c r="G318" s="608">
        <v>0</v>
      </c>
      <c r="H318" s="608">
        <v>0</v>
      </c>
      <c r="I318" s="608">
        <v>0</v>
      </c>
      <c r="J318" s="608">
        <v>0</v>
      </c>
    </row>
    <row r="319" spans="1:10" s="23" customFormat="1">
      <c r="A319" s="606" t="s">
        <v>152</v>
      </c>
      <c r="B319" s="529">
        <v>930.8</v>
      </c>
      <c r="C319" s="529">
        <v>877.5</v>
      </c>
      <c r="D319" s="529">
        <v>867.5</v>
      </c>
      <c r="E319" s="278"/>
      <c r="F319" s="607">
        <v>1513.2</v>
      </c>
      <c r="G319" s="607">
        <v>1476.1</v>
      </c>
      <c r="H319" s="607">
        <v>1473.3</v>
      </c>
      <c r="I319" s="607">
        <v>1661.3</v>
      </c>
      <c r="J319" s="607">
        <v>1484.6</v>
      </c>
    </row>
    <row r="320" spans="1:10" s="23" customFormat="1">
      <c r="A320" s="604" t="s">
        <v>153</v>
      </c>
      <c r="B320" s="527">
        <v>823.3</v>
      </c>
      <c r="C320" s="527">
        <v>776.2</v>
      </c>
      <c r="D320" s="527">
        <v>767.3</v>
      </c>
      <c r="E320" s="258"/>
      <c r="F320" s="608">
        <v>998.8</v>
      </c>
      <c r="G320" s="608">
        <v>991.9</v>
      </c>
      <c r="H320" s="608">
        <v>961.1</v>
      </c>
      <c r="I320" s="608">
        <v>928</v>
      </c>
      <c r="J320" s="608">
        <v>922.6</v>
      </c>
    </row>
    <row r="321" spans="1:10" s="23" customFormat="1">
      <c r="A321" s="612" t="s">
        <v>439</v>
      </c>
      <c r="B321" s="527">
        <v>453.2</v>
      </c>
      <c r="C321" s="527">
        <v>427.2</v>
      </c>
      <c r="D321" s="527">
        <v>422.3</v>
      </c>
      <c r="E321" s="258"/>
      <c r="F321" s="608">
        <v>549.79999999999995</v>
      </c>
      <c r="G321" s="608">
        <v>540.6</v>
      </c>
      <c r="H321" s="608">
        <v>530</v>
      </c>
      <c r="I321" s="608">
        <v>504.1</v>
      </c>
      <c r="J321" s="608">
        <v>498.6</v>
      </c>
    </row>
    <row r="322" spans="1:10" s="23" customFormat="1">
      <c r="A322" s="612" t="s">
        <v>440</v>
      </c>
      <c r="B322" s="527">
        <v>10.199999999999999</v>
      </c>
      <c r="C322" s="527">
        <v>9.6</v>
      </c>
      <c r="D322" s="527">
        <v>9.5</v>
      </c>
      <c r="E322" s="258"/>
      <c r="F322" s="608">
        <v>12.4</v>
      </c>
      <c r="G322" s="608">
        <v>12.9</v>
      </c>
      <c r="H322" s="608">
        <v>14.1</v>
      </c>
      <c r="I322" s="608" t="s">
        <v>120</v>
      </c>
      <c r="J322" s="608" t="s">
        <v>120</v>
      </c>
    </row>
    <row r="323" spans="1:10" s="23" customFormat="1">
      <c r="A323" s="612" t="s">
        <v>441</v>
      </c>
      <c r="B323" s="527">
        <v>442.9</v>
      </c>
      <c r="C323" s="527">
        <v>417.6</v>
      </c>
      <c r="D323" s="527">
        <v>412.8</v>
      </c>
      <c r="E323" s="258"/>
      <c r="F323" s="608">
        <v>537.29999999999995</v>
      </c>
      <c r="G323" s="608">
        <v>527.79999999999995</v>
      </c>
      <c r="H323" s="608">
        <v>515.9</v>
      </c>
      <c r="I323" s="608">
        <v>504.1</v>
      </c>
      <c r="J323" s="608">
        <v>498.6</v>
      </c>
    </row>
    <row r="324" spans="1:10" s="23" customFormat="1">
      <c r="A324" s="612" t="s">
        <v>442</v>
      </c>
      <c r="B324" s="527">
        <v>370.2</v>
      </c>
      <c r="C324" s="527">
        <v>349</v>
      </c>
      <c r="D324" s="527">
        <v>345</v>
      </c>
      <c r="E324" s="258"/>
      <c r="F324" s="608">
        <v>449</v>
      </c>
      <c r="G324" s="608">
        <v>451.3</v>
      </c>
      <c r="H324" s="608">
        <v>431.1</v>
      </c>
      <c r="I324" s="608">
        <v>423.9</v>
      </c>
      <c r="J324" s="608">
        <v>423.9</v>
      </c>
    </row>
    <row r="325" spans="1:10" s="23" customFormat="1">
      <c r="A325" s="612" t="s">
        <v>440</v>
      </c>
      <c r="B325" s="527">
        <v>20.7</v>
      </c>
      <c r="C325" s="527">
        <v>19.5</v>
      </c>
      <c r="D325" s="527">
        <v>19.3</v>
      </c>
      <c r="E325" s="258"/>
      <c r="F325" s="608">
        <v>25.1</v>
      </c>
      <c r="G325" s="608">
        <v>27.3</v>
      </c>
      <c r="H325" s="608">
        <v>7.2</v>
      </c>
      <c r="I325" s="608" t="s">
        <v>120</v>
      </c>
      <c r="J325" s="608" t="s">
        <v>120</v>
      </c>
    </row>
    <row r="326" spans="1:10" s="23" customFormat="1">
      <c r="A326" s="612" t="s">
        <v>441</v>
      </c>
      <c r="B326" s="527">
        <v>349.5</v>
      </c>
      <c r="C326" s="527">
        <v>329.5</v>
      </c>
      <c r="D326" s="527">
        <v>325.7</v>
      </c>
      <c r="E326" s="258"/>
      <c r="F326" s="608">
        <v>423.9</v>
      </c>
      <c r="G326" s="608">
        <v>423.9</v>
      </c>
      <c r="H326" s="608">
        <v>423.9</v>
      </c>
      <c r="I326" s="608">
        <v>423.9</v>
      </c>
      <c r="J326" s="608">
        <v>423.9</v>
      </c>
    </row>
    <row r="327" spans="1:10" s="23" customFormat="1">
      <c r="A327" s="604" t="s">
        <v>154</v>
      </c>
      <c r="B327" s="527">
        <v>107.5</v>
      </c>
      <c r="C327" s="527">
        <v>101.3</v>
      </c>
      <c r="D327" s="527">
        <v>100.2</v>
      </c>
      <c r="E327" s="258"/>
      <c r="F327" s="608">
        <v>135.30000000000001</v>
      </c>
      <c r="G327" s="608">
        <v>134</v>
      </c>
      <c r="H327" s="608">
        <v>63.5</v>
      </c>
      <c r="I327" s="608">
        <v>15.1</v>
      </c>
      <c r="J327" s="608">
        <v>9.5</v>
      </c>
    </row>
    <row r="328" spans="1:10" s="23" customFormat="1">
      <c r="A328" s="612" t="s">
        <v>439</v>
      </c>
      <c r="B328" s="527">
        <v>98.6</v>
      </c>
      <c r="C328" s="527">
        <v>92.9</v>
      </c>
      <c r="D328" s="527">
        <v>91.9</v>
      </c>
      <c r="E328" s="258"/>
      <c r="F328" s="608">
        <v>124.5</v>
      </c>
      <c r="G328" s="608">
        <v>127</v>
      </c>
      <c r="H328" s="608">
        <v>62.7</v>
      </c>
      <c r="I328" s="608">
        <v>15.1</v>
      </c>
      <c r="J328" s="608">
        <v>9.5</v>
      </c>
    </row>
    <row r="329" spans="1:10" s="23" customFormat="1">
      <c r="A329" s="612" t="s">
        <v>440</v>
      </c>
      <c r="B329" s="527">
        <v>43.5</v>
      </c>
      <c r="C329" s="527">
        <v>41</v>
      </c>
      <c r="D329" s="527">
        <v>40.6</v>
      </c>
      <c r="E329" s="258"/>
      <c r="F329" s="608">
        <v>53.1</v>
      </c>
      <c r="G329" s="608">
        <v>49.3</v>
      </c>
      <c r="H329" s="608">
        <v>26.9</v>
      </c>
      <c r="I329" s="608">
        <v>8.6</v>
      </c>
      <c r="J329" s="608">
        <v>9.1</v>
      </c>
    </row>
    <row r="330" spans="1:10" s="23" customFormat="1">
      <c r="A330" s="612" t="s">
        <v>441</v>
      </c>
      <c r="B330" s="527">
        <v>55</v>
      </c>
      <c r="C330" s="527">
        <v>51.9</v>
      </c>
      <c r="D330" s="527">
        <v>51.3</v>
      </c>
      <c r="E330" s="258"/>
      <c r="F330" s="608">
        <v>71.5</v>
      </c>
      <c r="G330" s="608">
        <v>77.7</v>
      </c>
      <c r="H330" s="608">
        <v>35.799999999999997</v>
      </c>
      <c r="I330" s="608">
        <v>6.5</v>
      </c>
      <c r="J330" s="608">
        <v>0.4</v>
      </c>
    </row>
    <row r="331" spans="1:10" s="23" customFormat="1">
      <c r="A331" s="612" t="s">
        <v>442</v>
      </c>
      <c r="B331" s="527">
        <v>8.9</v>
      </c>
      <c r="C331" s="527">
        <v>8.4</v>
      </c>
      <c r="D331" s="527">
        <v>8.3000000000000007</v>
      </c>
      <c r="E331" s="258"/>
      <c r="F331" s="608">
        <v>10.8</v>
      </c>
      <c r="G331" s="608">
        <v>7</v>
      </c>
      <c r="H331" s="608">
        <v>0.8</v>
      </c>
      <c r="I331" s="608" t="s">
        <v>120</v>
      </c>
      <c r="J331" s="608" t="s">
        <v>120</v>
      </c>
    </row>
    <row r="332" spans="1:10" s="23" customFormat="1">
      <c r="A332" s="612" t="s">
        <v>440</v>
      </c>
      <c r="B332" s="527" t="s">
        <v>120</v>
      </c>
      <c r="C332" s="527" t="s">
        <v>120</v>
      </c>
      <c r="D332" s="527" t="s">
        <v>120</v>
      </c>
      <c r="E332" s="258"/>
      <c r="F332" s="608" t="s">
        <v>120</v>
      </c>
      <c r="G332" s="608" t="s">
        <v>120</v>
      </c>
      <c r="H332" s="608" t="s">
        <v>120</v>
      </c>
      <c r="I332" s="608" t="s">
        <v>120</v>
      </c>
      <c r="J332" s="608" t="s">
        <v>120</v>
      </c>
    </row>
    <row r="333" spans="1:10" s="23" customFormat="1">
      <c r="A333" s="612" t="s">
        <v>441</v>
      </c>
      <c r="B333" s="527">
        <v>8.9</v>
      </c>
      <c r="C333" s="527">
        <v>8.4</v>
      </c>
      <c r="D333" s="527">
        <v>8.3000000000000007</v>
      </c>
      <c r="E333" s="258"/>
      <c r="F333" s="608">
        <v>10.8</v>
      </c>
      <c r="G333" s="608">
        <v>7</v>
      </c>
      <c r="H333" s="608">
        <v>0.8</v>
      </c>
      <c r="I333" s="608" t="s">
        <v>120</v>
      </c>
      <c r="J333" s="608" t="s">
        <v>120</v>
      </c>
    </row>
    <row r="334" spans="1:10" s="23" customFormat="1">
      <c r="A334" s="604" t="s">
        <v>155</v>
      </c>
      <c r="B334" s="527" t="s">
        <v>120</v>
      </c>
      <c r="C334" s="527" t="s">
        <v>120</v>
      </c>
      <c r="D334" s="527" t="s">
        <v>120</v>
      </c>
      <c r="E334" s="664"/>
      <c r="F334" s="613">
        <v>379.1</v>
      </c>
      <c r="G334" s="613">
        <v>350.2</v>
      </c>
      <c r="H334" s="613">
        <v>448.7</v>
      </c>
      <c r="I334" s="613">
        <v>718.2</v>
      </c>
      <c r="J334" s="613">
        <v>552.6</v>
      </c>
    </row>
    <row r="335" spans="1:10" s="23" customFormat="1">
      <c r="A335" s="612" t="s">
        <v>439</v>
      </c>
      <c r="B335" s="527" t="s">
        <v>120</v>
      </c>
      <c r="C335" s="527" t="s">
        <v>120</v>
      </c>
      <c r="D335" s="527" t="s">
        <v>120</v>
      </c>
      <c r="E335" s="258"/>
      <c r="F335" s="608">
        <v>379.1</v>
      </c>
      <c r="G335" s="608">
        <v>350.2</v>
      </c>
      <c r="H335" s="608">
        <v>448.7</v>
      </c>
      <c r="I335" s="608">
        <v>718.2</v>
      </c>
      <c r="J335" s="608">
        <v>552.6</v>
      </c>
    </row>
    <row r="336" spans="1:10" s="23" customFormat="1">
      <c r="A336" s="612" t="s">
        <v>440</v>
      </c>
      <c r="B336" s="527" t="s">
        <v>120</v>
      </c>
      <c r="C336" s="527" t="s">
        <v>120</v>
      </c>
      <c r="D336" s="527" t="s">
        <v>120</v>
      </c>
      <c r="E336" s="258"/>
      <c r="F336" s="608">
        <v>379.1</v>
      </c>
      <c r="G336" s="608">
        <v>350.2</v>
      </c>
      <c r="H336" s="608">
        <v>448.7</v>
      </c>
      <c r="I336" s="608">
        <v>718.2</v>
      </c>
      <c r="J336" s="608">
        <v>552.6</v>
      </c>
    </row>
    <row r="337" spans="1:10" s="23" customFormat="1">
      <c r="A337" s="612" t="s">
        <v>441</v>
      </c>
      <c r="B337" s="527" t="s">
        <v>120</v>
      </c>
      <c r="C337" s="527" t="s">
        <v>120</v>
      </c>
      <c r="D337" s="527" t="s">
        <v>120</v>
      </c>
      <c r="E337" s="258"/>
      <c r="F337" s="608" t="s">
        <v>120</v>
      </c>
      <c r="G337" s="608" t="s">
        <v>120</v>
      </c>
      <c r="H337" s="608" t="s">
        <v>120</v>
      </c>
      <c r="I337" s="608" t="s">
        <v>120</v>
      </c>
      <c r="J337" s="608" t="s">
        <v>120</v>
      </c>
    </row>
    <row r="338" spans="1:10" s="23" customFormat="1">
      <c r="A338" s="612" t="s">
        <v>442</v>
      </c>
      <c r="B338" s="527" t="s">
        <v>120</v>
      </c>
      <c r="C338" s="527" t="s">
        <v>120</v>
      </c>
      <c r="D338" s="527" t="s">
        <v>120</v>
      </c>
      <c r="E338" s="664"/>
      <c r="F338" s="613" t="s">
        <v>120</v>
      </c>
      <c r="G338" s="613" t="s">
        <v>120</v>
      </c>
      <c r="H338" s="613" t="s">
        <v>120</v>
      </c>
      <c r="I338" s="613" t="s">
        <v>120</v>
      </c>
      <c r="J338" s="613" t="s">
        <v>120</v>
      </c>
    </row>
    <row r="339" spans="1:10" s="23" customFormat="1">
      <c r="A339" s="612" t="s">
        <v>440</v>
      </c>
      <c r="B339" s="527" t="s">
        <v>120</v>
      </c>
      <c r="C339" s="527" t="s">
        <v>120</v>
      </c>
      <c r="D339" s="527" t="s">
        <v>120</v>
      </c>
      <c r="E339" s="258"/>
      <c r="F339" s="608" t="s">
        <v>120</v>
      </c>
      <c r="G339" s="608" t="s">
        <v>120</v>
      </c>
      <c r="H339" s="608" t="s">
        <v>120</v>
      </c>
      <c r="I339" s="608" t="s">
        <v>120</v>
      </c>
      <c r="J339" s="608" t="s">
        <v>120</v>
      </c>
    </row>
    <row r="340" spans="1:10" s="23" customFormat="1">
      <c r="A340" s="612" t="s">
        <v>441</v>
      </c>
      <c r="B340" s="527" t="s">
        <v>120</v>
      </c>
      <c r="C340" s="527" t="s">
        <v>120</v>
      </c>
      <c r="D340" s="527" t="s">
        <v>120</v>
      </c>
      <c r="E340" s="258"/>
      <c r="F340" s="608" t="s">
        <v>120</v>
      </c>
      <c r="G340" s="608" t="s">
        <v>120</v>
      </c>
      <c r="H340" s="608" t="s">
        <v>120</v>
      </c>
      <c r="I340" s="608" t="s">
        <v>120</v>
      </c>
      <c r="J340" s="608" t="s">
        <v>120</v>
      </c>
    </row>
    <row r="341" spans="1:10" s="23" customFormat="1">
      <c r="A341" s="604" t="s">
        <v>151</v>
      </c>
      <c r="B341" s="527">
        <v>0</v>
      </c>
      <c r="C341" s="527">
        <v>0</v>
      </c>
      <c r="D341" s="527">
        <v>0</v>
      </c>
      <c r="E341" s="258"/>
      <c r="F341" s="608">
        <v>0</v>
      </c>
      <c r="G341" s="608">
        <v>0</v>
      </c>
      <c r="H341" s="608">
        <v>0</v>
      </c>
      <c r="I341" s="608">
        <v>0</v>
      </c>
      <c r="J341" s="608">
        <v>0</v>
      </c>
    </row>
    <row r="342" spans="1:10" s="23" customFormat="1">
      <c r="A342" s="606" t="s">
        <v>156</v>
      </c>
      <c r="B342" s="529">
        <v>269.10000000000002</v>
      </c>
      <c r="C342" s="529">
        <v>140.30000000000001</v>
      </c>
      <c r="D342" s="529">
        <v>775.3</v>
      </c>
      <c r="E342" s="278"/>
      <c r="F342" s="607">
        <v>611.29999999999995</v>
      </c>
      <c r="G342" s="607">
        <v>211.3</v>
      </c>
      <c r="H342" s="607">
        <v>211.3</v>
      </c>
      <c r="I342" s="607">
        <v>211.3</v>
      </c>
      <c r="J342" s="607">
        <v>211.3</v>
      </c>
    </row>
    <row r="343" spans="1:10" s="23" customFormat="1">
      <c r="A343" s="604" t="s">
        <v>157</v>
      </c>
      <c r="B343" s="527">
        <v>196</v>
      </c>
      <c r="C343" s="527">
        <v>75.400000000000006</v>
      </c>
      <c r="D343" s="527">
        <v>696</v>
      </c>
      <c r="E343" s="664"/>
      <c r="F343" s="613">
        <v>516.9</v>
      </c>
      <c r="G343" s="613">
        <v>116.9</v>
      </c>
      <c r="H343" s="613">
        <v>116.9</v>
      </c>
      <c r="I343" s="613">
        <v>116.9</v>
      </c>
      <c r="J343" s="613">
        <v>116.9</v>
      </c>
    </row>
    <row r="344" spans="1:10" s="23" customFormat="1">
      <c r="A344" s="604" t="s">
        <v>158</v>
      </c>
      <c r="B344" s="527">
        <v>0.1</v>
      </c>
      <c r="C344" s="527" t="s">
        <v>120</v>
      </c>
      <c r="D344" s="527" t="s">
        <v>120</v>
      </c>
      <c r="E344" s="664"/>
      <c r="F344" s="613">
        <v>4</v>
      </c>
      <c r="G344" s="613">
        <v>4</v>
      </c>
      <c r="H344" s="613">
        <v>4</v>
      </c>
      <c r="I344" s="613">
        <v>4</v>
      </c>
      <c r="J344" s="613">
        <v>4</v>
      </c>
    </row>
    <row r="345" spans="1:10" s="23" customFormat="1">
      <c r="A345" s="604" t="s">
        <v>159</v>
      </c>
      <c r="B345" s="527">
        <v>0.1</v>
      </c>
      <c r="C345" s="527" t="s">
        <v>120</v>
      </c>
      <c r="D345" s="527" t="s">
        <v>120</v>
      </c>
      <c r="E345" s="664"/>
      <c r="F345" s="613">
        <v>4</v>
      </c>
      <c r="G345" s="613">
        <v>4</v>
      </c>
      <c r="H345" s="613">
        <v>4</v>
      </c>
      <c r="I345" s="613">
        <v>4</v>
      </c>
      <c r="J345" s="613">
        <v>4</v>
      </c>
    </row>
    <row r="346" spans="1:10" s="23" customFormat="1">
      <c r="A346" s="612" t="s">
        <v>160</v>
      </c>
      <c r="B346" s="527">
        <v>172.3</v>
      </c>
      <c r="C346" s="527">
        <v>55</v>
      </c>
      <c r="D346" s="527">
        <v>665.8</v>
      </c>
      <c r="E346" s="664"/>
      <c r="F346" s="613">
        <v>480</v>
      </c>
      <c r="G346" s="613">
        <v>80</v>
      </c>
      <c r="H346" s="613">
        <v>80</v>
      </c>
      <c r="I346" s="613">
        <v>80</v>
      </c>
      <c r="J346" s="613">
        <v>80</v>
      </c>
    </row>
    <row r="347" spans="1:10" s="23" customFormat="1">
      <c r="A347" s="612" t="s">
        <v>161</v>
      </c>
      <c r="B347" s="527">
        <v>122.3</v>
      </c>
      <c r="C347" s="527" t="s">
        <v>120</v>
      </c>
      <c r="D347" s="527">
        <v>507.2</v>
      </c>
      <c r="E347" s="258"/>
      <c r="F347" s="608" t="s">
        <v>120</v>
      </c>
      <c r="G347" s="608" t="s">
        <v>120</v>
      </c>
      <c r="H347" s="608" t="s">
        <v>120</v>
      </c>
      <c r="I347" s="608" t="s">
        <v>120</v>
      </c>
      <c r="J347" s="608" t="s">
        <v>120</v>
      </c>
    </row>
    <row r="348" spans="1:10" s="23" customFormat="1">
      <c r="A348" s="612" t="s">
        <v>162</v>
      </c>
      <c r="B348" s="527">
        <v>50</v>
      </c>
      <c r="C348" s="527">
        <v>55</v>
      </c>
      <c r="D348" s="527">
        <v>152</v>
      </c>
      <c r="E348" s="258"/>
      <c r="F348" s="608">
        <v>70</v>
      </c>
      <c r="G348" s="608">
        <v>70</v>
      </c>
      <c r="H348" s="608">
        <v>70</v>
      </c>
      <c r="I348" s="608">
        <v>70</v>
      </c>
      <c r="J348" s="608">
        <v>70</v>
      </c>
    </row>
    <row r="349" spans="1:10" s="23" customFormat="1">
      <c r="A349" s="612" t="s">
        <v>163</v>
      </c>
      <c r="B349" s="527" t="s">
        <v>120</v>
      </c>
      <c r="C349" s="527" t="s">
        <v>120</v>
      </c>
      <c r="D349" s="527" t="s">
        <v>120</v>
      </c>
      <c r="E349" s="258"/>
      <c r="F349" s="608">
        <v>110</v>
      </c>
      <c r="G349" s="608">
        <v>10</v>
      </c>
      <c r="H349" s="608">
        <v>10</v>
      </c>
      <c r="I349" s="608">
        <v>10</v>
      </c>
      <c r="J349" s="608">
        <v>10</v>
      </c>
    </row>
    <row r="350" spans="1:10" s="23" customFormat="1">
      <c r="A350" s="612" t="s">
        <v>164</v>
      </c>
      <c r="B350" s="527" t="s">
        <v>120</v>
      </c>
      <c r="C350" s="527" t="s">
        <v>120</v>
      </c>
      <c r="D350" s="527" t="s">
        <v>120</v>
      </c>
      <c r="E350" s="258"/>
      <c r="F350" s="608">
        <v>300</v>
      </c>
      <c r="G350" s="608" t="s">
        <v>120</v>
      </c>
      <c r="H350" s="608" t="s">
        <v>120</v>
      </c>
      <c r="I350" s="608" t="s">
        <v>120</v>
      </c>
      <c r="J350" s="608" t="s">
        <v>120</v>
      </c>
    </row>
    <row r="351" spans="1:10" s="23" customFormat="1">
      <c r="A351" s="604" t="s">
        <v>165</v>
      </c>
      <c r="B351" s="527">
        <v>23.6</v>
      </c>
      <c r="C351" s="527">
        <v>20.399999999999999</v>
      </c>
      <c r="D351" s="527">
        <v>30.2</v>
      </c>
      <c r="E351" s="258"/>
      <c r="F351" s="608">
        <v>32.9</v>
      </c>
      <c r="G351" s="608">
        <v>32.9</v>
      </c>
      <c r="H351" s="608">
        <v>32.9</v>
      </c>
      <c r="I351" s="608">
        <v>32.9</v>
      </c>
      <c r="J351" s="608">
        <v>32.9</v>
      </c>
    </row>
    <row r="352" spans="1:10" s="23" customFormat="1">
      <c r="A352" s="604" t="s">
        <v>166</v>
      </c>
      <c r="B352" s="527">
        <v>50.8</v>
      </c>
      <c r="C352" s="527">
        <v>41.6</v>
      </c>
      <c r="D352" s="527">
        <v>75</v>
      </c>
      <c r="E352" s="258"/>
      <c r="F352" s="608">
        <v>85.4</v>
      </c>
      <c r="G352" s="608">
        <v>85.4</v>
      </c>
      <c r="H352" s="608">
        <v>85.4</v>
      </c>
      <c r="I352" s="608">
        <v>85.4</v>
      </c>
      <c r="J352" s="608">
        <v>85.4</v>
      </c>
    </row>
    <row r="353" spans="1:10" s="23" customFormat="1">
      <c r="A353" s="612" t="s">
        <v>167</v>
      </c>
      <c r="B353" s="527">
        <v>31.4</v>
      </c>
      <c r="C353" s="527">
        <v>32.799999999999997</v>
      </c>
      <c r="D353" s="527">
        <v>31</v>
      </c>
      <c r="E353" s="258"/>
      <c r="F353" s="608">
        <v>31.1</v>
      </c>
      <c r="G353" s="608">
        <v>31.1</v>
      </c>
      <c r="H353" s="608">
        <v>31.1</v>
      </c>
      <c r="I353" s="608">
        <v>31.1</v>
      </c>
      <c r="J353" s="608">
        <v>31.1</v>
      </c>
    </row>
    <row r="354" spans="1:10" s="23" customFormat="1">
      <c r="A354" s="612" t="s">
        <v>168</v>
      </c>
      <c r="B354" s="527">
        <v>19.5</v>
      </c>
      <c r="C354" s="527">
        <v>8.8000000000000007</v>
      </c>
      <c r="D354" s="527">
        <v>44.1</v>
      </c>
      <c r="E354" s="258"/>
      <c r="F354" s="608">
        <v>54.3</v>
      </c>
      <c r="G354" s="608">
        <v>54.3</v>
      </c>
      <c r="H354" s="608">
        <v>54.3</v>
      </c>
      <c r="I354" s="608">
        <v>54.3</v>
      </c>
      <c r="J354" s="608">
        <v>54.3</v>
      </c>
    </row>
    <row r="355" spans="1:10" s="23" customFormat="1">
      <c r="A355" s="604" t="s">
        <v>169</v>
      </c>
      <c r="B355" s="527">
        <v>0.3</v>
      </c>
      <c r="C355" s="527">
        <v>2.4</v>
      </c>
      <c r="D355" s="527">
        <v>1.9</v>
      </c>
      <c r="E355" s="664"/>
      <c r="F355" s="613">
        <v>0.8</v>
      </c>
      <c r="G355" s="613">
        <v>0.8</v>
      </c>
      <c r="H355" s="613">
        <v>0.8</v>
      </c>
      <c r="I355" s="613">
        <v>0.8</v>
      </c>
      <c r="J355" s="613">
        <v>0.8</v>
      </c>
    </row>
    <row r="356" spans="1:10">
      <c r="A356" s="614" t="s">
        <v>170</v>
      </c>
      <c r="B356" s="532">
        <v>21.9</v>
      </c>
      <c r="C356" s="532">
        <v>20.8</v>
      </c>
      <c r="D356" s="532">
        <v>2.5</v>
      </c>
      <c r="E356" s="665"/>
      <c r="F356" s="615">
        <v>8.1999999999999993</v>
      </c>
      <c r="G356" s="615">
        <v>8.1999999999999993</v>
      </c>
      <c r="H356" s="615">
        <v>8.1999999999999993</v>
      </c>
      <c r="I356" s="615">
        <v>8.1999999999999993</v>
      </c>
      <c r="J356" s="615">
        <v>8.1999999999999993</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598"/>
  <sheetViews>
    <sheetView workbookViewId="0">
      <pane xSplit="1" ySplit="3" topLeftCell="T4" activePane="bottomRight" state="frozen"/>
      <selection pane="topRight" activeCell="C1" sqref="C1"/>
      <selection pane="bottomLeft" activeCell="A4" sqref="A4"/>
      <selection pane="bottomRight" activeCell="A75" sqref="A75:XFD75"/>
    </sheetView>
  </sheetViews>
  <sheetFormatPr defaultColWidth="8.85546875" defaultRowHeight="12.75"/>
  <cols>
    <col min="1" max="1" width="48" style="45" customWidth="1"/>
    <col min="2" max="2" width="8.42578125" style="91" customWidth="1"/>
    <col min="3" max="10" width="10.28515625" style="91" customWidth="1"/>
    <col min="11" max="24" width="8.42578125" style="91" customWidth="1"/>
    <col min="25" max="27" width="11.85546875" style="83" customWidth="1"/>
    <col min="28" max="28" width="14.28515625" style="84" customWidth="1"/>
    <col min="29" max="29" width="12.42578125" style="770" customWidth="1"/>
    <col min="30" max="34" width="12.42578125" style="74" customWidth="1"/>
    <col min="35" max="35" width="12.7109375" style="3" customWidth="1"/>
    <col min="36" max="36" width="12.85546875" style="3" customWidth="1"/>
    <col min="37" max="16384" width="8.85546875" style="3"/>
  </cols>
  <sheetData>
    <row r="1" spans="1:102" ht="15.75">
      <c r="A1" s="247" t="s">
        <v>171</v>
      </c>
      <c r="B1" s="248">
        <f t="shared" ref="B1:J1" si="0">C1-1</f>
        <v>1989</v>
      </c>
      <c r="C1" s="248">
        <f t="shared" si="0"/>
        <v>1990</v>
      </c>
      <c r="D1" s="248">
        <f t="shared" si="0"/>
        <v>1991</v>
      </c>
      <c r="E1" s="248">
        <f t="shared" si="0"/>
        <v>1992</v>
      </c>
      <c r="F1" s="248">
        <f t="shared" si="0"/>
        <v>1993</v>
      </c>
      <c r="G1" s="248">
        <f t="shared" si="0"/>
        <v>1994</v>
      </c>
      <c r="H1" s="248">
        <f t="shared" si="0"/>
        <v>1995</v>
      </c>
      <c r="I1" s="248">
        <f t="shared" si="0"/>
        <v>1996</v>
      </c>
      <c r="J1" s="248">
        <f t="shared" si="0"/>
        <v>1997</v>
      </c>
      <c r="K1" s="248">
        <f>L1-1</f>
        <v>1998</v>
      </c>
      <c r="L1" s="248">
        <v>1999</v>
      </c>
      <c r="M1" s="248">
        <v>2000</v>
      </c>
      <c r="N1" s="248">
        <v>2001</v>
      </c>
      <c r="O1" s="248">
        <v>2002</v>
      </c>
      <c r="P1" s="248">
        <v>2003</v>
      </c>
      <c r="Q1" s="248">
        <v>2004</v>
      </c>
      <c r="R1" s="248">
        <v>2005</v>
      </c>
      <c r="S1" s="248">
        <f>R1+1</f>
        <v>2006</v>
      </c>
      <c r="T1" s="248">
        <f>S1+1</f>
        <v>2007</v>
      </c>
      <c r="U1" s="248">
        <f>T1+1</f>
        <v>2008</v>
      </c>
      <c r="V1" s="248">
        <v>2009</v>
      </c>
      <c r="W1" s="248">
        <v>2010</v>
      </c>
      <c r="X1" s="248">
        <v>2011</v>
      </c>
      <c r="Y1" s="249">
        <v>2012</v>
      </c>
      <c r="Z1" s="249">
        <v>2013</v>
      </c>
      <c r="AA1" s="249">
        <v>2014</v>
      </c>
      <c r="AB1" s="120">
        <v>2015</v>
      </c>
      <c r="AC1" s="120">
        <v>2016</v>
      </c>
      <c r="AD1" s="120">
        <f>'Rev (Tb12)'!G1</f>
        <v>2017</v>
      </c>
      <c r="AE1" s="220">
        <f>'Rev (Tb12)'!H1</f>
        <v>2018</v>
      </c>
      <c r="AF1" s="976">
        <f>'Rev (Tb12)'!I1</f>
        <v>2018</v>
      </c>
      <c r="AG1" s="220">
        <f>'Rev (Tb12)'!J1</f>
        <v>2019</v>
      </c>
      <c r="AH1" s="220">
        <f>'Rev (Tb12)'!K1</f>
        <v>2020</v>
      </c>
      <c r="AI1" s="220">
        <f>'Rev (Tb12)'!L1</f>
        <v>2021</v>
      </c>
      <c r="AJ1" s="220">
        <f>'Rev (Tb12)'!M1</f>
        <v>2022</v>
      </c>
      <c r="AK1" s="220">
        <f>'Rev (Tb12)'!N1</f>
        <v>2023</v>
      </c>
    </row>
    <row r="2" spans="1:102" ht="15.75" customHeight="1">
      <c r="A2" s="247" t="s">
        <v>172</v>
      </c>
      <c r="B2" s="250" t="s">
        <v>173</v>
      </c>
      <c r="C2" s="250" t="s">
        <v>173</v>
      </c>
      <c r="D2" s="250" t="s">
        <v>173</v>
      </c>
      <c r="E2" s="250" t="s">
        <v>173</v>
      </c>
      <c r="F2" s="250" t="s">
        <v>173</v>
      </c>
      <c r="G2" s="250" t="s">
        <v>173</v>
      </c>
      <c r="H2" s="250" t="s">
        <v>173</v>
      </c>
      <c r="I2" s="250" t="s">
        <v>173</v>
      </c>
      <c r="J2" s="250" t="s">
        <v>173</v>
      </c>
      <c r="K2" s="250" t="s">
        <v>173</v>
      </c>
      <c r="L2" s="250" t="s">
        <v>173</v>
      </c>
      <c r="M2" s="250" t="s">
        <v>173</v>
      </c>
      <c r="N2" s="250" t="s">
        <v>173</v>
      </c>
      <c r="O2" s="250" t="s">
        <v>173</v>
      </c>
      <c r="P2" s="250" t="s">
        <v>173</v>
      </c>
      <c r="Q2" s="250" t="s">
        <v>173</v>
      </c>
      <c r="R2" s="250" t="s">
        <v>173</v>
      </c>
      <c r="S2" s="250" t="s">
        <v>173</v>
      </c>
      <c r="T2" s="250" t="s">
        <v>173</v>
      </c>
      <c r="U2" s="250" t="s">
        <v>173</v>
      </c>
      <c r="V2" s="250" t="s">
        <v>173</v>
      </c>
      <c r="W2" s="250" t="s">
        <v>173</v>
      </c>
      <c r="X2" s="250" t="s">
        <v>173</v>
      </c>
      <c r="Y2" s="121" t="s">
        <v>82</v>
      </c>
      <c r="Z2" s="121" t="s">
        <v>82</v>
      </c>
      <c r="AA2" s="121" t="s">
        <v>82</v>
      </c>
      <c r="AB2" s="251" t="s">
        <v>82</v>
      </c>
      <c r="AC2" s="121" t="s">
        <v>82</v>
      </c>
      <c r="AD2" s="121" t="s">
        <v>82</v>
      </c>
      <c r="AE2" s="221" t="str">
        <f>'Rev (Tb12)'!H2</f>
        <v>PROJECTION</v>
      </c>
      <c r="AF2" s="977" t="str">
        <f>'Rev (Tb12)'!I2</f>
        <v>ACTUAL</v>
      </c>
      <c r="AG2" s="221" t="str">
        <f>'Rev (Tb12)'!J2</f>
        <v>PROJECTION</v>
      </c>
      <c r="AH2" s="221" t="str">
        <f>'Rev (Tb12)'!K2</f>
        <v>PROJECTION</v>
      </c>
      <c r="AI2" s="221" t="str">
        <f>'Rev (Tb12)'!L2</f>
        <v>PROJECTION</v>
      </c>
      <c r="AJ2" s="221" t="str">
        <f>'Rev (Tb12)'!M2</f>
        <v>PROJECTION</v>
      </c>
      <c r="AK2" s="221" t="str">
        <f>'Rev (Tb12)'!N2</f>
        <v>PROJECTION</v>
      </c>
    </row>
    <row r="3" spans="1:102" ht="38.25">
      <c r="A3" s="252" t="s">
        <v>174</v>
      </c>
      <c r="B3" s="250"/>
      <c r="C3" s="250" t="s">
        <v>407</v>
      </c>
      <c r="D3" s="250" t="s">
        <v>407</v>
      </c>
      <c r="E3" s="250" t="s">
        <v>407</v>
      </c>
      <c r="F3" s="250" t="s">
        <v>407</v>
      </c>
      <c r="G3" s="250" t="s">
        <v>408</v>
      </c>
      <c r="H3" s="250" t="s">
        <v>409</v>
      </c>
      <c r="I3" s="250" t="s">
        <v>409</v>
      </c>
      <c r="J3" s="250" t="s">
        <v>409</v>
      </c>
      <c r="K3" s="250"/>
      <c r="L3" s="250"/>
      <c r="M3" s="250"/>
      <c r="N3" s="250"/>
      <c r="O3" s="250"/>
      <c r="P3" s="250"/>
      <c r="Q3" s="250"/>
      <c r="R3" s="250"/>
      <c r="S3" s="250"/>
      <c r="T3" s="250"/>
      <c r="U3" s="250"/>
      <c r="V3" s="250"/>
      <c r="W3" s="250"/>
      <c r="X3" s="250"/>
      <c r="Y3" s="722" t="s">
        <v>595</v>
      </c>
      <c r="Z3" s="68" t="s">
        <v>594</v>
      </c>
      <c r="AA3" s="722" t="s">
        <v>596</v>
      </c>
      <c r="AB3" s="722" t="s">
        <v>696</v>
      </c>
      <c r="AC3" s="78" t="s">
        <v>675</v>
      </c>
      <c r="AD3" s="78" t="str">
        <f>'Rev (Tb12)'!G3</f>
        <v>2019 Budget</v>
      </c>
      <c r="AE3" s="222" t="str">
        <f>'Rev (Tb12)'!H3</f>
        <v>2018 Budget</v>
      </c>
      <c r="AF3" s="978" t="str">
        <f>'Rev (Tb12)'!I3</f>
        <v>2018 FBO</v>
      </c>
      <c r="AG3" s="222" t="str">
        <f>'Rev (Tb12)'!J3</f>
        <v>2019 Budget</v>
      </c>
      <c r="AH3" s="222" t="str">
        <f>'Rev (Tb12)'!K3</f>
        <v>2019 Budget</v>
      </c>
      <c r="AI3" s="222" t="str">
        <f>'Rev (Tb12)'!L3</f>
        <v>2019 Budget</v>
      </c>
      <c r="AJ3" s="222" t="str">
        <f>'Rev (Tb12)'!M3</f>
        <v>2019 Budget</v>
      </c>
      <c r="AK3" s="222" t="str">
        <f>'Rev (Tb12)'!N3</f>
        <v>2019 Budget</v>
      </c>
    </row>
    <row r="4" spans="1:102">
      <c r="A4" s="252"/>
      <c r="B4" s="253"/>
      <c r="C4" s="253"/>
      <c r="D4" s="253"/>
      <c r="E4" s="253"/>
      <c r="F4" s="253"/>
      <c r="G4" s="253"/>
      <c r="H4" s="253"/>
      <c r="I4" s="253"/>
      <c r="J4" s="253"/>
      <c r="K4" s="253"/>
      <c r="L4" s="253"/>
      <c r="M4" s="253"/>
      <c r="N4" s="253"/>
      <c r="O4" s="253"/>
      <c r="P4" s="253"/>
      <c r="Q4" s="253"/>
      <c r="R4" s="253"/>
      <c r="S4" s="253"/>
      <c r="T4" s="253"/>
      <c r="U4" s="253"/>
      <c r="V4" s="253"/>
      <c r="W4" s="253"/>
      <c r="X4" s="253"/>
      <c r="Y4" s="251"/>
      <c r="Z4" s="251"/>
      <c r="AA4" s="251"/>
      <c r="AB4" s="251"/>
      <c r="AC4" s="78"/>
      <c r="AD4" s="78"/>
      <c r="AE4" s="222"/>
      <c r="AF4" s="978"/>
      <c r="AG4" s="222"/>
      <c r="AH4" s="222"/>
      <c r="AI4" s="222"/>
      <c r="AJ4" s="222"/>
      <c r="AK4" s="222"/>
    </row>
    <row r="5" spans="1:102">
      <c r="A5" s="492" t="s">
        <v>583</v>
      </c>
      <c r="B5" s="254"/>
      <c r="C5" s="254"/>
      <c r="D5" s="254"/>
      <c r="E5" s="254"/>
      <c r="F5" s="254"/>
      <c r="G5" s="254"/>
      <c r="H5" s="254"/>
      <c r="I5" s="254"/>
      <c r="J5" s="254"/>
      <c r="K5" s="254"/>
      <c r="L5" s="254"/>
      <c r="M5" s="254"/>
      <c r="N5" s="254"/>
      <c r="O5" s="254"/>
      <c r="P5" s="254"/>
      <c r="Q5" s="254"/>
      <c r="R5" s="254"/>
      <c r="S5" s="254"/>
      <c r="T5" s="254"/>
      <c r="U5" s="254"/>
      <c r="V5" s="254"/>
      <c r="W5" s="254"/>
      <c r="X5" s="254"/>
      <c r="Y5" s="255">
        <f>'Rev (Tb12)'!B5</f>
        <v>9418.9</v>
      </c>
      <c r="Z5" s="255">
        <f>'Rev (Tb12)'!C5</f>
        <v>9897.5</v>
      </c>
      <c r="AA5" s="255">
        <f>'Rev (Tb12)'!D5</f>
        <v>11874.9</v>
      </c>
      <c r="AB5" s="824">
        <f>'Rev (Tb12)'!E5</f>
        <v>11003.1</v>
      </c>
      <c r="AC5" s="824">
        <f>'Rev (Tb12)'!F5</f>
        <v>10485.5</v>
      </c>
      <c r="AD5" s="824">
        <f>'Rev (Tb12)'!G5</f>
        <v>11525.1</v>
      </c>
      <c r="AE5" s="838">
        <f>'Rev (Tb12)'!H5</f>
        <v>12730.7</v>
      </c>
      <c r="AF5" s="979">
        <f>'Rev (Tb12)'!I5</f>
        <v>14086.8</v>
      </c>
      <c r="AG5" s="838">
        <f>'Rev (Tb12)'!J5</f>
        <v>14266.8</v>
      </c>
      <c r="AH5" s="838">
        <f>'Rev (Tb12)'!K5</f>
        <v>14630.8</v>
      </c>
      <c r="AI5" s="838">
        <f>'Rev (Tb12)'!L5</f>
        <v>15236.1</v>
      </c>
      <c r="AJ5" s="838">
        <f>'Rev (Tb12)'!M5</f>
        <v>16846.599999999999</v>
      </c>
      <c r="AK5" s="838">
        <f>'Rev (Tb12)'!N5</f>
        <v>18516.400000000001</v>
      </c>
    </row>
    <row r="6" spans="1:102" s="52" customFormat="1">
      <c r="A6" s="256" t="s">
        <v>175</v>
      </c>
      <c r="B6" s="257">
        <v>1013.9</v>
      </c>
      <c r="C6" s="257">
        <v>988.9</v>
      </c>
      <c r="D6" s="257">
        <v>1026.2</v>
      </c>
      <c r="E6" s="257">
        <v>1125.5</v>
      </c>
      <c r="F6" s="257">
        <v>1308.7</v>
      </c>
      <c r="G6" s="257">
        <v>1451.7</v>
      </c>
      <c r="H6" s="257">
        <v>1721.6</v>
      </c>
      <c r="I6" s="257">
        <v>1897.7</v>
      </c>
      <c r="J6" s="257">
        <v>2201.8000000000002</v>
      </c>
      <c r="K6" s="257">
        <v>2352.9</v>
      </c>
      <c r="L6" s="257">
        <v>2569</v>
      </c>
      <c r="M6" s="257">
        <v>2975.8</v>
      </c>
      <c r="N6" s="257">
        <v>3184.8</v>
      </c>
      <c r="O6" s="257">
        <v>3286.4</v>
      </c>
      <c r="P6" s="257">
        <v>3650.1</v>
      </c>
      <c r="Q6" s="257">
        <v>4349.6000000000004</v>
      </c>
      <c r="R6" s="257">
        <v>5326.8</v>
      </c>
      <c r="S6" s="257">
        <v>6311.6</v>
      </c>
      <c r="T6" s="257">
        <v>7028.6</v>
      </c>
      <c r="U6" s="257">
        <v>7073.3</v>
      </c>
      <c r="V6" s="257">
        <v>6651.3</v>
      </c>
      <c r="W6" s="257">
        <v>8278.9</v>
      </c>
      <c r="X6" s="257">
        <v>9304.9</v>
      </c>
      <c r="Y6" s="257">
        <v>9566</v>
      </c>
      <c r="Z6" s="257">
        <v>9832.7000000000007</v>
      </c>
      <c r="AA6" s="257">
        <v>11497.6</v>
      </c>
      <c r="AB6" s="257">
        <v>10963.5</v>
      </c>
      <c r="AC6" s="257"/>
      <c r="AD6" s="257"/>
      <c r="AE6" s="839"/>
      <c r="AF6" s="980"/>
      <c r="AG6" s="839"/>
      <c r="AH6" s="839"/>
      <c r="AI6" s="839"/>
      <c r="AJ6" s="839"/>
      <c r="AK6" s="839"/>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row>
    <row r="7" spans="1:102">
      <c r="A7" s="252"/>
      <c r="B7" s="258"/>
      <c r="C7" s="258"/>
      <c r="D7" s="258"/>
      <c r="E7" s="258"/>
      <c r="F7" s="258"/>
      <c r="G7" s="258"/>
      <c r="H7" s="258"/>
      <c r="I7" s="258"/>
      <c r="J7" s="258"/>
      <c r="K7" s="258"/>
      <c r="L7" s="258"/>
      <c r="M7" s="258"/>
      <c r="N7" s="258"/>
      <c r="O7" s="258"/>
      <c r="P7" s="258"/>
      <c r="Q7" s="258"/>
      <c r="R7" s="258"/>
      <c r="S7" s="258"/>
      <c r="T7" s="258"/>
      <c r="U7" s="258"/>
      <c r="V7" s="258"/>
      <c r="W7" s="258"/>
      <c r="X7" s="258"/>
      <c r="Y7" s="259"/>
      <c r="Z7" s="259"/>
      <c r="AA7" s="259"/>
      <c r="AB7" s="259"/>
      <c r="AC7" s="259"/>
      <c r="AD7" s="259"/>
      <c r="AE7" s="840"/>
      <c r="AF7" s="981"/>
      <c r="AG7" s="840"/>
      <c r="AH7" s="840"/>
      <c r="AI7" s="840"/>
      <c r="AJ7" s="840"/>
      <c r="AK7" s="840"/>
      <c r="AL7" s="20"/>
      <c r="AM7" s="20"/>
      <c r="AN7" s="20"/>
      <c r="AO7" s="20"/>
      <c r="AP7" s="20"/>
      <c r="AQ7" s="20"/>
      <c r="AR7" s="20"/>
    </row>
    <row r="8" spans="1:102" s="42" customFormat="1">
      <c r="A8" s="260" t="s">
        <v>109</v>
      </c>
      <c r="B8" s="261"/>
      <c r="C8" s="261"/>
      <c r="D8" s="261"/>
      <c r="E8" s="261"/>
      <c r="F8" s="261"/>
      <c r="G8" s="261"/>
      <c r="H8" s="261"/>
      <c r="I8" s="261"/>
      <c r="J8" s="261"/>
      <c r="K8" s="261"/>
      <c r="L8" s="261"/>
      <c r="M8" s="261"/>
      <c r="N8" s="261"/>
      <c r="O8" s="261"/>
      <c r="P8" s="261"/>
      <c r="Q8" s="261"/>
      <c r="R8" s="261"/>
      <c r="S8" s="261"/>
      <c r="T8" s="261"/>
      <c r="U8" s="261"/>
      <c r="V8" s="261"/>
      <c r="W8" s="261"/>
      <c r="X8" s="261"/>
      <c r="Y8" s="77">
        <f>'Rev (Tb12)'!B7</f>
        <v>8219</v>
      </c>
      <c r="Z8" s="77">
        <f>'Rev (Tb12)'!C7</f>
        <v>8879.6</v>
      </c>
      <c r="AA8" s="77">
        <f>'Rev (Tb12)'!D7</f>
        <v>10232.1</v>
      </c>
      <c r="AB8" s="833">
        <f>'Rev (Tb12)'!E7</f>
        <v>9157.6</v>
      </c>
      <c r="AC8" s="833">
        <f>'Rev (Tb12)'!F7</f>
        <v>8421.6</v>
      </c>
      <c r="AD8" s="77">
        <f>'Rev (Tb12)'!G7</f>
        <v>9141.4</v>
      </c>
      <c r="AE8" s="76">
        <f>'Rev (Tb12)'!H7</f>
        <v>9639.4</v>
      </c>
      <c r="AF8" s="982">
        <f>'Rev (Tb12)'!I7</f>
        <v>10475.900000000001</v>
      </c>
      <c r="AG8" s="76">
        <f>'Rev (Tb12)'!J7</f>
        <v>10784.5</v>
      </c>
      <c r="AH8" s="76">
        <f>'Rev (Tb12)'!K7</f>
        <v>11467.5</v>
      </c>
      <c r="AI8" s="76">
        <f>'Rev (Tb12)'!L7</f>
        <v>12091.8</v>
      </c>
      <c r="AJ8" s="76">
        <f>'Rev (Tb12)'!M7</f>
        <v>13647.9</v>
      </c>
      <c r="AK8" s="76">
        <f>'Rev (Tb12)'!N7</f>
        <v>15316.6</v>
      </c>
      <c r="AL8" s="3"/>
      <c r="AM8" s="3"/>
      <c r="AN8" s="3"/>
      <c r="AO8" s="3"/>
      <c r="AP8" s="3"/>
      <c r="AQ8" s="3"/>
      <c r="AR8" s="3"/>
    </row>
    <row r="9" spans="1:102">
      <c r="A9" s="262" t="s">
        <v>109</v>
      </c>
      <c r="B9" s="263">
        <v>689.2</v>
      </c>
      <c r="C9" s="263">
        <v>591.6</v>
      </c>
      <c r="D9" s="263">
        <v>624.20000000000005</v>
      </c>
      <c r="E9" s="263">
        <v>762.4</v>
      </c>
      <c r="F9" s="263">
        <v>977.9</v>
      </c>
      <c r="G9" s="263">
        <v>1124.2</v>
      </c>
      <c r="H9" s="263">
        <v>1207.2</v>
      </c>
      <c r="I9" s="263">
        <v>1526.3</v>
      </c>
      <c r="J9" s="263">
        <v>1674.6</v>
      </c>
      <c r="K9" s="263">
        <v>1603</v>
      </c>
      <c r="L9" s="263">
        <v>1920.7</v>
      </c>
      <c r="M9" s="263">
        <v>2314.9</v>
      </c>
      <c r="N9" s="263">
        <v>2294.3000000000002</v>
      </c>
      <c r="O9" s="263">
        <v>2369.9</v>
      </c>
      <c r="P9" s="263">
        <v>2677.9</v>
      </c>
      <c r="Q9" s="263">
        <v>3220.1</v>
      </c>
      <c r="R9" s="263">
        <v>3744</v>
      </c>
      <c r="S9" s="263">
        <v>4944.8</v>
      </c>
      <c r="T9" s="263">
        <v>5854</v>
      </c>
      <c r="U9" s="263">
        <v>5756.1</v>
      </c>
      <c r="V9" s="263">
        <v>4974.5</v>
      </c>
      <c r="W9" s="263">
        <v>6434.7</v>
      </c>
      <c r="X9" s="263">
        <v>7904.2</v>
      </c>
      <c r="Y9" s="264">
        <v>8148.3</v>
      </c>
      <c r="Z9" s="264">
        <v>8588.5</v>
      </c>
      <c r="AA9" s="264">
        <v>9596</v>
      </c>
      <c r="AB9" s="723">
        <v>8797.6</v>
      </c>
      <c r="AC9" s="723"/>
      <c r="AD9" s="723"/>
      <c r="AE9" s="841"/>
      <c r="AF9" s="983"/>
      <c r="AG9" s="841"/>
      <c r="AH9" s="841"/>
      <c r="AI9" s="841"/>
      <c r="AJ9" s="841"/>
      <c r="AK9" s="841"/>
    </row>
    <row r="10" spans="1:102">
      <c r="A10" s="265" t="s">
        <v>176</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90">
        <f>'Rev (Tb12)'!B11</f>
        <v>2645.1</v>
      </c>
      <c r="Z10" s="90">
        <f>'Rev (Tb12)'!C11</f>
        <v>2808.4</v>
      </c>
      <c r="AA10" s="90">
        <f>'Rev (Tb12)'!D11</f>
        <v>3195.1</v>
      </c>
      <c r="AB10" s="90">
        <f>'Rev (Tb12)'!E11</f>
        <v>3037.1</v>
      </c>
      <c r="AC10" s="90">
        <f>'Rev (Tb12)'!F11</f>
        <v>2844.3</v>
      </c>
      <c r="AD10" s="90">
        <f>'Rev (Tb12)'!G11</f>
        <v>3093.8</v>
      </c>
      <c r="AE10" s="75">
        <f>'Rev (Tb12)'!H11</f>
        <v>3250.2</v>
      </c>
      <c r="AF10" s="984">
        <f>'Rev (Tb12)'!I11</f>
        <v>3101.9</v>
      </c>
      <c r="AG10" s="75">
        <f>'Rev (Tb12)'!J11</f>
        <v>2949.5</v>
      </c>
      <c r="AH10" s="75">
        <f>'Rev (Tb12)'!K11</f>
        <v>3214.9</v>
      </c>
      <c r="AI10" s="75">
        <f>'Rev (Tb12)'!L11</f>
        <v>3504.3</v>
      </c>
      <c r="AJ10" s="75">
        <f>'Rev (Tb12)'!M11</f>
        <v>3989.7</v>
      </c>
      <c r="AK10" s="75">
        <f>'Rev (Tb12)'!N11</f>
        <v>4533.3999999999996</v>
      </c>
    </row>
    <row r="11" spans="1:102">
      <c r="A11" s="266" t="s">
        <v>176</v>
      </c>
      <c r="B11" s="267">
        <v>172.7</v>
      </c>
      <c r="C11" s="267">
        <v>186.2</v>
      </c>
      <c r="D11" s="267">
        <v>206.2</v>
      </c>
      <c r="E11" s="267">
        <v>235.5</v>
      </c>
      <c r="F11" s="267">
        <v>188.9</v>
      </c>
      <c r="G11" s="267">
        <v>193.7</v>
      </c>
      <c r="H11" s="267">
        <v>257.8</v>
      </c>
      <c r="I11" s="267">
        <v>317.3</v>
      </c>
      <c r="J11" s="267">
        <v>367.7</v>
      </c>
      <c r="K11" s="267">
        <v>448.7</v>
      </c>
      <c r="L11" s="267">
        <v>524.4</v>
      </c>
      <c r="M11" s="267">
        <v>544</v>
      </c>
      <c r="N11" s="267">
        <v>598.79999999999995</v>
      </c>
      <c r="O11" s="267">
        <v>694.3</v>
      </c>
      <c r="P11" s="267">
        <v>758.4</v>
      </c>
      <c r="Q11" s="267">
        <v>826.5</v>
      </c>
      <c r="R11" s="267">
        <v>841</v>
      </c>
      <c r="S11" s="267">
        <v>907</v>
      </c>
      <c r="T11" s="267">
        <v>1006.9</v>
      </c>
      <c r="U11" s="267">
        <v>1108.8</v>
      </c>
      <c r="V11" s="267">
        <v>1241.8</v>
      </c>
      <c r="W11" s="267">
        <v>1494</v>
      </c>
      <c r="X11" s="267">
        <v>2158.8000000000002</v>
      </c>
      <c r="Y11" s="268">
        <v>2648.7</v>
      </c>
      <c r="Z11" s="268">
        <v>2808.4</v>
      </c>
      <c r="AA11" s="268">
        <v>3195.1</v>
      </c>
      <c r="AB11" s="269">
        <v>3037.1</v>
      </c>
      <c r="AC11" s="269"/>
      <c r="AD11" s="269"/>
      <c r="AE11" s="842"/>
      <c r="AF11" s="985"/>
      <c r="AG11" s="842"/>
      <c r="AH11" s="842"/>
      <c r="AI11" s="842"/>
      <c r="AJ11" s="842"/>
      <c r="AK11" s="842"/>
    </row>
    <row r="12" spans="1:102">
      <c r="A12" s="270" t="s">
        <v>591</v>
      </c>
      <c r="B12" s="267"/>
      <c r="C12" s="267"/>
      <c r="D12" s="267"/>
      <c r="E12" s="267"/>
      <c r="F12" s="267"/>
      <c r="G12" s="267"/>
      <c r="H12" s="267"/>
      <c r="I12" s="267"/>
      <c r="J12" s="267"/>
      <c r="K12" s="267"/>
      <c r="L12" s="258"/>
      <c r="M12" s="258"/>
      <c r="N12" s="258"/>
      <c r="O12" s="258"/>
      <c r="P12" s="258"/>
      <c r="Q12" s="258"/>
      <c r="R12" s="258"/>
      <c r="S12" s="258"/>
      <c r="T12" s="258"/>
      <c r="U12" s="258"/>
      <c r="V12" s="258"/>
      <c r="W12" s="258"/>
      <c r="X12" s="258"/>
      <c r="Y12" s="90">
        <f>'Rev (Tb12)'!B13</f>
        <v>1740.5</v>
      </c>
      <c r="Z12" s="90">
        <f>'Rev (Tb12)'!C13</f>
        <v>2060.5</v>
      </c>
      <c r="AA12" s="90">
        <f>'Rev (Tb12)'!D13</f>
        <v>2522.4</v>
      </c>
      <c r="AB12" s="90">
        <f>'Rev (Tb12)'!E13</f>
        <v>2374.8000000000002</v>
      </c>
      <c r="AC12" s="90">
        <f>'Rev (Tb12)'!F13</f>
        <v>2093.8000000000002</v>
      </c>
      <c r="AD12" s="90">
        <f>'Rev (Tb12)'!G13</f>
        <v>1794.1</v>
      </c>
      <c r="AE12" s="75">
        <f>'Rev (Tb12)'!H13</f>
        <v>1971.5</v>
      </c>
      <c r="AF12" s="984">
        <f>'Rev (Tb12)'!I13</f>
        <v>1933</v>
      </c>
      <c r="AG12" s="75">
        <f>'Rev (Tb12)'!J13</f>
        <v>2556.3000000000002</v>
      </c>
      <c r="AH12" s="75">
        <f>'Rev (Tb12)'!K13</f>
        <v>2784.3</v>
      </c>
      <c r="AI12" s="75">
        <f>'Rev (Tb12)'!L13</f>
        <v>3036.3</v>
      </c>
      <c r="AJ12" s="75">
        <f>'Rev (Tb12)'!M13</f>
        <v>3410.5</v>
      </c>
      <c r="AK12" s="75">
        <f>'Rev (Tb12)'!N13</f>
        <v>3818.5</v>
      </c>
    </row>
    <row r="13" spans="1:102" s="29" customFormat="1">
      <c r="A13" s="266" t="s">
        <v>591</v>
      </c>
      <c r="B13" s="267">
        <v>85.3</v>
      </c>
      <c r="C13" s="267">
        <v>94.5</v>
      </c>
      <c r="D13" s="267">
        <v>89.9</v>
      </c>
      <c r="E13" s="267">
        <v>92</v>
      </c>
      <c r="F13" s="267">
        <v>109.6</v>
      </c>
      <c r="G13" s="267">
        <v>109.4</v>
      </c>
      <c r="H13" s="267">
        <v>99</v>
      </c>
      <c r="I13" s="267">
        <v>118</v>
      </c>
      <c r="J13" s="267">
        <v>150.1</v>
      </c>
      <c r="K13" s="267">
        <v>185.8</v>
      </c>
      <c r="L13" s="267">
        <v>246.4</v>
      </c>
      <c r="M13" s="267">
        <v>265.39999999999998</v>
      </c>
      <c r="N13" s="267">
        <v>252</v>
      </c>
      <c r="O13" s="267">
        <v>310.89999999999998</v>
      </c>
      <c r="P13" s="267">
        <v>334.5</v>
      </c>
      <c r="Q13" s="267">
        <v>436.7</v>
      </c>
      <c r="R13" s="267">
        <v>516.5</v>
      </c>
      <c r="S13" s="267">
        <v>550.6</v>
      </c>
      <c r="T13" s="267">
        <v>723.7</v>
      </c>
      <c r="U13" s="267">
        <v>888.1</v>
      </c>
      <c r="V13" s="267">
        <v>1121.4000000000001</v>
      </c>
      <c r="W13" s="267">
        <v>1192.0999999999999</v>
      </c>
      <c r="X13" s="267">
        <v>1543.4</v>
      </c>
      <c r="Y13" s="268">
        <v>1744.5</v>
      </c>
      <c r="Z13" s="268">
        <v>2060.5</v>
      </c>
      <c r="AA13" s="268">
        <v>2522.6</v>
      </c>
      <c r="AB13" s="268">
        <v>2374.8000000000002</v>
      </c>
      <c r="AC13" s="268"/>
      <c r="AD13" s="268"/>
      <c r="AE13" s="843"/>
      <c r="AF13" s="986"/>
      <c r="AG13" s="843"/>
      <c r="AH13" s="843"/>
      <c r="AI13" s="843"/>
      <c r="AJ13" s="843"/>
      <c r="AK13" s="843"/>
      <c r="AL13" s="39"/>
      <c r="AM13" s="39"/>
      <c r="AN13" s="39"/>
      <c r="AO13" s="39"/>
      <c r="AP13" s="39"/>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row>
    <row r="14" spans="1:102">
      <c r="A14" s="271" t="s">
        <v>177</v>
      </c>
      <c r="B14" s="267"/>
      <c r="C14" s="267"/>
      <c r="D14" s="267"/>
      <c r="E14" s="267"/>
      <c r="F14" s="267"/>
      <c r="G14" s="267"/>
      <c r="H14" s="267"/>
      <c r="I14" s="267"/>
      <c r="J14" s="267"/>
      <c r="K14" s="267"/>
      <c r="L14" s="258"/>
      <c r="M14" s="258"/>
      <c r="N14" s="258"/>
      <c r="O14" s="258"/>
      <c r="P14" s="258"/>
      <c r="Q14" s="258"/>
      <c r="R14" s="258"/>
      <c r="S14" s="258"/>
      <c r="T14" s="258"/>
      <c r="U14" s="258"/>
      <c r="V14" s="258"/>
      <c r="W14" s="258"/>
      <c r="X14" s="258"/>
      <c r="Y14" s="90">
        <f>'Rev (Tb12)'!B14</f>
        <v>981.1</v>
      </c>
      <c r="Z14" s="90">
        <f>'Rev (Tb12)'!C14</f>
        <v>666.7</v>
      </c>
      <c r="AA14" s="90">
        <f>'Rev (Tb12)'!D14</f>
        <v>794.2</v>
      </c>
      <c r="AB14" s="90">
        <f>'Rev (Tb12)'!E14</f>
        <v>195.4</v>
      </c>
      <c r="AC14" s="90">
        <f>'Rev (Tb12)'!F14</f>
        <v>92</v>
      </c>
      <c r="AD14" s="90">
        <f>'Rev (Tb12)'!G14</f>
        <v>113.6</v>
      </c>
      <c r="AE14" s="75">
        <f>'Rev (Tb12)'!H14</f>
        <v>89.5</v>
      </c>
      <c r="AF14" s="984">
        <f>'Rev (Tb12)'!I14</f>
        <v>775</v>
      </c>
      <c r="AG14" s="75">
        <f>'Rev (Tb12)'!J14</f>
        <v>428.1</v>
      </c>
      <c r="AH14" s="75">
        <f>'Rev (Tb12)'!K14</f>
        <v>259.3</v>
      </c>
      <c r="AI14" s="75">
        <f>'Rev (Tb12)'!L14</f>
        <v>240.3</v>
      </c>
      <c r="AJ14" s="75">
        <f>'Rev (Tb12)'!M14</f>
        <v>294.60000000000002</v>
      </c>
      <c r="AK14" s="75">
        <f>'Rev (Tb12)'!N14</f>
        <v>294.60000000000002</v>
      </c>
    </row>
    <row r="15" spans="1:102" s="29" customFormat="1">
      <c r="A15" s="272" t="s">
        <v>177</v>
      </c>
      <c r="B15" s="267">
        <v>102.9</v>
      </c>
      <c r="C15" s="281" t="s">
        <v>120</v>
      </c>
      <c r="D15" s="281" t="s">
        <v>120</v>
      </c>
      <c r="E15" s="267">
        <v>66.900000000000006</v>
      </c>
      <c r="F15" s="267">
        <v>260</v>
      </c>
      <c r="G15" s="267">
        <v>272.39999999999998</v>
      </c>
      <c r="H15" s="267">
        <v>256.7</v>
      </c>
      <c r="I15" s="267">
        <v>405.4</v>
      </c>
      <c r="J15" s="267">
        <v>390</v>
      </c>
      <c r="K15" s="267">
        <v>245.1</v>
      </c>
      <c r="L15" s="267">
        <v>258.7</v>
      </c>
      <c r="M15" s="267">
        <v>426.9</v>
      </c>
      <c r="N15" s="267">
        <v>434.9</v>
      </c>
      <c r="O15" s="267">
        <v>258.89999999999998</v>
      </c>
      <c r="P15" s="267">
        <v>396.5</v>
      </c>
      <c r="Q15" s="267">
        <v>634.29999999999995</v>
      </c>
      <c r="R15" s="267">
        <v>1076.8</v>
      </c>
      <c r="S15" s="267">
        <v>1946.5</v>
      </c>
      <c r="T15" s="267">
        <v>2333.9</v>
      </c>
      <c r="U15" s="267">
        <v>1961.8</v>
      </c>
      <c r="V15" s="267">
        <v>693.1</v>
      </c>
      <c r="W15" s="267">
        <v>1476.3</v>
      </c>
      <c r="X15" s="267">
        <v>1903.2</v>
      </c>
      <c r="Y15" s="268">
        <v>981.1</v>
      </c>
      <c r="Z15" s="268">
        <v>666.7</v>
      </c>
      <c r="AA15" s="268">
        <v>794.2</v>
      </c>
      <c r="AB15" s="273">
        <v>195.4</v>
      </c>
      <c r="AC15" s="273"/>
      <c r="AD15" s="273"/>
      <c r="AE15" s="844"/>
      <c r="AF15" s="987"/>
      <c r="AG15" s="844"/>
      <c r="AH15" s="844"/>
      <c r="AI15" s="844"/>
      <c r="AJ15" s="844"/>
      <c r="AK15" s="844"/>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row>
    <row r="16" spans="1:102">
      <c r="A16" s="265" t="s">
        <v>178</v>
      </c>
      <c r="B16" s="267"/>
      <c r="C16" s="267"/>
      <c r="D16" s="267"/>
      <c r="E16" s="267"/>
      <c r="F16" s="267"/>
      <c r="G16" s="267"/>
      <c r="H16" s="267"/>
      <c r="I16" s="267"/>
      <c r="J16" s="267"/>
      <c r="K16" s="267"/>
      <c r="L16" s="258"/>
      <c r="M16" s="258"/>
      <c r="N16" s="258"/>
      <c r="O16" s="258"/>
      <c r="P16" s="258"/>
      <c r="Q16" s="258"/>
      <c r="R16" s="258"/>
      <c r="S16" s="258"/>
      <c r="T16" s="258"/>
      <c r="U16" s="258"/>
      <c r="V16" s="258"/>
      <c r="W16" s="258"/>
      <c r="X16" s="258"/>
      <c r="Y16" s="90">
        <f>'Rev (Tb12)'!B15</f>
        <v>11.4</v>
      </c>
      <c r="Z16" s="90">
        <f>'Rev (Tb12)'!C15</f>
        <v>18.600000000000001</v>
      </c>
      <c r="AA16" s="90">
        <f>'Rev (Tb12)'!D15</f>
        <v>22.4</v>
      </c>
      <c r="AB16" s="90">
        <f>'Rev (Tb12)'!E15</f>
        <v>30.8</v>
      </c>
      <c r="AC16" s="90">
        <f>'Rev (Tb12)'!F15</f>
        <v>26.6</v>
      </c>
      <c r="AD16" s="90">
        <f>'Rev (Tb12)'!G15</f>
        <v>25.6</v>
      </c>
      <c r="AE16" s="75">
        <f>'Rev (Tb12)'!H15</f>
        <v>18.899999999999999</v>
      </c>
      <c r="AF16" s="984">
        <f>'Rev (Tb12)'!I15</f>
        <v>26.3</v>
      </c>
      <c r="AG16" s="75">
        <f>'Rev (Tb12)'!J15</f>
        <v>27.9</v>
      </c>
      <c r="AH16" s="75">
        <f>'Rev (Tb12)'!K15</f>
        <v>30.4</v>
      </c>
      <c r="AI16" s="75">
        <f>'Rev (Tb12)'!L15</f>
        <v>33.200000000000003</v>
      </c>
      <c r="AJ16" s="75">
        <f>'Rev (Tb12)'!M15</f>
        <v>36.200000000000003</v>
      </c>
      <c r="AK16" s="75">
        <f>'Rev (Tb12)'!N15</f>
        <v>39.4</v>
      </c>
    </row>
    <row r="17" spans="1:86" s="29" customFormat="1">
      <c r="A17" s="272" t="s">
        <v>179</v>
      </c>
      <c r="B17" s="281" t="s">
        <v>120</v>
      </c>
      <c r="C17" s="281" t="s">
        <v>120</v>
      </c>
      <c r="D17" s="281" t="s">
        <v>120</v>
      </c>
      <c r="E17" s="281" t="s">
        <v>120</v>
      </c>
      <c r="F17" s="281" t="s">
        <v>120</v>
      </c>
      <c r="G17" s="281" t="s">
        <v>120</v>
      </c>
      <c r="H17" s="281" t="s">
        <v>120</v>
      </c>
      <c r="I17" s="281" t="s">
        <v>120</v>
      </c>
      <c r="J17" s="281" t="s">
        <v>120</v>
      </c>
      <c r="K17" s="281" t="s">
        <v>120</v>
      </c>
      <c r="L17" s="267">
        <v>7.1</v>
      </c>
      <c r="M17" s="267">
        <v>108.5</v>
      </c>
      <c r="N17" s="267">
        <v>120.2</v>
      </c>
      <c r="O17" s="267">
        <v>105.9</v>
      </c>
      <c r="P17" s="267">
        <v>101.8</v>
      </c>
      <c r="Q17" s="267">
        <v>101.3</v>
      </c>
      <c r="R17" s="267">
        <v>73.099999999999994</v>
      </c>
      <c r="S17" s="267">
        <v>56.1</v>
      </c>
      <c r="T17" s="267">
        <v>56.6</v>
      </c>
      <c r="U17" s="267">
        <v>11.4</v>
      </c>
      <c r="V17" s="267" t="s">
        <v>120</v>
      </c>
      <c r="W17" s="267" t="s">
        <v>120</v>
      </c>
      <c r="X17" s="267" t="s">
        <v>120</v>
      </c>
      <c r="Y17" s="274" t="s">
        <v>120</v>
      </c>
      <c r="Z17" s="274" t="s">
        <v>120</v>
      </c>
      <c r="AA17" s="274" t="s">
        <v>120</v>
      </c>
      <c r="AB17" s="275" t="s">
        <v>120</v>
      </c>
      <c r="AC17" s="275" t="s">
        <v>120</v>
      </c>
      <c r="AD17" s="275" t="s">
        <v>120</v>
      </c>
      <c r="AE17" s="845" t="s">
        <v>120</v>
      </c>
      <c r="AF17" s="988" t="s">
        <v>120</v>
      </c>
      <c r="AG17" s="845" t="s">
        <v>120</v>
      </c>
      <c r="AH17" s="845" t="s">
        <v>120</v>
      </c>
      <c r="AI17" s="845" t="s">
        <v>120</v>
      </c>
      <c r="AJ17" s="845" t="s">
        <v>120</v>
      </c>
      <c r="AK17" s="845" t="s">
        <v>120</v>
      </c>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row>
    <row r="18" spans="1:86">
      <c r="A18" s="265" t="s">
        <v>180</v>
      </c>
      <c r="B18" s="267"/>
      <c r="C18" s="267"/>
      <c r="D18" s="267"/>
      <c r="E18" s="267"/>
      <c r="F18" s="267"/>
      <c r="G18" s="267"/>
      <c r="H18" s="267"/>
      <c r="I18" s="267"/>
      <c r="J18" s="267"/>
      <c r="K18" s="267"/>
      <c r="L18" s="258"/>
      <c r="M18" s="258"/>
      <c r="N18" s="258"/>
      <c r="O18" s="258"/>
      <c r="P18" s="258"/>
      <c r="Q18" s="258"/>
      <c r="R18" s="258"/>
      <c r="S18" s="258"/>
      <c r="T18" s="258"/>
      <c r="U18" s="258"/>
      <c r="V18" s="258"/>
      <c r="W18" s="258"/>
      <c r="X18" s="258"/>
      <c r="Y18" s="90">
        <f>'Rev (Tb12)'!B16</f>
        <v>6.3</v>
      </c>
      <c r="Z18" s="90">
        <f>'Rev (Tb12)'!C16</f>
        <v>9.1999999999999993</v>
      </c>
      <c r="AA18" s="90">
        <f>'Rev (Tb12)'!D16</f>
        <v>14.9</v>
      </c>
      <c r="AB18" s="90">
        <f>'Rev (Tb12)'!E16</f>
        <v>20.5</v>
      </c>
      <c r="AC18" s="90">
        <f>'Rev (Tb12)'!F16</f>
        <v>17.7</v>
      </c>
      <c r="AD18" s="90">
        <f>'Rev (Tb12)'!G16</f>
        <v>17.100000000000001</v>
      </c>
      <c r="AE18" s="75">
        <f>'Rev (Tb12)'!H16</f>
        <v>13</v>
      </c>
      <c r="AF18" s="984">
        <f>'Rev (Tb12)'!I16</f>
        <v>17.600000000000001</v>
      </c>
      <c r="AG18" s="75">
        <f>'Rev (Tb12)'!J16</f>
        <v>19.899999999999999</v>
      </c>
      <c r="AH18" s="75">
        <f>'Rev (Tb12)'!K16</f>
        <v>21.7</v>
      </c>
      <c r="AI18" s="75">
        <f>'Rev (Tb12)'!L16</f>
        <v>23.7</v>
      </c>
      <c r="AJ18" s="75">
        <f>'Rev (Tb12)'!M16</f>
        <v>25.8</v>
      </c>
      <c r="AK18" s="75">
        <f>'Rev (Tb12)'!N16</f>
        <v>28.1</v>
      </c>
    </row>
    <row r="19" spans="1:86">
      <c r="A19" s="265" t="s">
        <v>181</v>
      </c>
      <c r="B19" s="267"/>
      <c r="C19" s="267"/>
      <c r="D19" s="267"/>
      <c r="E19" s="267"/>
      <c r="F19" s="267"/>
      <c r="G19" s="267"/>
      <c r="H19" s="267"/>
      <c r="I19" s="267"/>
      <c r="J19" s="267"/>
      <c r="K19" s="267"/>
      <c r="L19" s="258"/>
      <c r="M19" s="258"/>
      <c r="N19" s="258"/>
      <c r="O19" s="258"/>
      <c r="P19" s="258"/>
      <c r="Q19" s="258"/>
      <c r="R19" s="258"/>
      <c r="S19" s="258"/>
      <c r="T19" s="258"/>
      <c r="U19" s="258"/>
      <c r="V19" s="258"/>
      <c r="W19" s="258"/>
      <c r="X19" s="258"/>
      <c r="Y19" s="90">
        <f>'Rev (Tb12)'!B18</f>
        <v>13.3</v>
      </c>
      <c r="Z19" s="90">
        <f>'Rev (Tb12)'!C18</f>
        <v>0</v>
      </c>
      <c r="AA19" s="90">
        <f>'Rev (Tb12)'!D18</f>
        <v>0</v>
      </c>
      <c r="AB19" s="102" t="str">
        <f>'Rev (Tb12)'!E18</f>
        <v>-</v>
      </c>
      <c r="AC19" s="102">
        <f>'Rev (Tb12)'!F18</f>
        <v>0</v>
      </c>
      <c r="AD19" s="102">
        <f>'Rev (Tb12)'!G18</f>
        <v>0</v>
      </c>
      <c r="AE19" s="846">
        <f>'Rev (Tb12)'!H18</f>
        <v>0</v>
      </c>
      <c r="AF19" s="989">
        <f>'Rev (Tb12)'!I18</f>
        <v>0</v>
      </c>
      <c r="AG19" s="846">
        <f>'Rev (Tb12)'!J18</f>
        <v>0</v>
      </c>
      <c r="AH19" s="846">
        <f>'Rev (Tb12)'!K18</f>
        <v>0</v>
      </c>
      <c r="AI19" s="846">
        <f>'Rev (Tb12)'!L18</f>
        <v>0</v>
      </c>
      <c r="AJ19" s="846">
        <f>'Rev (Tb12)'!M18</f>
        <v>0</v>
      </c>
      <c r="AK19" s="846">
        <f>'Rev (Tb12)'!N18</f>
        <v>0</v>
      </c>
    </row>
    <row r="20" spans="1:86">
      <c r="A20" s="265" t="s">
        <v>182</v>
      </c>
      <c r="B20" s="267"/>
      <c r="C20" s="267"/>
      <c r="D20" s="267"/>
      <c r="E20" s="267"/>
      <c r="F20" s="267"/>
      <c r="G20" s="267"/>
      <c r="H20" s="267"/>
      <c r="I20" s="267"/>
      <c r="J20" s="267"/>
      <c r="K20" s="267"/>
      <c r="L20" s="258"/>
      <c r="M20" s="258"/>
      <c r="N20" s="258"/>
      <c r="O20" s="258"/>
      <c r="P20" s="258"/>
      <c r="Q20" s="258"/>
      <c r="R20" s="258"/>
      <c r="S20" s="258"/>
      <c r="T20" s="258"/>
      <c r="U20" s="258"/>
      <c r="V20" s="258"/>
      <c r="W20" s="258"/>
      <c r="X20" s="258"/>
      <c r="Y20" s="90">
        <f>'Rev (Tb12)'!B19</f>
        <v>163.19999999999999</v>
      </c>
      <c r="Z20" s="90">
        <f>'Rev (Tb12)'!C19</f>
        <v>244.5</v>
      </c>
      <c r="AA20" s="90">
        <f>'Rev (Tb12)'!D19</f>
        <v>186.1</v>
      </c>
      <c r="AB20" s="102">
        <f>'Rev (Tb12)'!E19</f>
        <v>168.9</v>
      </c>
      <c r="AC20" s="102">
        <f>'Rev (Tb12)'!F19</f>
        <v>132.6</v>
      </c>
      <c r="AD20" s="102">
        <f>'Rev (Tb12)'!G19</f>
        <v>181.7</v>
      </c>
      <c r="AE20" s="846">
        <f>'Rev (Tb12)'!H19</f>
        <v>137.4</v>
      </c>
      <c r="AF20" s="989">
        <f>'Rev (Tb12)'!I19</f>
        <v>154.6</v>
      </c>
      <c r="AG20" s="846">
        <f>'Rev (Tb12)'!J19</f>
        <v>149.19999999999999</v>
      </c>
      <c r="AH20" s="846">
        <f>'Rev (Tb12)'!K19</f>
        <v>162.69999999999999</v>
      </c>
      <c r="AI20" s="846">
        <f>'Rev (Tb12)'!L19</f>
        <v>177.3</v>
      </c>
      <c r="AJ20" s="846">
        <f>'Rev (Tb12)'!M19</f>
        <v>193.3</v>
      </c>
      <c r="AK20" s="846">
        <f>'Rev (Tb12)'!N19</f>
        <v>210.7</v>
      </c>
    </row>
    <row r="21" spans="1:86" s="29" customFormat="1">
      <c r="A21" s="272" t="s">
        <v>183</v>
      </c>
      <c r="B21" s="267">
        <v>9.3000000000000007</v>
      </c>
      <c r="C21" s="267">
        <v>0</v>
      </c>
      <c r="D21" s="267">
        <v>15.9</v>
      </c>
      <c r="E21" s="267">
        <v>24.3</v>
      </c>
      <c r="F21" s="267">
        <v>24.1</v>
      </c>
      <c r="G21" s="267">
        <v>26.9</v>
      </c>
      <c r="H21" s="267">
        <v>27.9</v>
      </c>
      <c r="I21" s="267">
        <v>33.6</v>
      </c>
      <c r="J21" s="267">
        <v>34.1</v>
      </c>
      <c r="K21" s="267">
        <v>42.5</v>
      </c>
      <c r="L21" s="267">
        <v>47</v>
      </c>
      <c r="M21" s="267">
        <v>53.8</v>
      </c>
      <c r="N21" s="267">
        <v>57.9</v>
      </c>
      <c r="O21" s="267">
        <v>62.1</v>
      </c>
      <c r="P21" s="267">
        <v>117.2</v>
      </c>
      <c r="Q21" s="267">
        <v>123.2</v>
      </c>
      <c r="R21" s="267">
        <v>154.69999999999999</v>
      </c>
      <c r="S21" s="267">
        <v>200.9</v>
      </c>
      <c r="T21" s="267">
        <v>199.3</v>
      </c>
      <c r="U21" s="267">
        <v>189.9</v>
      </c>
      <c r="V21" s="267">
        <v>244.4</v>
      </c>
      <c r="W21" s="267">
        <v>278.8</v>
      </c>
      <c r="X21" s="267">
        <v>290.7</v>
      </c>
      <c r="Y21" s="268">
        <v>190.7</v>
      </c>
      <c r="Z21" s="268">
        <v>244.5</v>
      </c>
      <c r="AA21" s="268">
        <v>186.1</v>
      </c>
      <c r="AB21" s="273">
        <v>168.9</v>
      </c>
      <c r="AC21" s="273"/>
      <c r="AD21" s="273"/>
      <c r="AE21" s="844"/>
      <c r="AF21" s="987"/>
      <c r="AG21" s="844"/>
      <c r="AH21" s="844"/>
      <c r="AI21" s="844"/>
      <c r="AJ21" s="844"/>
      <c r="AK21" s="844"/>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row>
    <row r="22" spans="1:86">
      <c r="A22" s="265" t="s">
        <v>184</v>
      </c>
      <c r="B22" s="267"/>
      <c r="C22" s="267"/>
      <c r="D22" s="267"/>
      <c r="E22" s="267"/>
      <c r="F22" s="267"/>
      <c r="G22" s="267"/>
      <c r="H22" s="267"/>
      <c r="I22" s="267"/>
      <c r="J22" s="267"/>
      <c r="K22" s="267"/>
      <c r="L22" s="258"/>
      <c r="M22" s="258"/>
      <c r="N22" s="258"/>
      <c r="O22" s="258"/>
      <c r="P22" s="258"/>
      <c r="Q22" s="258"/>
      <c r="R22" s="258"/>
      <c r="S22" s="258"/>
      <c r="T22" s="258"/>
      <c r="U22" s="258"/>
      <c r="V22" s="258"/>
      <c r="W22" s="258"/>
      <c r="X22" s="258"/>
      <c r="Y22" s="90">
        <f>'Rev (Tb12)'!B20</f>
        <v>67.400000000000006</v>
      </c>
      <c r="Z22" s="90">
        <f>'Rev (Tb12)'!C20</f>
        <v>38.5</v>
      </c>
      <c r="AA22" s="90">
        <f>'Rev (Tb12)'!D20</f>
        <v>43.1</v>
      </c>
      <c r="AB22" s="90">
        <f>'Rev (Tb12)'!E20</f>
        <v>66</v>
      </c>
      <c r="AC22" s="90">
        <f>'Rev (Tb12)'!F20</f>
        <v>78.7</v>
      </c>
      <c r="AD22" s="90">
        <f>'Rev (Tb12)'!G20</f>
        <v>91.4</v>
      </c>
      <c r="AE22" s="75">
        <f>'Rev (Tb12)'!H20</f>
        <v>84.2</v>
      </c>
      <c r="AF22" s="984">
        <f>'Rev (Tb12)'!I20</f>
        <v>110.8</v>
      </c>
      <c r="AG22" s="75">
        <f>'Rev (Tb12)'!J20</f>
        <v>116</v>
      </c>
      <c r="AH22" s="75">
        <f>'Rev (Tb12)'!K20</f>
        <v>126.4</v>
      </c>
      <c r="AI22" s="75">
        <f>'Rev (Tb12)'!L20</f>
        <v>137.80000000000001</v>
      </c>
      <c r="AJ22" s="75">
        <f>'Rev (Tb12)'!M20</f>
        <v>155.19999999999999</v>
      </c>
      <c r="AK22" s="75">
        <f>'Rev (Tb12)'!N20</f>
        <v>168.7</v>
      </c>
    </row>
    <row r="23" spans="1:86" s="29" customFormat="1">
      <c r="A23" s="272" t="s">
        <v>184</v>
      </c>
      <c r="B23" s="281" t="s">
        <v>120</v>
      </c>
      <c r="C23" s="281" t="s">
        <v>120</v>
      </c>
      <c r="D23" s="281" t="s">
        <v>120</v>
      </c>
      <c r="E23" s="281" t="s">
        <v>120</v>
      </c>
      <c r="F23" s="281" t="s">
        <v>120</v>
      </c>
      <c r="G23" s="281" t="s">
        <v>120</v>
      </c>
      <c r="H23" s="281" t="s">
        <v>120</v>
      </c>
      <c r="I23" s="281" t="s">
        <v>120</v>
      </c>
      <c r="J23" s="281" t="s">
        <v>120</v>
      </c>
      <c r="K23" s="281" t="s">
        <v>120</v>
      </c>
      <c r="L23" s="267">
        <v>37</v>
      </c>
      <c r="M23" s="267">
        <v>64.2</v>
      </c>
      <c r="N23" s="267">
        <v>51.3</v>
      </c>
      <c r="O23" s="267">
        <v>21.9</v>
      </c>
      <c r="P23" s="267">
        <v>41.4</v>
      </c>
      <c r="Q23" s="267">
        <v>33.299999999999997</v>
      </c>
      <c r="R23" s="267">
        <v>17.899999999999999</v>
      </c>
      <c r="S23" s="267">
        <v>22.1</v>
      </c>
      <c r="T23" s="267">
        <v>19.3</v>
      </c>
      <c r="U23" s="267">
        <v>22</v>
      </c>
      <c r="V23" s="267">
        <v>32</v>
      </c>
      <c r="W23" s="267">
        <v>42.3</v>
      </c>
      <c r="X23" s="267">
        <v>40.4</v>
      </c>
      <c r="Y23" s="268">
        <v>67.400000000000006</v>
      </c>
      <c r="Z23" s="268">
        <v>38.5</v>
      </c>
      <c r="AA23" s="268">
        <v>42.9</v>
      </c>
      <c r="AB23" s="273">
        <v>66</v>
      </c>
      <c r="AC23" s="273"/>
      <c r="AD23" s="273"/>
      <c r="AE23" s="844"/>
      <c r="AF23" s="987"/>
      <c r="AG23" s="844"/>
      <c r="AH23" s="844"/>
      <c r="AI23" s="844"/>
      <c r="AJ23" s="844"/>
      <c r="AK23" s="844"/>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row>
    <row r="24" spans="1:86" s="29" customFormat="1">
      <c r="A24" s="272" t="s">
        <v>185</v>
      </c>
      <c r="B24" s="281" t="s">
        <v>120</v>
      </c>
      <c r="C24" s="281" t="s">
        <v>120</v>
      </c>
      <c r="D24" s="281" t="s">
        <v>120</v>
      </c>
      <c r="E24" s="281" t="s">
        <v>120</v>
      </c>
      <c r="F24" s="281" t="s">
        <v>120</v>
      </c>
      <c r="G24" s="281" t="s">
        <v>120</v>
      </c>
      <c r="H24" s="281" t="s">
        <v>120</v>
      </c>
      <c r="I24" s="281" t="s">
        <v>120</v>
      </c>
      <c r="J24" s="281" t="s">
        <v>120</v>
      </c>
      <c r="K24" s="267">
        <v>22.7</v>
      </c>
      <c r="L24" s="267">
        <v>49.6</v>
      </c>
      <c r="M24" s="267">
        <v>56.8</v>
      </c>
      <c r="N24" s="267">
        <v>51.7</v>
      </c>
      <c r="O24" s="267">
        <v>69</v>
      </c>
      <c r="P24" s="267">
        <v>55.3</v>
      </c>
      <c r="Q24" s="267">
        <v>78.599999999999994</v>
      </c>
      <c r="R24" s="267">
        <v>72.099999999999994</v>
      </c>
      <c r="S24" s="267">
        <v>92.4</v>
      </c>
      <c r="T24" s="267">
        <v>111.2</v>
      </c>
      <c r="U24" s="267">
        <v>99</v>
      </c>
      <c r="V24" s="267">
        <v>83.1</v>
      </c>
      <c r="W24" s="267">
        <v>91.7</v>
      </c>
      <c r="X24" s="267">
        <v>96.3</v>
      </c>
      <c r="Y24" s="268">
        <v>108.8</v>
      </c>
      <c r="Z24" s="268">
        <v>144.6</v>
      </c>
      <c r="AA24" s="268">
        <v>158.1</v>
      </c>
      <c r="AB24" s="273">
        <v>162.1</v>
      </c>
      <c r="AC24" s="273"/>
      <c r="AD24" s="273"/>
      <c r="AE24" s="844"/>
      <c r="AF24" s="987"/>
      <c r="AG24" s="844"/>
      <c r="AH24" s="844"/>
      <c r="AI24" s="844"/>
      <c r="AJ24" s="844"/>
      <c r="AK24" s="844"/>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row>
    <row r="25" spans="1:86" s="29" customFormat="1">
      <c r="A25" s="272" t="s">
        <v>186</v>
      </c>
      <c r="B25" s="267">
        <v>20</v>
      </c>
      <c r="C25" s="267">
        <v>27.1</v>
      </c>
      <c r="D25" s="267">
        <v>25</v>
      </c>
      <c r="E25" s="267">
        <v>26.5</v>
      </c>
      <c r="F25" s="267">
        <v>29.7</v>
      </c>
      <c r="G25" s="267">
        <v>33.6</v>
      </c>
      <c r="H25" s="267">
        <v>35.799999999999997</v>
      </c>
      <c r="I25" s="267">
        <v>37.299999999999997</v>
      </c>
      <c r="J25" s="267">
        <v>62.5</v>
      </c>
      <c r="K25" s="267">
        <v>67.8</v>
      </c>
      <c r="L25" s="267">
        <v>34.9</v>
      </c>
      <c r="M25" s="267">
        <v>58.8</v>
      </c>
      <c r="N25" s="267">
        <v>62.4</v>
      </c>
      <c r="O25" s="267">
        <v>73.900000000000006</v>
      </c>
      <c r="P25" s="267">
        <v>83.3</v>
      </c>
      <c r="Q25" s="267">
        <v>90.7</v>
      </c>
      <c r="R25" s="267">
        <v>91.9</v>
      </c>
      <c r="S25" s="267">
        <v>104</v>
      </c>
      <c r="T25" s="267">
        <v>97</v>
      </c>
      <c r="U25" s="267">
        <v>82.3</v>
      </c>
      <c r="V25" s="267">
        <v>103.9</v>
      </c>
      <c r="W25" s="267">
        <v>92.9</v>
      </c>
      <c r="X25" s="267">
        <v>111.3</v>
      </c>
      <c r="Y25" s="268">
        <v>133.9</v>
      </c>
      <c r="Z25" s="268">
        <v>118.1</v>
      </c>
      <c r="AA25" s="268">
        <v>208.5</v>
      </c>
      <c r="AB25" s="273">
        <v>211.7</v>
      </c>
      <c r="AC25" s="273"/>
      <c r="AD25" s="273"/>
      <c r="AE25" s="844"/>
      <c r="AF25" s="987"/>
      <c r="AG25" s="844"/>
      <c r="AH25" s="844"/>
      <c r="AI25" s="844"/>
      <c r="AJ25" s="844"/>
      <c r="AK25" s="844"/>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row>
    <row r="26" spans="1:86">
      <c r="A26" s="265" t="s">
        <v>187</v>
      </c>
      <c r="B26" s="267"/>
      <c r="C26" s="267"/>
      <c r="D26" s="267"/>
      <c r="E26" s="267"/>
      <c r="F26" s="267"/>
      <c r="G26" s="267"/>
      <c r="H26" s="267"/>
      <c r="I26" s="267"/>
      <c r="J26" s="267"/>
      <c r="K26" s="267"/>
      <c r="L26" s="258"/>
      <c r="M26" s="258"/>
      <c r="N26" s="258"/>
      <c r="O26" s="258"/>
      <c r="P26" s="258"/>
      <c r="Q26" s="258"/>
      <c r="R26" s="258"/>
      <c r="S26" s="258"/>
      <c r="T26" s="258"/>
      <c r="U26" s="258"/>
      <c r="V26" s="258"/>
      <c r="W26" s="258"/>
      <c r="X26" s="258"/>
      <c r="Y26" s="90">
        <f>'Rev (Tb12)'!B21</f>
        <v>0.9</v>
      </c>
      <c r="Z26" s="90">
        <f>'Rev (Tb12)'!C21</f>
        <v>2</v>
      </c>
      <c r="AA26" s="90">
        <f>'Rev (Tb12)'!D21</f>
        <v>0.7</v>
      </c>
      <c r="AB26" s="78">
        <f>'Rev (Tb12)'!E21</f>
        <v>0.6</v>
      </c>
      <c r="AC26" s="78">
        <f>'Rev (Tb12)'!F21</f>
        <v>0.5</v>
      </c>
      <c r="AD26" s="78">
        <f>'Rev (Tb12)'!G21</f>
        <v>0</v>
      </c>
      <c r="AE26" s="80">
        <f>'Rev (Tb12)'!H21</f>
        <v>0.2</v>
      </c>
      <c r="AF26" s="978">
        <f>'Rev (Tb12)'!I21</f>
        <v>0</v>
      </c>
      <c r="AG26" s="80">
        <f>'Rev (Tb12)'!J21</f>
        <v>0.2</v>
      </c>
      <c r="AH26" s="80">
        <f>'Rev (Tb12)'!K21</f>
        <v>0.2</v>
      </c>
      <c r="AI26" s="80">
        <f>'Rev (Tb12)'!L21</f>
        <v>0.2</v>
      </c>
      <c r="AJ26" s="80">
        <f>'Rev (Tb12)'!M21</f>
        <v>0.2</v>
      </c>
      <c r="AK26" s="80">
        <f>'Rev (Tb12)'!N21</f>
        <v>0.2</v>
      </c>
    </row>
    <row r="27" spans="1:86">
      <c r="A27" s="265"/>
      <c r="B27" s="267"/>
      <c r="C27" s="267"/>
      <c r="D27" s="267"/>
      <c r="E27" s="267"/>
      <c r="F27" s="267"/>
      <c r="G27" s="267"/>
      <c r="H27" s="267"/>
      <c r="I27" s="267"/>
      <c r="J27" s="267"/>
      <c r="K27" s="267"/>
      <c r="L27" s="258"/>
      <c r="M27" s="258"/>
      <c r="N27" s="258"/>
      <c r="O27" s="258"/>
      <c r="P27" s="258"/>
      <c r="Q27" s="258"/>
      <c r="R27" s="258"/>
      <c r="S27" s="258"/>
      <c r="T27" s="258"/>
      <c r="U27" s="258"/>
      <c r="V27" s="258"/>
      <c r="W27" s="258"/>
      <c r="X27" s="258"/>
      <c r="Y27" s="90"/>
      <c r="Z27" s="90"/>
      <c r="AA27" s="90"/>
      <c r="AB27" s="78"/>
      <c r="AC27" s="78"/>
      <c r="AD27" s="78"/>
      <c r="AE27" s="80"/>
      <c r="AF27" s="978"/>
      <c r="AG27" s="80"/>
      <c r="AH27" s="80"/>
      <c r="AI27" s="80"/>
      <c r="AJ27" s="80"/>
      <c r="AK27" s="80"/>
    </row>
    <row r="28" spans="1:86">
      <c r="A28" s="265" t="s">
        <v>124</v>
      </c>
      <c r="B28" s="267"/>
      <c r="C28" s="267"/>
      <c r="D28" s="267"/>
      <c r="E28" s="267"/>
      <c r="F28" s="267"/>
      <c r="G28" s="267"/>
      <c r="H28" s="267"/>
      <c r="I28" s="267"/>
      <c r="J28" s="267"/>
      <c r="K28" s="267"/>
      <c r="L28" s="258"/>
      <c r="M28" s="258"/>
      <c r="N28" s="258"/>
      <c r="O28" s="258"/>
      <c r="P28" s="258"/>
      <c r="Q28" s="258"/>
      <c r="R28" s="258"/>
      <c r="S28" s="258"/>
      <c r="T28" s="258"/>
      <c r="U28" s="258"/>
      <c r="V28" s="258"/>
      <c r="W28" s="258"/>
      <c r="X28" s="258"/>
      <c r="Y28" s="90">
        <f>'Rev (Tb12)'!B23</f>
        <v>3.7</v>
      </c>
      <c r="Z28" s="90">
        <f>'Rev (Tb12)'!C23</f>
        <v>6.4</v>
      </c>
      <c r="AA28" s="90">
        <f>'Rev (Tb12)'!D23</f>
        <v>14.6</v>
      </c>
      <c r="AB28" s="78">
        <f>'Rev (Tb12)'!E23</f>
        <v>18</v>
      </c>
      <c r="AC28" s="78">
        <f>'Rev (Tb12)'!F23</f>
        <v>14.4</v>
      </c>
      <c r="AD28" s="78">
        <f>'Rev (Tb12)'!G23</f>
        <v>11.2</v>
      </c>
      <c r="AE28" s="80">
        <f>'Rev (Tb12)'!H23</f>
        <v>0</v>
      </c>
      <c r="AF28" s="978">
        <f>'Rev (Tb12)'!I23</f>
        <v>8.6</v>
      </c>
      <c r="AG28" s="80">
        <f>'Rev (Tb12)'!J23</f>
        <v>0</v>
      </c>
      <c r="AH28" s="80">
        <f>'Rev (Tb12)'!K23</f>
        <v>0</v>
      </c>
      <c r="AI28" s="80">
        <f>'Rev (Tb12)'!L23</f>
        <v>0</v>
      </c>
      <c r="AJ28" s="80">
        <f>'Rev (Tb12)'!M23</f>
        <v>0</v>
      </c>
      <c r="AK28" s="80">
        <f>'Rev (Tb12)'!N23</f>
        <v>0</v>
      </c>
    </row>
    <row r="29" spans="1:86">
      <c r="A29" s="265" t="s">
        <v>188</v>
      </c>
      <c r="B29" s="267"/>
      <c r="C29" s="267"/>
      <c r="D29" s="267"/>
      <c r="E29" s="267"/>
      <c r="F29" s="267"/>
      <c r="G29" s="267"/>
      <c r="H29" s="267"/>
      <c r="I29" s="267"/>
      <c r="J29" s="267"/>
      <c r="K29" s="267"/>
      <c r="L29" s="258"/>
      <c r="M29" s="258"/>
      <c r="N29" s="258"/>
      <c r="O29" s="258"/>
      <c r="P29" s="258"/>
      <c r="Q29" s="258"/>
      <c r="R29" s="258"/>
      <c r="S29" s="258"/>
      <c r="T29" s="258"/>
      <c r="U29" s="258"/>
      <c r="V29" s="258"/>
      <c r="W29" s="258"/>
      <c r="X29" s="258"/>
      <c r="Y29" s="479"/>
      <c r="Z29" s="479"/>
      <c r="AA29" s="479"/>
      <c r="AB29" s="78"/>
      <c r="AC29" s="78"/>
      <c r="AD29" s="78"/>
      <c r="AE29" s="80"/>
      <c r="AF29" s="978"/>
      <c r="AG29" s="80"/>
      <c r="AH29" s="80"/>
      <c r="AI29" s="80"/>
      <c r="AJ29" s="80"/>
      <c r="AK29" s="80"/>
    </row>
    <row r="30" spans="1:86">
      <c r="A30" s="265" t="s">
        <v>189</v>
      </c>
      <c r="B30" s="267"/>
      <c r="C30" s="267"/>
      <c r="D30" s="267"/>
      <c r="E30" s="267"/>
      <c r="F30" s="267"/>
      <c r="G30" s="267"/>
      <c r="H30" s="267"/>
      <c r="I30" s="267"/>
      <c r="J30" s="267"/>
      <c r="K30" s="267"/>
      <c r="L30" s="258"/>
      <c r="M30" s="258"/>
      <c r="N30" s="258"/>
      <c r="O30" s="258"/>
      <c r="P30" s="258"/>
      <c r="Q30" s="258"/>
      <c r="R30" s="258"/>
      <c r="S30" s="258"/>
      <c r="T30" s="258"/>
      <c r="U30" s="258"/>
      <c r="V30" s="258"/>
      <c r="W30" s="258"/>
      <c r="X30" s="258"/>
      <c r="Y30" s="90">
        <f>'Rev (Tb12)'!B27</f>
        <v>1092.0999999999999</v>
      </c>
      <c r="Z30" s="90">
        <f>'Rev (Tb12)'!C27</f>
        <v>1496.1</v>
      </c>
      <c r="AA30" s="90">
        <f>'Rev (Tb12)'!D27</f>
        <v>1668.8</v>
      </c>
      <c r="AB30" s="837">
        <f>'Rev (Tb12)'!E27</f>
        <v>1567</v>
      </c>
      <c r="AC30" s="837">
        <f>'Rev (Tb12)'!F27</f>
        <v>1442.6</v>
      </c>
      <c r="AD30" s="78">
        <f>'Rev (Tb12)'!G27</f>
        <v>1868.8</v>
      </c>
      <c r="AE30" s="80">
        <f>'Rev (Tb12)'!H27</f>
        <v>1974.2</v>
      </c>
      <c r="AF30" s="978">
        <f>'Rev (Tb12)'!I27</f>
        <v>2067.1</v>
      </c>
      <c r="AG30" s="80">
        <f>'Rev (Tb12)'!J27</f>
        <v>2188.8000000000002</v>
      </c>
      <c r="AH30" s="80">
        <f>'Rev (Tb12)'!K27</f>
        <v>2338.6</v>
      </c>
      <c r="AI30" s="80">
        <f>'Rev (Tb12)'!L27</f>
        <v>2218.6999999999998</v>
      </c>
      <c r="AJ30" s="80">
        <f>'Rev (Tb12)'!M27</f>
        <v>2618.8000000000002</v>
      </c>
      <c r="AK30" s="80">
        <f>'Rev (Tb12)'!N27</f>
        <v>3077.7</v>
      </c>
    </row>
    <row r="31" spans="1:86" s="29" customFormat="1">
      <c r="A31" s="272" t="s">
        <v>189</v>
      </c>
      <c r="B31" s="281" t="s">
        <v>120</v>
      </c>
      <c r="C31" s="281" t="s">
        <v>120</v>
      </c>
      <c r="D31" s="281" t="s">
        <v>120</v>
      </c>
      <c r="E31" s="281" t="s">
        <v>120</v>
      </c>
      <c r="F31" s="281" t="s">
        <v>120</v>
      </c>
      <c r="G31" s="281" t="s">
        <v>120</v>
      </c>
      <c r="H31" s="281" t="s">
        <v>120</v>
      </c>
      <c r="I31" s="281" t="s">
        <v>120</v>
      </c>
      <c r="J31" s="281" t="s">
        <v>120</v>
      </c>
      <c r="K31" s="281" t="s">
        <v>120</v>
      </c>
      <c r="L31" s="267">
        <v>146</v>
      </c>
      <c r="M31" s="267">
        <v>218.2</v>
      </c>
      <c r="N31" s="267">
        <v>198.3</v>
      </c>
      <c r="O31" s="267">
        <v>289.60000000000002</v>
      </c>
      <c r="P31" s="267">
        <v>311.8</v>
      </c>
      <c r="Q31" s="267">
        <v>315.7</v>
      </c>
      <c r="R31" s="267">
        <v>326.2</v>
      </c>
      <c r="S31" s="267">
        <v>401.1</v>
      </c>
      <c r="T31" s="267">
        <v>557.5</v>
      </c>
      <c r="U31" s="267">
        <v>610.9</v>
      </c>
      <c r="V31" s="267">
        <v>703</v>
      </c>
      <c r="W31" s="267">
        <v>778.1</v>
      </c>
      <c r="X31" s="267">
        <v>525.5</v>
      </c>
      <c r="Y31" s="268">
        <v>1010</v>
      </c>
      <c r="Z31" s="268">
        <v>1217.2</v>
      </c>
      <c r="AA31" s="268">
        <v>1042</v>
      </c>
      <c r="AB31" s="273">
        <v>1214</v>
      </c>
      <c r="AC31" s="273"/>
      <c r="AD31" s="273"/>
      <c r="AE31" s="844"/>
      <c r="AF31" s="987"/>
      <c r="AG31" s="844"/>
      <c r="AH31" s="844"/>
      <c r="AI31" s="844"/>
      <c r="AJ31" s="844"/>
      <c r="AK31" s="844"/>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row>
    <row r="32" spans="1:86">
      <c r="A32" s="265" t="s">
        <v>190</v>
      </c>
      <c r="B32" s="267"/>
      <c r="C32" s="267"/>
      <c r="D32" s="267"/>
      <c r="E32" s="267"/>
      <c r="F32" s="267"/>
      <c r="G32" s="267"/>
      <c r="H32" s="267"/>
      <c r="I32" s="267"/>
      <c r="J32" s="267"/>
      <c r="K32" s="267"/>
      <c r="L32" s="258"/>
      <c r="M32" s="258"/>
      <c r="N32" s="258"/>
      <c r="O32" s="258"/>
      <c r="P32" s="258"/>
      <c r="Q32" s="258"/>
      <c r="R32" s="258"/>
      <c r="S32" s="258"/>
      <c r="T32" s="258"/>
      <c r="U32" s="258"/>
      <c r="V32" s="258"/>
      <c r="W32" s="258"/>
      <c r="X32" s="258"/>
      <c r="Y32" s="90">
        <f>'Rev (Tb12)'!B28</f>
        <v>70.2</v>
      </c>
      <c r="Z32" s="90">
        <f>'Rev (Tb12)'!C28</f>
        <v>67.3</v>
      </c>
      <c r="AA32" s="90">
        <f>'Rev (Tb12)'!D28</f>
        <v>137.30000000000001</v>
      </c>
      <c r="AB32" s="90">
        <f>'Rev (Tb12)'!E28</f>
        <v>126.1</v>
      </c>
      <c r="AC32" s="90">
        <f>'Rev (Tb12)'!F28</f>
        <v>79.2</v>
      </c>
      <c r="AD32" s="90">
        <f>'Rev (Tb12)'!G28</f>
        <v>42.4</v>
      </c>
      <c r="AE32" s="75">
        <f>'Rev (Tb12)'!H28</f>
        <v>60</v>
      </c>
      <c r="AF32" s="984">
        <f>'Rev (Tb12)'!I28</f>
        <v>100.3</v>
      </c>
      <c r="AG32" s="75">
        <f>'Rev (Tb12)'!J28</f>
        <v>97.3</v>
      </c>
      <c r="AH32" s="75">
        <f>'Rev (Tb12)'!K28</f>
        <v>105.3</v>
      </c>
      <c r="AI32" s="75">
        <f>'Rev (Tb12)'!L28</f>
        <v>114</v>
      </c>
      <c r="AJ32" s="75">
        <f>'Rev (Tb12)'!M28</f>
        <v>123.5</v>
      </c>
      <c r="AK32" s="75">
        <f>'Rev (Tb12)'!N28</f>
        <v>133.80000000000001</v>
      </c>
    </row>
    <row r="33" spans="1:86">
      <c r="A33" s="265" t="s">
        <v>191</v>
      </c>
      <c r="B33" s="267"/>
      <c r="C33" s="267"/>
      <c r="D33" s="267"/>
      <c r="E33" s="267"/>
      <c r="F33" s="267"/>
      <c r="G33" s="267"/>
      <c r="H33" s="267"/>
      <c r="I33" s="267"/>
      <c r="J33" s="267"/>
      <c r="K33" s="267"/>
      <c r="L33" s="258"/>
      <c r="M33" s="258"/>
      <c r="N33" s="258"/>
      <c r="O33" s="258"/>
      <c r="P33" s="258"/>
      <c r="Q33" s="258"/>
      <c r="R33" s="258"/>
      <c r="S33" s="258"/>
      <c r="T33" s="258"/>
      <c r="U33" s="258"/>
      <c r="V33" s="258"/>
      <c r="W33" s="258"/>
      <c r="X33" s="258"/>
      <c r="Y33" s="90">
        <f>'Rev (Tb12)'!B30</f>
        <v>560.5</v>
      </c>
      <c r="Z33" s="90">
        <f>'Rev (Tb12)'!C30</f>
        <v>541.9</v>
      </c>
      <c r="AA33" s="90">
        <f>'Rev (Tb12)'!D30</f>
        <v>638.6</v>
      </c>
      <c r="AB33" s="90">
        <f>'Rev (Tb12)'!E30</f>
        <v>503.3</v>
      </c>
      <c r="AC33" s="90">
        <f>'Rev (Tb12)'!F30</f>
        <v>603.70000000000005</v>
      </c>
      <c r="AD33" s="90">
        <f>'Rev (Tb12)'!G30</f>
        <v>757.3</v>
      </c>
      <c r="AE33" s="75">
        <f>'Rev (Tb12)'!H30</f>
        <v>782.3</v>
      </c>
      <c r="AF33" s="984">
        <f>'Rev (Tb12)'!I30</f>
        <v>774</v>
      </c>
      <c r="AG33" s="75">
        <f>'Rev (Tb12)'!J30</f>
        <v>922.7</v>
      </c>
      <c r="AH33" s="75">
        <f>'Rev (Tb12)'!K30</f>
        <v>1005.5</v>
      </c>
      <c r="AI33" s="75">
        <f>'Rev (Tb12)'!L30</f>
        <v>1093.8</v>
      </c>
      <c r="AJ33" s="75">
        <f>'Rev (Tb12)'!M30</f>
        <v>1190.2</v>
      </c>
      <c r="AK33" s="75">
        <f>'Rev (Tb12)'!N30</f>
        <v>1293.4000000000001</v>
      </c>
    </row>
    <row r="34" spans="1:86" s="29" customFormat="1">
      <c r="A34" s="272" t="s">
        <v>130</v>
      </c>
      <c r="B34" s="267">
        <v>82.5</v>
      </c>
      <c r="C34" s="267">
        <v>90</v>
      </c>
      <c r="D34" s="267">
        <v>79.2</v>
      </c>
      <c r="E34" s="267">
        <v>93</v>
      </c>
      <c r="F34" s="267">
        <v>92.8</v>
      </c>
      <c r="G34" s="267">
        <v>103.9</v>
      </c>
      <c r="H34" s="267">
        <v>103</v>
      </c>
      <c r="I34" s="267">
        <v>114.9</v>
      </c>
      <c r="J34" s="267">
        <v>148.6</v>
      </c>
      <c r="K34" s="267">
        <v>152.19999999999999</v>
      </c>
      <c r="L34" s="267">
        <v>141.30000000000001</v>
      </c>
      <c r="M34" s="267">
        <v>175.4</v>
      </c>
      <c r="N34" s="267">
        <v>186.5</v>
      </c>
      <c r="O34" s="267">
        <v>178.8</v>
      </c>
      <c r="P34" s="267">
        <v>174.7</v>
      </c>
      <c r="Q34" s="267">
        <v>203.1</v>
      </c>
      <c r="R34" s="267">
        <v>255.9</v>
      </c>
      <c r="S34" s="267">
        <v>324.10000000000002</v>
      </c>
      <c r="T34" s="267">
        <v>342</v>
      </c>
      <c r="U34" s="267">
        <v>365.5</v>
      </c>
      <c r="V34" s="267">
        <v>354.7</v>
      </c>
      <c r="W34" s="267">
        <v>399.2</v>
      </c>
      <c r="X34" s="267">
        <v>509.6</v>
      </c>
      <c r="Y34" s="268">
        <v>560.5</v>
      </c>
      <c r="Z34" s="268">
        <v>541.9</v>
      </c>
      <c r="AA34" s="268">
        <v>636.6</v>
      </c>
      <c r="AB34" s="273">
        <v>503.3</v>
      </c>
      <c r="AC34" s="273"/>
      <c r="AD34" s="273"/>
      <c r="AE34" s="844"/>
      <c r="AF34" s="987"/>
      <c r="AG34" s="844"/>
      <c r="AH34" s="844"/>
      <c r="AI34" s="844"/>
      <c r="AJ34" s="844"/>
      <c r="AK34" s="844"/>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row>
    <row r="35" spans="1:86">
      <c r="A35" s="265" t="s">
        <v>192</v>
      </c>
      <c r="B35" s="267"/>
      <c r="C35" s="267"/>
      <c r="D35" s="267"/>
      <c r="E35" s="267"/>
      <c r="F35" s="267"/>
      <c r="G35" s="267"/>
      <c r="H35" s="267"/>
      <c r="I35" s="267"/>
      <c r="J35" s="267"/>
      <c r="K35" s="267"/>
      <c r="L35" s="258"/>
      <c r="M35" s="258"/>
      <c r="N35" s="258"/>
      <c r="O35" s="258"/>
      <c r="P35" s="258"/>
      <c r="Q35" s="258"/>
      <c r="R35" s="258"/>
      <c r="S35" s="258"/>
      <c r="T35" s="258"/>
      <c r="U35" s="258"/>
      <c r="V35" s="258"/>
      <c r="W35" s="258"/>
      <c r="X35" s="258"/>
      <c r="Y35" s="90">
        <f>'Rev (Tb12)'!B31</f>
        <v>294.8</v>
      </c>
      <c r="Z35" s="90">
        <f>'Rev (Tb12)'!C31</f>
        <v>272.5</v>
      </c>
      <c r="AA35" s="90">
        <f>'Rev (Tb12)'!D31</f>
        <v>250.6</v>
      </c>
      <c r="AB35" s="90">
        <f>'Rev (Tb12)'!E30</f>
        <v>503.3</v>
      </c>
      <c r="AC35" s="90">
        <f>'Rev (Tb12)'!F31</f>
        <v>272.2</v>
      </c>
      <c r="AD35" s="90">
        <f>'Rev (Tb12)'!G31</f>
        <v>347.8</v>
      </c>
      <c r="AE35" s="75">
        <f>'Rev (Tb12)'!H31</f>
        <v>395.1</v>
      </c>
      <c r="AF35" s="984">
        <f>'Rev (Tb12)'!I31</f>
        <v>300.8</v>
      </c>
      <c r="AG35" s="75">
        <f>'Rev (Tb12)'!J31</f>
        <v>321.7</v>
      </c>
      <c r="AH35" s="75">
        <f>'Rev (Tb12)'!K31</f>
        <v>350.8</v>
      </c>
      <c r="AI35" s="75">
        <f>'Rev (Tb12)'!L31</f>
        <v>382.5</v>
      </c>
      <c r="AJ35" s="75">
        <f>'Rev (Tb12)'!M31</f>
        <v>417.1</v>
      </c>
      <c r="AK35" s="75">
        <f>'Rev (Tb12)'!N31</f>
        <v>454.8</v>
      </c>
    </row>
    <row r="36" spans="1:86" s="29" customFormat="1">
      <c r="A36" s="272" t="s">
        <v>193</v>
      </c>
      <c r="B36" s="281" t="s">
        <v>120</v>
      </c>
      <c r="C36" s="281" t="s">
        <v>120</v>
      </c>
      <c r="D36" s="281" t="s">
        <v>120</v>
      </c>
      <c r="E36" s="281" t="s">
        <v>120</v>
      </c>
      <c r="F36" s="281" t="s">
        <v>120</v>
      </c>
      <c r="G36" s="281" t="s">
        <v>120</v>
      </c>
      <c r="H36" s="281" t="s">
        <v>120</v>
      </c>
      <c r="I36" s="281" t="s">
        <v>120</v>
      </c>
      <c r="J36" s="281" t="s">
        <v>120</v>
      </c>
      <c r="K36" s="281" t="s">
        <v>120</v>
      </c>
      <c r="L36" s="267">
        <v>37.200000000000003</v>
      </c>
      <c r="M36" s="267">
        <v>118.9</v>
      </c>
      <c r="N36" s="267">
        <v>108.4</v>
      </c>
      <c r="O36" s="267">
        <v>117</v>
      </c>
      <c r="P36" s="267">
        <v>109.8</v>
      </c>
      <c r="Q36" s="267">
        <v>123.3</v>
      </c>
      <c r="R36" s="267">
        <v>78.5</v>
      </c>
      <c r="S36" s="267">
        <v>84</v>
      </c>
      <c r="T36" s="267">
        <v>113.1</v>
      </c>
      <c r="U36" s="267">
        <v>126</v>
      </c>
      <c r="V36" s="267">
        <v>139.19999999999999</v>
      </c>
      <c r="W36" s="267">
        <v>211.3</v>
      </c>
      <c r="X36" s="267">
        <v>227.4</v>
      </c>
      <c r="Y36" s="268">
        <v>294.8</v>
      </c>
      <c r="Z36" s="268">
        <v>272.5</v>
      </c>
      <c r="AA36" s="268">
        <v>250.6</v>
      </c>
      <c r="AB36" s="273">
        <v>298.7</v>
      </c>
      <c r="AC36" s="273"/>
      <c r="AD36" s="273"/>
      <c r="AE36" s="844"/>
      <c r="AF36" s="987"/>
      <c r="AG36" s="844"/>
      <c r="AH36" s="844"/>
      <c r="AI36" s="844"/>
      <c r="AJ36" s="844"/>
      <c r="AK36" s="844"/>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row>
    <row r="37" spans="1:86">
      <c r="A37" s="265" t="s">
        <v>592</v>
      </c>
      <c r="B37" s="267"/>
      <c r="C37" s="267"/>
      <c r="D37" s="267"/>
      <c r="E37" s="267"/>
      <c r="F37" s="267"/>
      <c r="G37" s="267"/>
      <c r="H37" s="267"/>
      <c r="I37" s="267"/>
      <c r="J37" s="267"/>
      <c r="K37" s="267"/>
      <c r="L37" s="258"/>
      <c r="M37" s="258"/>
      <c r="N37" s="258"/>
      <c r="O37" s="258"/>
      <c r="P37" s="258"/>
      <c r="Q37" s="258"/>
      <c r="R37" s="258"/>
      <c r="S37" s="258"/>
      <c r="T37" s="258"/>
      <c r="U37" s="258"/>
      <c r="V37" s="258"/>
      <c r="W37" s="258"/>
      <c r="X37" s="258"/>
      <c r="Y37" s="90">
        <f>'Rev (Tb12)'!B33</f>
        <v>9.5</v>
      </c>
      <c r="Z37" s="90">
        <f>'Rev (Tb12)'!C33</f>
        <v>8.8000000000000007</v>
      </c>
      <c r="AA37" s="90">
        <f>'Rev (Tb12)'!D33</f>
        <v>12.8</v>
      </c>
      <c r="AB37" s="90">
        <f>'Rev (Tb12)'!E32</f>
        <v>177.7</v>
      </c>
      <c r="AC37" s="90">
        <f>'Rev (Tb12)'!F33</f>
        <v>7.8</v>
      </c>
      <c r="AD37" s="90">
        <f>'Rev (Tb12)'!G33</f>
        <v>22.9</v>
      </c>
      <c r="AE37" s="75">
        <f>'Rev (Tb12)'!H33</f>
        <v>33</v>
      </c>
      <c r="AF37" s="984">
        <f>'Rev (Tb12)'!I33</f>
        <v>20.399999999999999</v>
      </c>
      <c r="AG37" s="75">
        <f>'Rev (Tb12)'!J33</f>
        <v>31.2</v>
      </c>
      <c r="AH37" s="75">
        <f>'Rev (Tb12)'!K33</f>
        <v>34</v>
      </c>
      <c r="AI37" s="75">
        <f>'Rev (Tb12)'!L33</f>
        <v>37</v>
      </c>
      <c r="AJ37" s="75">
        <f>'Rev (Tb12)'!M33</f>
        <v>40.4</v>
      </c>
      <c r="AK37" s="75">
        <f>'Rev (Tb12)'!N33</f>
        <v>44</v>
      </c>
    </row>
    <row r="38" spans="1:86">
      <c r="A38" s="265" t="s">
        <v>194</v>
      </c>
      <c r="B38" s="267"/>
      <c r="C38" s="267"/>
      <c r="D38" s="267"/>
      <c r="E38" s="267"/>
      <c r="F38" s="267"/>
      <c r="G38" s="267"/>
      <c r="H38" s="267"/>
      <c r="I38" s="267"/>
      <c r="J38" s="267"/>
      <c r="K38" s="267"/>
      <c r="L38" s="258"/>
      <c r="M38" s="258"/>
      <c r="N38" s="258"/>
      <c r="O38" s="258"/>
      <c r="P38" s="258"/>
      <c r="Q38" s="258"/>
      <c r="R38" s="258"/>
      <c r="S38" s="258"/>
      <c r="T38" s="258"/>
      <c r="U38" s="258"/>
      <c r="V38" s="258"/>
      <c r="W38" s="258"/>
      <c r="X38" s="258"/>
      <c r="Y38" s="90">
        <f>'Rev (Tb12)'!B34</f>
        <v>133.9</v>
      </c>
      <c r="Z38" s="90">
        <f>'Rev (Tb12)'!C34</f>
        <v>144.6</v>
      </c>
      <c r="AA38" s="90">
        <f>'Rev (Tb12)'!D34</f>
        <v>158.1</v>
      </c>
      <c r="AB38" s="90">
        <f>'Rev (Tb12)'!E33</f>
        <v>9.4</v>
      </c>
      <c r="AC38" s="90">
        <f>'Rev (Tb12)'!F34</f>
        <v>163.5</v>
      </c>
      <c r="AD38" s="90">
        <f>'Rev (Tb12)'!G34</f>
        <v>178.7</v>
      </c>
      <c r="AE38" s="75">
        <f>'Rev (Tb12)'!H34</f>
        <v>174.4</v>
      </c>
      <c r="AF38" s="984">
        <f>'Rev (Tb12)'!I34</f>
        <v>205.1</v>
      </c>
      <c r="AG38" s="75">
        <f>'Rev (Tb12)'!J34</f>
        <v>197.3</v>
      </c>
      <c r="AH38" s="75">
        <f>'Rev (Tb12)'!K34</f>
        <v>215</v>
      </c>
      <c r="AI38" s="75">
        <f>'Rev (Tb12)'!L34</f>
        <v>234.3</v>
      </c>
      <c r="AJ38" s="75">
        <f>'Rev (Tb12)'!M34</f>
        <v>255.4</v>
      </c>
      <c r="AK38" s="75">
        <f>'Rev (Tb12)'!N34</f>
        <v>278.39999999999998</v>
      </c>
    </row>
    <row r="39" spans="1:86">
      <c r="A39" s="265" t="s">
        <v>195</v>
      </c>
      <c r="B39" s="267"/>
      <c r="C39" s="267"/>
      <c r="D39" s="267"/>
      <c r="E39" s="267"/>
      <c r="F39" s="267"/>
      <c r="G39" s="267"/>
      <c r="H39" s="267"/>
      <c r="I39" s="267"/>
      <c r="J39" s="267"/>
      <c r="K39" s="267"/>
      <c r="L39" s="258"/>
      <c r="M39" s="258"/>
      <c r="N39" s="258"/>
      <c r="O39" s="258"/>
      <c r="P39" s="258"/>
      <c r="Q39" s="258"/>
      <c r="R39" s="258"/>
      <c r="S39" s="258"/>
      <c r="T39" s="258"/>
      <c r="U39" s="258"/>
      <c r="V39" s="258"/>
      <c r="W39" s="258"/>
      <c r="X39" s="258"/>
      <c r="Y39" s="90">
        <f>'Rev (Tb12)'!B35</f>
        <v>6.5</v>
      </c>
      <c r="Z39" s="90">
        <f>'Rev (Tb12)'!C35</f>
        <v>5.9</v>
      </c>
      <c r="AA39" s="90">
        <f>'Rev (Tb12)'!D35</f>
        <v>5.8</v>
      </c>
      <c r="AB39" s="90">
        <f>'Rev (Tb12)'!E34</f>
        <v>162.1</v>
      </c>
      <c r="AC39" s="90">
        <f>'Rev (Tb12)'!F35</f>
        <v>4.4000000000000004</v>
      </c>
      <c r="AD39" s="90">
        <f>'Rev (Tb12)'!G35</f>
        <v>14.2</v>
      </c>
      <c r="AE39" s="75">
        <f>'Rev (Tb12)'!H35</f>
        <v>12.8</v>
      </c>
      <c r="AF39" s="984">
        <f>'Rev (Tb12)'!I35</f>
        <v>22.6</v>
      </c>
      <c r="AG39" s="75">
        <f>'Rev (Tb12)'!J35</f>
        <v>9</v>
      </c>
      <c r="AH39" s="75">
        <f>'Rev (Tb12)'!K35</f>
        <v>9.6999999999999993</v>
      </c>
      <c r="AI39" s="75">
        <f>'Rev (Tb12)'!L35</f>
        <v>10.5</v>
      </c>
      <c r="AJ39" s="75">
        <f>'Rev (Tb12)'!M35</f>
        <v>11.3</v>
      </c>
      <c r="AK39" s="75">
        <f>'Rev (Tb12)'!N35</f>
        <v>12.2</v>
      </c>
    </row>
    <row r="40" spans="1:86">
      <c r="A40" s="265" t="s">
        <v>196</v>
      </c>
      <c r="B40" s="267"/>
      <c r="C40" s="267"/>
      <c r="D40" s="267"/>
      <c r="E40" s="267"/>
      <c r="F40" s="267"/>
      <c r="G40" s="267"/>
      <c r="H40" s="267"/>
      <c r="I40" s="267"/>
      <c r="J40" s="267"/>
      <c r="K40" s="267"/>
      <c r="L40" s="258"/>
      <c r="M40" s="258"/>
      <c r="N40" s="258"/>
      <c r="O40" s="258"/>
      <c r="P40" s="258"/>
      <c r="Q40" s="258"/>
      <c r="R40" s="258"/>
      <c r="S40" s="258"/>
      <c r="T40" s="258"/>
      <c r="U40" s="258"/>
      <c r="V40" s="258"/>
      <c r="W40" s="258"/>
      <c r="X40" s="258"/>
      <c r="Y40" s="90">
        <f>'Rev (Tb12)'!B37</f>
        <v>6.7</v>
      </c>
      <c r="Z40" s="90">
        <f>'Rev (Tb12)'!C37</f>
        <v>7.3</v>
      </c>
      <c r="AA40" s="90">
        <f>'Rev (Tb12)'!D37</f>
        <v>8.1999999999999993</v>
      </c>
      <c r="AB40" s="90">
        <f>'Rev (Tb12)'!E36</f>
        <v>6.9</v>
      </c>
      <c r="AC40" s="90">
        <f>'Rev (Tb12)'!F37</f>
        <v>6.8</v>
      </c>
      <c r="AD40" s="90">
        <f>'Rev (Tb12)'!G37</f>
        <v>6.4</v>
      </c>
      <c r="AE40" s="75">
        <f>'Rev (Tb12)'!H37</f>
        <v>11.9</v>
      </c>
      <c r="AF40" s="984">
        <f>'Rev (Tb12)'!I37</f>
        <v>0</v>
      </c>
      <c r="AG40" s="75">
        <f>'Rev (Tb12)'!J37</f>
        <v>0</v>
      </c>
      <c r="AH40" s="75">
        <f>'Rev (Tb12)'!K37</f>
        <v>0</v>
      </c>
      <c r="AI40" s="75">
        <f>'Rev (Tb12)'!L37</f>
        <v>0</v>
      </c>
      <c r="AJ40" s="75">
        <f>'Rev (Tb12)'!M37</f>
        <v>0</v>
      </c>
      <c r="AK40" s="75">
        <f>'Rev (Tb12)'!N37</f>
        <v>0</v>
      </c>
    </row>
    <row r="41" spans="1:86">
      <c r="A41" s="265" t="s">
        <v>197</v>
      </c>
      <c r="B41" s="267"/>
      <c r="C41" s="267"/>
      <c r="D41" s="267"/>
      <c r="E41" s="267"/>
      <c r="F41" s="267"/>
      <c r="G41" s="267"/>
      <c r="H41" s="267"/>
      <c r="I41" s="267"/>
      <c r="J41" s="267"/>
      <c r="K41" s="267"/>
      <c r="L41" s="258"/>
      <c r="M41" s="258"/>
      <c r="N41" s="258"/>
      <c r="O41" s="258"/>
      <c r="P41" s="258"/>
      <c r="Q41" s="258"/>
      <c r="R41" s="258"/>
      <c r="S41" s="258"/>
      <c r="T41" s="258"/>
      <c r="U41" s="258"/>
      <c r="V41" s="258"/>
      <c r="W41" s="258"/>
      <c r="X41" s="258"/>
      <c r="Y41" s="90">
        <f>'Rev (Tb12)'!B38</f>
        <v>3.9</v>
      </c>
      <c r="Z41" s="90">
        <f>'Rev (Tb12)'!C38</f>
        <v>5</v>
      </c>
      <c r="AA41" s="90">
        <f>'Rev (Tb12)'!D38</f>
        <v>1</v>
      </c>
      <c r="AB41" s="90">
        <f>'Rev (Tb12)'!E37</f>
        <v>5.7</v>
      </c>
      <c r="AC41" s="90">
        <f>'Rev (Tb12)'!F38</f>
        <v>0.8</v>
      </c>
      <c r="AD41" s="90">
        <f>'Rev (Tb12)'!G38</f>
        <v>0.8</v>
      </c>
      <c r="AE41" s="75">
        <f>'Rev (Tb12)'!H38</f>
        <v>1.2</v>
      </c>
      <c r="AF41" s="984">
        <f>'Rev (Tb12)'!I38</f>
        <v>0</v>
      </c>
      <c r="AG41" s="75">
        <f>'Rev (Tb12)'!J38</f>
        <v>0</v>
      </c>
      <c r="AH41" s="75">
        <f>'Rev (Tb12)'!K38</f>
        <v>0</v>
      </c>
      <c r="AI41" s="75">
        <f>'Rev (Tb12)'!L38</f>
        <v>0</v>
      </c>
      <c r="AJ41" s="75">
        <f>'Rev (Tb12)'!M38</f>
        <v>0</v>
      </c>
      <c r="AK41" s="75">
        <f>'Rev (Tb12)'!N38</f>
        <v>0</v>
      </c>
    </row>
    <row r="42" spans="1:86">
      <c r="A42" s="265" t="s">
        <v>140</v>
      </c>
      <c r="B42" s="267"/>
      <c r="C42" s="267"/>
      <c r="D42" s="267"/>
      <c r="E42" s="267"/>
      <c r="F42" s="267"/>
      <c r="G42" s="267"/>
      <c r="H42" s="267"/>
      <c r="I42" s="267"/>
      <c r="J42" s="267"/>
      <c r="K42" s="267"/>
      <c r="L42" s="258"/>
      <c r="M42" s="258"/>
      <c r="N42" s="258"/>
      <c r="O42" s="258"/>
      <c r="P42" s="258"/>
      <c r="Q42" s="258"/>
      <c r="R42" s="258"/>
      <c r="S42" s="258"/>
      <c r="T42" s="258"/>
      <c r="U42" s="258"/>
      <c r="V42" s="258"/>
      <c r="W42" s="258"/>
      <c r="X42" s="258"/>
      <c r="Y42" s="90">
        <f>'Rev (Tb12)'!B40</f>
        <v>5</v>
      </c>
      <c r="Z42" s="90" t="str">
        <f>'Rev (Tb12)'!C40</f>
        <v>-</v>
      </c>
      <c r="AA42" s="90">
        <f>'Rev (Tb12)'!D40</f>
        <v>2.5</v>
      </c>
      <c r="AB42" s="90">
        <f>'Rev (Tb12)'!E38</f>
        <v>1.1000000000000001</v>
      </c>
      <c r="AC42" s="90">
        <f>'Rev (Tb12)'!F39</f>
        <v>3.1</v>
      </c>
      <c r="AD42" s="90">
        <f>'Rev (Tb12)'!G39</f>
        <v>2.7</v>
      </c>
      <c r="AE42" s="75">
        <f>'Rev (Tb12)'!H39</f>
        <v>3.4</v>
      </c>
      <c r="AF42" s="984">
        <f>'Rev (Tb12)'!I39</f>
        <v>44.3</v>
      </c>
      <c r="AG42" s="75">
        <f>'Rev (Tb12)'!J39</f>
        <v>4.5999999999999996</v>
      </c>
      <c r="AH42" s="75">
        <f>'Rev (Tb12)'!K39</f>
        <v>5</v>
      </c>
      <c r="AI42" s="75">
        <f>'Rev (Tb12)'!L39</f>
        <v>5.3</v>
      </c>
      <c r="AJ42" s="75">
        <f>'Rev (Tb12)'!M39</f>
        <v>5.8</v>
      </c>
      <c r="AK42" s="75">
        <f>'Rev (Tb12)'!N39</f>
        <v>6</v>
      </c>
    </row>
    <row r="43" spans="1:86">
      <c r="A43" s="265" t="s">
        <v>188</v>
      </c>
      <c r="B43" s="267"/>
      <c r="C43" s="267"/>
      <c r="D43" s="267"/>
      <c r="E43" s="267"/>
      <c r="F43" s="267"/>
      <c r="G43" s="267"/>
      <c r="H43" s="267"/>
      <c r="I43" s="267"/>
      <c r="J43" s="267"/>
      <c r="K43" s="267"/>
      <c r="L43" s="258"/>
      <c r="M43" s="258"/>
      <c r="N43" s="258"/>
      <c r="O43" s="258"/>
      <c r="P43" s="258"/>
      <c r="Q43" s="258"/>
      <c r="R43" s="258"/>
      <c r="S43" s="258"/>
      <c r="T43" s="258"/>
      <c r="U43" s="258"/>
      <c r="V43" s="258"/>
      <c r="W43" s="258"/>
      <c r="X43" s="258"/>
      <c r="Y43" s="90"/>
      <c r="Z43" s="90"/>
      <c r="AA43" s="90"/>
      <c r="AB43" s="90"/>
      <c r="AC43" s="90"/>
      <c r="AD43" s="90"/>
      <c r="AE43" s="75"/>
      <c r="AF43" s="984"/>
      <c r="AG43" s="75"/>
      <c r="AH43" s="75"/>
      <c r="AI43" s="75"/>
      <c r="AJ43" s="75"/>
      <c r="AK43" s="75"/>
    </row>
    <row r="44" spans="1:86">
      <c r="A44" s="265" t="s">
        <v>198</v>
      </c>
      <c r="B44" s="267"/>
      <c r="C44" s="267"/>
      <c r="D44" s="267"/>
      <c r="E44" s="267"/>
      <c r="F44" s="267"/>
      <c r="G44" s="267"/>
      <c r="H44" s="267"/>
      <c r="I44" s="267"/>
      <c r="J44" s="267"/>
      <c r="K44" s="267"/>
      <c r="L44" s="258"/>
      <c r="M44" s="258"/>
      <c r="N44" s="258"/>
      <c r="O44" s="258"/>
      <c r="P44" s="258"/>
      <c r="Q44" s="258"/>
      <c r="R44" s="258"/>
      <c r="S44" s="258"/>
      <c r="T44" s="258"/>
      <c r="U44" s="258"/>
      <c r="V44" s="258"/>
      <c r="W44" s="258"/>
      <c r="X44" s="258"/>
      <c r="Y44" s="90">
        <f>'Rev (Tb12)'!B44</f>
        <v>223</v>
      </c>
      <c r="Z44" s="90">
        <f>'Rev (Tb12)'!C44</f>
        <v>257.2</v>
      </c>
      <c r="AA44" s="90">
        <f>'Rev (Tb12)'!D44</f>
        <v>273.2</v>
      </c>
      <c r="AB44" s="90">
        <f>'Rev (Tb12)'!E44</f>
        <v>243.4</v>
      </c>
      <c r="AC44" s="90">
        <f>'Rev (Tb12)'!F44</f>
        <v>242.9</v>
      </c>
      <c r="AD44" s="90">
        <f>'Rev (Tb12)'!G44</f>
        <v>246.4</v>
      </c>
      <c r="AE44" s="75">
        <f>'Rev (Tb12)'!H44</f>
        <v>296.10000000000002</v>
      </c>
      <c r="AF44" s="984">
        <f>'Rev (Tb12)'!I44</f>
        <v>325.3</v>
      </c>
      <c r="AG44" s="75">
        <f>'Rev (Tb12)'!J44</f>
        <v>358.1</v>
      </c>
      <c r="AH44" s="75">
        <f>'Rev (Tb12)'!K44</f>
        <v>390.1</v>
      </c>
      <c r="AI44" s="75">
        <f>'Rev (Tb12)'!L44</f>
        <v>424.8</v>
      </c>
      <c r="AJ44" s="75">
        <f>'Rev (Tb12)'!M44</f>
        <v>462.5</v>
      </c>
      <c r="AK44" s="75">
        <f>'Rev (Tb12)'!N44</f>
        <v>503.9</v>
      </c>
    </row>
    <row r="45" spans="1:86" s="29" customFormat="1">
      <c r="A45" s="272" t="s">
        <v>198</v>
      </c>
      <c r="B45" s="267">
        <v>204.1</v>
      </c>
      <c r="C45" s="267">
        <v>181</v>
      </c>
      <c r="D45" s="267">
        <v>189.5</v>
      </c>
      <c r="E45" s="267">
        <v>197.9</v>
      </c>
      <c r="F45" s="267">
        <v>197.8</v>
      </c>
      <c r="G45" s="267">
        <v>247.1</v>
      </c>
      <c r="H45" s="267">
        <v>293.8</v>
      </c>
      <c r="I45" s="267">
        <v>341.2</v>
      </c>
      <c r="J45" s="267">
        <v>372</v>
      </c>
      <c r="K45" s="267">
        <v>397.8</v>
      </c>
      <c r="L45" s="267">
        <v>281.5</v>
      </c>
      <c r="M45" s="267">
        <v>88.8</v>
      </c>
      <c r="N45" s="267">
        <v>73.2</v>
      </c>
      <c r="O45" s="267">
        <v>79.5</v>
      </c>
      <c r="P45" s="267">
        <v>73.7</v>
      </c>
      <c r="Q45" s="267">
        <v>151.1</v>
      </c>
      <c r="R45" s="267">
        <v>101.1</v>
      </c>
      <c r="S45" s="267">
        <v>90.4</v>
      </c>
      <c r="T45" s="267">
        <v>135.9</v>
      </c>
      <c r="U45" s="267">
        <v>158</v>
      </c>
      <c r="V45" s="267">
        <v>143.69999999999999</v>
      </c>
      <c r="W45" s="267">
        <v>188.6</v>
      </c>
      <c r="X45" s="267">
        <v>281.3</v>
      </c>
      <c r="Y45" s="268">
        <v>223</v>
      </c>
      <c r="Z45" s="268">
        <v>257.2</v>
      </c>
      <c r="AA45" s="268">
        <v>273.2</v>
      </c>
      <c r="AB45" s="273">
        <v>243.4</v>
      </c>
      <c r="AC45" s="273"/>
      <c r="AD45" s="273"/>
      <c r="AE45" s="844"/>
      <c r="AF45" s="987"/>
      <c r="AG45" s="844"/>
      <c r="AH45" s="844"/>
      <c r="AI45" s="844"/>
      <c r="AJ45" s="844"/>
      <c r="AK45" s="844"/>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row>
    <row r="46" spans="1:86">
      <c r="A46" s="265" t="s">
        <v>199</v>
      </c>
      <c r="B46" s="267"/>
      <c r="C46" s="267"/>
      <c r="D46" s="267"/>
      <c r="E46" s="267"/>
      <c r="F46" s="267"/>
      <c r="G46" s="267"/>
      <c r="H46" s="267"/>
      <c r="I46" s="267"/>
      <c r="J46" s="267"/>
      <c r="K46" s="267"/>
      <c r="L46" s="258"/>
      <c r="M46" s="258"/>
      <c r="N46" s="258"/>
      <c r="O46" s="258"/>
      <c r="P46" s="258"/>
      <c r="Q46" s="258"/>
      <c r="R46" s="258"/>
      <c r="S46" s="258"/>
      <c r="T46" s="258"/>
      <c r="U46" s="258"/>
      <c r="V46" s="258"/>
      <c r="W46" s="258"/>
      <c r="X46" s="258"/>
      <c r="Y46" s="90" t="str">
        <f>'Rev (Tb12)'!B45</f>
        <v>-</v>
      </c>
      <c r="Z46" s="90">
        <f>'Rev (Tb12)'!C45</f>
        <v>6.7</v>
      </c>
      <c r="AA46" s="90">
        <f>'Rev (Tb12)'!D45</f>
        <v>7.3</v>
      </c>
      <c r="AB46" s="90">
        <f>'Rev (Tb12)'!E45</f>
        <v>5.7</v>
      </c>
      <c r="AC46" s="90">
        <f>'Rev (Tb12)'!F45</f>
        <v>0</v>
      </c>
      <c r="AD46" s="90">
        <f>'Rev (Tb12)'!G45</f>
        <v>14</v>
      </c>
      <c r="AE46" s="75">
        <f>'Rev (Tb12)'!H45</f>
        <v>0</v>
      </c>
      <c r="AF46" s="984">
        <f>'Rev (Tb12)'!I45</f>
        <v>93</v>
      </c>
      <c r="AG46" s="75">
        <f>'Rev (Tb12)'!J45</f>
        <v>0</v>
      </c>
      <c r="AH46" s="75">
        <f>'Rev (Tb12)'!K45</f>
        <v>0</v>
      </c>
      <c r="AI46" s="75">
        <f>'Rev (Tb12)'!L45</f>
        <v>0</v>
      </c>
      <c r="AJ46" s="75">
        <f>'Rev (Tb12)'!M45</f>
        <v>0</v>
      </c>
      <c r="AK46" s="75">
        <f>'Rev (Tb12)'!N45</f>
        <v>0</v>
      </c>
    </row>
    <row r="47" spans="1:86" s="29" customFormat="1">
      <c r="A47" s="272" t="s">
        <v>200</v>
      </c>
      <c r="B47" s="267">
        <v>0.5</v>
      </c>
      <c r="C47" s="267">
        <v>0.1</v>
      </c>
      <c r="D47" s="267">
        <v>0.1</v>
      </c>
      <c r="E47" s="267">
        <v>0.3</v>
      </c>
      <c r="F47" s="267">
        <v>1.1000000000000001</v>
      </c>
      <c r="G47" s="267">
        <v>0.4</v>
      </c>
      <c r="H47" s="267">
        <v>0.3</v>
      </c>
      <c r="I47" s="267">
        <v>1.4</v>
      </c>
      <c r="J47" s="267">
        <v>0.3</v>
      </c>
      <c r="K47" s="267">
        <v>0.3</v>
      </c>
      <c r="L47" s="267">
        <v>0.7</v>
      </c>
      <c r="M47" s="267">
        <v>1.7</v>
      </c>
      <c r="N47" s="267">
        <v>0.6</v>
      </c>
      <c r="O47" s="267">
        <v>1.4</v>
      </c>
      <c r="P47" s="267">
        <v>7.8</v>
      </c>
      <c r="Q47" s="267">
        <v>0.7</v>
      </c>
      <c r="R47" s="267">
        <v>2.1</v>
      </c>
      <c r="S47" s="267">
        <v>30</v>
      </c>
      <c r="T47" s="267">
        <v>24</v>
      </c>
      <c r="U47" s="267">
        <v>4.9000000000000004</v>
      </c>
      <c r="V47" s="267">
        <v>5.5</v>
      </c>
      <c r="W47" s="267">
        <v>15.8</v>
      </c>
      <c r="X47" s="267">
        <v>5.7</v>
      </c>
      <c r="Y47" s="268">
        <v>5</v>
      </c>
      <c r="Z47" s="268">
        <v>6.7</v>
      </c>
      <c r="AA47" s="268">
        <v>9.8000000000000007</v>
      </c>
      <c r="AB47" s="273">
        <v>6.1</v>
      </c>
      <c r="AC47" s="273"/>
      <c r="AD47" s="273"/>
      <c r="AE47" s="844"/>
      <c r="AF47" s="987"/>
      <c r="AG47" s="844"/>
      <c r="AH47" s="844"/>
      <c r="AI47" s="844"/>
      <c r="AJ47" s="844"/>
      <c r="AK47" s="844"/>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row>
    <row r="48" spans="1:86">
      <c r="A48" s="265" t="s">
        <v>201</v>
      </c>
      <c r="B48" s="267"/>
      <c r="C48" s="267"/>
      <c r="D48" s="267"/>
      <c r="E48" s="267"/>
      <c r="F48" s="267"/>
      <c r="G48" s="267"/>
      <c r="H48" s="267"/>
      <c r="I48" s="267"/>
      <c r="J48" s="267"/>
      <c r="K48" s="267"/>
      <c r="L48" s="258"/>
      <c r="M48" s="258"/>
      <c r="N48" s="258"/>
      <c r="O48" s="258"/>
      <c r="P48" s="258"/>
      <c r="Q48" s="258"/>
      <c r="R48" s="258"/>
      <c r="S48" s="258"/>
      <c r="T48" s="258"/>
      <c r="U48" s="258"/>
      <c r="V48" s="258"/>
      <c r="W48" s="258"/>
      <c r="X48" s="258"/>
      <c r="Y48" s="90">
        <f>'Rev (Tb12)'!B47</f>
        <v>179.9</v>
      </c>
      <c r="Z48" s="90">
        <f>'Rev (Tb12)'!C47</f>
        <v>211.7</v>
      </c>
      <c r="AA48" s="90">
        <f>'Rev (Tb12)'!D47</f>
        <v>274.5</v>
      </c>
      <c r="AB48" s="90">
        <f>'Rev (Tb12)'!E46</f>
        <v>316.2</v>
      </c>
      <c r="AC48" s="90">
        <f>'Rev (Tb12)'!F47</f>
        <v>294</v>
      </c>
      <c r="AD48" s="90">
        <f>'Rev (Tb12)'!G47</f>
        <v>297.3</v>
      </c>
      <c r="AE48" s="75">
        <f>'Rev (Tb12)'!H47</f>
        <v>330</v>
      </c>
      <c r="AF48" s="984">
        <f>'Rev (Tb12)'!I47</f>
        <v>392.4</v>
      </c>
      <c r="AG48" s="75">
        <f>'Rev (Tb12)'!J47</f>
        <v>405.4</v>
      </c>
      <c r="AH48" s="75">
        <f>'Rev (Tb12)'!K47</f>
        <v>411.5</v>
      </c>
      <c r="AI48" s="75">
        <f>'Rev (Tb12)'!L47</f>
        <v>416.2</v>
      </c>
      <c r="AJ48" s="75">
        <f>'Rev (Tb12)'!M47</f>
        <v>416.2</v>
      </c>
      <c r="AK48" s="75">
        <f>'Rev (Tb12)'!N47</f>
        <v>416.2</v>
      </c>
    </row>
    <row r="49" spans="1:86" s="29" customFormat="1">
      <c r="A49" s="272" t="s">
        <v>202</v>
      </c>
      <c r="B49" s="267">
        <v>11.9</v>
      </c>
      <c r="C49" s="267">
        <v>12.7</v>
      </c>
      <c r="D49" s="267">
        <v>18.399999999999999</v>
      </c>
      <c r="E49" s="267">
        <v>26.1</v>
      </c>
      <c r="F49" s="267">
        <v>73.900000000000006</v>
      </c>
      <c r="G49" s="267">
        <v>136.80000000000001</v>
      </c>
      <c r="H49" s="267">
        <v>132.9</v>
      </c>
      <c r="I49" s="267">
        <v>157.19999999999999</v>
      </c>
      <c r="J49" s="267">
        <v>149.4</v>
      </c>
      <c r="K49" s="267">
        <v>40.1</v>
      </c>
      <c r="L49" s="267">
        <v>78.900000000000006</v>
      </c>
      <c r="M49" s="267">
        <v>133.80000000000001</v>
      </c>
      <c r="N49" s="267">
        <v>98.1</v>
      </c>
      <c r="O49" s="267">
        <v>106.7</v>
      </c>
      <c r="P49" s="267">
        <v>111.8</v>
      </c>
      <c r="Q49" s="267">
        <v>101.5</v>
      </c>
      <c r="R49" s="267">
        <v>136.30000000000001</v>
      </c>
      <c r="S49" s="267">
        <v>162.6</v>
      </c>
      <c r="T49" s="267">
        <v>155.19999999999999</v>
      </c>
      <c r="U49" s="267">
        <v>126.8</v>
      </c>
      <c r="V49" s="267">
        <v>108.7</v>
      </c>
      <c r="W49" s="267">
        <v>173.6</v>
      </c>
      <c r="X49" s="267">
        <v>210.6</v>
      </c>
      <c r="Y49" s="268">
        <v>179.9</v>
      </c>
      <c r="Z49" s="268">
        <v>211.7</v>
      </c>
      <c r="AA49" s="268">
        <v>274.5</v>
      </c>
      <c r="AB49" s="273">
        <v>316.2</v>
      </c>
      <c r="AC49" s="273"/>
      <c r="AD49" s="90"/>
      <c r="AE49" s="75" t="s">
        <v>120</v>
      </c>
      <c r="AF49" s="984" t="s">
        <v>120</v>
      </c>
      <c r="AG49" s="75" t="s">
        <v>120</v>
      </c>
      <c r="AH49" s="75" t="s">
        <v>120</v>
      </c>
      <c r="AI49" s="75" t="s">
        <v>120</v>
      </c>
      <c r="AJ49" s="75"/>
      <c r="AK49" s="75"/>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row>
    <row r="50" spans="1:86">
      <c r="A50" s="265" t="s">
        <v>203</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90"/>
      <c r="Z50" s="90"/>
      <c r="AA50" s="90"/>
      <c r="AB50" s="90"/>
      <c r="AC50" s="90"/>
      <c r="AD50" s="124"/>
      <c r="AE50" s="86"/>
      <c r="AF50" s="990"/>
      <c r="AG50" s="86"/>
      <c r="AH50" s="86"/>
      <c r="AI50" s="86"/>
      <c r="AJ50" s="86"/>
      <c r="AK50" s="86"/>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row>
    <row r="51" spans="1:86">
      <c r="A51" s="265" t="s">
        <v>151</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90"/>
      <c r="Z51" s="90"/>
      <c r="AA51" s="90"/>
      <c r="AB51" s="90"/>
      <c r="AC51" s="90"/>
      <c r="AD51" s="124"/>
      <c r="AE51" s="86"/>
      <c r="AF51" s="990"/>
      <c r="AG51" s="86"/>
      <c r="AH51" s="86"/>
      <c r="AI51" s="86"/>
      <c r="AJ51" s="86"/>
      <c r="AK51" s="86"/>
    </row>
    <row r="52" spans="1:86" s="4" customFormat="1">
      <c r="A52" s="260" t="s">
        <v>156</v>
      </c>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77">
        <f>'Rev (Tb12)'!B65</f>
        <v>269.10000000000002</v>
      </c>
      <c r="Z52" s="77">
        <f>'Rev (Tb12)'!C65</f>
        <v>140.30000000000001</v>
      </c>
      <c r="AA52" s="77">
        <f>'Rev (Tb12)'!D65</f>
        <v>775.3</v>
      </c>
      <c r="AB52" s="77">
        <f>'Rev (Tb12)'!E65</f>
        <v>1026</v>
      </c>
      <c r="AC52" s="77">
        <f>'Rev (Tb12)'!F65</f>
        <v>633.9</v>
      </c>
      <c r="AD52" s="77">
        <f>'Rev (Tb12)'!G65</f>
        <v>943.8</v>
      </c>
      <c r="AE52" s="76">
        <f>'Rev (Tb12)'!H65</f>
        <v>2066.6999999999998</v>
      </c>
      <c r="AF52" s="982">
        <f>'Rev (Tb12)'!I65</f>
        <v>1774.9</v>
      </c>
      <c r="AG52" s="76">
        <f>'Rev (Tb12)'!J65</f>
        <v>2539.1999999999998</v>
      </c>
      <c r="AH52" s="76">
        <f>'Rev (Tb12)'!K65</f>
        <v>2231.1999999999998</v>
      </c>
      <c r="AI52" s="76">
        <f>'Rev (Tb12)'!L65</f>
        <v>2212.3000000000002</v>
      </c>
      <c r="AJ52" s="76">
        <f>'Rev (Tb12)'!M65</f>
        <v>2266.6</v>
      </c>
      <c r="AK52" s="76">
        <f>'Rev (Tb12)'!N65</f>
        <v>2267.8000000000002</v>
      </c>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1:86" s="9" customFormat="1">
      <c r="A53" s="256" t="s">
        <v>587</v>
      </c>
      <c r="B53" s="263">
        <v>135</v>
      </c>
      <c r="C53" s="263">
        <v>158</v>
      </c>
      <c r="D53" s="263">
        <v>187.2</v>
      </c>
      <c r="E53" s="263">
        <v>166.8</v>
      </c>
      <c r="F53" s="263">
        <v>149.1</v>
      </c>
      <c r="G53" s="263">
        <v>162.69999999999999</v>
      </c>
      <c r="H53" s="263">
        <v>277.60000000000002</v>
      </c>
      <c r="I53" s="263">
        <v>201.3</v>
      </c>
      <c r="J53" s="263">
        <v>215.1</v>
      </c>
      <c r="K53" s="263">
        <v>279.60000000000002</v>
      </c>
      <c r="L53" s="263">
        <v>171.2</v>
      </c>
      <c r="M53" s="263">
        <v>144.5</v>
      </c>
      <c r="N53" s="263">
        <v>171.5</v>
      </c>
      <c r="O53" s="263">
        <v>169.9</v>
      </c>
      <c r="P53" s="263">
        <v>239.2</v>
      </c>
      <c r="Q53" s="263">
        <v>245.1</v>
      </c>
      <c r="R53" s="263">
        <v>279.39999999999998</v>
      </c>
      <c r="S53" s="263">
        <v>428.8</v>
      </c>
      <c r="T53" s="263">
        <v>433</v>
      </c>
      <c r="U53" s="263">
        <v>282.60000000000002</v>
      </c>
      <c r="V53" s="263">
        <v>765.8</v>
      </c>
      <c r="W53" s="263">
        <v>435.1</v>
      </c>
      <c r="X53" s="263">
        <v>350.3</v>
      </c>
      <c r="Y53" s="263">
        <v>423.2</v>
      </c>
      <c r="Z53" s="263">
        <v>273.89999999999998</v>
      </c>
      <c r="AA53" s="263">
        <v>900.9</v>
      </c>
      <c r="AB53" s="263">
        <v>1126.9000000000001</v>
      </c>
      <c r="AC53" s="77"/>
      <c r="AD53" s="77"/>
      <c r="AE53" s="76"/>
      <c r="AF53" s="982"/>
      <c r="AG53" s="76"/>
      <c r="AH53" s="76"/>
      <c r="AI53" s="76"/>
      <c r="AJ53" s="76"/>
      <c r="AK53" s="76"/>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row>
    <row r="54" spans="1:86">
      <c r="A54" s="265" t="s">
        <v>157</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90">
        <f>'Rev (Tb12)'!B66</f>
        <v>196</v>
      </c>
      <c r="Z54" s="90">
        <f>'Rev (Tb12)'!C66</f>
        <v>75.400000000000006</v>
      </c>
      <c r="AA54" s="90">
        <f>'Rev (Tb12)'!D66</f>
        <v>696</v>
      </c>
      <c r="AB54" s="90">
        <f>'Rev (Tb12)'!E66</f>
        <v>943.1</v>
      </c>
      <c r="AC54" s="90">
        <f>'Rev (Tb12)'!F66</f>
        <v>551.29999999999995</v>
      </c>
      <c r="AD54" s="90">
        <f>'Rev (Tb12)'!G66</f>
        <v>860.9</v>
      </c>
      <c r="AE54" s="75">
        <f>'Rev (Tb12)'!H66</f>
        <v>1321.9</v>
      </c>
      <c r="AF54" s="984">
        <f>'Rev (Tb12)'!I66</f>
        <v>0</v>
      </c>
      <c r="AG54" s="75">
        <f>'Rev (Tb12)'!J66</f>
        <v>0</v>
      </c>
      <c r="AH54" s="75">
        <f>'Rev (Tb12)'!K66</f>
        <v>0</v>
      </c>
      <c r="AI54" s="75">
        <f>'Rev (Tb12)'!L66</f>
        <v>0</v>
      </c>
      <c r="AJ54" s="75">
        <f>'Rev (Tb12)'!M66</f>
        <v>0</v>
      </c>
      <c r="AK54" s="75">
        <f>'Rev (Tb12)'!N66</f>
        <v>0</v>
      </c>
    </row>
    <row r="55" spans="1:86">
      <c r="A55" s="265" t="s">
        <v>584</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90">
        <f>'Rev (Tb12)'!B68</f>
        <v>172.3</v>
      </c>
      <c r="Z55" s="90">
        <f>'Rev (Tb12)'!C68</f>
        <v>55</v>
      </c>
      <c r="AA55" s="90">
        <f>'Rev (Tb12)'!D68</f>
        <v>665.8</v>
      </c>
      <c r="AB55" s="90">
        <f>'Rev (Tb12)'!E68</f>
        <v>911.4</v>
      </c>
      <c r="AC55" s="90">
        <f>'Rev (Tb12)'!F68</f>
        <v>528.9</v>
      </c>
      <c r="AD55" s="90">
        <f>'Rev (Tb12)'!G68</f>
        <v>841.6</v>
      </c>
      <c r="AE55" s="75">
        <f>'Rev (Tb12)'!H68</f>
        <v>1250</v>
      </c>
      <c r="AF55" s="984">
        <f>'Rev (Tb12)'!I68</f>
        <v>1033.5</v>
      </c>
      <c r="AG55" s="75">
        <f>'Rev (Tb12)'!J68</f>
        <v>1205</v>
      </c>
      <c r="AH55" s="75">
        <f>'Rev (Tb12)'!K68</f>
        <v>880</v>
      </c>
      <c r="AI55" s="75">
        <f>'Rev (Tb12)'!L68</f>
        <v>880</v>
      </c>
      <c r="AJ55" s="75">
        <f>'Rev (Tb12)'!M68</f>
        <v>880</v>
      </c>
      <c r="AK55" s="75">
        <f>'Rev (Tb12)'!N68</f>
        <v>880</v>
      </c>
    </row>
    <row r="56" spans="1:86">
      <c r="A56" s="423" t="s">
        <v>585</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90">
        <f>'Rev (Tb12)'!B69</f>
        <v>122.3</v>
      </c>
      <c r="Z56" s="90">
        <f>'Rev (Tb12)'!C69</f>
        <v>0</v>
      </c>
      <c r="AA56" s="90">
        <f>'Rev (Tb12)'!D69</f>
        <v>507.2</v>
      </c>
      <c r="AB56" s="90">
        <f>'Rev (Tb12)'!F69</f>
        <v>300.5</v>
      </c>
      <c r="AC56" s="90">
        <f>'Rev (Tb12)'!G69</f>
        <v>562.29999999999995</v>
      </c>
      <c r="AD56" s="90">
        <f>'Rev (Tb12)'!H69</f>
        <v>500</v>
      </c>
      <c r="AE56" s="75">
        <f>'Rev (Tb12)'!J69</f>
        <v>1000</v>
      </c>
      <c r="AF56" s="984">
        <v>653.5</v>
      </c>
      <c r="AG56" s="75">
        <f>'Rev (Tb12)'!J69</f>
        <v>1000</v>
      </c>
      <c r="AH56" s="75">
        <f>'Rev (Tb12)'!K69</f>
        <v>700</v>
      </c>
      <c r="AI56" s="75">
        <f>'Rev (Tb12)'!L69</f>
        <v>700</v>
      </c>
      <c r="AJ56" s="75">
        <f>'Rev (Tb12)'!M69</f>
        <v>700</v>
      </c>
      <c r="AK56" s="75">
        <f>'Rev (Tb12)'!N69</f>
        <v>700</v>
      </c>
    </row>
    <row r="57" spans="1:86">
      <c r="A57" s="423" t="s">
        <v>791</v>
      </c>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90">
        <f>'Rev (Tb12)'!B70</f>
        <v>50</v>
      </c>
      <c r="Z57" s="90">
        <f>'Rev (Tb12)'!C70</f>
        <v>55</v>
      </c>
      <c r="AA57" s="90">
        <f>'Rev (Tb12)'!D70</f>
        <v>152</v>
      </c>
      <c r="AB57" s="90">
        <f>'Rev (Tb12)'!E69</f>
        <v>456.4</v>
      </c>
      <c r="AC57" s="90">
        <f>'Rev (Tb12)'!F69</f>
        <v>300.5</v>
      </c>
      <c r="AD57" s="90">
        <f>'Rev (Tb12)'!G69</f>
        <v>562.29999999999995</v>
      </c>
      <c r="AE57" s="75">
        <f>'Rev (Tb12)'!H69</f>
        <v>500</v>
      </c>
      <c r="AF57" s="984">
        <v>380</v>
      </c>
      <c r="AG57" s="75">
        <f>'Rev (Tb12)'!J70</f>
        <v>100</v>
      </c>
      <c r="AH57" s="75">
        <f>'Rev (Tb12)'!K70</f>
        <v>100</v>
      </c>
      <c r="AI57" s="75">
        <f>'Rev (Tb12)'!L70</f>
        <v>100</v>
      </c>
      <c r="AJ57" s="75">
        <f>'Rev (Tb12)'!M70</f>
        <v>100</v>
      </c>
      <c r="AK57" s="75">
        <f>'Rev (Tb12)'!N70</f>
        <v>100</v>
      </c>
    </row>
    <row r="58" spans="1:86">
      <c r="A58" s="423" t="s">
        <v>792</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90">
        <f>'Rev (Tb12)'!B71</f>
        <v>0</v>
      </c>
      <c r="Z58" s="90">
        <f>'Rev (Tb12)'!C71</f>
        <v>0</v>
      </c>
      <c r="AA58" s="90">
        <f>'Rev (Tb12)'!D71</f>
        <v>6.6</v>
      </c>
      <c r="AB58" s="90">
        <f>'Rev (Tb12)'!E70</f>
        <v>85</v>
      </c>
      <c r="AC58" s="90">
        <f>'Rev (Tb12)'!F70</f>
        <v>228.4</v>
      </c>
      <c r="AD58" s="90">
        <f>'Rev (Tb12)'!G70</f>
        <v>279.3</v>
      </c>
      <c r="AE58" s="75">
        <f>'Rev (Tb12)'!H70</f>
        <v>625</v>
      </c>
      <c r="AF58" s="984">
        <v>0</v>
      </c>
      <c r="AG58" s="75">
        <f>'Rev (Tb12)'!J71</f>
        <v>0</v>
      </c>
      <c r="AH58" s="75">
        <f>'Rev (Tb12)'!K71</f>
        <v>0</v>
      </c>
      <c r="AI58" s="75">
        <f>'Rev (Tb12)'!L71</f>
        <v>0</v>
      </c>
      <c r="AJ58" s="75">
        <f>'Rev (Tb12)'!M71</f>
        <v>0</v>
      </c>
      <c r="AK58" s="75">
        <f>'Rev (Tb12)'!N71</f>
        <v>0</v>
      </c>
    </row>
    <row r="59" spans="1:86">
      <c r="A59" s="423" t="s">
        <v>793</v>
      </c>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90">
        <f>'Rev (Tb12)'!B72</f>
        <v>0</v>
      </c>
      <c r="Z59" s="90">
        <f>'Rev (Tb12)'!C72</f>
        <v>0</v>
      </c>
      <c r="AA59" s="90">
        <f>'Rev (Tb12)'!D72</f>
        <v>0</v>
      </c>
      <c r="AB59" s="90">
        <f>'Rev (Tb12)'!E72</f>
        <v>370</v>
      </c>
      <c r="AC59" s="90">
        <f>'Rev (Tb12)'!F72</f>
        <v>0</v>
      </c>
      <c r="AD59" s="90">
        <f>'Rev (Tb12)'!G72</f>
        <v>0</v>
      </c>
      <c r="AE59" s="75">
        <f>'Rev (Tb12)'!H72</f>
        <v>125</v>
      </c>
      <c r="AF59" s="978">
        <f>'Rev (Tb12)'!I72</f>
        <v>0</v>
      </c>
      <c r="AG59" s="75">
        <f>'Rev (Tb12)'!J72</f>
        <v>105</v>
      </c>
      <c r="AH59" s="75">
        <f>'Rev (Tb12)'!K72</f>
        <v>80</v>
      </c>
      <c r="AI59" s="75">
        <f>'Rev (Tb12)'!L72</f>
        <v>80</v>
      </c>
      <c r="AJ59" s="75">
        <f>'Rev (Tb12)'!M72</f>
        <v>80</v>
      </c>
      <c r="AK59" s="75">
        <f>'Rev (Tb12)'!N72</f>
        <v>80</v>
      </c>
    </row>
    <row r="60" spans="1:86">
      <c r="A60" s="265" t="s">
        <v>676</v>
      </c>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90"/>
      <c r="Z60" s="90"/>
      <c r="AA60" s="90"/>
      <c r="AB60" s="90">
        <f>'Rev (Tb12)'!E73</f>
        <v>0</v>
      </c>
      <c r="AC60" s="90">
        <f>'Rev (Tb12)'!F73</f>
        <v>0</v>
      </c>
      <c r="AD60" s="90">
        <f>'Rev (Tb12)'!G73</f>
        <v>0</v>
      </c>
      <c r="AE60" s="75">
        <f>'Rev (Tb12)'!H73</f>
        <v>40</v>
      </c>
      <c r="AF60" s="984">
        <f>'Rev (Tb12)'!I73</f>
        <v>0</v>
      </c>
      <c r="AG60" s="75">
        <f>'Rev (Tb12)'!J73</f>
        <v>0</v>
      </c>
      <c r="AH60" s="75">
        <f>'Rev (Tb12)'!K73</f>
        <v>0</v>
      </c>
      <c r="AI60" s="75">
        <f>'Rev (Tb12)'!L73</f>
        <v>0</v>
      </c>
      <c r="AJ60" s="75">
        <f>'Rev (Tb12)'!M73</f>
        <v>0</v>
      </c>
      <c r="AK60" s="75">
        <f>'Rev (Tb12)'!N73</f>
        <v>0</v>
      </c>
    </row>
    <row r="61" spans="1:86" s="29" customFormat="1">
      <c r="A61" s="272" t="s">
        <v>206</v>
      </c>
      <c r="B61" s="267">
        <v>68.5</v>
      </c>
      <c r="C61" s="267">
        <v>83.2</v>
      </c>
      <c r="D61" s="267">
        <v>99</v>
      </c>
      <c r="E61" s="267">
        <v>82.8</v>
      </c>
      <c r="F61" s="267">
        <v>74.8</v>
      </c>
      <c r="G61" s="267">
        <v>88.7</v>
      </c>
      <c r="H61" s="267">
        <v>165</v>
      </c>
      <c r="I61" s="267">
        <v>116.3</v>
      </c>
      <c r="J61" s="267">
        <v>102.7</v>
      </c>
      <c r="K61" s="267">
        <v>149.30000000000001</v>
      </c>
      <c r="L61" s="267">
        <v>84.1</v>
      </c>
      <c r="M61" s="267">
        <v>26.8</v>
      </c>
      <c r="N61" s="267">
        <v>97.9</v>
      </c>
      <c r="O61" s="267">
        <v>74.400000000000006</v>
      </c>
      <c r="P61" s="267">
        <v>159.69999999999999</v>
      </c>
      <c r="Q61" s="267">
        <v>164.7</v>
      </c>
      <c r="R61" s="267">
        <v>188.2</v>
      </c>
      <c r="S61" s="267">
        <v>339.3</v>
      </c>
      <c r="T61" s="267">
        <v>312.7</v>
      </c>
      <c r="U61" s="267">
        <v>188</v>
      </c>
      <c r="V61" s="267">
        <v>138</v>
      </c>
      <c r="W61" s="267">
        <v>339.2</v>
      </c>
      <c r="X61" s="267">
        <v>239.7</v>
      </c>
      <c r="Y61" s="268">
        <v>172.3</v>
      </c>
      <c r="Z61" s="268">
        <v>55</v>
      </c>
      <c r="AA61" s="268">
        <v>665.8</v>
      </c>
      <c r="AB61" s="273">
        <v>911.4</v>
      </c>
      <c r="AC61" s="78"/>
      <c r="AD61" s="895"/>
      <c r="AE61" s="847"/>
      <c r="AF61" s="991"/>
      <c r="AG61" s="847"/>
      <c r="AH61" s="847"/>
      <c r="AI61" s="847"/>
      <c r="AJ61" s="847"/>
      <c r="AK61" s="847"/>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20"/>
      <c r="BM61" s="20"/>
      <c r="BN61" s="20"/>
      <c r="BO61" s="20"/>
      <c r="BP61" s="20"/>
      <c r="BQ61" s="20"/>
      <c r="BR61" s="20"/>
      <c r="BS61" s="20"/>
      <c r="BT61" s="20"/>
      <c r="BU61" s="20"/>
      <c r="BV61" s="20"/>
      <c r="BW61" s="20"/>
      <c r="BX61" s="20"/>
      <c r="BY61" s="20"/>
      <c r="BZ61" s="20"/>
    </row>
    <row r="62" spans="1:86" s="53" customFormat="1">
      <c r="A62" s="272" t="s">
        <v>584</v>
      </c>
      <c r="B62" s="267">
        <v>35.799999999999997</v>
      </c>
      <c r="C62" s="267">
        <v>62.4</v>
      </c>
      <c r="D62" s="267">
        <v>67.8</v>
      </c>
      <c r="E62" s="267">
        <v>64.400000000000006</v>
      </c>
      <c r="F62" s="267">
        <v>50.1</v>
      </c>
      <c r="G62" s="267">
        <v>30.6</v>
      </c>
      <c r="H62" s="267">
        <v>47.9</v>
      </c>
      <c r="I62" s="267">
        <v>37.200000000000003</v>
      </c>
      <c r="J62" s="267">
        <v>41.9</v>
      </c>
      <c r="K62" s="267">
        <v>33.4</v>
      </c>
      <c r="L62" s="267">
        <v>46.38</v>
      </c>
      <c r="M62" s="267">
        <v>26.8</v>
      </c>
      <c r="N62" s="267">
        <v>55.6</v>
      </c>
      <c r="O62" s="267">
        <v>64</v>
      </c>
      <c r="P62" s="267">
        <v>85.7</v>
      </c>
      <c r="Q62" s="267">
        <v>105</v>
      </c>
      <c r="R62" s="267">
        <v>50</v>
      </c>
      <c r="S62" s="267">
        <v>68.099999999999994</v>
      </c>
      <c r="T62" s="267">
        <v>87</v>
      </c>
      <c r="U62" s="267">
        <v>25.5</v>
      </c>
      <c r="V62" s="267">
        <v>0</v>
      </c>
      <c r="W62" s="267">
        <v>40.299999999999997</v>
      </c>
      <c r="X62" s="267">
        <v>49</v>
      </c>
      <c r="Y62" s="268">
        <v>50</v>
      </c>
      <c r="Z62" s="268">
        <v>55</v>
      </c>
      <c r="AA62" s="268">
        <v>152</v>
      </c>
      <c r="AB62" s="273">
        <v>455</v>
      </c>
      <c r="AC62" s="78"/>
      <c r="AD62" s="895"/>
      <c r="AE62" s="847"/>
      <c r="AF62" s="991"/>
      <c r="AG62" s="847"/>
      <c r="AH62" s="847"/>
      <c r="AI62" s="847"/>
      <c r="AJ62" s="847"/>
      <c r="AK62" s="847"/>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row>
    <row r="63" spans="1:86">
      <c r="A63" s="272" t="s">
        <v>589</v>
      </c>
      <c r="B63" s="267">
        <v>12.4</v>
      </c>
      <c r="C63" s="267">
        <v>15.2</v>
      </c>
      <c r="D63" s="267">
        <v>18</v>
      </c>
      <c r="E63" s="267">
        <v>2.6</v>
      </c>
      <c r="F63" s="267">
        <v>11</v>
      </c>
      <c r="G63" s="267">
        <v>48.6</v>
      </c>
      <c r="H63" s="267">
        <v>92</v>
      </c>
      <c r="I63" s="267">
        <v>60.3</v>
      </c>
      <c r="J63" s="281"/>
      <c r="K63" s="267">
        <v>50</v>
      </c>
      <c r="L63" s="281"/>
      <c r="M63" s="281"/>
      <c r="N63" s="281"/>
      <c r="O63" s="281"/>
      <c r="P63" s="281"/>
      <c r="Q63" s="281"/>
      <c r="R63" s="281"/>
      <c r="S63" s="281"/>
      <c r="T63" s="281"/>
      <c r="U63" s="281"/>
      <c r="V63" s="281"/>
      <c r="W63" s="281" t="s">
        <v>120</v>
      </c>
      <c r="X63" s="281" t="s">
        <v>120</v>
      </c>
      <c r="Y63" s="281" t="s">
        <v>120</v>
      </c>
      <c r="Z63" s="281" t="s">
        <v>120</v>
      </c>
      <c r="AA63" s="281" t="s">
        <v>120</v>
      </c>
      <c r="AB63" s="281" t="s">
        <v>120</v>
      </c>
      <c r="AC63" s="90"/>
      <c r="AD63" s="90"/>
      <c r="AE63" s="75"/>
      <c r="AF63" s="984"/>
      <c r="AG63" s="75"/>
      <c r="AH63" s="75"/>
      <c r="AI63" s="75"/>
      <c r="AJ63" s="75"/>
      <c r="AK63" s="75"/>
    </row>
    <row r="64" spans="1:86" s="53" customFormat="1">
      <c r="A64" s="272" t="s">
        <v>586</v>
      </c>
      <c r="B64" s="267">
        <v>11.5</v>
      </c>
      <c r="C64" s="281"/>
      <c r="D64" s="267">
        <v>5.8</v>
      </c>
      <c r="E64" s="267">
        <v>7.1</v>
      </c>
      <c r="F64" s="267">
        <v>7.7</v>
      </c>
      <c r="G64" s="267">
        <v>4.4000000000000004</v>
      </c>
      <c r="H64" s="267">
        <v>0</v>
      </c>
      <c r="I64" s="267">
        <v>0</v>
      </c>
      <c r="J64" s="267">
        <v>17.3</v>
      </c>
      <c r="K64" s="267"/>
      <c r="L64" s="267">
        <v>22.1</v>
      </c>
      <c r="M64" s="281"/>
      <c r="N64" s="267">
        <v>42.3</v>
      </c>
      <c r="O64" s="267">
        <v>10.4</v>
      </c>
      <c r="P64" s="267">
        <v>74</v>
      </c>
      <c r="Q64" s="267">
        <v>59.7</v>
      </c>
      <c r="R64" s="267">
        <v>138.19999999999999</v>
      </c>
      <c r="S64" s="267">
        <v>271.2</v>
      </c>
      <c r="T64" s="267">
        <v>225.7</v>
      </c>
      <c r="U64" s="267">
        <v>162.5</v>
      </c>
      <c r="V64" s="267">
        <v>138</v>
      </c>
      <c r="W64" s="267">
        <v>298.89999999999998</v>
      </c>
      <c r="X64" s="267">
        <v>190.7</v>
      </c>
      <c r="Y64" s="268">
        <v>122.3</v>
      </c>
      <c r="Z64" s="282" t="s">
        <v>120</v>
      </c>
      <c r="AA64" s="268">
        <v>513.79999999999995</v>
      </c>
      <c r="AB64" s="273">
        <v>456.4</v>
      </c>
      <c r="AC64" s="78"/>
      <c r="AD64" s="895"/>
      <c r="AE64" s="847"/>
      <c r="AF64" s="991"/>
      <c r="AG64" s="847"/>
      <c r="AH64" s="847"/>
      <c r="AI64" s="847"/>
      <c r="AJ64" s="847"/>
      <c r="AK64" s="847"/>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54"/>
      <c r="BM64" s="54"/>
      <c r="BN64" s="54"/>
      <c r="BO64" s="54"/>
      <c r="BP64" s="54"/>
      <c r="BQ64" s="54"/>
      <c r="BR64" s="54"/>
      <c r="BS64" s="54"/>
      <c r="BT64" s="54"/>
      <c r="BU64" s="54"/>
      <c r="BV64" s="54"/>
      <c r="BW64" s="54"/>
      <c r="BX64" s="54"/>
      <c r="BY64" s="54"/>
      <c r="BZ64" s="54"/>
    </row>
    <row r="65" spans="1:78">
      <c r="A65" s="272" t="s">
        <v>590</v>
      </c>
      <c r="B65" s="267">
        <v>8.8000000000000007</v>
      </c>
      <c r="C65" s="267">
        <v>5.6</v>
      </c>
      <c r="D65" s="267">
        <v>7.5</v>
      </c>
      <c r="E65" s="267">
        <v>8.6999999999999993</v>
      </c>
      <c r="F65" s="267">
        <v>5.9</v>
      </c>
      <c r="G65" s="267">
        <v>5.0999999999999996</v>
      </c>
      <c r="H65" s="267">
        <v>25.1</v>
      </c>
      <c r="I65" s="267">
        <v>18.8</v>
      </c>
      <c r="J65" s="267">
        <v>43.5</v>
      </c>
      <c r="K65" s="267">
        <v>13.7</v>
      </c>
      <c r="L65" s="258"/>
      <c r="M65" s="258"/>
      <c r="N65" s="258"/>
      <c r="O65" s="258"/>
      <c r="P65" s="258"/>
      <c r="Q65" s="258"/>
      <c r="R65" s="258"/>
      <c r="S65" s="258"/>
      <c r="T65" s="258"/>
      <c r="U65" s="258"/>
      <c r="V65" s="258"/>
      <c r="W65" s="258"/>
      <c r="X65" s="258"/>
      <c r="Y65" s="90"/>
      <c r="Z65" s="90"/>
      <c r="AA65" s="90"/>
      <c r="AB65" s="90"/>
      <c r="AC65" s="90"/>
      <c r="AD65" s="90"/>
      <c r="AE65" s="75"/>
      <c r="AF65" s="984"/>
      <c r="AG65" s="75"/>
      <c r="AH65" s="75"/>
      <c r="AI65" s="75"/>
      <c r="AJ65" s="75"/>
      <c r="AK65" s="75"/>
    </row>
    <row r="66" spans="1:78" s="29" customFormat="1">
      <c r="A66" s="272" t="s">
        <v>207</v>
      </c>
      <c r="B66" s="267">
        <v>6.5</v>
      </c>
      <c r="C66" s="267">
        <v>21.1</v>
      </c>
      <c r="D66" s="267">
        <v>20.100000000000001</v>
      </c>
      <c r="E66" s="267">
        <v>20.3</v>
      </c>
      <c r="F66" s="267">
        <v>9.9</v>
      </c>
      <c r="G66" s="267">
        <v>4.8</v>
      </c>
      <c r="H66" s="267">
        <v>3.5</v>
      </c>
      <c r="I66" s="267">
        <v>3</v>
      </c>
      <c r="J66" s="267">
        <v>1.6</v>
      </c>
      <c r="K66" s="267">
        <v>3</v>
      </c>
      <c r="L66" s="267">
        <v>2.6</v>
      </c>
      <c r="M66" s="267">
        <v>3</v>
      </c>
      <c r="N66" s="267">
        <v>1.1000000000000001</v>
      </c>
      <c r="O66" s="267">
        <v>1.3</v>
      </c>
      <c r="P66" s="267">
        <v>4.3</v>
      </c>
      <c r="Q66" s="267">
        <v>2.8</v>
      </c>
      <c r="R66" s="267">
        <v>0.5</v>
      </c>
      <c r="S66" s="267">
        <v>0.6</v>
      </c>
      <c r="T66" s="267">
        <v>0.5</v>
      </c>
      <c r="U66" s="267">
        <v>1.2</v>
      </c>
      <c r="V66" s="267">
        <v>6.9</v>
      </c>
      <c r="W66" s="267">
        <v>1.3</v>
      </c>
      <c r="X66" s="267">
        <v>12.8</v>
      </c>
      <c r="Y66" s="268">
        <v>0.1</v>
      </c>
      <c r="Z66" s="282" t="s">
        <v>120</v>
      </c>
      <c r="AA66" s="282" t="s">
        <v>120</v>
      </c>
      <c r="AB66" s="273">
        <v>0.1</v>
      </c>
      <c r="AC66" s="78"/>
      <c r="AD66" s="895"/>
      <c r="AE66" s="847"/>
      <c r="AF66" s="991"/>
      <c r="AG66" s="847"/>
      <c r="AH66" s="847"/>
      <c r="AI66" s="847"/>
      <c r="AJ66" s="847"/>
      <c r="AK66" s="847"/>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20"/>
      <c r="BM66" s="20"/>
      <c r="BN66" s="20"/>
      <c r="BO66" s="20"/>
      <c r="BP66" s="20"/>
      <c r="BQ66" s="20"/>
      <c r="BR66" s="20"/>
      <c r="BS66" s="20"/>
      <c r="BT66" s="20"/>
      <c r="BU66" s="20"/>
      <c r="BV66" s="20"/>
      <c r="BW66" s="20"/>
      <c r="BX66" s="20"/>
      <c r="BY66" s="20"/>
      <c r="BZ66" s="20"/>
    </row>
    <row r="67" spans="1:78">
      <c r="A67" s="265" t="s">
        <v>165</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90">
        <f>'Rev (Tb12)'!B74</f>
        <v>23.6</v>
      </c>
      <c r="Z67" s="90">
        <f>'Rev (Tb12)'!C74</f>
        <v>20.399999999999999</v>
      </c>
      <c r="AA67" s="90">
        <f>'Rev (Tb12)'!D74</f>
        <v>30.2</v>
      </c>
      <c r="AB67" s="90">
        <f>'Rev (Tb12)'!E74</f>
        <v>31.7</v>
      </c>
      <c r="AC67" s="90">
        <f>'Rev (Tb12)'!F74</f>
        <v>22.4</v>
      </c>
      <c r="AD67" s="90">
        <f>'Rev (Tb12)'!G74</f>
        <v>19.3</v>
      </c>
      <c r="AE67" s="75">
        <f>'Rev (Tb12)'!H74</f>
        <v>31.2</v>
      </c>
      <c r="AF67" s="984">
        <f>'Rev (Tb12)'!I74</f>
        <v>30.1</v>
      </c>
      <c r="AG67" s="75">
        <f>'Rev (Tb12)'!J74</f>
        <v>55.2</v>
      </c>
      <c r="AH67" s="75">
        <f>'Rev (Tb12)'!K74</f>
        <v>55.2</v>
      </c>
      <c r="AI67" s="75">
        <f>'Rev (Tb12)'!L74</f>
        <v>55.2</v>
      </c>
      <c r="AJ67" s="75">
        <f>'Rev (Tb12)'!M74</f>
        <v>55.2</v>
      </c>
      <c r="AK67" s="75">
        <f>'Rev (Tb12)'!N74</f>
        <v>55.2</v>
      </c>
    </row>
    <row r="68" spans="1:78">
      <c r="A68" s="265" t="s">
        <v>166</v>
      </c>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90">
        <f>'Rev (Tb12)'!B78</f>
        <v>50.8</v>
      </c>
      <c r="Z68" s="90">
        <f>'Rev (Tb12)'!C78</f>
        <v>41.6</v>
      </c>
      <c r="AA68" s="90">
        <f>'Rev (Tb12)'!D78</f>
        <v>75</v>
      </c>
      <c r="AB68" s="90">
        <f>'Rev (Tb12)'!E78</f>
        <v>65.599999999999994</v>
      </c>
      <c r="AC68" s="90">
        <f>'Rev (Tb12)'!F78</f>
        <v>63.5</v>
      </c>
      <c r="AD68" s="90">
        <f>'Rev (Tb12)'!G78</f>
        <v>62.8</v>
      </c>
      <c r="AE68" s="75">
        <f>'Rev (Tb12)'!H81</f>
        <v>1</v>
      </c>
      <c r="AF68" s="984">
        <f>'Rev (Tb12)'!I78</f>
        <v>32.200000000000003</v>
      </c>
      <c r="AG68" s="75">
        <f>'Rev (Tb12)'!J78</f>
        <v>124.2</v>
      </c>
      <c r="AH68" s="75">
        <f>'Rev (Tb12)'!K78</f>
        <v>239.7</v>
      </c>
      <c r="AI68" s="75">
        <f>'Rev (Tb12)'!L78</f>
        <v>239.7</v>
      </c>
      <c r="AJ68" s="75">
        <f>'Rev (Tb12)'!M78</f>
        <v>239.7</v>
      </c>
      <c r="AK68" s="75">
        <f>'Rev (Tb12)'!N78</f>
        <v>239.7</v>
      </c>
    </row>
    <row r="69" spans="1:78">
      <c r="A69" s="423" t="s">
        <v>167</v>
      </c>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90">
        <f>'Rev (Tb12)'!B79</f>
        <v>31.4</v>
      </c>
      <c r="Z69" s="90">
        <f>'Rev (Tb12)'!C79</f>
        <v>32.799999999999997</v>
      </c>
      <c r="AA69" s="90">
        <f>'Rev (Tb12)'!D79</f>
        <v>31</v>
      </c>
      <c r="AB69" s="90">
        <f>'Rev (Tb12)'!E79</f>
        <v>25.3</v>
      </c>
      <c r="AC69" s="90">
        <f>'Rev (Tb12)'!F79</f>
        <v>28.7</v>
      </c>
      <c r="AD69" s="90">
        <f>'Rev (Tb12)'!G79</f>
        <v>22.9</v>
      </c>
      <c r="AE69" s="75">
        <f>'Rev (Tb12)'!H82</f>
        <v>631.4</v>
      </c>
      <c r="AF69" s="984">
        <f>'Rev (Tb12)'!I79</f>
        <v>8.1999999999999993</v>
      </c>
      <c r="AG69" s="75">
        <f>'Rev (Tb12)'!J79</f>
        <v>63</v>
      </c>
      <c r="AH69" s="75">
        <f>'Rev (Tb12)'!K79</f>
        <v>120</v>
      </c>
      <c r="AI69" s="75">
        <f>'Rev (Tb12)'!L79</f>
        <v>120</v>
      </c>
      <c r="AJ69" s="75">
        <f>'Rev (Tb12)'!M79</f>
        <v>120</v>
      </c>
      <c r="AK69" s="75">
        <f>'Rev (Tb12)'!N79</f>
        <v>120</v>
      </c>
    </row>
    <row r="70" spans="1:78">
      <c r="A70" s="423" t="s">
        <v>168</v>
      </c>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90">
        <f>'Rev (Tb12)'!B80</f>
        <v>19.5</v>
      </c>
      <c r="Z70" s="90">
        <f>'Rev (Tb12)'!C80</f>
        <v>8.8000000000000007</v>
      </c>
      <c r="AA70" s="90">
        <f>'Rev (Tb12)'!D80</f>
        <v>44.1</v>
      </c>
      <c r="AB70" s="90">
        <f>'Rev (Tb12)'!E80</f>
        <v>40.299999999999997</v>
      </c>
      <c r="AC70" s="90">
        <f>'Rev (Tb12)'!F80</f>
        <v>34.9</v>
      </c>
      <c r="AD70" s="90">
        <f>'Rev (Tb12)'!G80</f>
        <v>39.9</v>
      </c>
      <c r="AE70" s="75">
        <f>'Rev (Tb12)'!H80</f>
        <v>65.8</v>
      </c>
      <c r="AF70" s="984">
        <f>'Rev (Tb12)'!I80</f>
        <v>24</v>
      </c>
      <c r="AG70" s="75">
        <f>'Rev (Tb12)'!J80</f>
        <v>61.2</v>
      </c>
      <c r="AH70" s="75">
        <f>'Rev (Tb12)'!K80</f>
        <v>119.7</v>
      </c>
      <c r="AI70" s="75">
        <f>'Rev (Tb12)'!L80</f>
        <v>119.7</v>
      </c>
      <c r="AJ70" s="75">
        <f>'Rev (Tb12)'!M80</f>
        <v>119.7</v>
      </c>
      <c r="AK70" s="75">
        <f>'Rev (Tb12)'!N80</f>
        <v>119.7</v>
      </c>
    </row>
    <row r="71" spans="1:78">
      <c r="A71" s="265" t="s">
        <v>169</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90">
        <f>'Rev (Tb12)'!B81</f>
        <v>0.3</v>
      </c>
      <c r="Z71" s="90">
        <f>'Rev (Tb12)'!C81</f>
        <v>2.4</v>
      </c>
      <c r="AA71" s="90">
        <f>'Rev (Tb12)'!D81</f>
        <v>1.9</v>
      </c>
      <c r="AB71" s="90">
        <f>'Rev (Tb12)'!E81</f>
        <v>2.8</v>
      </c>
      <c r="AC71" s="90">
        <f>'Rev (Tb12)'!F81</f>
        <v>1.8</v>
      </c>
      <c r="AD71" s="90">
        <f>'Rev (Tb12)'!G81</f>
        <v>1.6</v>
      </c>
      <c r="AE71" s="75">
        <f>'Rev (Tb12)'!H81</f>
        <v>1</v>
      </c>
      <c r="AF71" s="984">
        <f>'Rev (Tb12)'!I81</f>
        <v>2.5</v>
      </c>
      <c r="AG71" s="75">
        <f>'Rev (Tb12)'!J81</f>
        <v>0.8</v>
      </c>
      <c r="AH71" s="75">
        <f>'Rev (Tb12)'!K81</f>
        <v>0</v>
      </c>
      <c r="AI71" s="75">
        <f>'Rev (Tb12)'!L81</f>
        <v>0</v>
      </c>
      <c r="AJ71" s="75">
        <f>'Rev (Tb12)'!M81</f>
        <v>0</v>
      </c>
      <c r="AK71" s="75">
        <f>'Rev (Tb12)'!N81</f>
        <v>0</v>
      </c>
    </row>
    <row r="72" spans="1:78">
      <c r="A72" s="265" t="s">
        <v>170</v>
      </c>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90">
        <f>'Rev (Tb12)'!B82</f>
        <v>21.9</v>
      </c>
      <c r="Z72" s="90">
        <f>'Rev (Tb12)'!C82</f>
        <v>20.8</v>
      </c>
      <c r="AA72" s="90">
        <f>'Rev (Tb12)'!D82</f>
        <v>2.5</v>
      </c>
      <c r="AB72" s="90">
        <f>'Rev (Tb12)'!E82</f>
        <v>14.4</v>
      </c>
      <c r="AC72" s="90">
        <f>'Rev (Tb12)'!F82</f>
        <v>17.2</v>
      </c>
      <c r="AD72" s="90">
        <f>'Rev (Tb12)'!G82</f>
        <v>18.5</v>
      </c>
      <c r="AE72" s="75">
        <f>'Rev (Tb12)'!H82</f>
        <v>631.4</v>
      </c>
      <c r="AF72" s="984">
        <f>'Rev (Tb12)'!I82</f>
        <v>675.9</v>
      </c>
      <c r="AG72" s="75">
        <f>'Rev (Tb12)'!J82</f>
        <v>1153.3</v>
      </c>
      <c r="AH72" s="75">
        <f>'Rev (Tb12)'!K82</f>
        <v>1054.8</v>
      </c>
      <c r="AI72" s="75">
        <f>'Rev (Tb12)'!L82</f>
        <v>1035.8</v>
      </c>
      <c r="AJ72" s="75">
        <f>'Rev (Tb12)'!M82</f>
        <v>1090.2</v>
      </c>
      <c r="AK72" s="75">
        <f>'Rev (Tb12)'!N82</f>
        <v>1091.3</v>
      </c>
    </row>
    <row r="73" spans="1:78">
      <c r="A73" s="352" t="s">
        <v>783</v>
      </c>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90"/>
      <c r="Z73" s="90"/>
      <c r="AA73" s="90"/>
      <c r="AB73" s="90"/>
      <c r="AC73" s="90"/>
      <c r="AD73" s="90"/>
      <c r="AE73" s="75"/>
      <c r="AF73" s="984"/>
      <c r="AG73" s="75"/>
      <c r="AH73" s="75"/>
      <c r="AI73" s="75"/>
      <c r="AJ73" s="75"/>
      <c r="AK73" s="75"/>
    </row>
    <row r="74" spans="1:78">
      <c r="A74" s="352" t="s">
        <v>672</v>
      </c>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90"/>
      <c r="Z74" s="90"/>
      <c r="AA74" s="90"/>
      <c r="AB74" s="90"/>
      <c r="AC74" s="90">
        <f>'Rev (Tb12)'!F83</f>
        <v>15.1</v>
      </c>
      <c r="AD74" s="90">
        <f>'Rev (Tb12)'!G83</f>
        <v>17.399999999999999</v>
      </c>
      <c r="AE74" s="75"/>
      <c r="AF74" s="978"/>
      <c r="AG74" s="75">
        <f>'Rev (Tb12)'!J83</f>
        <v>12.1</v>
      </c>
      <c r="AH74" s="75">
        <f>'Rev (Tb12)'!K83</f>
        <v>12.1</v>
      </c>
      <c r="AI74" s="75">
        <f>'Rev (Tb12)'!L83</f>
        <v>12.1</v>
      </c>
      <c r="AJ74" s="75">
        <f>'Rev (Tb12)'!M83</f>
        <v>12.1</v>
      </c>
      <c r="AK74" s="75">
        <f>'Rev (Tb12)'!N83</f>
        <v>12.1</v>
      </c>
    </row>
    <row r="75" spans="1:78">
      <c r="A75" s="352" t="s">
        <v>673</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90"/>
      <c r="Z75" s="90"/>
      <c r="AA75" s="90"/>
      <c r="AB75" s="90"/>
      <c r="AC75" s="90"/>
      <c r="AD75" s="90"/>
      <c r="AE75" s="75"/>
      <c r="AF75" s="978"/>
      <c r="AG75" s="75">
        <f>'Rev (Tb12)'!J84</f>
        <v>690</v>
      </c>
      <c r="AH75" s="75">
        <f>'Rev (Tb12)'!K84</f>
        <v>760</v>
      </c>
      <c r="AI75" s="75">
        <f>'Rev (Tb12)'!L84</f>
        <v>760</v>
      </c>
      <c r="AJ75" s="75">
        <f>'Rev (Tb12)'!M84</f>
        <v>760</v>
      </c>
      <c r="AK75" s="75">
        <f>'Rev (Tb12)'!N84</f>
        <v>760</v>
      </c>
    </row>
    <row r="76" spans="1:78">
      <c r="A76" s="352" t="s">
        <v>674</v>
      </c>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90"/>
      <c r="Z76" s="90"/>
      <c r="AA76" s="90"/>
      <c r="AB76" s="90"/>
      <c r="AC76" s="90"/>
      <c r="AD76" s="90"/>
      <c r="AE76" s="80"/>
      <c r="AF76" s="978"/>
      <c r="AG76" s="80">
        <f>'Rev (Tb12)'!J89</f>
        <v>428.1</v>
      </c>
      <c r="AH76" s="80">
        <f>'Rev (Tb12)'!K89</f>
        <v>259.3</v>
      </c>
      <c r="AI76" s="80">
        <f>'Rev (Tb12)'!L89</f>
        <v>240.3</v>
      </c>
      <c r="AJ76" s="80">
        <f>'Rev (Tb12)'!M89</f>
        <v>294.60000000000002</v>
      </c>
      <c r="AK76" s="80">
        <f>'Rev (Tb12)'!N89</f>
        <v>295.8</v>
      </c>
    </row>
    <row r="77" spans="1:78" s="29" customFormat="1">
      <c r="A77" s="272" t="s">
        <v>208</v>
      </c>
      <c r="B77" s="267">
        <v>34</v>
      </c>
      <c r="C77" s="267">
        <v>62.7</v>
      </c>
      <c r="D77" s="267">
        <v>68.099999999999994</v>
      </c>
      <c r="E77" s="267">
        <v>63.7</v>
      </c>
      <c r="F77" s="267">
        <v>64.400000000000006</v>
      </c>
      <c r="G77" s="267">
        <v>69.2</v>
      </c>
      <c r="H77" s="267">
        <v>109.1</v>
      </c>
      <c r="I77" s="267">
        <v>82</v>
      </c>
      <c r="J77" s="281">
        <v>110.8</v>
      </c>
      <c r="K77" s="281">
        <v>127.3</v>
      </c>
      <c r="L77" s="267">
        <v>70.3</v>
      </c>
      <c r="M77" s="267">
        <v>114.7</v>
      </c>
      <c r="N77" s="267">
        <v>72.5</v>
      </c>
      <c r="O77" s="267">
        <v>72.2</v>
      </c>
      <c r="P77" s="267">
        <v>75.2</v>
      </c>
      <c r="Q77" s="267">
        <v>77.599999999999994</v>
      </c>
      <c r="R77" s="267">
        <v>90.7</v>
      </c>
      <c r="S77" s="267">
        <v>88.9</v>
      </c>
      <c r="T77" s="267">
        <v>119.8</v>
      </c>
      <c r="U77" s="267">
        <v>93.4</v>
      </c>
      <c r="V77" s="267">
        <v>99.9</v>
      </c>
      <c r="W77" s="267">
        <v>94.6</v>
      </c>
      <c r="X77" s="267">
        <v>97.8</v>
      </c>
      <c r="Y77" s="268">
        <v>106.4</v>
      </c>
      <c r="Z77" s="268">
        <v>218.9</v>
      </c>
      <c r="AA77" s="268">
        <v>235.1</v>
      </c>
      <c r="AB77" s="273">
        <v>215.4</v>
      </c>
      <c r="AC77" s="78"/>
      <c r="AD77" s="895"/>
      <c r="AE77" s="847"/>
      <c r="AF77" s="991"/>
      <c r="AG77" s="847"/>
      <c r="AH77" s="847"/>
      <c r="AI77" s="847"/>
      <c r="AJ77" s="847"/>
      <c r="AK77" s="847"/>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row>
    <row r="78" spans="1:78" s="29" customFormat="1">
      <c r="A78" s="272" t="s">
        <v>588</v>
      </c>
      <c r="B78" s="267">
        <v>26</v>
      </c>
      <c r="C78" s="267"/>
      <c r="D78" s="267"/>
      <c r="E78" s="267"/>
      <c r="F78" s="267"/>
      <c r="G78" s="267"/>
      <c r="H78" s="267"/>
      <c r="I78" s="267"/>
      <c r="J78" s="281"/>
      <c r="K78" s="281"/>
      <c r="L78" s="267"/>
      <c r="M78" s="267"/>
      <c r="N78" s="267"/>
      <c r="O78" s="267"/>
      <c r="P78" s="267"/>
      <c r="Q78" s="267"/>
      <c r="R78" s="267"/>
      <c r="S78" s="267"/>
      <c r="T78" s="267"/>
      <c r="U78" s="267"/>
      <c r="V78" s="267"/>
      <c r="W78" s="267"/>
      <c r="X78" s="267"/>
      <c r="Y78" s="268"/>
      <c r="Z78" s="268"/>
      <c r="AA78" s="268"/>
      <c r="AB78" s="273"/>
      <c r="AC78" s="78"/>
      <c r="AD78" s="895"/>
      <c r="AE78" s="847"/>
      <c r="AF78" s="991"/>
      <c r="AG78" s="847"/>
      <c r="AH78" s="847"/>
      <c r="AI78" s="847"/>
      <c r="AJ78" s="847"/>
      <c r="AK78" s="847"/>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row>
    <row r="79" spans="1:78" s="29" customFormat="1">
      <c r="A79" s="272" t="s">
        <v>209</v>
      </c>
      <c r="B79" s="281"/>
      <c r="C79" s="281"/>
      <c r="D79" s="281"/>
      <c r="E79" s="281"/>
      <c r="F79" s="281"/>
      <c r="G79" s="281"/>
      <c r="H79" s="281"/>
      <c r="I79" s="281"/>
      <c r="J79" s="281"/>
      <c r="K79" s="281"/>
      <c r="L79" s="267">
        <v>14.2</v>
      </c>
      <c r="M79" s="267"/>
      <c r="N79" s="267"/>
      <c r="O79" s="267">
        <v>22</v>
      </c>
      <c r="P79" s="267"/>
      <c r="Q79" s="267"/>
      <c r="R79" s="267"/>
      <c r="S79" s="267"/>
      <c r="T79" s="267"/>
      <c r="U79" s="267"/>
      <c r="V79" s="267"/>
      <c r="W79" s="267"/>
      <c r="X79" s="267"/>
      <c r="Y79" s="282"/>
      <c r="Z79" s="282" t="s">
        <v>120</v>
      </c>
      <c r="AA79" s="282" t="s">
        <v>120</v>
      </c>
      <c r="AB79" s="275" t="s">
        <v>120</v>
      </c>
      <c r="AC79" s="78"/>
      <c r="AD79" s="895"/>
      <c r="AE79" s="847"/>
      <c r="AF79" s="991"/>
      <c r="AG79" s="847"/>
      <c r="AH79" s="847"/>
      <c r="AI79" s="847"/>
      <c r="AJ79" s="847"/>
      <c r="AK79" s="847"/>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row>
    <row r="80" spans="1:78" s="29" customFormat="1">
      <c r="A80" s="272" t="s">
        <v>210</v>
      </c>
      <c r="B80" s="281"/>
      <c r="C80" s="281"/>
      <c r="D80" s="281"/>
      <c r="E80" s="281"/>
      <c r="F80" s="281"/>
      <c r="G80" s="281"/>
      <c r="H80" s="281"/>
      <c r="I80" s="281"/>
      <c r="J80" s="281"/>
      <c r="K80" s="281"/>
      <c r="L80" s="281"/>
      <c r="M80" s="281"/>
      <c r="N80" s="281"/>
      <c r="O80" s="281"/>
      <c r="P80" s="281"/>
      <c r="Q80" s="281"/>
      <c r="R80" s="281"/>
      <c r="S80" s="281"/>
      <c r="T80" s="281"/>
      <c r="U80" s="281"/>
      <c r="V80" s="281">
        <v>521</v>
      </c>
      <c r="W80" s="281"/>
      <c r="X80" s="281"/>
      <c r="Y80" s="282">
        <v>144.4</v>
      </c>
      <c r="Z80" s="282" t="s">
        <v>120</v>
      </c>
      <c r="AA80" s="282" t="s">
        <v>120</v>
      </c>
      <c r="AB80" s="275" t="s">
        <v>120</v>
      </c>
      <c r="AC80" s="78"/>
      <c r="AD80" s="895"/>
      <c r="AE80" s="847"/>
      <c r="AF80" s="991"/>
      <c r="AG80" s="847"/>
      <c r="AH80" s="847"/>
      <c r="AI80" s="847"/>
      <c r="AJ80" s="847"/>
      <c r="AK80" s="847"/>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row>
    <row r="81" spans="1:86">
      <c r="A81" s="265"/>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124"/>
      <c r="Z81" s="124"/>
      <c r="AA81" s="124"/>
      <c r="AB81" s="283"/>
      <c r="AC81" s="90"/>
      <c r="AD81" s="124"/>
      <c r="AE81" s="86"/>
      <c r="AF81" s="990"/>
      <c r="AG81" s="86"/>
      <c r="AH81" s="86"/>
      <c r="AI81" s="86"/>
      <c r="AJ81" s="86"/>
      <c r="AK81" s="86"/>
    </row>
    <row r="82" spans="1:86" s="55" customFormat="1">
      <c r="A82" s="256" t="s">
        <v>211</v>
      </c>
      <c r="B82" s="257">
        <v>824.2</v>
      </c>
      <c r="C82" s="257">
        <v>749.6</v>
      </c>
      <c r="D82" s="257">
        <v>811.40000000000009</v>
      </c>
      <c r="E82" s="257">
        <v>929.2</v>
      </c>
      <c r="F82" s="257">
        <v>1127</v>
      </c>
      <c r="G82" s="257">
        <v>1286.9000000000001</v>
      </c>
      <c r="H82" s="257">
        <v>1484.8000000000002</v>
      </c>
      <c r="I82" s="257">
        <v>1727.6</v>
      </c>
      <c r="J82" s="257">
        <f t="shared" ref="J82:AB82" si="1">J53+J9</f>
        <v>1889.6999999999998</v>
      </c>
      <c r="K82" s="257">
        <f t="shared" si="1"/>
        <v>1882.6</v>
      </c>
      <c r="L82" s="257">
        <f t="shared" si="1"/>
        <v>2091.9</v>
      </c>
      <c r="M82" s="257">
        <f t="shared" si="1"/>
        <v>2459.4</v>
      </c>
      <c r="N82" s="257">
        <f t="shared" si="1"/>
        <v>2465.8000000000002</v>
      </c>
      <c r="O82" s="257">
        <f t="shared" si="1"/>
        <v>2539.8000000000002</v>
      </c>
      <c r="P82" s="257">
        <f t="shared" si="1"/>
        <v>2917.1</v>
      </c>
      <c r="Q82" s="257">
        <f t="shared" si="1"/>
        <v>3465.2</v>
      </c>
      <c r="R82" s="257">
        <f t="shared" si="1"/>
        <v>4023.4</v>
      </c>
      <c r="S82" s="257">
        <f t="shared" si="1"/>
        <v>5373.6</v>
      </c>
      <c r="T82" s="257">
        <f t="shared" si="1"/>
        <v>6287</v>
      </c>
      <c r="U82" s="257">
        <f t="shared" si="1"/>
        <v>6038.7000000000007</v>
      </c>
      <c r="V82" s="257">
        <f t="shared" si="1"/>
        <v>5740.3</v>
      </c>
      <c r="W82" s="257">
        <f t="shared" si="1"/>
        <v>6869.8</v>
      </c>
      <c r="X82" s="257">
        <f t="shared" si="1"/>
        <v>8254.5</v>
      </c>
      <c r="Y82" s="257">
        <f t="shared" si="1"/>
        <v>8571.5</v>
      </c>
      <c r="Z82" s="257">
        <f t="shared" si="1"/>
        <v>8862.4</v>
      </c>
      <c r="AA82" s="257">
        <f t="shared" si="1"/>
        <v>10496.9</v>
      </c>
      <c r="AB82" s="257">
        <f t="shared" si="1"/>
        <v>9924.5</v>
      </c>
      <c r="AC82" s="77"/>
      <c r="AD82" s="896"/>
      <c r="AE82" s="848"/>
      <c r="AF82" s="992"/>
      <c r="AG82" s="848"/>
      <c r="AH82" s="848"/>
      <c r="AI82" s="848"/>
      <c r="AJ82" s="848"/>
      <c r="AK82" s="848"/>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row>
    <row r="83" spans="1:86" s="55" customFormat="1">
      <c r="A83" s="256"/>
      <c r="B83" s="257"/>
      <c r="C83" s="257"/>
      <c r="D83" s="257"/>
      <c r="E83" s="257"/>
      <c r="F83" s="257"/>
      <c r="G83" s="257"/>
      <c r="H83" s="257"/>
      <c r="I83" s="257"/>
      <c r="J83" s="726"/>
      <c r="K83" s="257"/>
      <c r="L83" s="257"/>
      <c r="M83" s="257"/>
      <c r="N83" s="257"/>
      <c r="O83" s="257"/>
      <c r="P83" s="257"/>
      <c r="Q83" s="257"/>
      <c r="R83" s="257"/>
      <c r="S83" s="257"/>
      <c r="T83" s="257"/>
      <c r="U83" s="257"/>
      <c r="V83" s="257"/>
      <c r="W83" s="257"/>
      <c r="X83" s="257"/>
      <c r="Y83" s="257"/>
      <c r="Z83" s="257"/>
      <c r="AA83" s="257"/>
      <c r="AB83" s="257"/>
      <c r="AC83" s="77"/>
      <c r="AD83" s="896"/>
      <c r="AE83" s="848"/>
      <c r="AF83" s="992"/>
      <c r="AG83" s="848"/>
      <c r="AH83" s="848"/>
      <c r="AI83" s="848"/>
      <c r="AJ83" s="848"/>
      <c r="AK83" s="848"/>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row>
    <row r="84" spans="1:86" s="4" customFormat="1">
      <c r="A84" s="260" t="s">
        <v>152</v>
      </c>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77">
        <f>'Rev (Tb12)'!B49</f>
        <v>930.8</v>
      </c>
      <c r="Z84" s="77">
        <f>'Rev (Tb12)'!C49</f>
        <v>877.5</v>
      </c>
      <c r="AA84" s="77">
        <f>'Rev (Tb12)'!D49</f>
        <v>867.5</v>
      </c>
      <c r="AB84" s="77">
        <f>'Rev (Tb12)'!E49</f>
        <v>819.5</v>
      </c>
      <c r="AC84" s="77">
        <f>'Rev (Tb12)'!F49</f>
        <v>1430.1</v>
      </c>
      <c r="AD84" s="77">
        <f>'Rev (Tb12)'!G49</f>
        <v>1439.9</v>
      </c>
      <c r="AE84" s="76">
        <f>'Rev (Tb12)'!H49</f>
        <v>1024.5999999999999</v>
      </c>
      <c r="AF84" s="982">
        <f>'Rev (Tb12)'!I49</f>
        <v>1835.7</v>
      </c>
      <c r="AG84" s="76">
        <f>'Rev (Tb12)'!J49</f>
        <v>943.1</v>
      </c>
      <c r="AH84" s="76">
        <f>'Rev (Tb12)'!K49</f>
        <v>932.1</v>
      </c>
      <c r="AI84" s="76">
        <f>'Rev (Tb12)'!L49</f>
        <v>932.1</v>
      </c>
      <c r="AJ84" s="76">
        <f>'Rev (Tb12)'!M49</f>
        <v>932.1</v>
      </c>
      <c r="AK84" s="76">
        <f>'Rev (Tb12)'!N49</f>
        <v>932.1</v>
      </c>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row>
    <row r="85" spans="1:86" s="51" customFormat="1">
      <c r="A85" s="279" t="s">
        <v>152</v>
      </c>
      <c r="B85" s="263">
        <v>189.7</v>
      </c>
      <c r="C85" s="263">
        <v>239.2</v>
      </c>
      <c r="D85" s="263">
        <v>214.8</v>
      </c>
      <c r="E85" s="263">
        <v>196.3</v>
      </c>
      <c r="F85" s="263">
        <v>181.6</v>
      </c>
      <c r="G85" s="263">
        <v>164.8</v>
      </c>
      <c r="H85" s="263">
        <v>236.7</v>
      </c>
      <c r="I85" s="263">
        <v>170.1</v>
      </c>
      <c r="J85" s="263">
        <v>312</v>
      </c>
      <c r="K85" s="263">
        <v>470.3</v>
      </c>
      <c r="L85" s="263">
        <v>477.1</v>
      </c>
      <c r="M85" s="263">
        <v>516.4</v>
      </c>
      <c r="N85" s="263">
        <v>719</v>
      </c>
      <c r="O85" s="263">
        <f>O86+O87</f>
        <v>691.4</v>
      </c>
      <c r="P85" s="263">
        <v>693</v>
      </c>
      <c r="Q85" s="263">
        <v>849.7</v>
      </c>
      <c r="R85" s="263">
        <v>1283.0999999999999</v>
      </c>
      <c r="S85" s="263">
        <v>914.6</v>
      </c>
      <c r="T85" s="263">
        <v>721</v>
      </c>
      <c r="U85" s="263">
        <v>1002</v>
      </c>
      <c r="V85" s="263">
        <v>877.5</v>
      </c>
      <c r="W85" s="263">
        <v>1391.1</v>
      </c>
      <c r="X85" s="263">
        <v>1025</v>
      </c>
      <c r="Y85" s="264">
        <v>930.8</v>
      </c>
      <c r="Z85" s="264">
        <v>877.5</v>
      </c>
      <c r="AA85" s="264">
        <v>867.5</v>
      </c>
      <c r="AB85" s="280">
        <v>819.5</v>
      </c>
      <c r="AC85" s="510" t="s">
        <v>151</v>
      </c>
      <c r="AD85" s="510" t="s">
        <v>151</v>
      </c>
      <c r="AE85" s="237" t="s">
        <v>151</v>
      </c>
      <c r="AF85" s="993" t="s">
        <v>151</v>
      </c>
      <c r="AG85" s="237" t="s">
        <v>151</v>
      </c>
      <c r="AH85" s="237" t="s">
        <v>151</v>
      </c>
      <c r="AI85" s="237" t="s">
        <v>151</v>
      </c>
      <c r="AJ85" s="237" t="s">
        <v>151</v>
      </c>
      <c r="AK85" s="237" t="s">
        <v>151</v>
      </c>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50"/>
      <c r="BW85" s="50"/>
      <c r="BX85" s="50"/>
      <c r="BY85" s="50"/>
      <c r="BZ85" s="50"/>
      <c r="CA85" s="50"/>
      <c r="CB85" s="50"/>
      <c r="CC85" s="50"/>
      <c r="CD85" s="50"/>
      <c r="CE85" s="50"/>
      <c r="CF85" s="50"/>
      <c r="CG85" s="50"/>
      <c r="CH85" s="50"/>
    </row>
    <row r="86" spans="1:86" s="29" customFormat="1">
      <c r="A86" s="272" t="s">
        <v>204</v>
      </c>
      <c r="B86" s="267">
        <v>186.4</v>
      </c>
      <c r="C86" s="267">
        <v>215</v>
      </c>
      <c r="D86" s="267">
        <v>203.8</v>
      </c>
      <c r="E86" s="267">
        <v>185.4</v>
      </c>
      <c r="F86" s="267">
        <v>169.1</v>
      </c>
      <c r="G86" s="267">
        <v>161.30000000000001</v>
      </c>
      <c r="H86" s="267">
        <v>183.7</v>
      </c>
      <c r="I86" s="267">
        <v>164.5</v>
      </c>
      <c r="J86" s="267">
        <v>133</v>
      </c>
      <c r="K86" s="267">
        <v>113.5</v>
      </c>
      <c r="L86" s="267">
        <v>125.8</v>
      </c>
      <c r="M86" s="267">
        <v>25.4</v>
      </c>
      <c r="N86" s="267">
        <v>16</v>
      </c>
      <c r="O86" s="267">
        <v>20.9</v>
      </c>
      <c r="P86" s="281" t="s">
        <v>120</v>
      </c>
      <c r="Q86" s="281" t="s">
        <v>120</v>
      </c>
      <c r="R86" s="281" t="s">
        <v>120</v>
      </c>
      <c r="S86" s="281" t="s">
        <v>120</v>
      </c>
      <c r="T86" s="281" t="s">
        <v>120</v>
      </c>
      <c r="U86" s="281" t="s">
        <v>120</v>
      </c>
      <c r="V86" s="281" t="s">
        <v>120</v>
      </c>
      <c r="W86" s="281" t="s">
        <v>120</v>
      </c>
      <c r="X86" s="281" t="s">
        <v>120</v>
      </c>
      <c r="Y86" s="282" t="s">
        <v>120</v>
      </c>
      <c r="Z86" s="282" t="s">
        <v>120</v>
      </c>
      <c r="AA86" s="282" t="s">
        <v>120</v>
      </c>
      <c r="AB86" s="275" t="s">
        <v>120</v>
      </c>
      <c r="AC86" s="78"/>
      <c r="AD86" s="78"/>
      <c r="AE86" s="80"/>
      <c r="AF86" s="978"/>
      <c r="AG86" s="80"/>
      <c r="AH86" s="80"/>
      <c r="AI86" s="80"/>
      <c r="AJ86" s="80"/>
      <c r="AK86" s="8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86" s="29" customFormat="1">
      <c r="A87" s="272" t="s">
        <v>205</v>
      </c>
      <c r="B87" s="267">
        <v>3.3</v>
      </c>
      <c r="C87" s="267">
        <v>24.2</v>
      </c>
      <c r="D87" s="267">
        <v>11</v>
      </c>
      <c r="E87" s="267">
        <v>10.9</v>
      </c>
      <c r="F87" s="267">
        <v>12.5</v>
      </c>
      <c r="G87" s="267">
        <v>3.5</v>
      </c>
      <c r="H87" s="267">
        <v>53</v>
      </c>
      <c r="I87" s="267">
        <v>5.6</v>
      </c>
      <c r="J87" s="267">
        <v>179</v>
      </c>
      <c r="K87" s="267">
        <v>356.8</v>
      </c>
      <c r="L87" s="267">
        <v>351.3</v>
      </c>
      <c r="M87" s="267">
        <v>491</v>
      </c>
      <c r="N87" s="267">
        <v>703</v>
      </c>
      <c r="O87" s="267">
        <v>670.5</v>
      </c>
      <c r="P87" s="267">
        <v>693</v>
      </c>
      <c r="Q87" s="267">
        <v>849.7</v>
      </c>
      <c r="R87" s="267">
        <v>1283.0999999999999</v>
      </c>
      <c r="S87" s="267">
        <v>914.6</v>
      </c>
      <c r="T87" s="267">
        <v>721</v>
      </c>
      <c r="U87" s="267">
        <v>1002</v>
      </c>
      <c r="V87" s="267">
        <v>877.5</v>
      </c>
      <c r="W87" s="267">
        <v>1391.1</v>
      </c>
      <c r="X87" s="267">
        <v>1025</v>
      </c>
      <c r="Y87" s="268">
        <v>930.8</v>
      </c>
      <c r="Z87" s="268">
        <v>877.5</v>
      </c>
      <c r="AA87" s="268">
        <v>867.5</v>
      </c>
      <c r="AB87" s="273">
        <v>819.5</v>
      </c>
      <c r="AC87" s="78"/>
      <c r="AD87" s="78"/>
      <c r="AE87" s="80"/>
      <c r="AF87" s="978"/>
      <c r="AG87" s="80"/>
      <c r="AH87" s="80"/>
      <c r="AI87" s="80"/>
      <c r="AJ87" s="80"/>
      <c r="AK87" s="80"/>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20"/>
      <c r="BW87" s="20"/>
      <c r="BX87" s="20"/>
      <c r="BY87" s="20"/>
      <c r="BZ87" s="20"/>
    </row>
    <row r="88" spans="1:86">
      <c r="A88" s="106" t="s">
        <v>153</v>
      </c>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90">
        <f>'Rev (Tb12)'!B50</f>
        <v>823.3</v>
      </c>
      <c r="Z88" s="90">
        <f>'Rev (Tb12)'!C50</f>
        <v>776.2</v>
      </c>
      <c r="AA88" s="90">
        <f>'Rev (Tb12)'!D50</f>
        <v>767.3</v>
      </c>
      <c r="AB88" s="90">
        <f>'Rev (Tb12)'!E50</f>
        <v>778.8</v>
      </c>
      <c r="AC88" s="90">
        <f>'Rev (Tb12)'!F50</f>
        <v>1261.4000000000001</v>
      </c>
      <c r="AD88" s="90">
        <f>'Rev (Tb12)'!G50</f>
        <v>1281.9000000000001</v>
      </c>
      <c r="AE88" s="75">
        <f>'Rev (Tb12)'!H50</f>
        <v>752.8</v>
      </c>
      <c r="AF88" s="984">
        <f>'Rev (Tb12)'!I50</f>
        <v>1348.7</v>
      </c>
      <c r="AG88" s="75">
        <f>'Rev (Tb12)'!J50</f>
        <v>775.5</v>
      </c>
      <c r="AH88" s="75">
        <f>'Rev (Tb12)'!K50</f>
        <v>766.2</v>
      </c>
      <c r="AI88" s="75">
        <f>'Rev (Tb12)'!L50</f>
        <v>766.2</v>
      </c>
      <c r="AJ88" s="75">
        <f>'Rev (Tb12)'!M50</f>
        <v>766.2</v>
      </c>
      <c r="AK88" s="75">
        <f>'Rev (Tb12)'!N50</f>
        <v>766.2</v>
      </c>
    </row>
    <row r="89" spans="1:86">
      <c r="A89" s="417" t="s">
        <v>443</v>
      </c>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90">
        <f>'Rev (Tb12)'!B51</f>
        <v>453.2</v>
      </c>
      <c r="Z89" s="90">
        <f>'Rev (Tb12)'!C51</f>
        <v>427.2</v>
      </c>
      <c r="AA89" s="90">
        <f>'Rev (Tb12)'!D51</f>
        <v>422.3</v>
      </c>
      <c r="AB89" s="90">
        <f>'Rev (Tb12)'!E51</f>
        <v>505</v>
      </c>
      <c r="AC89" s="90">
        <f>'Rev (Tb12)'!F51</f>
        <v>1207.0999999999999</v>
      </c>
      <c r="AD89" s="90">
        <f>'Rev (Tb12)'!G51</f>
        <v>0</v>
      </c>
      <c r="AE89" s="75">
        <f>'Rev (Tb12)'!H51</f>
        <v>602.20000000000005</v>
      </c>
      <c r="AF89" s="984">
        <f>'Rev (Tb12)'!I51</f>
        <v>0</v>
      </c>
      <c r="AG89" s="75">
        <f>'Rev (Tb12)'!J51</f>
        <v>0</v>
      </c>
      <c r="AH89" s="75">
        <f>'Rev (Tb12)'!K51</f>
        <v>0</v>
      </c>
      <c r="AI89" s="75">
        <f>'Rev (Tb12)'!L51</f>
        <v>0</v>
      </c>
      <c r="AJ89" s="75">
        <f>'Rev (Tb12)'!M51</f>
        <v>0</v>
      </c>
      <c r="AK89" s="75">
        <f>'Rev (Tb12)'!N51</f>
        <v>0</v>
      </c>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row>
    <row r="90" spans="1:86">
      <c r="A90" s="417" t="s">
        <v>445</v>
      </c>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90">
        <f>'Rev (Tb12)'!B52</f>
        <v>10.199999999999999</v>
      </c>
      <c r="Z90" s="90">
        <f>'Rev (Tb12)'!C52</f>
        <v>9.6</v>
      </c>
      <c r="AA90" s="90">
        <f>'Rev (Tb12)'!D52</f>
        <v>9.5</v>
      </c>
      <c r="AB90" s="90" t="str">
        <f>'Rev (Tb12)'!E52</f>
        <v>-</v>
      </c>
      <c r="AC90" s="90">
        <f>'Rev (Tb12)'!F52</f>
        <v>0</v>
      </c>
      <c r="AD90" s="90">
        <f>'Rev (Tb12)'!G52</f>
        <v>0</v>
      </c>
      <c r="AE90" s="75">
        <f>'Rev (Tb12)'!H52</f>
        <v>0</v>
      </c>
      <c r="AF90" s="984">
        <f>'Rev (Tb12)'!I52</f>
        <v>0</v>
      </c>
      <c r="AG90" s="75">
        <f>'Rev (Tb12)'!J52</f>
        <v>0</v>
      </c>
      <c r="AH90" s="75">
        <f>'Rev (Tb12)'!K52</f>
        <v>0</v>
      </c>
      <c r="AI90" s="75">
        <f>'Rev (Tb12)'!L52</f>
        <v>0</v>
      </c>
      <c r="AJ90" s="75">
        <f>'Rev (Tb12)'!M52</f>
        <v>0</v>
      </c>
      <c r="AK90" s="75">
        <f>'Rev (Tb12)'!N52</f>
        <v>0</v>
      </c>
    </row>
    <row r="91" spans="1:86">
      <c r="A91" s="417" t="s">
        <v>444</v>
      </c>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90">
        <f>'Rev (Tb12)'!B53</f>
        <v>442.9</v>
      </c>
      <c r="Z91" s="90">
        <f>'Rev (Tb12)'!C53</f>
        <v>417.6</v>
      </c>
      <c r="AA91" s="90">
        <f>'Rev (Tb12)'!D53</f>
        <v>412.8</v>
      </c>
      <c r="AB91" s="90">
        <f>'Rev (Tb12)'!E53</f>
        <v>505</v>
      </c>
      <c r="AC91" s="90">
        <f>'Rev (Tb12)'!F53</f>
        <v>1207.0999999999999</v>
      </c>
      <c r="AD91" s="90">
        <f>'Rev (Tb12)'!G53</f>
        <v>0</v>
      </c>
      <c r="AE91" s="75">
        <f>'Rev (Tb12)'!H53</f>
        <v>602.20000000000005</v>
      </c>
      <c r="AF91" s="984">
        <f>'Rev (Tb12)'!I53</f>
        <v>0</v>
      </c>
      <c r="AG91" s="75">
        <f>'Rev (Tb12)'!J53</f>
        <v>0</v>
      </c>
      <c r="AH91" s="75">
        <f>'Rev (Tb12)'!K53</f>
        <v>0</v>
      </c>
      <c r="AI91" s="75">
        <f>'Rev (Tb12)'!L53</f>
        <v>0</v>
      </c>
      <c r="AJ91" s="75">
        <f>'Rev (Tb12)'!M53</f>
        <v>0</v>
      </c>
      <c r="AK91" s="75">
        <f>'Rev (Tb12)'!N53</f>
        <v>0</v>
      </c>
    </row>
    <row r="92" spans="1:86">
      <c r="A92" s="417" t="s">
        <v>446</v>
      </c>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90">
        <f>'Rev (Tb12)'!B54</f>
        <v>370.2</v>
      </c>
      <c r="Z92" s="90">
        <f>'Rev (Tb12)'!C54</f>
        <v>349</v>
      </c>
      <c r="AA92" s="90">
        <f>'Rev (Tb12)'!D54</f>
        <v>345</v>
      </c>
      <c r="AB92" s="90">
        <f>'Rev (Tb12)'!E54</f>
        <v>273.8</v>
      </c>
      <c r="AC92" s="90">
        <f>'Rev (Tb12)'!F54</f>
        <v>54.3</v>
      </c>
      <c r="AD92" s="90">
        <f>'Rev (Tb12)'!G54</f>
        <v>0</v>
      </c>
      <c r="AE92" s="75">
        <f>'Rev (Tb12)'!H54</f>
        <v>150.6</v>
      </c>
      <c r="AF92" s="984">
        <f>'Rev (Tb12)'!I54</f>
        <v>0</v>
      </c>
      <c r="AG92" s="75">
        <f>'Rev (Tb12)'!J54</f>
        <v>0</v>
      </c>
      <c r="AH92" s="75">
        <f>'Rev (Tb12)'!K54</f>
        <v>0</v>
      </c>
      <c r="AI92" s="75">
        <f>'Rev (Tb12)'!L54</f>
        <v>0</v>
      </c>
      <c r="AJ92" s="75">
        <f>'Rev (Tb12)'!M54</f>
        <v>0</v>
      </c>
      <c r="AK92" s="75">
        <f>'Rev (Tb12)'!N54</f>
        <v>0</v>
      </c>
    </row>
    <row r="93" spans="1:86">
      <c r="A93" s="417" t="s">
        <v>445</v>
      </c>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90">
        <f>'Rev (Tb12)'!B55</f>
        <v>20.7</v>
      </c>
      <c r="Z93" s="90">
        <f>'Rev (Tb12)'!C55</f>
        <v>19.5</v>
      </c>
      <c r="AA93" s="90">
        <f>'Rev (Tb12)'!D55</f>
        <v>19.3</v>
      </c>
      <c r="AB93" s="90" t="str">
        <f>'Rev (Tb12)'!E55</f>
        <v>-</v>
      </c>
      <c r="AC93" s="90">
        <f>'Rev (Tb12)'!F55</f>
        <v>0</v>
      </c>
      <c r="AD93" s="90">
        <f>'Rev (Tb12)'!G55</f>
        <v>0</v>
      </c>
      <c r="AE93" s="75">
        <f>'Rev (Tb12)'!H55</f>
        <v>0</v>
      </c>
      <c r="AF93" s="984">
        <f>'Rev (Tb12)'!I55</f>
        <v>0</v>
      </c>
      <c r="AG93" s="75">
        <f>'Rev (Tb12)'!J55</f>
        <v>0</v>
      </c>
      <c r="AH93" s="75">
        <f>'Rev (Tb12)'!K55</f>
        <v>0</v>
      </c>
      <c r="AI93" s="75">
        <f>'Rev (Tb12)'!L55</f>
        <v>0</v>
      </c>
      <c r="AJ93" s="75">
        <f>'Rev (Tb12)'!M55</f>
        <v>0</v>
      </c>
      <c r="AK93" s="75">
        <f>'Rev (Tb12)'!N55</f>
        <v>0</v>
      </c>
    </row>
    <row r="94" spans="1:86">
      <c r="A94" s="417" t="s">
        <v>444</v>
      </c>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90">
        <f>'Rev (Tb12)'!B56</f>
        <v>349.5</v>
      </c>
      <c r="Z94" s="90">
        <f>'Rev (Tb12)'!C56</f>
        <v>329.5</v>
      </c>
      <c r="AA94" s="90">
        <f>'Rev (Tb12)'!D56</f>
        <v>325.7</v>
      </c>
      <c r="AB94" s="90">
        <f>'Rev (Tb12)'!E56</f>
        <v>273.8</v>
      </c>
      <c r="AC94" s="90">
        <f>'Rev (Tb12)'!F56</f>
        <v>54.3</v>
      </c>
      <c r="AD94" s="90">
        <f>'Rev (Tb12)'!G56</f>
        <v>0</v>
      </c>
      <c r="AE94" s="75">
        <f>'Rev (Tb12)'!H56</f>
        <v>150.6</v>
      </c>
      <c r="AF94" s="984">
        <f>'Rev (Tb12)'!I56</f>
        <v>0</v>
      </c>
      <c r="AG94" s="75">
        <f>'Rev (Tb12)'!J56</f>
        <v>0</v>
      </c>
      <c r="AH94" s="75">
        <f>'Rev (Tb12)'!K56</f>
        <v>0</v>
      </c>
      <c r="AI94" s="75">
        <f>'Rev (Tb12)'!L56</f>
        <v>0</v>
      </c>
      <c r="AJ94" s="75">
        <f>'Rev (Tb12)'!M56</f>
        <v>0</v>
      </c>
      <c r="AK94" s="75">
        <f>'Rev (Tb12)'!N56</f>
        <v>0</v>
      </c>
    </row>
    <row r="95" spans="1:86">
      <c r="A95" s="106" t="s">
        <v>154</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90">
        <f>'Rev (Tb12)'!B57</f>
        <v>107.5</v>
      </c>
      <c r="Z95" s="90">
        <f>'Rev (Tb12)'!C57</f>
        <v>101.3</v>
      </c>
      <c r="AA95" s="90">
        <f>'Rev (Tb12)'!D57</f>
        <v>100.2</v>
      </c>
      <c r="AB95" s="90">
        <f>'Rev (Tb12)'!E57</f>
        <v>40.700000000000003</v>
      </c>
      <c r="AC95" s="90">
        <f>'Rev (Tb12)'!F57</f>
        <v>168.7</v>
      </c>
      <c r="AD95" s="90">
        <f>'Rev (Tb12)'!G57</f>
        <v>158</v>
      </c>
      <c r="AE95" s="75">
        <f>'Rev (Tb12)'!H57</f>
        <v>271.8</v>
      </c>
      <c r="AF95" s="984">
        <f>'Rev (Tb12)'!I57</f>
        <v>487</v>
      </c>
      <c r="AG95" s="75">
        <f>'Rev (Tb12)'!J57</f>
        <v>167.6</v>
      </c>
      <c r="AH95" s="75">
        <f>'Rev (Tb12)'!K57</f>
        <v>165.9</v>
      </c>
      <c r="AI95" s="75">
        <f>'Rev (Tb12)'!L57</f>
        <v>165.9</v>
      </c>
      <c r="AJ95" s="75">
        <f>'Rev (Tb12)'!M57</f>
        <v>165.9</v>
      </c>
      <c r="AK95" s="75">
        <f>'Rev (Tb12)'!N57</f>
        <v>165.9</v>
      </c>
    </row>
    <row r="96" spans="1:86">
      <c r="A96" s="417" t="s">
        <v>443</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90">
        <f>'Rev (Tb12)'!B58</f>
        <v>98.6</v>
      </c>
      <c r="Z96" s="90">
        <f>'Rev (Tb12)'!C58</f>
        <v>92.9</v>
      </c>
      <c r="AA96" s="90">
        <f>'Rev (Tb12)'!D58</f>
        <v>91.9</v>
      </c>
      <c r="AB96" s="90">
        <f>'Rev (Tb12)'!E58</f>
        <v>22.4</v>
      </c>
      <c r="AC96" s="90">
        <f>'Rev (Tb12)'!F58</f>
        <v>147</v>
      </c>
      <c r="AD96" s="90">
        <f>'Rev (Tb12)'!G58</f>
        <v>0</v>
      </c>
      <c r="AE96" s="75">
        <f>'Rev (Tb12)'!H58</f>
        <v>217.4</v>
      </c>
      <c r="AF96" s="984">
        <f>'Rev (Tb12)'!I58</f>
        <v>0</v>
      </c>
      <c r="AG96" s="75">
        <f>'Rev (Tb12)'!J58</f>
        <v>0</v>
      </c>
      <c r="AH96" s="75">
        <f>'Rev (Tb12)'!K58</f>
        <v>0</v>
      </c>
      <c r="AI96" s="75">
        <f>'Rev (Tb12)'!L58</f>
        <v>0</v>
      </c>
      <c r="AJ96" s="75">
        <f>'Rev (Tb12)'!M58</f>
        <v>0</v>
      </c>
      <c r="AK96" s="75">
        <f>'Rev (Tb12)'!N58</f>
        <v>0</v>
      </c>
    </row>
    <row r="97" spans="1:86">
      <c r="A97" s="417" t="s">
        <v>445</v>
      </c>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90">
        <f>'Rev (Tb12)'!B59</f>
        <v>43.5</v>
      </c>
      <c r="Z97" s="90">
        <f>'Rev (Tb12)'!C59</f>
        <v>41</v>
      </c>
      <c r="AA97" s="90">
        <f>'Rev (Tb12)'!D59</f>
        <v>40.6</v>
      </c>
      <c r="AB97" s="90">
        <f>'Rev (Tb12)'!E59</f>
        <v>0.9</v>
      </c>
      <c r="AC97" s="90">
        <f>'Rev (Tb12)'!F59</f>
        <v>0</v>
      </c>
      <c r="AD97" s="90">
        <f>'Rev (Tb12)'!G59</f>
        <v>0</v>
      </c>
      <c r="AE97" s="75">
        <f>'Rev (Tb12)'!H59</f>
        <v>0</v>
      </c>
      <c r="AF97" s="984">
        <f>'Rev (Tb12)'!I59</f>
        <v>0</v>
      </c>
      <c r="AG97" s="75">
        <f>'Rev (Tb12)'!J59</f>
        <v>0</v>
      </c>
      <c r="AH97" s="75">
        <f>'Rev (Tb12)'!K59</f>
        <v>0</v>
      </c>
      <c r="AI97" s="75">
        <f>'Rev (Tb12)'!L59</f>
        <v>0</v>
      </c>
      <c r="AJ97" s="75">
        <f>'Rev (Tb12)'!M59</f>
        <v>0</v>
      </c>
      <c r="AK97" s="75">
        <f>'Rev (Tb12)'!N59</f>
        <v>0</v>
      </c>
    </row>
    <row r="98" spans="1:86">
      <c r="A98" s="417" t="s">
        <v>444</v>
      </c>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90">
        <f>'Rev (Tb12)'!B60</f>
        <v>55</v>
      </c>
      <c r="Z98" s="90">
        <f>'Rev (Tb12)'!C60</f>
        <v>51.9</v>
      </c>
      <c r="AA98" s="90">
        <f>'Rev (Tb12)'!D60</f>
        <v>51.3</v>
      </c>
      <c r="AB98" s="90">
        <f>'Rev (Tb12)'!E60</f>
        <v>21.5</v>
      </c>
      <c r="AC98" s="90">
        <f>'Rev (Tb12)'!F60</f>
        <v>147</v>
      </c>
      <c r="AD98" s="90">
        <f>'Rev (Tb12)'!G60</f>
        <v>0</v>
      </c>
      <c r="AE98" s="75">
        <f>'Rev (Tb12)'!H60</f>
        <v>217.4</v>
      </c>
      <c r="AF98" s="984">
        <f>'Rev (Tb12)'!I60</f>
        <v>0</v>
      </c>
      <c r="AG98" s="75">
        <f>'Rev (Tb12)'!J60</f>
        <v>0</v>
      </c>
      <c r="AH98" s="75">
        <f>'Rev (Tb12)'!K60</f>
        <v>0</v>
      </c>
      <c r="AI98" s="75">
        <f>'Rev (Tb12)'!L60</f>
        <v>0</v>
      </c>
      <c r="AJ98" s="75">
        <f>'Rev (Tb12)'!M60</f>
        <v>0</v>
      </c>
      <c r="AK98" s="75">
        <f>'Rev (Tb12)'!N60</f>
        <v>0</v>
      </c>
    </row>
    <row r="99" spans="1:86">
      <c r="A99" s="417" t="s">
        <v>446</v>
      </c>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90">
        <f>'Rev (Tb12)'!B61</f>
        <v>8.9</v>
      </c>
      <c r="Z99" s="90">
        <f>'Rev (Tb12)'!C61</f>
        <v>8.4</v>
      </c>
      <c r="AA99" s="90">
        <f>'Rev (Tb12)'!D61</f>
        <v>8.3000000000000007</v>
      </c>
      <c r="AB99" s="90">
        <f>'Rev (Tb12)'!E61</f>
        <v>18.3</v>
      </c>
      <c r="AC99" s="90">
        <f>'Rev (Tb12)'!F61</f>
        <v>21.7</v>
      </c>
      <c r="AD99" s="90">
        <f>'Rev (Tb12)'!G61</f>
        <v>0</v>
      </c>
      <c r="AE99" s="75">
        <f>'Rev (Tb12)'!H61</f>
        <v>54.4</v>
      </c>
      <c r="AF99" s="984">
        <f>'Rev (Tb12)'!I61</f>
        <v>0</v>
      </c>
      <c r="AG99" s="75">
        <f>'Rev (Tb12)'!J61</f>
        <v>0</v>
      </c>
      <c r="AH99" s="75">
        <f>'Rev (Tb12)'!K61</f>
        <v>0</v>
      </c>
      <c r="AI99" s="75">
        <f>'Rev (Tb12)'!L61</f>
        <v>0</v>
      </c>
      <c r="AJ99" s="75">
        <f>'Rev (Tb12)'!M61</f>
        <v>0</v>
      </c>
      <c r="AK99" s="75">
        <f>'Rev (Tb12)'!N61</f>
        <v>0</v>
      </c>
    </row>
    <row r="100" spans="1:86">
      <c r="A100" s="417" t="s">
        <v>445</v>
      </c>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90" t="str">
        <f>'Rev (Tb12)'!B62</f>
        <v>-</v>
      </c>
      <c r="Z100" s="90" t="str">
        <f>'Rev (Tb12)'!C62</f>
        <v>-</v>
      </c>
      <c r="AA100" s="90" t="str">
        <f>'Rev (Tb12)'!D62</f>
        <v>-</v>
      </c>
      <c r="AB100" s="90">
        <f>'Rev (Tb12)'!E62</f>
        <v>18.3</v>
      </c>
      <c r="AC100" s="90">
        <f>'Rev (Tb12)'!F62</f>
        <v>0</v>
      </c>
      <c r="AD100" s="90">
        <f>'Rev (Tb12)'!G62</f>
        <v>0</v>
      </c>
      <c r="AE100" s="75">
        <f>'Rev (Tb12)'!H62</f>
        <v>0</v>
      </c>
      <c r="AF100" s="984">
        <f>'Rev (Tb12)'!I62</f>
        <v>0</v>
      </c>
      <c r="AG100" s="75">
        <f>'Rev (Tb12)'!J62</f>
        <v>0</v>
      </c>
      <c r="AH100" s="75">
        <f>'Rev (Tb12)'!K62</f>
        <v>0</v>
      </c>
      <c r="AI100" s="75">
        <f>'Rev (Tb12)'!L62</f>
        <v>0</v>
      </c>
      <c r="AJ100" s="75">
        <f>'Rev (Tb12)'!M62</f>
        <v>0</v>
      </c>
      <c r="AK100" s="75">
        <f>'Rev (Tb12)'!N62</f>
        <v>0</v>
      </c>
    </row>
    <row r="101" spans="1:86">
      <c r="A101" s="417" t="s">
        <v>444</v>
      </c>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90">
        <f>'Rev (Tb12)'!B63</f>
        <v>8.9</v>
      </c>
      <c r="Z101" s="90">
        <f>'Rev (Tb12)'!C63</f>
        <v>8.4</v>
      </c>
      <c r="AA101" s="90">
        <f>'Rev (Tb12)'!D63</f>
        <v>8.3000000000000007</v>
      </c>
      <c r="AB101" s="90" t="str">
        <f>'Rev (Tb12)'!E63</f>
        <v>-</v>
      </c>
      <c r="AC101" s="90">
        <f>'Rev (Tb12)'!F63</f>
        <v>21.7</v>
      </c>
      <c r="AD101" s="90">
        <f>'Rev (Tb12)'!G63</f>
        <v>0</v>
      </c>
      <c r="AE101" s="75">
        <f>'Rev (Tb12)'!H63</f>
        <v>54.4</v>
      </c>
      <c r="AF101" s="984">
        <f>'Rev (Tb12)'!I63</f>
        <v>0</v>
      </c>
      <c r="AG101" s="75">
        <f>'Rev (Tb12)'!J63</f>
        <v>0</v>
      </c>
      <c r="AH101" s="75">
        <f>'Rev (Tb12)'!K63</f>
        <v>0</v>
      </c>
      <c r="AI101" s="75">
        <f>'Rev (Tb12)'!L63</f>
        <v>0</v>
      </c>
      <c r="AJ101" s="75">
        <f>'Rev (Tb12)'!M63</f>
        <v>0</v>
      </c>
      <c r="AK101" s="75">
        <f>'Rev (Tb12)'!N63</f>
        <v>0</v>
      </c>
    </row>
    <row r="102" spans="1:86">
      <c r="A102" s="417"/>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90"/>
      <c r="Z102" s="90"/>
      <c r="AA102" s="90"/>
      <c r="AB102" s="90"/>
      <c r="AC102" s="90"/>
      <c r="AD102" s="90"/>
      <c r="AE102" s="75"/>
      <c r="AF102" s="984"/>
      <c r="AG102" s="75"/>
      <c r="AH102" s="75"/>
      <c r="AI102" s="75"/>
      <c r="AJ102" s="75"/>
      <c r="AK102" s="75"/>
    </row>
    <row r="103" spans="1:86" s="52" customFormat="1">
      <c r="A103" s="727" t="s">
        <v>593</v>
      </c>
      <c r="B103" s="696"/>
      <c r="C103" s="696"/>
      <c r="D103" s="696"/>
      <c r="E103" s="696"/>
      <c r="F103" s="696"/>
      <c r="G103" s="696"/>
      <c r="H103" s="696"/>
      <c r="I103" s="696"/>
      <c r="J103" s="696"/>
      <c r="K103" s="696"/>
      <c r="L103" s="696"/>
      <c r="M103" s="696"/>
      <c r="N103" s="696"/>
      <c r="O103" s="280">
        <v>55.2</v>
      </c>
      <c r="P103" s="280">
        <v>40</v>
      </c>
      <c r="Q103" s="280">
        <v>34.700000000000003</v>
      </c>
      <c r="R103" s="280">
        <v>20.3</v>
      </c>
      <c r="S103" s="280">
        <v>23.3</v>
      </c>
      <c r="T103" s="280">
        <v>20.6</v>
      </c>
      <c r="U103" s="280">
        <v>32.6</v>
      </c>
      <c r="V103" s="280">
        <v>33.5</v>
      </c>
      <c r="W103" s="280">
        <v>18</v>
      </c>
      <c r="X103" s="280">
        <v>25.4</v>
      </c>
      <c r="Y103" s="280">
        <v>63.8</v>
      </c>
      <c r="Z103" s="280">
        <v>92.8</v>
      </c>
      <c r="AA103" s="280">
        <v>133.19999999999999</v>
      </c>
      <c r="AB103" s="280">
        <v>219.5</v>
      </c>
      <c r="AC103" s="77"/>
      <c r="AD103" s="896"/>
      <c r="AE103" s="848"/>
      <c r="AF103" s="992"/>
      <c r="AG103" s="848"/>
      <c r="AH103" s="848"/>
      <c r="AI103" s="848"/>
      <c r="AJ103" s="848"/>
      <c r="AK103" s="84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50"/>
      <c r="BM103" s="50"/>
      <c r="BN103" s="50"/>
      <c r="BO103" s="50"/>
      <c r="BP103" s="50"/>
      <c r="BQ103" s="50"/>
      <c r="BR103" s="50"/>
      <c r="BS103" s="50"/>
      <c r="BT103" s="50"/>
      <c r="BU103" s="50"/>
      <c r="BV103" s="50"/>
      <c r="BW103" s="50"/>
      <c r="BX103" s="50"/>
      <c r="BY103" s="50"/>
      <c r="BZ103" s="50"/>
    </row>
    <row r="104" spans="1:86" s="29" customFormat="1">
      <c r="A104" s="45"/>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83"/>
      <c r="Z104" s="83"/>
      <c r="AA104" s="83"/>
      <c r="AB104" s="84"/>
      <c r="AC104" s="771"/>
      <c r="AD104" s="99"/>
      <c r="AE104" s="99"/>
      <c r="AF104" s="99"/>
      <c r="AG104" s="99"/>
      <c r="AH104" s="99"/>
      <c r="AI104" s="85"/>
      <c r="AJ104" s="85"/>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row>
    <row r="105" spans="1:86">
      <c r="AC105" s="89"/>
      <c r="AD105" s="89"/>
      <c r="AE105" s="88"/>
      <c r="AF105" s="89"/>
      <c r="AG105" s="88"/>
      <c r="AH105" s="89"/>
      <c r="AI105" s="10"/>
    </row>
    <row r="106" spans="1:86">
      <c r="AC106" s="771"/>
      <c r="AD106" s="99"/>
      <c r="AE106" s="99"/>
      <c r="AF106" s="99"/>
      <c r="AG106" s="99"/>
      <c r="AH106" s="99"/>
      <c r="AI106" s="10"/>
    </row>
    <row r="107" spans="1:86">
      <c r="AC107" s="772"/>
      <c r="AD107" s="82"/>
      <c r="AE107" s="82"/>
      <c r="AF107" s="82"/>
      <c r="AG107" s="82"/>
      <c r="AH107" s="82"/>
    </row>
    <row r="108" spans="1:86">
      <c r="AC108" s="772"/>
      <c r="AD108" s="82"/>
      <c r="AE108" s="82"/>
      <c r="AF108" s="82"/>
      <c r="AG108" s="82"/>
      <c r="AH108" s="82"/>
    </row>
    <row r="109" spans="1:86">
      <c r="AC109" s="772"/>
      <c r="AD109" s="82"/>
      <c r="AE109" s="82"/>
      <c r="AF109" s="82"/>
      <c r="AG109" s="82"/>
      <c r="AH109" s="82"/>
    </row>
    <row r="110" spans="1:86">
      <c r="AC110" s="772"/>
      <c r="AD110" s="82"/>
      <c r="AE110" s="82"/>
      <c r="AF110" s="82"/>
      <c r="AG110" s="82"/>
      <c r="AH110" s="82"/>
    </row>
    <row r="111" spans="1:86">
      <c r="AC111" s="772"/>
      <c r="AD111" s="82"/>
      <c r="AE111" s="82"/>
      <c r="AF111" s="82"/>
      <c r="AG111" s="82"/>
      <c r="AH111" s="82"/>
    </row>
    <row r="112" spans="1:86">
      <c r="AC112" s="772"/>
      <c r="AD112" s="82"/>
      <c r="AE112" s="82"/>
      <c r="AF112" s="82"/>
      <c r="AG112" s="82"/>
      <c r="AH112" s="82"/>
    </row>
    <row r="113" spans="28:34">
      <c r="AC113" s="772"/>
      <c r="AD113" s="82"/>
      <c r="AE113" s="82"/>
      <c r="AF113" s="82"/>
      <c r="AG113" s="82"/>
      <c r="AH113" s="82"/>
    </row>
    <row r="114" spans="28:34">
      <c r="AC114" s="772"/>
      <c r="AD114" s="82"/>
      <c r="AE114" s="82"/>
      <c r="AF114" s="82"/>
      <c r="AG114" s="82"/>
      <c r="AH114" s="82"/>
    </row>
    <row r="115" spans="28:34">
      <c r="AC115" s="772"/>
      <c r="AD115" s="82"/>
      <c r="AE115" s="82"/>
      <c r="AF115" s="82"/>
      <c r="AG115" s="82"/>
      <c r="AH115" s="82"/>
    </row>
    <row r="116" spans="28:34">
      <c r="AC116" s="772"/>
      <c r="AD116" s="82"/>
      <c r="AE116" s="82"/>
      <c r="AF116" s="82"/>
      <c r="AG116" s="82"/>
      <c r="AH116" s="82"/>
    </row>
    <row r="117" spans="28:34">
      <c r="AC117" s="772"/>
      <c r="AD117" s="82"/>
      <c r="AE117" s="82"/>
      <c r="AF117" s="82"/>
      <c r="AG117" s="82"/>
      <c r="AH117" s="82"/>
    </row>
    <row r="118" spans="28:34">
      <c r="AC118" s="772"/>
      <c r="AD118" s="82"/>
      <c r="AE118" s="82"/>
      <c r="AF118" s="82"/>
      <c r="AG118" s="82"/>
      <c r="AH118" s="82"/>
    </row>
    <row r="119" spans="28:34">
      <c r="AC119" s="772"/>
      <c r="AD119" s="82"/>
      <c r="AE119" s="82"/>
      <c r="AF119" s="82"/>
      <c r="AG119" s="82"/>
      <c r="AH119" s="82"/>
    </row>
    <row r="120" spans="28:34">
      <c r="AC120" s="772"/>
      <c r="AD120" s="82"/>
      <c r="AE120" s="82"/>
      <c r="AF120" s="82"/>
      <c r="AG120" s="82"/>
      <c r="AH120" s="82"/>
    </row>
    <row r="121" spans="28:34">
      <c r="AB121" s="82"/>
      <c r="AC121" s="772"/>
      <c r="AD121" s="82"/>
      <c r="AE121" s="82"/>
      <c r="AF121" s="82"/>
      <c r="AG121" s="82"/>
      <c r="AH121" s="82"/>
    </row>
    <row r="122" spans="28:34">
      <c r="AB122" s="82"/>
      <c r="AC122" s="772"/>
      <c r="AD122" s="82"/>
      <c r="AE122" s="82"/>
      <c r="AF122" s="82"/>
      <c r="AG122" s="82"/>
      <c r="AH122" s="82"/>
    </row>
    <row r="123" spans="28:34">
      <c r="AB123" s="82"/>
      <c r="AC123" s="772"/>
      <c r="AD123" s="82"/>
      <c r="AE123" s="82"/>
      <c r="AF123" s="82"/>
      <c r="AG123" s="82"/>
      <c r="AH123" s="82"/>
    </row>
    <row r="124" spans="28:34">
      <c r="AB124" s="82"/>
      <c r="AC124" s="772"/>
      <c r="AD124" s="82"/>
      <c r="AE124" s="82"/>
      <c r="AF124" s="82"/>
      <c r="AG124" s="82"/>
      <c r="AH124" s="82"/>
    </row>
    <row r="125" spans="28:34">
      <c r="AB125" s="82"/>
      <c r="AC125" s="772"/>
      <c r="AD125" s="82"/>
      <c r="AE125" s="82"/>
      <c r="AF125" s="82"/>
      <c r="AG125" s="82"/>
      <c r="AH125" s="82"/>
    </row>
    <row r="126" spans="28:34">
      <c r="AB126" s="82"/>
      <c r="AC126" s="772"/>
      <c r="AD126" s="82"/>
      <c r="AE126" s="82"/>
      <c r="AF126" s="82"/>
      <c r="AG126" s="82"/>
      <c r="AH126" s="82"/>
    </row>
    <row r="127" spans="28:34">
      <c r="AB127" s="82"/>
      <c r="AC127" s="772"/>
      <c r="AD127" s="82"/>
      <c r="AE127" s="82"/>
      <c r="AF127" s="82"/>
      <c r="AG127" s="82"/>
      <c r="AH127" s="82"/>
    </row>
    <row r="128" spans="28:34">
      <c r="AB128" s="82"/>
      <c r="AC128" s="772"/>
      <c r="AD128" s="82"/>
      <c r="AE128" s="82"/>
      <c r="AF128" s="82"/>
      <c r="AG128" s="82"/>
      <c r="AH128" s="82"/>
    </row>
    <row r="129" spans="28:34">
      <c r="AB129" s="82"/>
      <c r="AC129" s="772"/>
      <c r="AD129" s="82"/>
      <c r="AE129" s="82"/>
      <c r="AF129" s="82"/>
      <c r="AG129" s="82"/>
      <c r="AH129" s="82"/>
    </row>
    <row r="130" spans="28:34">
      <c r="AB130" s="82"/>
      <c r="AC130" s="772"/>
      <c r="AD130" s="82"/>
      <c r="AE130" s="82"/>
      <c r="AF130" s="82"/>
      <c r="AG130" s="82"/>
      <c r="AH130" s="82"/>
    </row>
    <row r="131" spans="28:34">
      <c r="AB131" s="82"/>
      <c r="AC131" s="772"/>
      <c r="AD131" s="82"/>
      <c r="AE131" s="82"/>
      <c r="AF131" s="82"/>
      <c r="AG131" s="82"/>
      <c r="AH131" s="82"/>
    </row>
    <row r="132" spans="28:34">
      <c r="AB132" s="82"/>
      <c r="AC132" s="772"/>
      <c r="AD132" s="82"/>
      <c r="AE132" s="82"/>
      <c r="AF132" s="82"/>
      <c r="AG132" s="82"/>
      <c r="AH132" s="82"/>
    </row>
    <row r="133" spans="28:34">
      <c r="AB133" s="82"/>
      <c r="AC133" s="772"/>
      <c r="AD133" s="82"/>
      <c r="AE133" s="82"/>
      <c r="AF133" s="82"/>
      <c r="AG133" s="82"/>
      <c r="AH133" s="82"/>
    </row>
    <row r="134" spans="28:34">
      <c r="AB134" s="82"/>
      <c r="AC134" s="772"/>
      <c r="AD134" s="82"/>
      <c r="AE134" s="82"/>
      <c r="AF134" s="82"/>
      <c r="AG134" s="82"/>
      <c r="AH134" s="82"/>
    </row>
    <row r="135" spans="28:34">
      <c r="AB135" s="82"/>
      <c r="AC135" s="772"/>
      <c r="AD135" s="82"/>
      <c r="AE135" s="82"/>
      <c r="AF135" s="82"/>
      <c r="AG135" s="82"/>
      <c r="AH135" s="82"/>
    </row>
    <row r="136" spans="28:34">
      <c r="AB136" s="82"/>
      <c r="AC136" s="772"/>
      <c r="AD136" s="82"/>
      <c r="AE136" s="82"/>
      <c r="AF136" s="82"/>
      <c r="AG136" s="82"/>
      <c r="AH136" s="82"/>
    </row>
    <row r="137" spans="28:34">
      <c r="AB137" s="82"/>
      <c r="AC137" s="772"/>
      <c r="AD137" s="82"/>
      <c r="AE137" s="82"/>
      <c r="AF137" s="82"/>
      <c r="AG137" s="82"/>
      <c r="AH137" s="82"/>
    </row>
    <row r="138" spans="28:34">
      <c r="AB138" s="82"/>
      <c r="AC138" s="772"/>
      <c r="AD138" s="82"/>
      <c r="AE138" s="82"/>
      <c r="AF138" s="82"/>
      <c r="AG138" s="82"/>
      <c r="AH138" s="82"/>
    </row>
    <row r="139" spans="28:34">
      <c r="AB139" s="82"/>
      <c r="AC139" s="772"/>
      <c r="AD139" s="82"/>
      <c r="AE139" s="82"/>
      <c r="AF139" s="82"/>
      <c r="AG139" s="82"/>
      <c r="AH139" s="82"/>
    </row>
    <row r="140" spans="28:34">
      <c r="AB140" s="82"/>
      <c r="AC140" s="772"/>
      <c r="AD140" s="82"/>
      <c r="AE140" s="82"/>
      <c r="AF140" s="82"/>
      <c r="AG140" s="82"/>
      <c r="AH140" s="82"/>
    </row>
    <row r="141" spans="28:34">
      <c r="AB141" s="82"/>
      <c r="AC141" s="772"/>
      <c r="AD141" s="82"/>
      <c r="AE141" s="82"/>
      <c r="AF141" s="82"/>
      <c r="AG141" s="82"/>
      <c r="AH141" s="82"/>
    </row>
    <row r="142" spans="28:34">
      <c r="AB142" s="82"/>
      <c r="AC142" s="772"/>
      <c r="AD142" s="82"/>
      <c r="AE142" s="82"/>
      <c r="AF142" s="82"/>
      <c r="AG142" s="82"/>
      <c r="AH142" s="82"/>
    </row>
    <row r="143" spans="28:34">
      <c r="AB143" s="82"/>
      <c r="AC143" s="772"/>
      <c r="AD143" s="82"/>
      <c r="AE143" s="82"/>
      <c r="AF143" s="82"/>
      <c r="AG143" s="82"/>
      <c r="AH143" s="82"/>
    </row>
    <row r="144" spans="28:34">
      <c r="AB144" s="82"/>
      <c r="AC144" s="772"/>
      <c r="AD144" s="82"/>
      <c r="AE144" s="82"/>
      <c r="AF144" s="82"/>
      <c r="AG144" s="82"/>
      <c r="AH144" s="82"/>
    </row>
    <row r="145" spans="28:34">
      <c r="AB145" s="82"/>
      <c r="AC145" s="772"/>
      <c r="AD145" s="82"/>
      <c r="AE145" s="82"/>
      <c r="AF145" s="82"/>
      <c r="AG145" s="82"/>
      <c r="AH145" s="82"/>
    </row>
    <row r="146" spans="28:34">
      <c r="AB146" s="82"/>
      <c r="AC146" s="772"/>
      <c r="AD146" s="82"/>
      <c r="AE146" s="82"/>
      <c r="AF146" s="82"/>
      <c r="AG146" s="82"/>
      <c r="AH146" s="82"/>
    </row>
    <row r="147" spans="28:34">
      <c r="AB147" s="82"/>
      <c r="AC147" s="772"/>
      <c r="AD147" s="82"/>
      <c r="AE147" s="82"/>
      <c r="AF147" s="82"/>
      <c r="AG147" s="82"/>
      <c r="AH147" s="82"/>
    </row>
    <row r="148" spans="28:34">
      <c r="AB148" s="82"/>
      <c r="AC148" s="772"/>
      <c r="AD148" s="82"/>
      <c r="AE148" s="82"/>
      <c r="AF148" s="82"/>
      <c r="AG148" s="82"/>
      <c r="AH148" s="82"/>
    </row>
    <row r="149" spans="28:34">
      <c r="AB149" s="82"/>
      <c r="AC149" s="772"/>
      <c r="AD149" s="82"/>
      <c r="AE149" s="82"/>
      <c r="AF149" s="82"/>
      <c r="AG149" s="82"/>
      <c r="AH149" s="82"/>
    </row>
    <row r="150" spans="28:34">
      <c r="AB150" s="82"/>
      <c r="AC150" s="772"/>
      <c r="AD150" s="82"/>
      <c r="AE150" s="82"/>
      <c r="AF150" s="82"/>
      <c r="AG150" s="82"/>
      <c r="AH150" s="82"/>
    </row>
    <row r="151" spans="28:34">
      <c r="AB151" s="82"/>
      <c r="AC151" s="772"/>
      <c r="AD151" s="82"/>
      <c r="AE151" s="82"/>
      <c r="AF151" s="82"/>
      <c r="AG151" s="82"/>
      <c r="AH151" s="82"/>
    </row>
    <row r="152" spans="28:34">
      <c r="AB152" s="82"/>
      <c r="AC152" s="772"/>
      <c r="AD152" s="82"/>
      <c r="AE152" s="82"/>
      <c r="AF152" s="82"/>
      <c r="AG152" s="82"/>
      <c r="AH152" s="82"/>
    </row>
    <row r="153" spans="28:34">
      <c r="AB153" s="82"/>
      <c r="AC153" s="772"/>
      <c r="AD153" s="82"/>
      <c r="AE153" s="82"/>
      <c r="AF153" s="82"/>
      <c r="AG153" s="82"/>
      <c r="AH153" s="82"/>
    </row>
    <row r="154" spans="28:34">
      <c r="AB154" s="82"/>
      <c r="AC154" s="772"/>
      <c r="AD154" s="82"/>
      <c r="AE154" s="82"/>
      <c r="AF154" s="82"/>
      <c r="AG154" s="82"/>
      <c r="AH154" s="82"/>
    </row>
    <row r="155" spans="28:34">
      <c r="AB155" s="82"/>
      <c r="AC155" s="772"/>
      <c r="AD155" s="82"/>
      <c r="AE155" s="82"/>
      <c r="AF155" s="82"/>
      <c r="AG155" s="82"/>
      <c r="AH155" s="82"/>
    </row>
    <row r="156" spans="28:34">
      <c r="AB156" s="82"/>
      <c r="AC156" s="772"/>
      <c r="AD156" s="82"/>
      <c r="AE156" s="82"/>
      <c r="AF156" s="82"/>
      <c r="AG156" s="82"/>
      <c r="AH156" s="82"/>
    </row>
    <row r="157" spans="28:34">
      <c r="AB157" s="82"/>
      <c r="AC157" s="772"/>
      <c r="AD157" s="82"/>
      <c r="AE157" s="82"/>
      <c r="AF157" s="82"/>
      <c r="AG157" s="82"/>
      <c r="AH157" s="82"/>
    </row>
    <row r="158" spans="28:34">
      <c r="AB158" s="82"/>
      <c r="AC158" s="772"/>
      <c r="AD158" s="82"/>
      <c r="AE158" s="82"/>
      <c r="AF158" s="82"/>
      <c r="AG158" s="82"/>
      <c r="AH158" s="82"/>
    </row>
    <row r="159" spans="28:34">
      <c r="AB159" s="82"/>
      <c r="AC159" s="772"/>
      <c r="AD159" s="82"/>
      <c r="AE159" s="82"/>
      <c r="AF159" s="82"/>
      <c r="AG159" s="82"/>
      <c r="AH159" s="82"/>
    </row>
    <row r="160" spans="28:34">
      <c r="AB160" s="82"/>
      <c r="AC160" s="772"/>
      <c r="AD160" s="82"/>
      <c r="AE160" s="82"/>
      <c r="AF160" s="82"/>
      <c r="AG160" s="82"/>
      <c r="AH160" s="82"/>
    </row>
    <row r="161" spans="28:34">
      <c r="AB161" s="82"/>
      <c r="AC161" s="772"/>
      <c r="AD161" s="82"/>
      <c r="AE161" s="82"/>
      <c r="AF161" s="82"/>
      <c r="AG161" s="82"/>
      <c r="AH161" s="82"/>
    </row>
    <row r="162" spans="28:34">
      <c r="AB162" s="82"/>
      <c r="AC162" s="772"/>
      <c r="AD162" s="82"/>
      <c r="AE162" s="82"/>
      <c r="AF162" s="82"/>
      <c r="AG162" s="82"/>
      <c r="AH162" s="82"/>
    </row>
    <row r="163" spans="28:34">
      <c r="AB163" s="82"/>
      <c r="AC163" s="772"/>
      <c r="AD163" s="82"/>
      <c r="AE163" s="82"/>
      <c r="AF163" s="82"/>
      <c r="AG163" s="82"/>
      <c r="AH163" s="82"/>
    </row>
    <row r="164" spans="28:34">
      <c r="AB164" s="82"/>
      <c r="AC164" s="772"/>
      <c r="AD164" s="82"/>
      <c r="AE164" s="82"/>
      <c r="AF164" s="82"/>
      <c r="AG164" s="82"/>
      <c r="AH164" s="82"/>
    </row>
    <row r="165" spans="28:34">
      <c r="AB165" s="82"/>
      <c r="AC165" s="772"/>
      <c r="AD165" s="82"/>
      <c r="AE165" s="82"/>
      <c r="AF165" s="82"/>
      <c r="AG165" s="82"/>
      <c r="AH165" s="82"/>
    </row>
    <row r="166" spans="28:34">
      <c r="AB166" s="82"/>
      <c r="AC166" s="772"/>
      <c r="AD166" s="82"/>
      <c r="AE166" s="82"/>
      <c r="AF166" s="82"/>
      <c r="AG166" s="82"/>
      <c r="AH166" s="82"/>
    </row>
    <row r="167" spans="28:34">
      <c r="AB167" s="82"/>
      <c r="AC167" s="772"/>
      <c r="AD167" s="82"/>
      <c r="AE167" s="82"/>
      <c r="AF167" s="82"/>
      <c r="AG167" s="82"/>
      <c r="AH167" s="82"/>
    </row>
    <row r="168" spans="28:34">
      <c r="AB168" s="82"/>
      <c r="AC168" s="772"/>
      <c r="AD168" s="82"/>
      <c r="AE168" s="82"/>
      <c r="AF168" s="82"/>
      <c r="AG168" s="82"/>
      <c r="AH168" s="82"/>
    </row>
    <row r="169" spans="28:34">
      <c r="AB169" s="82"/>
      <c r="AC169" s="772"/>
      <c r="AD169" s="82"/>
      <c r="AE169" s="82"/>
      <c r="AF169" s="82"/>
      <c r="AG169" s="82"/>
      <c r="AH169" s="82"/>
    </row>
    <row r="170" spans="28:34">
      <c r="AB170" s="82"/>
      <c r="AC170" s="772"/>
      <c r="AD170" s="82"/>
      <c r="AE170" s="82"/>
      <c r="AF170" s="82"/>
      <c r="AG170" s="82"/>
      <c r="AH170" s="82"/>
    </row>
    <row r="171" spans="28:34">
      <c r="AB171" s="82"/>
      <c r="AC171" s="772"/>
      <c r="AD171" s="82"/>
      <c r="AE171" s="82"/>
      <c r="AF171" s="82"/>
      <c r="AG171" s="82"/>
      <c r="AH171" s="82"/>
    </row>
    <row r="172" spans="28:34">
      <c r="AB172" s="82"/>
      <c r="AC172" s="772"/>
      <c r="AD172" s="82"/>
      <c r="AE172" s="82"/>
      <c r="AF172" s="82"/>
      <c r="AG172" s="82"/>
      <c r="AH172" s="82"/>
    </row>
    <row r="173" spans="28:34">
      <c r="AB173" s="82"/>
      <c r="AC173" s="772"/>
      <c r="AD173" s="82"/>
      <c r="AE173" s="82"/>
      <c r="AF173" s="82"/>
      <c r="AG173" s="82"/>
      <c r="AH173" s="82"/>
    </row>
    <row r="174" spans="28:34">
      <c r="AB174" s="82"/>
      <c r="AC174" s="772"/>
      <c r="AD174" s="82"/>
      <c r="AE174" s="82"/>
      <c r="AF174" s="82"/>
      <c r="AG174" s="82"/>
      <c r="AH174" s="82"/>
    </row>
    <row r="175" spans="28:34">
      <c r="AB175" s="82"/>
      <c r="AC175" s="772"/>
      <c r="AD175" s="82"/>
      <c r="AE175" s="82"/>
      <c r="AF175" s="82"/>
      <c r="AG175" s="82"/>
      <c r="AH175" s="82"/>
    </row>
    <row r="176" spans="28:34">
      <c r="AB176" s="82"/>
      <c r="AC176" s="772"/>
      <c r="AD176" s="82"/>
      <c r="AE176" s="82"/>
      <c r="AF176" s="82"/>
      <c r="AG176" s="82"/>
      <c r="AH176" s="82"/>
    </row>
    <row r="177" spans="28:34">
      <c r="AB177" s="82"/>
      <c r="AC177" s="772"/>
      <c r="AD177" s="82"/>
      <c r="AE177" s="82"/>
      <c r="AF177" s="82"/>
      <c r="AG177" s="82"/>
      <c r="AH177" s="82"/>
    </row>
    <row r="178" spans="28:34">
      <c r="AB178" s="82"/>
      <c r="AC178" s="772"/>
      <c r="AD178" s="82"/>
      <c r="AE178" s="82"/>
      <c r="AF178" s="82"/>
      <c r="AG178" s="82"/>
      <c r="AH178" s="82"/>
    </row>
    <row r="179" spans="28:34">
      <c r="AB179" s="82"/>
      <c r="AC179" s="772"/>
      <c r="AD179" s="82"/>
      <c r="AE179" s="82"/>
      <c r="AF179" s="82"/>
      <c r="AG179" s="82"/>
      <c r="AH179" s="82"/>
    </row>
    <row r="180" spans="28:34">
      <c r="AB180" s="82"/>
      <c r="AC180" s="772"/>
      <c r="AD180" s="82"/>
      <c r="AE180" s="82"/>
      <c r="AF180" s="82"/>
      <c r="AG180" s="82"/>
      <c r="AH180" s="82"/>
    </row>
    <row r="181" spans="28:34">
      <c r="AB181" s="82"/>
      <c r="AC181" s="772"/>
      <c r="AD181" s="82"/>
      <c r="AE181" s="82"/>
      <c r="AF181" s="82"/>
      <c r="AG181" s="82"/>
      <c r="AH181" s="82"/>
    </row>
    <row r="182" spans="28:34">
      <c r="AB182" s="82"/>
      <c r="AC182" s="772"/>
      <c r="AD182" s="82"/>
      <c r="AE182" s="82"/>
      <c r="AF182" s="82"/>
      <c r="AG182" s="82"/>
      <c r="AH182" s="82"/>
    </row>
    <row r="183" spans="28:34">
      <c r="AB183" s="82"/>
      <c r="AC183" s="772"/>
      <c r="AD183" s="82"/>
      <c r="AE183" s="82"/>
      <c r="AF183" s="82"/>
      <c r="AG183" s="82"/>
      <c r="AH183" s="82"/>
    </row>
    <row r="184" spans="28:34">
      <c r="AB184" s="82"/>
      <c r="AC184" s="772"/>
      <c r="AD184" s="82"/>
      <c r="AE184" s="82"/>
      <c r="AF184" s="82"/>
      <c r="AG184" s="82"/>
      <c r="AH184" s="82"/>
    </row>
    <row r="185" spans="28:34">
      <c r="AB185" s="82"/>
      <c r="AC185" s="772"/>
      <c r="AD185" s="82"/>
      <c r="AE185" s="82"/>
      <c r="AF185" s="82"/>
      <c r="AG185" s="82"/>
      <c r="AH185" s="82"/>
    </row>
    <row r="186" spans="28:34">
      <c r="AB186" s="82"/>
      <c r="AC186" s="772"/>
      <c r="AD186" s="82"/>
      <c r="AE186" s="82"/>
      <c r="AF186" s="82"/>
      <c r="AG186" s="82"/>
      <c r="AH186" s="82"/>
    </row>
    <row r="187" spans="28:34">
      <c r="AB187" s="82"/>
      <c r="AC187" s="772"/>
      <c r="AD187" s="82"/>
      <c r="AE187" s="82"/>
      <c r="AF187" s="82"/>
      <c r="AG187" s="82"/>
      <c r="AH187" s="82"/>
    </row>
    <row r="188" spans="28:34">
      <c r="AB188" s="82"/>
      <c r="AC188" s="772"/>
      <c r="AD188" s="82"/>
      <c r="AE188" s="82"/>
      <c r="AF188" s="82"/>
      <c r="AG188" s="82"/>
      <c r="AH188" s="82"/>
    </row>
    <row r="189" spans="28:34">
      <c r="AB189" s="82"/>
      <c r="AC189" s="772"/>
      <c r="AD189" s="82"/>
      <c r="AE189" s="82"/>
      <c r="AF189" s="82"/>
      <c r="AG189" s="82"/>
      <c r="AH189" s="82"/>
    </row>
    <row r="190" spans="28:34">
      <c r="AB190" s="82"/>
      <c r="AC190" s="772"/>
      <c r="AD190" s="82"/>
      <c r="AE190" s="82"/>
      <c r="AF190" s="82"/>
      <c r="AG190" s="82"/>
      <c r="AH190" s="82"/>
    </row>
    <row r="191" spans="28:34">
      <c r="AB191" s="82"/>
      <c r="AC191" s="772"/>
      <c r="AD191" s="82"/>
      <c r="AE191" s="82"/>
      <c r="AF191" s="82"/>
      <c r="AG191" s="82"/>
      <c r="AH191" s="82"/>
    </row>
    <row r="192" spans="28:34">
      <c r="AB192" s="82"/>
      <c r="AC192" s="772"/>
      <c r="AD192" s="82"/>
      <c r="AE192" s="82"/>
      <c r="AF192" s="82"/>
      <c r="AG192" s="82"/>
      <c r="AH192" s="82"/>
    </row>
    <row r="193" spans="28:34">
      <c r="AB193" s="82"/>
      <c r="AC193" s="772"/>
      <c r="AD193" s="82"/>
      <c r="AE193" s="82"/>
      <c r="AF193" s="82"/>
      <c r="AG193" s="82"/>
      <c r="AH193" s="82"/>
    </row>
    <row r="194" spans="28:34">
      <c r="AB194" s="82"/>
      <c r="AC194" s="772"/>
      <c r="AD194" s="82"/>
      <c r="AE194" s="82"/>
      <c r="AF194" s="82"/>
      <c r="AG194" s="82"/>
      <c r="AH194" s="82"/>
    </row>
    <row r="195" spans="28:34">
      <c r="AB195" s="82"/>
      <c r="AC195" s="772"/>
      <c r="AD195" s="82"/>
      <c r="AE195" s="82"/>
      <c r="AF195" s="82"/>
      <c r="AG195" s="82"/>
      <c r="AH195" s="82"/>
    </row>
    <row r="196" spans="28:34">
      <c r="AB196" s="82"/>
      <c r="AC196" s="772"/>
      <c r="AD196" s="82"/>
      <c r="AE196" s="82"/>
      <c r="AF196" s="82"/>
      <c r="AG196" s="82"/>
      <c r="AH196" s="82"/>
    </row>
    <row r="197" spans="28:34">
      <c r="AB197" s="82"/>
      <c r="AC197" s="772"/>
      <c r="AD197" s="82"/>
      <c r="AE197" s="82"/>
      <c r="AF197" s="82"/>
      <c r="AG197" s="82"/>
      <c r="AH197" s="82"/>
    </row>
    <row r="198" spans="28:34">
      <c r="AB198" s="82"/>
      <c r="AC198" s="772"/>
      <c r="AD198" s="82"/>
      <c r="AE198" s="82"/>
      <c r="AF198" s="82"/>
      <c r="AG198" s="82"/>
      <c r="AH198" s="82"/>
    </row>
    <row r="199" spans="28:34">
      <c r="AB199" s="82"/>
      <c r="AC199" s="772"/>
      <c r="AD199" s="82"/>
      <c r="AE199" s="82"/>
      <c r="AF199" s="82"/>
      <c r="AG199" s="82"/>
      <c r="AH199" s="82"/>
    </row>
    <row r="200" spans="28:34">
      <c r="AB200" s="82"/>
      <c r="AC200" s="772"/>
      <c r="AD200" s="82"/>
      <c r="AE200" s="82"/>
      <c r="AF200" s="82"/>
      <c r="AG200" s="82"/>
      <c r="AH200" s="82"/>
    </row>
    <row r="201" spans="28:34">
      <c r="AB201" s="82"/>
      <c r="AC201" s="772"/>
      <c r="AD201" s="82"/>
      <c r="AE201" s="82"/>
      <c r="AF201" s="82"/>
      <c r="AG201" s="82"/>
      <c r="AH201" s="82"/>
    </row>
    <row r="202" spans="28:34">
      <c r="AB202" s="82"/>
      <c r="AC202" s="772"/>
      <c r="AD202" s="82"/>
      <c r="AE202" s="82"/>
      <c r="AF202" s="82"/>
      <c r="AG202" s="82"/>
      <c r="AH202" s="82"/>
    </row>
    <row r="203" spans="28:34">
      <c r="AB203" s="82"/>
      <c r="AC203" s="772"/>
      <c r="AD203" s="82"/>
      <c r="AE203" s="82"/>
      <c r="AF203" s="82"/>
      <c r="AG203" s="82"/>
      <c r="AH203" s="82"/>
    </row>
    <row r="204" spans="28:34">
      <c r="AB204" s="82"/>
      <c r="AC204" s="772"/>
      <c r="AD204" s="82"/>
      <c r="AE204" s="82"/>
      <c r="AF204" s="82"/>
      <c r="AG204" s="82"/>
      <c r="AH204" s="82"/>
    </row>
    <row r="205" spans="28:34">
      <c r="AB205" s="82"/>
      <c r="AC205" s="772"/>
      <c r="AD205" s="82"/>
      <c r="AE205" s="82"/>
      <c r="AF205" s="82"/>
      <c r="AG205" s="82"/>
      <c r="AH205" s="82"/>
    </row>
    <row r="206" spans="28:34">
      <c r="AB206" s="82"/>
      <c r="AC206" s="772"/>
      <c r="AD206" s="82"/>
      <c r="AE206" s="82"/>
      <c r="AF206" s="82"/>
      <c r="AG206" s="82"/>
      <c r="AH206" s="82"/>
    </row>
    <row r="207" spans="28:34">
      <c r="AB207" s="82"/>
      <c r="AC207" s="772"/>
      <c r="AD207" s="82"/>
      <c r="AE207" s="82"/>
      <c r="AF207" s="82"/>
      <c r="AG207" s="82"/>
      <c r="AH207" s="82"/>
    </row>
    <row r="208" spans="28:34">
      <c r="AB208" s="82"/>
      <c r="AC208" s="772"/>
      <c r="AD208" s="82"/>
      <c r="AE208" s="82"/>
      <c r="AF208" s="82"/>
      <c r="AG208" s="82"/>
      <c r="AH208" s="82"/>
    </row>
    <row r="209" spans="28:34">
      <c r="AB209" s="82"/>
      <c r="AC209" s="772"/>
      <c r="AD209" s="82"/>
      <c r="AE209" s="82"/>
      <c r="AF209" s="82"/>
      <c r="AG209" s="82"/>
      <c r="AH209" s="82"/>
    </row>
    <row r="210" spans="28:34">
      <c r="AB210" s="82"/>
      <c r="AC210" s="772"/>
      <c r="AD210" s="82"/>
      <c r="AE210" s="82"/>
      <c r="AF210" s="82"/>
      <c r="AG210" s="82"/>
      <c r="AH210" s="82"/>
    </row>
    <row r="211" spans="28:34">
      <c r="AB211" s="82"/>
      <c r="AC211" s="772"/>
      <c r="AD211" s="82"/>
      <c r="AE211" s="82"/>
      <c r="AF211" s="82"/>
      <c r="AG211" s="82"/>
      <c r="AH211" s="82"/>
    </row>
    <row r="212" spans="28:34">
      <c r="AB212" s="82"/>
      <c r="AC212" s="772"/>
      <c r="AD212" s="82"/>
      <c r="AE212" s="82"/>
      <c r="AF212" s="82"/>
      <c r="AG212" s="82"/>
      <c r="AH212" s="82"/>
    </row>
    <row r="213" spans="28:34">
      <c r="AB213" s="82"/>
      <c r="AC213" s="772"/>
      <c r="AD213" s="82"/>
      <c r="AE213" s="82"/>
      <c r="AF213" s="82"/>
      <c r="AG213" s="82"/>
      <c r="AH213" s="82"/>
    </row>
    <row r="214" spans="28:34">
      <c r="AB214" s="82"/>
      <c r="AC214" s="772"/>
      <c r="AD214" s="82"/>
      <c r="AE214" s="82"/>
      <c r="AF214" s="82"/>
      <c r="AG214" s="82"/>
      <c r="AH214" s="82"/>
    </row>
    <row r="215" spans="28:34">
      <c r="AB215" s="82"/>
      <c r="AC215" s="772"/>
      <c r="AD215" s="82"/>
      <c r="AE215" s="82"/>
      <c r="AF215" s="82"/>
      <c r="AG215" s="82"/>
      <c r="AH215" s="82"/>
    </row>
    <row r="216" spans="28:34">
      <c r="AB216" s="82"/>
      <c r="AC216" s="772"/>
      <c r="AD216" s="82"/>
      <c r="AE216" s="82"/>
      <c r="AF216" s="82"/>
      <c r="AG216" s="82"/>
      <c r="AH216" s="82"/>
    </row>
    <row r="217" spans="28:34">
      <c r="AB217" s="82"/>
      <c r="AC217" s="772"/>
      <c r="AD217" s="82"/>
      <c r="AE217" s="82"/>
      <c r="AF217" s="82"/>
      <c r="AG217" s="82"/>
      <c r="AH217" s="82"/>
    </row>
    <row r="218" spans="28:34">
      <c r="AB218" s="82"/>
      <c r="AC218" s="772"/>
      <c r="AD218" s="82"/>
      <c r="AE218" s="82"/>
      <c r="AF218" s="82"/>
      <c r="AG218" s="82"/>
      <c r="AH218" s="82"/>
    </row>
    <row r="219" spans="28:34">
      <c r="AB219" s="82"/>
      <c r="AC219" s="772"/>
      <c r="AD219" s="82"/>
      <c r="AE219" s="82"/>
      <c r="AF219" s="82"/>
      <c r="AG219" s="82"/>
      <c r="AH219" s="82"/>
    </row>
    <row r="220" spans="28:34">
      <c r="AB220" s="82"/>
      <c r="AC220" s="772"/>
      <c r="AD220" s="82"/>
      <c r="AE220" s="82"/>
      <c r="AF220" s="82"/>
      <c r="AG220" s="82"/>
      <c r="AH220" s="82"/>
    </row>
    <row r="221" spans="28:34">
      <c r="AB221" s="82"/>
      <c r="AC221" s="772"/>
      <c r="AD221" s="82"/>
      <c r="AE221" s="82"/>
      <c r="AF221" s="82"/>
      <c r="AG221" s="82"/>
      <c r="AH221" s="82"/>
    </row>
    <row r="222" spans="28:34">
      <c r="AB222" s="82"/>
      <c r="AC222" s="772"/>
      <c r="AD222" s="82"/>
      <c r="AE222" s="82"/>
      <c r="AF222" s="82"/>
      <c r="AG222" s="82"/>
      <c r="AH222" s="82"/>
    </row>
    <row r="223" spans="28:34">
      <c r="AB223" s="82"/>
      <c r="AC223" s="772"/>
      <c r="AD223" s="82"/>
      <c r="AE223" s="82"/>
      <c r="AF223" s="82"/>
      <c r="AG223" s="82"/>
      <c r="AH223" s="82"/>
    </row>
    <row r="224" spans="28:34">
      <c r="AB224" s="82"/>
      <c r="AC224" s="772"/>
      <c r="AD224" s="82"/>
      <c r="AE224" s="82"/>
      <c r="AF224" s="82"/>
      <c r="AG224" s="82"/>
      <c r="AH224" s="82"/>
    </row>
    <row r="225" spans="28:34">
      <c r="AB225" s="82"/>
      <c r="AC225" s="772"/>
      <c r="AD225" s="82"/>
      <c r="AE225" s="82"/>
      <c r="AF225" s="82"/>
      <c r="AG225" s="82"/>
      <c r="AH225" s="82"/>
    </row>
    <row r="226" spans="28:34">
      <c r="AB226" s="82"/>
      <c r="AC226" s="772"/>
      <c r="AD226" s="82"/>
      <c r="AE226" s="82"/>
      <c r="AF226" s="82"/>
      <c r="AG226" s="82"/>
      <c r="AH226" s="82"/>
    </row>
    <row r="227" spans="28:34">
      <c r="AB227" s="82"/>
      <c r="AC227" s="772"/>
      <c r="AD227" s="82"/>
      <c r="AE227" s="82"/>
      <c r="AF227" s="82"/>
      <c r="AG227" s="82"/>
      <c r="AH227" s="82"/>
    </row>
    <row r="228" spans="28:34">
      <c r="AB228" s="82"/>
      <c r="AC228" s="772"/>
      <c r="AD228" s="82"/>
      <c r="AE228" s="82"/>
      <c r="AF228" s="82"/>
      <c r="AG228" s="82"/>
      <c r="AH228" s="82"/>
    </row>
    <row r="229" spans="28:34">
      <c r="AB229" s="82"/>
      <c r="AC229" s="772"/>
      <c r="AD229" s="82"/>
      <c r="AE229" s="82"/>
      <c r="AF229" s="82"/>
      <c r="AG229" s="82"/>
      <c r="AH229" s="82"/>
    </row>
    <row r="230" spans="28:34">
      <c r="AB230" s="82"/>
      <c r="AC230" s="772"/>
      <c r="AD230" s="82"/>
      <c r="AE230" s="82"/>
      <c r="AF230" s="82"/>
      <c r="AG230" s="82"/>
      <c r="AH230" s="82"/>
    </row>
    <row r="231" spans="28:34">
      <c r="AB231" s="82"/>
      <c r="AC231" s="772"/>
      <c r="AD231" s="82"/>
      <c r="AE231" s="82"/>
      <c r="AF231" s="82"/>
      <c r="AG231" s="82"/>
      <c r="AH231" s="82"/>
    </row>
    <row r="232" spans="28:34">
      <c r="AB232" s="82"/>
      <c r="AC232" s="772"/>
      <c r="AD232" s="82"/>
      <c r="AE232" s="82"/>
      <c r="AF232" s="82"/>
      <c r="AG232" s="82"/>
      <c r="AH232" s="82"/>
    </row>
    <row r="233" spans="28:34">
      <c r="AB233" s="82"/>
      <c r="AC233" s="772"/>
      <c r="AD233" s="82"/>
      <c r="AE233" s="82"/>
      <c r="AF233" s="82"/>
      <c r="AG233" s="82"/>
      <c r="AH233" s="82"/>
    </row>
    <row r="234" spans="28:34">
      <c r="AB234" s="82"/>
      <c r="AC234" s="772"/>
      <c r="AD234" s="82"/>
      <c r="AE234" s="82"/>
      <c r="AF234" s="82"/>
      <c r="AG234" s="82"/>
      <c r="AH234" s="82"/>
    </row>
    <row r="235" spans="28:34">
      <c r="AB235" s="82"/>
      <c r="AC235" s="772"/>
      <c r="AD235" s="82"/>
      <c r="AE235" s="82"/>
      <c r="AF235" s="82"/>
      <c r="AG235" s="82"/>
      <c r="AH235" s="82"/>
    </row>
    <row r="236" spans="28:34">
      <c r="AB236" s="82"/>
      <c r="AC236" s="772"/>
      <c r="AD236" s="82"/>
      <c r="AE236" s="82"/>
      <c r="AF236" s="82"/>
      <c r="AG236" s="82"/>
      <c r="AH236" s="82"/>
    </row>
    <row r="237" spans="28:34">
      <c r="AB237" s="82"/>
      <c r="AC237" s="772"/>
      <c r="AD237" s="82"/>
      <c r="AE237" s="82"/>
      <c r="AF237" s="82"/>
      <c r="AG237" s="82"/>
      <c r="AH237" s="82"/>
    </row>
    <row r="238" spans="28:34">
      <c r="AB238" s="82"/>
      <c r="AC238" s="772"/>
      <c r="AD238" s="82"/>
      <c r="AE238" s="82"/>
      <c r="AF238" s="82"/>
      <c r="AG238" s="82"/>
      <c r="AH238" s="82"/>
    </row>
    <row r="239" spans="28:34">
      <c r="AB239" s="82"/>
      <c r="AC239" s="772"/>
      <c r="AD239" s="82"/>
      <c r="AE239" s="82"/>
      <c r="AF239" s="82"/>
      <c r="AG239" s="82"/>
      <c r="AH239" s="82"/>
    </row>
    <row r="240" spans="28:34">
      <c r="AB240" s="82"/>
      <c r="AC240" s="772"/>
      <c r="AD240" s="82"/>
      <c r="AE240" s="82"/>
      <c r="AF240" s="82"/>
      <c r="AG240" s="82"/>
      <c r="AH240" s="82"/>
    </row>
    <row r="241" spans="28:34">
      <c r="AB241" s="82"/>
      <c r="AC241" s="772"/>
      <c r="AD241" s="82"/>
      <c r="AE241" s="82"/>
      <c r="AF241" s="82"/>
      <c r="AG241" s="82"/>
      <c r="AH241" s="82"/>
    </row>
    <row r="242" spans="28:34">
      <c r="AB242" s="82"/>
      <c r="AC242" s="772"/>
      <c r="AD242" s="82"/>
      <c r="AE242" s="82"/>
      <c r="AF242" s="82"/>
      <c r="AG242" s="82"/>
      <c r="AH242" s="82"/>
    </row>
    <row r="243" spans="28:34">
      <c r="AB243" s="82"/>
      <c r="AC243" s="772"/>
      <c r="AD243" s="82"/>
      <c r="AE243" s="82"/>
      <c r="AF243" s="82"/>
      <c r="AG243" s="82"/>
      <c r="AH243" s="82"/>
    </row>
    <row r="244" spans="28:34">
      <c r="AB244" s="82"/>
      <c r="AC244" s="772"/>
      <c r="AD244" s="82"/>
      <c r="AE244" s="82"/>
      <c r="AF244" s="82"/>
      <c r="AG244" s="82"/>
      <c r="AH244" s="82"/>
    </row>
    <row r="245" spans="28:34">
      <c r="AB245" s="82"/>
      <c r="AC245" s="772"/>
      <c r="AD245" s="82"/>
      <c r="AE245" s="82"/>
      <c r="AF245" s="82"/>
      <c r="AG245" s="82"/>
      <c r="AH245" s="82"/>
    </row>
    <row r="246" spans="28:34">
      <c r="AB246" s="82"/>
      <c r="AC246" s="772"/>
      <c r="AD246" s="82"/>
      <c r="AE246" s="82"/>
      <c r="AF246" s="82"/>
      <c r="AG246" s="82"/>
      <c r="AH246" s="82"/>
    </row>
    <row r="247" spans="28:34">
      <c r="AB247" s="82"/>
      <c r="AC247" s="772"/>
      <c r="AD247" s="82"/>
      <c r="AE247" s="82"/>
      <c r="AF247" s="82"/>
      <c r="AG247" s="82"/>
      <c r="AH247" s="82"/>
    </row>
    <row r="248" spans="28:34">
      <c r="AB248" s="82"/>
      <c r="AC248" s="772"/>
      <c r="AD248" s="82"/>
      <c r="AE248" s="82"/>
      <c r="AF248" s="82"/>
      <c r="AG248" s="82"/>
      <c r="AH248" s="82"/>
    </row>
    <row r="249" spans="28:34">
      <c r="AB249" s="82"/>
      <c r="AC249" s="772"/>
      <c r="AD249" s="82"/>
      <c r="AE249" s="82"/>
      <c r="AF249" s="82"/>
      <c r="AG249" s="82"/>
      <c r="AH249" s="82"/>
    </row>
    <row r="250" spans="28:34">
      <c r="AB250" s="82"/>
      <c r="AC250" s="772"/>
      <c r="AD250" s="82"/>
      <c r="AE250" s="82"/>
      <c r="AF250" s="82"/>
      <c r="AG250" s="82"/>
      <c r="AH250" s="82"/>
    </row>
    <row r="251" spans="28:34">
      <c r="AB251" s="82"/>
      <c r="AC251" s="772"/>
      <c r="AD251" s="82"/>
      <c r="AE251" s="82"/>
      <c r="AF251" s="82"/>
      <c r="AG251" s="82"/>
      <c r="AH251" s="82"/>
    </row>
    <row r="252" spans="28:34">
      <c r="AB252" s="82"/>
      <c r="AC252" s="772"/>
      <c r="AD252" s="82"/>
      <c r="AE252" s="82"/>
      <c r="AF252" s="82"/>
      <c r="AG252" s="82"/>
      <c r="AH252" s="82"/>
    </row>
    <row r="253" spans="28:34">
      <c r="AB253" s="82"/>
      <c r="AC253" s="772"/>
      <c r="AD253" s="82"/>
      <c r="AE253" s="82"/>
      <c r="AF253" s="82"/>
      <c r="AG253" s="82"/>
      <c r="AH253" s="82"/>
    </row>
    <row r="254" spans="28:34">
      <c r="AB254" s="82"/>
      <c r="AC254" s="772"/>
      <c r="AD254" s="82"/>
      <c r="AE254" s="82"/>
      <c r="AF254" s="82"/>
      <c r="AG254" s="82"/>
      <c r="AH254" s="82"/>
    </row>
    <row r="255" spans="28:34">
      <c r="AB255" s="82"/>
      <c r="AC255" s="772"/>
      <c r="AD255" s="82"/>
      <c r="AE255" s="82"/>
      <c r="AF255" s="82"/>
      <c r="AG255" s="82"/>
      <c r="AH255" s="82"/>
    </row>
    <row r="256" spans="28:34">
      <c r="AB256" s="82"/>
      <c r="AC256" s="772"/>
      <c r="AD256" s="82"/>
      <c r="AE256" s="82"/>
      <c r="AF256" s="82"/>
      <c r="AG256" s="82"/>
      <c r="AH256" s="82"/>
    </row>
    <row r="257" spans="28:34">
      <c r="AB257" s="82"/>
      <c r="AC257" s="772"/>
      <c r="AD257" s="82"/>
      <c r="AE257" s="82"/>
      <c r="AF257" s="82"/>
      <c r="AG257" s="82"/>
      <c r="AH257" s="82"/>
    </row>
    <row r="258" spans="28:34">
      <c r="AB258" s="82"/>
      <c r="AC258" s="772"/>
      <c r="AD258" s="82"/>
      <c r="AE258" s="82"/>
      <c r="AF258" s="82"/>
      <c r="AG258" s="82"/>
      <c r="AH258" s="82"/>
    </row>
    <row r="259" spans="28:34">
      <c r="AB259" s="82"/>
      <c r="AC259" s="772"/>
      <c r="AD259" s="82"/>
      <c r="AE259" s="82"/>
      <c r="AF259" s="82"/>
      <c r="AG259" s="82"/>
      <c r="AH259" s="82"/>
    </row>
    <row r="260" spans="28:34">
      <c r="AB260" s="82"/>
      <c r="AC260" s="772"/>
      <c r="AD260" s="82"/>
      <c r="AE260" s="82"/>
      <c r="AF260" s="82"/>
      <c r="AG260" s="82"/>
      <c r="AH260" s="82"/>
    </row>
    <row r="261" spans="28:34">
      <c r="AB261" s="82"/>
      <c r="AC261" s="772"/>
      <c r="AD261" s="82"/>
      <c r="AE261" s="82"/>
      <c r="AF261" s="82"/>
      <c r="AG261" s="82"/>
      <c r="AH261" s="82"/>
    </row>
    <row r="262" spans="28:34">
      <c r="AB262" s="82"/>
      <c r="AC262" s="772"/>
      <c r="AD262" s="82"/>
      <c r="AE262" s="82"/>
      <c r="AF262" s="82"/>
      <c r="AG262" s="82"/>
      <c r="AH262" s="82"/>
    </row>
    <row r="263" spans="28:34">
      <c r="AB263" s="82"/>
      <c r="AC263" s="772"/>
      <c r="AD263" s="82"/>
      <c r="AE263" s="82"/>
      <c r="AF263" s="82"/>
      <c r="AG263" s="82"/>
      <c r="AH263" s="82"/>
    </row>
    <row r="264" spans="28:34">
      <c r="AB264" s="82"/>
      <c r="AC264" s="772"/>
      <c r="AD264" s="82"/>
      <c r="AE264" s="82"/>
      <c r="AF264" s="82"/>
      <c r="AG264" s="82"/>
      <c r="AH264" s="82"/>
    </row>
    <row r="265" spans="28:34">
      <c r="AB265" s="82"/>
      <c r="AC265" s="772"/>
      <c r="AD265" s="82"/>
      <c r="AE265" s="82"/>
      <c r="AF265" s="82"/>
      <c r="AG265" s="82"/>
      <c r="AH265" s="82"/>
    </row>
    <row r="266" spans="28:34">
      <c r="AB266" s="82"/>
      <c r="AC266" s="772"/>
      <c r="AD266" s="82"/>
      <c r="AE266" s="82"/>
      <c r="AF266" s="82"/>
      <c r="AG266" s="82"/>
      <c r="AH266" s="82"/>
    </row>
    <row r="267" spans="28:34">
      <c r="AB267" s="82"/>
      <c r="AC267" s="772"/>
      <c r="AD267" s="82"/>
      <c r="AE267" s="82"/>
      <c r="AF267" s="82"/>
      <c r="AG267" s="82"/>
      <c r="AH267" s="82"/>
    </row>
    <row r="268" spans="28:34">
      <c r="AB268" s="82"/>
      <c r="AC268" s="772"/>
      <c r="AD268" s="82"/>
      <c r="AE268" s="82"/>
      <c r="AF268" s="82"/>
      <c r="AG268" s="82"/>
      <c r="AH268" s="82"/>
    </row>
    <row r="269" spans="28:34">
      <c r="AB269" s="82"/>
      <c r="AC269" s="772"/>
      <c r="AD269" s="82"/>
      <c r="AE269" s="82"/>
      <c r="AF269" s="82"/>
      <c r="AG269" s="82"/>
      <c r="AH269" s="82"/>
    </row>
    <row r="270" spans="28:34">
      <c r="AB270" s="82"/>
      <c r="AC270" s="772"/>
      <c r="AD270" s="82"/>
      <c r="AE270" s="82"/>
      <c r="AF270" s="82"/>
      <c r="AG270" s="82"/>
      <c r="AH270" s="82"/>
    </row>
    <row r="271" spans="28:34">
      <c r="AB271" s="82"/>
      <c r="AC271" s="772"/>
      <c r="AD271" s="82"/>
      <c r="AE271" s="82"/>
      <c r="AF271" s="82"/>
      <c r="AG271" s="82"/>
      <c r="AH271" s="82"/>
    </row>
    <row r="272" spans="28:34">
      <c r="AB272" s="82"/>
      <c r="AC272" s="772"/>
      <c r="AD272" s="82"/>
      <c r="AE272" s="82"/>
      <c r="AF272" s="82"/>
      <c r="AG272" s="82"/>
      <c r="AH272" s="82"/>
    </row>
    <row r="273" spans="28:34">
      <c r="AB273" s="82"/>
      <c r="AC273" s="772"/>
      <c r="AD273" s="82"/>
      <c r="AE273" s="82"/>
      <c r="AF273" s="82"/>
      <c r="AG273" s="82"/>
      <c r="AH273" s="82"/>
    </row>
    <row r="274" spans="28:34">
      <c r="AB274" s="82"/>
      <c r="AC274" s="772"/>
      <c r="AD274" s="82"/>
      <c r="AE274" s="82"/>
      <c r="AF274" s="82"/>
      <c r="AG274" s="82"/>
      <c r="AH274" s="82"/>
    </row>
    <row r="275" spans="28:34">
      <c r="AB275" s="82"/>
      <c r="AC275" s="772"/>
      <c r="AD275" s="82"/>
      <c r="AE275" s="82"/>
      <c r="AF275" s="82"/>
      <c r="AG275" s="82"/>
      <c r="AH275" s="82"/>
    </row>
    <row r="276" spans="28:34">
      <c r="AB276" s="82"/>
      <c r="AC276" s="772"/>
      <c r="AD276" s="82"/>
      <c r="AE276" s="82"/>
      <c r="AF276" s="82"/>
      <c r="AG276" s="82"/>
      <c r="AH276" s="82"/>
    </row>
    <row r="277" spans="28:34">
      <c r="AB277" s="82"/>
      <c r="AC277" s="772"/>
      <c r="AD277" s="82"/>
      <c r="AE277" s="82"/>
      <c r="AF277" s="82"/>
      <c r="AG277" s="82"/>
      <c r="AH277" s="82"/>
    </row>
    <row r="278" spans="28:34">
      <c r="AB278" s="82"/>
      <c r="AC278" s="772"/>
      <c r="AD278" s="82"/>
      <c r="AE278" s="82"/>
      <c r="AF278" s="82"/>
      <c r="AG278" s="82"/>
      <c r="AH278" s="82"/>
    </row>
    <row r="279" spans="28:34">
      <c r="AB279" s="82"/>
      <c r="AC279" s="772"/>
      <c r="AD279" s="82"/>
      <c r="AE279" s="82"/>
      <c r="AF279" s="82"/>
      <c r="AG279" s="82"/>
      <c r="AH279" s="82"/>
    </row>
    <row r="280" spans="28:34">
      <c r="AB280" s="82"/>
      <c r="AC280" s="772"/>
      <c r="AD280" s="82"/>
      <c r="AE280" s="82"/>
      <c r="AF280" s="82"/>
      <c r="AG280" s="82"/>
      <c r="AH280" s="82"/>
    </row>
    <row r="281" spans="28:34">
      <c r="AB281" s="82"/>
      <c r="AC281" s="772"/>
      <c r="AD281" s="82"/>
      <c r="AE281" s="82"/>
      <c r="AF281" s="82"/>
      <c r="AG281" s="82"/>
      <c r="AH281" s="82"/>
    </row>
    <row r="282" spans="28:34">
      <c r="AB282" s="82"/>
      <c r="AC282" s="772"/>
      <c r="AD282" s="82"/>
      <c r="AE282" s="82"/>
      <c r="AF282" s="82"/>
      <c r="AG282" s="82"/>
      <c r="AH282" s="82"/>
    </row>
    <row r="283" spans="28:34">
      <c r="AB283" s="82"/>
      <c r="AC283" s="772"/>
      <c r="AD283" s="82"/>
      <c r="AE283" s="82"/>
      <c r="AF283" s="82"/>
      <c r="AG283" s="82"/>
      <c r="AH283" s="82"/>
    </row>
    <row r="284" spans="28:34">
      <c r="AB284" s="82"/>
      <c r="AC284" s="772"/>
      <c r="AD284" s="82"/>
      <c r="AE284" s="82"/>
      <c r="AF284" s="82"/>
      <c r="AG284" s="82"/>
      <c r="AH284" s="82"/>
    </row>
    <row r="285" spans="28:34">
      <c r="AB285" s="82"/>
      <c r="AC285" s="772"/>
      <c r="AD285" s="82"/>
      <c r="AE285" s="82"/>
      <c r="AF285" s="82"/>
      <c r="AG285" s="82"/>
      <c r="AH285" s="82"/>
    </row>
    <row r="286" spans="28:34">
      <c r="AB286" s="82"/>
      <c r="AC286" s="772"/>
      <c r="AD286" s="82"/>
      <c r="AE286" s="82"/>
      <c r="AF286" s="82"/>
      <c r="AG286" s="82"/>
      <c r="AH286" s="82"/>
    </row>
    <row r="287" spans="28:34">
      <c r="AB287" s="82"/>
      <c r="AC287" s="772"/>
      <c r="AD287" s="82"/>
      <c r="AE287" s="82"/>
      <c r="AF287" s="82"/>
      <c r="AG287" s="82"/>
      <c r="AH287" s="82"/>
    </row>
    <row r="288" spans="28:34">
      <c r="AB288" s="82"/>
      <c r="AC288" s="772"/>
      <c r="AD288" s="82"/>
      <c r="AE288" s="82"/>
      <c r="AF288" s="82"/>
      <c r="AG288" s="82"/>
      <c r="AH288" s="82"/>
    </row>
    <row r="289" spans="28:34">
      <c r="AB289" s="82"/>
      <c r="AC289" s="772"/>
      <c r="AD289" s="82"/>
      <c r="AE289" s="82"/>
      <c r="AF289" s="82"/>
      <c r="AG289" s="82"/>
      <c r="AH289" s="82"/>
    </row>
    <row r="290" spans="28:34">
      <c r="AB290" s="82"/>
      <c r="AC290" s="772"/>
      <c r="AD290" s="82"/>
      <c r="AE290" s="82"/>
      <c r="AF290" s="82"/>
      <c r="AG290" s="82"/>
      <c r="AH290" s="82"/>
    </row>
    <row r="291" spans="28:34">
      <c r="AB291" s="82"/>
      <c r="AC291" s="772"/>
      <c r="AD291" s="82"/>
      <c r="AE291" s="82"/>
      <c r="AF291" s="82"/>
      <c r="AG291" s="82"/>
      <c r="AH291" s="82"/>
    </row>
    <row r="292" spans="28:34">
      <c r="AB292" s="82"/>
      <c r="AC292" s="772"/>
      <c r="AD292" s="82"/>
      <c r="AE292" s="82"/>
      <c r="AF292" s="82"/>
      <c r="AG292" s="82"/>
      <c r="AH292" s="82"/>
    </row>
    <row r="293" spans="28:34">
      <c r="AB293" s="82"/>
      <c r="AC293" s="772"/>
      <c r="AD293" s="82"/>
      <c r="AE293" s="82"/>
      <c r="AF293" s="82"/>
      <c r="AG293" s="82"/>
      <c r="AH293" s="82"/>
    </row>
    <row r="294" spans="28:34">
      <c r="AB294" s="82"/>
      <c r="AC294" s="772"/>
      <c r="AD294" s="82"/>
      <c r="AE294" s="82"/>
      <c r="AF294" s="82"/>
      <c r="AG294" s="82"/>
      <c r="AH294" s="82"/>
    </row>
    <row r="295" spans="28:34">
      <c r="AB295" s="82"/>
      <c r="AC295" s="772"/>
      <c r="AD295" s="82"/>
      <c r="AE295" s="82"/>
      <c r="AF295" s="82"/>
      <c r="AG295" s="82"/>
      <c r="AH295" s="82"/>
    </row>
    <row r="296" spans="28:34">
      <c r="AB296" s="82"/>
      <c r="AC296" s="772"/>
      <c r="AD296" s="82"/>
      <c r="AE296" s="82"/>
      <c r="AF296" s="82"/>
      <c r="AG296" s="82"/>
      <c r="AH296" s="82"/>
    </row>
    <row r="297" spans="28:34">
      <c r="AB297" s="82"/>
      <c r="AC297" s="772"/>
      <c r="AD297" s="82"/>
      <c r="AE297" s="82"/>
      <c r="AF297" s="82"/>
      <c r="AG297" s="82"/>
      <c r="AH297" s="82"/>
    </row>
    <row r="298" spans="28:34">
      <c r="AB298" s="82"/>
      <c r="AC298" s="772"/>
      <c r="AD298" s="82"/>
      <c r="AE298" s="82"/>
      <c r="AF298" s="82"/>
      <c r="AG298" s="82"/>
      <c r="AH298" s="82"/>
    </row>
    <row r="299" spans="28:34">
      <c r="AB299" s="82"/>
      <c r="AC299" s="772"/>
      <c r="AD299" s="82"/>
      <c r="AE299" s="82"/>
      <c r="AF299" s="82"/>
      <c r="AG299" s="82"/>
      <c r="AH299" s="82"/>
    </row>
    <row r="300" spans="28:34">
      <c r="AB300" s="82"/>
      <c r="AC300" s="772"/>
      <c r="AD300" s="82"/>
      <c r="AE300" s="82"/>
      <c r="AF300" s="82"/>
      <c r="AG300" s="82"/>
      <c r="AH300" s="82"/>
    </row>
    <row r="301" spans="28:34">
      <c r="AB301" s="82"/>
      <c r="AC301" s="772"/>
      <c r="AD301" s="82"/>
      <c r="AE301" s="82"/>
      <c r="AF301" s="82"/>
      <c r="AG301" s="82"/>
      <c r="AH301" s="82"/>
    </row>
    <row r="302" spans="28:34">
      <c r="AB302" s="82"/>
      <c r="AC302" s="772"/>
      <c r="AD302" s="82"/>
      <c r="AE302" s="82"/>
      <c r="AF302" s="82"/>
      <c r="AG302" s="82"/>
      <c r="AH302" s="82"/>
    </row>
    <row r="303" spans="28:34">
      <c r="AB303" s="82"/>
      <c r="AC303" s="772"/>
      <c r="AD303" s="82"/>
      <c r="AE303" s="82"/>
      <c r="AF303" s="82"/>
      <c r="AG303" s="82"/>
      <c r="AH303" s="82"/>
    </row>
    <row r="304" spans="28:34">
      <c r="AB304" s="82"/>
      <c r="AC304" s="772"/>
      <c r="AD304" s="82"/>
      <c r="AE304" s="82"/>
      <c r="AF304" s="82"/>
      <c r="AG304" s="82"/>
      <c r="AH304" s="82"/>
    </row>
    <row r="305" spans="28:34">
      <c r="AB305" s="82"/>
      <c r="AC305" s="772"/>
      <c r="AD305" s="82"/>
      <c r="AE305" s="82"/>
      <c r="AF305" s="82"/>
      <c r="AG305" s="82"/>
      <c r="AH305" s="82"/>
    </row>
    <row r="306" spans="28:34">
      <c r="AB306" s="82"/>
      <c r="AC306" s="772"/>
      <c r="AD306" s="82"/>
      <c r="AE306" s="82"/>
      <c r="AF306" s="82"/>
      <c r="AG306" s="82"/>
      <c r="AH306" s="82"/>
    </row>
    <row r="307" spans="28:34">
      <c r="AB307" s="82"/>
      <c r="AC307" s="772"/>
      <c r="AD307" s="82"/>
      <c r="AE307" s="82"/>
      <c r="AF307" s="82"/>
      <c r="AG307" s="82"/>
      <c r="AH307" s="82"/>
    </row>
    <row r="308" spans="28:34">
      <c r="AB308" s="82"/>
      <c r="AC308" s="772"/>
      <c r="AD308" s="82"/>
      <c r="AE308" s="82"/>
      <c r="AF308" s="82"/>
      <c r="AG308" s="82"/>
      <c r="AH308" s="82"/>
    </row>
    <row r="309" spans="28:34">
      <c r="AB309" s="82"/>
      <c r="AC309" s="772"/>
      <c r="AD309" s="82"/>
      <c r="AE309" s="82"/>
      <c r="AF309" s="82"/>
      <c r="AG309" s="82"/>
      <c r="AH309" s="82"/>
    </row>
    <row r="310" spans="28:34">
      <c r="AB310" s="82"/>
      <c r="AC310" s="772"/>
      <c r="AD310" s="82"/>
      <c r="AE310" s="82"/>
      <c r="AF310" s="82"/>
      <c r="AG310" s="82"/>
      <c r="AH310" s="82"/>
    </row>
    <row r="311" spans="28:34">
      <c r="AB311" s="82"/>
      <c r="AC311" s="772"/>
      <c r="AD311" s="82"/>
      <c r="AE311" s="82"/>
      <c r="AF311" s="82"/>
      <c r="AG311" s="82"/>
      <c r="AH311" s="82"/>
    </row>
    <row r="312" spans="28:34">
      <c r="AB312" s="82"/>
      <c r="AC312" s="772"/>
      <c r="AD312" s="82"/>
      <c r="AE312" s="82"/>
      <c r="AF312" s="82"/>
      <c r="AG312" s="82"/>
      <c r="AH312" s="82"/>
    </row>
    <row r="313" spans="28:34">
      <c r="AB313" s="82"/>
      <c r="AC313" s="772"/>
      <c r="AD313" s="82"/>
      <c r="AE313" s="82"/>
      <c r="AF313" s="82"/>
      <c r="AG313" s="82"/>
      <c r="AH313" s="82"/>
    </row>
    <row r="314" spans="28:34">
      <c r="AB314" s="82"/>
      <c r="AC314" s="772"/>
      <c r="AD314" s="82"/>
      <c r="AE314" s="82"/>
      <c r="AF314" s="82"/>
      <c r="AG314" s="82"/>
      <c r="AH314" s="82"/>
    </row>
    <row r="315" spans="28:34">
      <c r="AB315" s="82"/>
      <c r="AC315" s="772"/>
      <c r="AD315" s="82"/>
      <c r="AE315" s="82"/>
      <c r="AF315" s="82"/>
      <c r="AG315" s="82"/>
      <c r="AH315" s="82"/>
    </row>
    <row r="316" spans="28:34">
      <c r="AB316" s="82"/>
      <c r="AC316" s="772"/>
      <c r="AD316" s="82"/>
      <c r="AE316" s="82"/>
      <c r="AF316" s="82"/>
      <c r="AG316" s="82"/>
      <c r="AH316" s="82"/>
    </row>
    <row r="317" spans="28:34">
      <c r="AB317" s="82"/>
      <c r="AC317" s="772"/>
      <c r="AD317" s="82"/>
      <c r="AE317" s="82"/>
      <c r="AF317" s="82"/>
      <c r="AG317" s="82"/>
      <c r="AH317" s="82"/>
    </row>
    <row r="318" spans="28:34">
      <c r="AB318" s="82"/>
      <c r="AC318" s="772"/>
      <c r="AD318" s="82"/>
      <c r="AE318" s="82"/>
      <c r="AF318" s="82"/>
      <c r="AG318" s="82"/>
      <c r="AH318" s="82"/>
    </row>
    <row r="319" spans="28:34">
      <c r="AB319" s="82"/>
      <c r="AC319" s="772"/>
      <c r="AD319" s="82"/>
      <c r="AE319" s="82"/>
      <c r="AF319" s="82"/>
      <c r="AG319" s="82"/>
      <c r="AH319" s="82"/>
    </row>
    <row r="320" spans="28:34">
      <c r="AB320" s="82"/>
      <c r="AC320" s="772"/>
      <c r="AD320" s="82"/>
      <c r="AE320" s="82"/>
      <c r="AF320" s="82"/>
      <c r="AG320" s="82"/>
      <c r="AH320" s="82"/>
    </row>
    <row r="321" spans="28:34">
      <c r="AB321" s="82"/>
      <c r="AC321" s="772"/>
      <c r="AD321" s="82"/>
      <c r="AE321" s="82"/>
      <c r="AF321" s="82"/>
      <c r="AG321" s="82"/>
      <c r="AH321" s="82"/>
    </row>
    <row r="322" spans="28:34">
      <c r="AB322" s="82"/>
      <c r="AC322" s="772"/>
      <c r="AD322" s="82"/>
      <c r="AE322" s="82"/>
      <c r="AF322" s="82"/>
      <c r="AG322" s="82"/>
      <c r="AH322" s="82"/>
    </row>
    <row r="323" spans="28:34">
      <c r="AB323" s="82"/>
      <c r="AC323" s="772"/>
      <c r="AD323" s="82"/>
      <c r="AE323" s="82"/>
      <c r="AF323" s="82"/>
      <c r="AG323" s="82"/>
      <c r="AH323" s="82"/>
    </row>
    <row r="324" spans="28:34">
      <c r="AB324" s="82"/>
      <c r="AC324" s="772"/>
      <c r="AD324" s="82"/>
      <c r="AE324" s="82"/>
      <c r="AF324" s="82"/>
      <c r="AG324" s="82"/>
      <c r="AH324" s="82"/>
    </row>
    <row r="325" spans="28:34">
      <c r="AB325" s="82"/>
      <c r="AC325" s="772"/>
      <c r="AD325" s="82"/>
      <c r="AE325" s="82"/>
      <c r="AF325" s="82"/>
      <c r="AG325" s="82"/>
      <c r="AH325" s="82"/>
    </row>
    <row r="326" spans="28:34">
      <c r="AB326" s="82"/>
      <c r="AC326" s="772"/>
      <c r="AD326" s="82"/>
      <c r="AE326" s="82"/>
      <c r="AF326" s="82"/>
      <c r="AG326" s="82"/>
      <c r="AH326" s="82"/>
    </row>
    <row r="327" spans="28:34">
      <c r="AB327" s="82"/>
      <c r="AC327" s="772"/>
      <c r="AD327" s="82"/>
      <c r="AE327" s="82"/>
      <c r="AF327" s="82"/>
      <c r="AG327" s="82"/>
      <c r="AH327" s="82"/>
    </row>
    <row r="328" spans="28:34">
      <c r="AB328" s="82"/>
      <c r="AC328" s="772"/>
      <c r="AD328" s="82"/>
      <c r="AE328" s="82"/>
      <c r="AF328" s="82"/>
      <c r="AG328" s="82"/>
      <c r="AH328" s="82"/>
    </row>
    <row r="329" spans="28:34">
      <c r="AB329" s="82"/>
      <c r="AC329" s="772"/>
      <c r="AD329" s="82"/>
      <c r="AE329" s="82"/>
      <c r="AF329" s="82"/>
      <c r="AG329" s="82"/>
      <c r="AH329" s="82"/>
    </row>
    <row r="330" spans="28:34">
      <c r="AB330" s="82"/>
      <c r="AC330" s="772"/>
      <c r="AD330" s="82"/>
      <c r="AE330" s="82"/>
      <c r="AF330" s="82"/>
      <c r="AG330" s="82"/>
      <c r="AH330" s="82"/>
    </row>
    <row r="331" spans="28:34">
      <c r="AB331" s="82"/>
      <c r="AC331" s="772"/>
      <c r="AD331" s="82"/>
      <c r="AE331" s="82"/>
      <c r="AF331" s="82"/>
      <c r="AG331" s="82"/>
      <c r="AH331" s="82"/>
    </row>
    <row r="332" spans="28:34">
      <c r="AB332" s="82"/>
      <c r="AC332" s="772"/>
      <c r="AD332" s="82"/>
      <c r="AE332" s="82"/>
      <c r="AF332" s="82"/>
      <c r="AG332" s="82"/>
      <c r="AH332" s="82"/>
    </row>
    <row r="333" spans="28:34">
      <c r="AB333" s="82"/>
      <c r="AC333" s="772"/>
      <c r="AD333" s="82"/>
      <c r="AE333" s="82"/>
      <c r="AF333" s="82"/>
      <c r="AG333" s="82"/>
      <c r="AH333" s="82"/>
    </row>
    <row r="334" spans="28:34">
      <c r="AB334" s="82"/>
      <c r="AC334" s="772"/>
      <c r="AD334" s="82"/>
      <c r="AE334" s="82"/>
      <c r="AF334" s="82"/>
      <c r="AG334" s="82"/>
      <c r="AH334" s="82"/>
    </row>
    <row r="335" spans="28:34">
      <c r="AB335" s="82"/>
      <c r="AC335" s="772"/>
      <c r="AD335" s="82"/>
      <c r="AE335" s="82"/>
      <c r="AF335" s="82"/>
      <c r="AG335" s="82"/>
      <c r="AH335" s="82"/>
    </row>
    <row r="336" spans="28:34">
      <c r="AB336" s="82"/>
      <c r="AC336" s="772"/>
      <c r="AD336" s="82"/>
      <c r="AE336" s="82"/>
      <c r="AF336" s="82"/>
      <c r="AG336" s="82"/>
      <c r="AH336" s="82"/>
    </row>
    <row r="337" spans="28:34">
      <c r="AB337" s="82"/>
      <c r="AC337" s="772"/>
      <c r="AD337" s="82"/>
      <c r="AE337" s="82"/>
      <c r="AF337" s="82"/>
      <c r="AG337" s="82"/>
      <c r="AH337" s="82"/>
    </row>
    <row r="338" spans="28:34">
      <c r="AB338" s="82"/>
      <c r="AC338" s="772"/>
      <c r="AD338" s="82"/>
      <c r="AE338" s="82"/>
      <c r="AF338" s="82"/>
      <c r="AG338" s="82"/>
      <c r="AH338" s="82"/>
    </row>
    <row r="339" spans="28:34">
      <c r="AB339" s="82"/>
      <c r="AC339" s="772"/>
      <c r="AD339" s="82"/>
      <c r="AE339" s="82"/>
      <c r="AF339" s="82"/>
      <c r="AG339" s="82"/>
      <c r="AH339" s="82"/>
    </row>
    <row r="340" spans="28:34">
      <c r="AB340" s="82"/>
      <c r="AC340" s="772"/>
      <c r="AD340" s="82"/>
      <c r="AE340" s="82"/>
      <c r="AF340" s="82"/>
      <c r="AG340" s="82"/>
      <c r="AH340" s="82"/>
    </row>
    <row r="341" spans="28:34">
      <c r="AB341" s="82"/>
      <c r="AC341" s="772"/>
      <c r="AD341" s="82"/>
      <c r="AE341" s="82"/>
      <c r="AF341" s="82"/>
      <c r="AG341" s="82"/>
      <c r="AH341" s="82"/>
    </row>
    <row r="342" spans="28:34">
      <c r="AB342" s="82"/>
      <c r="AC342" s="772"/>
      <c r="AD342" s="82"/>
      <c r="AE342" s="82"/>
      <c r="AF342" s="82"/>
      <c r="AG342" s="82"/>
      <c r="AH342" s="82"/>
    </row>
    <row r="343" spans="28:34">
      <c r="AB343" s="82"/>
      <c r="AC343" s="772"/>
      <c r="AD343" s="82"/>
      <c r="AE343" s="82"/>
      <c r="AF343" s="82"/>
      <c r="AG343" s="82"/>
      <c r="AH343" s="82"/>
    </row>
    <row r="344" spans="28:34">
      <c r="AB344" s="82"/>
      <c r="AC344" s="772"/>
      <c r="AD344" s="82"/>
      <c r="AE344" s="82"/>
      <c r="AF344" s="82"/>
      <c r="AG344" s="82"/>
      <c r="AH344" s="82"/>
    </row>
    <row r="345" spans="28:34">
      <c r="AB345" s="82"/>
      <c r="AC345" s="772"/>
      <c r="AD345" s="82"/>
      <c r="AE345" s="82"/>
      <c r="AF345" s="82"/>
      <c r="AG345" s="82"/>
      <c r="AH345" s="82"/>
    </row>
    <row r="346" spans="28:34">
      <c r="AB346" s="82"/>
      <c r="AC346" s="772"/>
      <c r="AD346" s="82"/>
      <c r="AE346" s="82"/>
      <c r="AF346" s="82"/>
      <c r="AG346" s="82"/>
      <c r="AH346" s="82"/>
    </row>
    <row r="347" spans="28:34">
      <c r="AB347" s="82"/>
      <c r="AC347" s="772"/>
      <c r="AD347" s="82"/>
      <c r="AE347" s="82"/>
      <c r="AF347" s="82"/>
      <c r="AG347" s="82"/>
      <c r="AH347" s="82"/>
    </row>
    <row r="348" spans="28:34">
      <c r="AB348" s="82"/>
      <c r="AC348" s="772"/>
      <c r="AD348" s="82"/>
      <c r="AE348" s="82"/>
      <c r="AF348" s="82"/>
      <c r="AG348" s="82"/>
      <c r="AH348" s="82"/>
    </row>
    <row r="349" spans="28:34">
      <c r="AB349" s="82"/>
      <c r="AC349" s="772"/>
      <c r="AD349" s="82"/>
      <c r="AE349" s="82"/>
      <c r="AF349" s="82"/>
      <c r="AG349" s="82"/>
      <c r="AH349" s="82"/>
    </row>
    <row r="350" spans="28:34">
      <c r="AB350" s="82"/>
      <c r="AC350" s="772"/>
      <c r="AD350" s="82"/>
      <c r="AE350" s="82"/>
      <c r="AF350" s="82"/>
      <c r="AG350" s="82"/>
      <c r="AH350" s="82"/>
    </row>
    <row r="351" spans="28:34">
      <c r="AB351" s="82"/>
      <c r="AC351" s="772"/>
      <c r="AD351" s="82"/>
      <c r="AE351" s="82"/>
      <c r="AF351" s="82"/>
      <c r="AG351" s="82"/>
      <c r="AH351" s="82"/>
    </row>
    <row r="352" spans="28:34">
      <c r="AB352" s="82"/>
      <c r="AC352" s="772"/>
      <c r="AD352" s="82"/>
      <c r="AE352" s="82"/>
      <c r="AF352" s="82"/>
      <c r="AG352" s="82"/>
      <c r="AH352" s="82"/>
    </row>
    <row r="353" spans="28:34">
      <c r="AB353" s="82"/>
      <c r="AC353" s="772"/>
      <c r="AD353" s="82"/>
      <c r="AE353" s="82"/>
      <c r="AF353" s="82"/>
      <c r="AG353" s="82"/>
      <c r="AH353" s="82"/>
    </row>
    <row r="354" spans="28:34">
      <c r="AB354" s="82"/>
      <c r="AC354" s="772"/>
      <c r="AD354" s="82"/>
      <c r="AE354" s="82"/>
      <c r="AF354" s="82"/>
      <c r="AG354" s="82"/>
      <c r="AH354" s="82"/>
    </row>
    <row r="355" spans="28:34">
      <c r="AB355" s="82"/>
      <c r="AC355" s="772"/>
      <c r="AD355" s="82"/>
      <c r="AE355" s="82"/>
      <c r="AF355" s="82"/>
      <c r="AG355" s="82"/>
      <c r="AH355" s="82"/>
    </row>
    <row r="356" spans="28:34">
      <c r="AB356" s="82"/>
      <c r="AC356" s="772"/>
      <c r="AD356" s="82"/>
      <c r="AE356" s="82"/>
      <c r="AF356" s="82"/>
      <c r="AG356" s="82"/>
      <c r="AH356" s="82"/>
    </row>
    <row r="357" spans="28:34">
      <c r="AB357" s="82"/>
      <c r="AC357" s="772"/>
      <c r="AD357" s="82"/>
      <c r="AE357" s="82"/>
      <c r="AF357" s="82"/>
      <c r="AG357" s="82"/>
      <c r="AH357" s="82"/>
    </row>
    <row r="358" spans="28:34">
      <c r="AB358" s="82"/>
      <c r="AC358" s="772"/>
      <c r="AD358" s="82"/>
      <c r="AE358" s="82"/>
      <c r="AF358" s="82"/>
      <c r="AG358" s="82"/>
      <c r="AH358" s="82"/>
    </row>
    <row r="359" spans="28:34">
      <c r="AB359" s="82"/>
      <c r="AC359" s="772"/>
      <c r="AD359" s="82"/>
      <c r="AE359" s="82"/>
      <c r="AF359" s="82"/>
      <c r="AG359" s="82"/>
      <c r="AH359" s="82"/>
    </row>
    <row r="360" spans="28:34">
      <c r="AB360" s="82"/>
      <c r="AC360" s="772"/>
      <c r="AD360" s="82"/>
      <c r="AE360" s="82"/>
      <c r="AF360" s="82"/>
      <c r="AG360" s="82"/>
      <c r="AH360" s="82"/>
    </row>
    <row r="361" spans="28:34">
      <c r="AB361" s="82"/>
      <c r="AC361" s="772"/>
      <c r="AD361" s="82"/>
      <c r="AE361" s="82"/>
      <c r="AF361" s="82"/>
      <c r="AG361" s="82"/>
      <c r="AH361" s="82"/>
    </row>
    <row r="362" spans="28:34">
      <c r="AB362" s="82"/>
      <c r="AC362" s="772"/>
      <c r="AD362" s="82"/>
      <c r="AE362" s="82"/>
      <c r="AF362" s="82"/>
      <c r="AG362" s="82"/>
      <c r="AH362" s="82"/>
    </row>
    <row r="363" spans="28:34">
      <c r="AB363" s="82"/>
      <c r="AC363" s="772"/>
      <c r="AD363" s="82"/>
      <c r="AE363" s="82"/>
      <c r="AF363" s="82"/>
      <c r="AG363" s="82"/>
      <c r="AH363" s="82"/>
    </row>
    <row r="364" spans="28:34">
      <c r="AB364" s="82"/>
      <c r="AC364" s="772"/>
      <c r="AD364" s="82"/>
      <c r="AE364" s="82"/>
      <c r="AF364" s="82"/>
      <c r="AG364" s="82"/>
      <c r="AH364" s="82"/>
    </row>
    <row r="365" spans="28:34">
      <c r="AB365" s="82"/>
      <c r="AC365" s="772"/>
      <c r="AD365" s="82"/>
      <c r="AE365" s="82"/>
      <c r="AF365" s="82"/>
      <c r="AG365" s="82"/>
      <c r="AH365" s="82"/>
    </row>
    <row r="366" spans="28:34">
      <c r="AB366" s="82"/>
      <c r="AC366" s="772"/>
      <c r="AD366" s="82"/>
      <c r="AE366" s="82"/>
      <c r="AF366" s="82"/>
      <c r="AG366" s="82"/>
      <c r="AH366" s="82"/>
    </row>
    <row r="367" spans="28:34">
      <c r="AB367" s="82"/>
      <c r="AC367" s="772"/>
      <c r="AD367" s="82"/>
      <c r="AE367" s="82"/>
      <c r="AF367" s="82"/>
      <c r="AG367" s="82"/>
      <c r="AH367" s="82"/>
    </row>
    <row r="368" spans="28:34">
      <c r="AB368" s="82"/>
      <c r="AC368" s="772"/>
      <c r="AD368" s="82"/>
      <c r="AE368" s="82"/>
      <c r="AF368" s="82"/>
      <c r="AG368" s="82"/>
      <c r="AH368" s="82"/>
    </row>
    <row r="369" spans="28:34">
      <c r="AB369" s="82"/>
      <c r="AC369" s="772"/>
      <c r="AD369" s="82"/>
      <c r="AE369" s="82"/>
      <c r="AF369" s="82"/>
      <c r="AG369" s="82"/>
      <c r="AH369" s="82"/>
    </row>
    <row r="370" spans="28:34">
      <c r="AB370" s="82"/>
      <c r="AC370" s="772"/>
      <c r="AD370" s="82"/>
      <c r="AE370" s="82"/>
      <c r="AF370" s="82"/>
      <c r="AG370" s="82"/>
      <c r="AH370" s="82"/>
    </row>
    <row r="371" spans="28:34">
      <c r="AB371" s="82"/>
      <c r="AC371" s="772"/>
      <c r="AD371" s="82"/>
      <c r="AE371" s="82"/>
      <c r="AF371" s="82"/>
      <c r="AG371" s="82"/>
      <c r="AH371" s="82"/>
    </row>
    <row r="372" spans="28:34">
      <c r="AB372" s="82"/>
      <c r="AC372" s="772"/>
      <c r="AD372" s="82"/>
      <c r="AE372" s="82"/>
      <c r="AF372" s="82"/>
      <c r="AG372" s="82"/>
      <c r="AH372" s="82"/>
    </row>
    <row r="373" spans="28:34">
      <c r="AB373" s="82"/>
      <c r="AC373" s="772"/>
      <c r="AD373" s="82"/>
      <c r="AE373" s="82"/>
      <c r="AF373" s="82"/>
      <c r="AG373" s="82"/>
      <c r="AH373" s="82"/>
    </row>
    <row r="374" spans="28:34">
      <c r="AB374" s="82"/>
      <c r="AC374" s="772"/>
      <c r="AD374" s="82"/>
      <c r="AE374" s="82"/>
      <c r="AF374" s="82"/>
      <c r="AG374" s="82"/>
      <c r="AH374" s="82"/>
    </row>
    <row r="375" spans="28:34">
      <c r="AB375" s="82"/>
      <c r="AC375" s="772"/>
      <c r="AD375" s="82"/>
      <c r="AE375" s="82"/>
      <c r="AF375" s="82"/>
      <c r="AG375" s="82"/>
      <c r="AH375" s="82"/>
    </row>
    <row r="376" spans="28:34">
      <c r="AB376" s="82"/>
      <c r="AC376" s="772"/>
      <c r="AD376" s="82"/>
      <c r="AE376" s="82"/>
      <c r="AF376" s="82"/>
      <c r="AG376" s="82"/>
      <c r="AH376" s="82"/>
    </row>
    <row r="377" spans="28:34">
      <c r="AB377" s="82"/>
      <c r="AC377" s="772"/>
      <c r="AD377" s="82"/>
      <c r="AE377" s="82"/>
      <c r="AF377" s="82"/>
      <c r="AG377" s="82"/>
      <c r="AH377" s="82"/>
    </row>
    <row r="378" spans="28:34">
      <c r="AB378" s="82"/>
      <c r="AC378" s="772"/>
      <c r="AD378" s="82"/>
      <c r="AE378" s="82"/>
      <c r="AF378" s="82"/>
      <c r="AG378" s="82"/>
      <c r="AH378" s="82"/>
    </row>
    <row r="379" spans="28:34">
      <c r="AB379" s="82"/>
      <c r="AC379" s="772"/>
      <c r="AD379" s="82"/>
      <c r="AE379" s="82"/>
      <c r="AF379" s="82"/>
      <c r="AG379" s="82"/>
      <c r="AH379" s="82"/>
    </row>
    <row r="380" spans="28:34">
      <c r="AB380" s="82"/>
      <c r="AC380" s="772"/>
      <c r="AD380" s="82"/>
      <c r="AE380" s="82"/>
      <c r="AF380" s="82"/>
      <c r="AG380" s="82"/>
      <c r="AH380" s="82"/>
    </row>
    <row r="381" spans="28:34">
      <c r="AB381" s="82"/>
      <c r="AC381" s="772"/>
      <c r="AD381" s="82"/>
      <c r="AE381" s="82"/>
      <c r="AF381" s="82"/>
      <c r="AG381" s="82"/>
      <c r="AH381" s="82"/>
    </row>
    <row r="382" spans="28:34">
      <c r="AB382" s="82"/>
      <c r="AC382" s="772"/>
      <c r="AD382" s="82"/>
      <c r="AE382" s="82"/>
      <c r="AF382" s="82"/>
      <c r="AG382" s="82"/>
      <c r="AH382" s="82"/>
    </row>
    <row r="383" spans="28:34">
      <c r="AB383" s="82"/>
      <c r="AC383" s="772"/>
      <c r="AD383" s="82"/>
      <c r="AE383" s="82"/>
      <c r="AF383" s="82"/>
      <c r="AG383" s="82"/>
      <c r="AH383" s="82"/>
    </row>
    <row r="384" spans="28:34">
      <c r="AB384" s="82"/>
      <c r="AC384" s="772"/>
      <c r="AD384" s="82"/>
      <c r="AE384" s="82"/>
      <c r="AF384" s="82"/>
      <c r="AG384" s="82"/>
      <c r="AH384" s="82"/>
    </row>
    <row r="385" spans="28:34">
      <c r="AB385" s="82"/>
      <c r="AC385" s="772"/>
      <c r="AD385" s="82"/>
      <c r="AE385" s="82"/>
      <c r="AF385" s="82"/>
      <c r="AG385" s="82"/>
      <c r="AH385" s="82"/>
    </row>
    <row r="386" spans="28:34">
      <c r="AB386" s="82"/>
      <c r="AC386" s="772"/>
      <c r="AD386" s="82"/>
      <c r="AE386" s="82"/>
      <c r="AF386" s="82"/>
      <c r="AG386" s="82"/>
      <c r="AH386" s="82"/>
    </row>
    <row r="387" spans="28:34">
      <c r="AB387" s="82"/>
      <c r="AC387" s="772"/>
      <c r="AD387" s="82"/>
      <c r="AE387" s="82"/>
      <c r="AF387" s="82"/>
      <c r="AG387" s="82"/>
      <c r="AH387" s="82"/>
    </row>
    <row r="388" spans="28:34">
      <c r="AB388" s="82"/>
      <c r="AC388" s="772"/>
      <c r="AD388" s="82"/>
      <c r="AE388" s="82"/>
      <c r="AF388" s="82"/>
      <c r="AG388" s="82"/>
      <c r="AH388" s="82"/>
    </row>
    <row r="389" spans="28:34">
      <c r="AB389" s="82"/>
      <c r="AC389" s="772"/>
      <c r="AD389" s="82"/>
      <c r="AE389" s="82"/>
      <c r="AF389" s="82"/>
      <c r="AG389" s="82"/>
      <c r="AH389" s="82"/>
    </row>
    <row r="390" spans="28:34">
      <c r="AB390" s="82"/>
      <c r="AC390" s="772"/>
      <c r="AD390" s="82"/>
      <c r="AE390" s="82"/>
      <c r="AF390" s="82"/>
      <c r="AG390" s="82"/>
      <c r="AH390" s="82"/>
    </row>
    <row r="391" spans="28:34">
      <c r="AB391" s="82"/>
      <c r="AC391" s="772"/>
      <c r="AD391" s="82"/>
      <c r="AE391" s="82"/>
      <c r="AF391" s="82"/>
      <c r="AG391" s="82"/>
      <c r="AH391" s="82"/>
    </row>
    <row r="392" spans="28:34">
      <c r="AB392" s="82"/>
      <c r="AC392" s="772"/>
      <c r="AD392" s="82"/>
      <c r="AE392" s="82"/>
      <c r="AF392" s="82"/>
      <c r="AG392" s="82"/>
      <c r="AH392" s="82"/>
    </row>
    <row r="393" spans="28:34">
      <c r="AB393" s="82"/>
      <c r="AC393" s="772"/>
      <c r="AD393" s="82"/>
      <c r="AE393" s="82"/>
      <c r="AF393" s="82"/>
      <c r="AG393" s="82"/>
      <c r="AH393" s="82"/>
    </row>
    <row r="394" spans="28:34">
      <c r="AB394" s="82"/>
      <c r="AC394" s="772"/>
      <c r="AD394" s="82"/>
      <c r="AE394" s="82"/>
      <c r="AF394" s="82"/>
      <c r="AG394" s="82"/>
      <c r="AH394" s="82"/>
    </row>
    <row r="395" spans="28:34">
      <c r="AB395" s="82"/>
      <c r="AC395" s="772"/>
      <c r="AD395" s="82"/>
      <c r="AE395" s="82"/>
      <c r="AF395" s="82"/>
      <c r="AG395" s="82"/>
      <c r="AH395" s="82"/>
    </row>
    <row r="396" spans="28:34">
      <c r="AB396" s="82"/>
      <c r="AC396" s="772"/>
      <c r="AD396" s="82"/>
      <c r="AE396" s="82"/>
      <c r="AF396" s="82"/>
      <c r="AG396" s="82"/>
      <c r="AH396" s="82"/>
    </row>
    <row r="397" spans="28:34">
      <c r="AB397" s="82"/>
      <c r="AC397" s="772"/>
      <c r="AD397" s="82"/>
      <c r="AE397" s="82"/>
      <c r="AF397" s="82"/>
      <c r="AG397" s="82"/>
      <c r="AH397" s="82"/>
    </row>
    <row r="398" spans="28:34">
      <c r="AB398" s="82"/>
      <c r="AC398" s="772"/>
      <c r="AD398" s="82"/>
      <c r="AE398" s="82"/>
      <c r="AF398" s="82"/>
      <c r="AG398" s="82"/>
      <c r="AH398" s="82"/>
    </row>
    <row r="399" spans="28:34">
      <c r="AB399" s="82"/>
      <c r="AC399" s="772"/>
      <c r="AD399" s="82"/>
      <c r="AE399" s="82"/>
      <c r="AF399" s="82"/>
      <c r="AG399" s="82"/>
      <c r="AH399" s="82"/>
    </row>
    <row r="400" spans="28:34">
      <c r="AB400" s="82"/>
      <c r="AC400" s="772"/>
      <c r="AD400" s="82"/>
      <c r="AE400" s="82"/>
      <c r="AF400" s="82"/>
      <c r="AG400" s="82"/>
      <c r="AH400" s="82"/>
    </row>
    <row r="401" spans="28:34">
      <c r="AB401" s="82"/>
      <c r="AC401" s="772"/>
      <c r="AD401" s="82"/>
      <c r="AE401" s="82"/>
      <c r="AF401" s="82"/>
      <c r="AG401" s="82"/>
      <c r="AH401" s="82"/>
    </row>
    <row r="402" spans="28:34">
      <c r="AB402" s="82"/>
      <c r="AC402" s="772"/>
      <c r="AD402" s="82"/>
      <c r="AE402" s="82"/>
      <c r="AF402" s="82"/>
      <c r="AG402" s="82"/>
      <c r="AH402" s="82"/>
    </row>
    <row r="403" spans="28:34">
      <c r="AB403" s="82"/>
      <c r="AC403" s="772"/>
      <c r="AD403" s="82"/>
      <c r="AE403" s="82"/>
      <c r="AF403" s="82"/>
      <c r="AG403" s="82"/>
      <c r="AH403" s="82"/>
    </row>
    <row r="404" spans="28:34">
      <c r="AB404" s="82"/>
      <c r="AC404" s="772"/>
      <c r="AD404" s="82"/>
      <c r="AE404" s="82"/>
      <c r="AF404" s="82"/>
      <c r="AG404" s="82"/>
      <c r="AH404" s="82"/>
    </row>
    <row r="405" spans="28:34">
      <c r="AB405" s="82"/>
      <c r="AC405" s="772"/>
      <c r="AD405" s="82"/>
      <c r="AE405" s="82"/>
      <c r="AF405" s="82"/>
      <c r="AG405" s="82"/>
      <c r="AH405" s="82"/>
    </row>
    <row r="406" spans="28:34">
      <c r="AB406" s="82"/>
      <c r="AC406" s="772"/>
      <c r="AD406" s="82"/>
      <c r="AE406" s="82"/>
      <c r="AF406" s="82"/>
      <c r="AG406" s="82"/>
      <c r="AH406" s="82"/>
    </row>
    <row r="407" spans="28:34">
      <c r="AB407" s="82"/>
      <c r="AC407" s="772"/>
      <c r="AD407" s="82"/>
      <c r="AE407" s="82"/>
      <c r="AF407" s="82"/>
      <c r="AG407" s="82"/>
      <c r="AH407" s="82"/>
    </row>
    <row r="408" spans="28:34">
      <c r="AB408" s="82"/>
      <c r="AC408" s="772"/>
      <c r="AD408" s="82"/>
      <c r="AE408" s="82"/>
      <c r="AF408" s="82"/>
      <c r="AG408" s="82"/>
      <c r="AH408" s="82"/>
    </row>
    <row r="409" spans="28:34">
      <c r="AB409" s="82"/>
      <c r="AC409" s="772"/>
      <c r="AD409" s="82"/>
      <c r="AE409" s="82"/>
      <c r="AF409" s="82"/>
      <c r="AG409" s="82"/>
      <c r="AH409" s="82"/>
    </row>
    <row r="410" spans="28:34">
      <c r="AB410" s="82"/>
      <c r="AC410" s="772"/>
      <c r="AD410" s="82"/>
      <c r="AE410" s="82"/>
      <c r="AF410" s="82"/>
      <c r="AG410" s="82"/>
      <c r="AH410" s="82"/>
    </row>
    <row r="411" spans="28:34">
      <c r="AB411" s="82"/>
      <c r="AC411" s="772"/>
      <c r="AD411" s="82"/>
      <c r="AE411" s="82"/>
      <c r="AF411" s="82"/>
      <c r="AG411" s="82"/>
      <c r="AH411" s="82"/>
    </row>
    <row r="412" spans="28:34">
      <c r="AB412" s="82"/>
      <c r="AC412" s="772"/>
      <c r="AD412" s="82"/>
      <c r="AE412" s="82"/>
      <c r="AF412" s="82"/>
      <c r="AG412" s="82"/>
      <c r="AH412" s="82"/>
    </row>
    <row r="413" spans="28:34">
      <c r="AB413" s="82"/>
      <c r="AC413" s="772"/>
      <c r="AD413" s="82"/>
      <c r="AE413" s="82"/>
      <c r="AF413" s="82"/>
      <c r="AG413" s="82"/>
      <c r="AH413" s="82"/>
    </row>
    <row r="414" spans="28:34">
      <c r="AB414" s="82"/>
      <c r="AC414" s="772"/>
      <c r="AD414" s="82"/>
      <c r="AE414" s="82"/>
      <c r="AF414" s="82"/>
      <c r="AG414" s="82"/>
      <c r="AH414" s="82"/>
    </row>
    <row r="415" spans="28:34">
      <c r="AB415" s="82"/>
      <c r="AC415" s="772"/>
      <c r="AD415" s="82"/>
      <c r="AE415" s="82"/>
      <c r="AF415" s="82"/>
      <c r="AG415" s="82"/>
      <c r="AH415" s="82"/>
    </row>
    <row r="416" spans="28:34">
      <c r="AB416" s="82"/>
      <c r="AC416" s="772"/>
      <c r="AD416" s="82"/>
      <c r="AE416" s="82"/>
      <c r="AF416" s="82"/>
      <c r="AG416" s="82"/>
      <c r="AH416" s="82"/>
    </row>
    <row r="417" spans="28:34">
      <c r="AB417" s="82"/>
      <c r="AC417" s="772"/>
      <c r="AD417" s="82"/>
      <c r="AE417" s="82"/>
      <c r="AF417" s="82"/>
      <c r="AG417" s="82"/>
      <c r="AH417" s="82"/>
    </row>
    <row r="418" spans="28:34">
      <c r="AB418" s="82"/>
      <c r="AC418" s="772"/>
      <c r="AD418" s="82"/>
      <c r="AE418" s="82"/>
      <c r="AF418" s="82"/>
      <c r="AG418" s="82"/>
      <c r="AH418" s="82"/>
    </row>
    <row r="419" spans="28:34">
      <c r="AB419" s="82"/>
      <c r="AC419" s="772"/>
      <c r="AD419" s="82"/>
      <c r="AE419" s="82"/>
      <c r="AF419" s="82"/>
      <c r="AG419" s="82"/>
      <c r="AH419" s="82"/>
    </row>
    <row r="420" spans="28:34">
      <c r="AB420" s="82"/>
      <c r="AC420" s="772"/>
      <c r="AD420" s="82"/>
      <c r="AE420" s="82"/>
      <c r="AF420" s="82"/>
      <c r="AG420" s="82"/>
      <c r="AH420" s="82"/>
    </row>
    <row r="421" spans="28:34">
      <c r="AB421" s="82"/>
      <c r="AC421" s="772"/>
      <c r="AD421" s="82"/>
      <c r="AE421" s="82"/>
      <c r="AF421" s="82"/>
      <c r="AG421" s="82"/>
      <c r="AH421" s="82"/>
    </row>
    <row r="422" spans="28:34">
      <c r="AB422" s="82"/>
      <c r="AC422" s="772"/>
      <c r="AD422" s="82"/>
      <c r="AE422" s="82"/>
      <c r="AF422" s="82"/>
      <c r="AG422" s="82"/>
      <c r="AH422" s="82"/>
    </row>
    <row r="423" spans="28:34">
      <c r="AB423" s="82"/>
      <c r="AC423" s="772"/>
      <c r="AD423" s="82"/>
      <c r="AE423" s="82"/>
      <c r="AF423" s="82"/>
      <c r="AG423" s="82"/>
      <c r="AH423" s="82"/>
    </row>
    <row r="424" spans="28:34">
      <c r="AB424" s="82"/>
      <c r="AC424" s="772"/>
      <c r="AD424" s="82"/>
      <c r="AE424" s="82"/>
      <c r="AF424" s="82"/>
      <c r="AG424" s="82"/>
      <c r="AH424" s="82"/>
    </row>
    <row r="425" spans="28:34">
      <c r="AB425" s="82"/>
      <c r="AC425" s="772"/>
      <c r="AD425" s="82"/>
      <c r="AE425" s="82"/>
      <c r="AF425" s="82"/>
      <c r="AG425" s="82"/>
      <c r="AH425" s="82"/>
    </row>
    <row r="426" spans="28:34">
      <c r="AB426" s="82"/>
      <c r="AC426" s="772"/>
      <c r="AD426" s="82"/>
      <c r="AE426" s="82"/>
      <c r="AF426" s="82"/>
      <c r="AG426" s="82"/>
      <c r="AH426" s="82"/>
    </row>
    <row r="427" spans="28:34">
      <c r="AB427" s="82"/>
      <c r="AC427" s="772"/>
      <c r="AD427" s="82"/>
      <c r="AE427" s="82"/>
      <c r="AF427" s="82"/>
      <c r="AG427" s="82"/>
      <c r="AH427" s="82"/>
    </row>
    <row r="428" spans="28:34">
      <c r="AB428" s="82"/>
      <c r="AC428" s="772"/>
      <c r="AD428" s="82"/>
      <c r="AE428" s="82"/>
      <c r="AF428" s="82"/>
      <c r="AG428" s="82"/>
      <c r="AH428" s="82"/>
    </row>
    <row r="429" spans="28:34">
      <c r="AB429" s="82"/>
      <c r="AC429" s="772"/>
      <c r="AD429" s="82"/>
      <c r="AE429" s="82"/>
      <c r="AF429" s="82"/>
      <c r="AG429" s="82"/>
      <c r="AH429" s="82"/>
    </row>
    <row r="430" spans="28:34">
      <c r="AB430" s="82"/>
      <c r="AC430" s="772"/>
      <c r="AD430" s="82"/>
      <c r="AE430" s="82"/>
      <c r="AF430" s="82"/>
      <c r="AG430" s="82"/>
      <c r="AH430" s="82"/>
    </row>
    <row r="431" spans="28:34">
      <c r="AB431" s="82"/>
      <c r="AC431" s="772"/>
      <c r="AD431" s="82"/>
      <c r="AE431" s="82"/>
      <c r="AF431" s="82"/>
      <c r="AG431" s="82"/>
      <c r="AH431" s="82"/>
    </row>
    <row r="432" spans="28:34">
      <c r="AB432" s="82"/>
      <c r="AC432" s="772"/>
      <c r="AD432" s="82"/>
      <c r="AE432" s="82"/>
      <c r="AF432" s="82"/>
      <c r="AG432" s="82"/>
      <c r="AH432" s="82"/>
    </row>
    <row r="433" spans="28:34">
      <c r="AB433" s="82"/>
      <c r="AC433" s="772"/>
      <c r="AD433" s="82"/>
      <c r="AE433" s="82"/>
      <c r="AF433" s="82"/>
      <c r="AG433" s="82"/>
      <c r="AH433" s="82"/>
    </row>
    <row r="434" spans="28:34">
      <c r="AB434" s="82"/>
      <c r="AC434" s="772"/>
      <c r="AD434" s="82"/>
      <c r="AE434" s="82"/>
      <c r="AF434" s="82"/>
      <c r="AG434" s="82"/>
      <c r="AH434" s="82"/>
    </row>
    <row r="435" spans="28:34">
      <c r="AB435" s="82"/>
      <c r="AC435" s="772"/>
      <c r="AD435" s="82"/>
      <c r="AE435" s="82"/>
      <c r="AF435" s="82"/>
      <c r="AG435" s="82"/>
      <c r="AH435" s="82"/>
    </row>
    <row r="436" spans="28:34">
      <c r="AB436" s="82"/>
      <c r="AC436" s="772"/>
      <c r="AD436" s="82"/>
      <c r="AE436" s="82"/>
      <c r="AF436" s="82"/>
      <c r="AG436" s="82"/>
      <c r="AH436" s="82"/>
    </row>
    <row r="437" spans="28:34">
      <c r="AB437" s="82"/>
      <c r="AC437" s="772"/>
      <c r="AD437" s="82"/>
      <c r="AE437" s="82"/>
      <c r="AF437" s="82"/>
      <c r="AG437" s="82"/>
      <c r="AH437" s="82"/>
    </row>
    <row r="438" spans="28:34">
      <c r="AB438" s="82"/>
      <c r="AC438" s="772"/>
      <c r="AD438" s="82"/>
      <c r="AE438" s="82"/>
      <c r="AF438" s="82"/>
      <c r="AG438" s="82"/>
      <c r="AH438" s="82"/>
    </row>
    <row r="439" spans="28:34">
      <c r="AB439" s="82"/>
      <c r="AC439" s="772"/>
      <c r="AD439" s="82"/>
      <c r="AE439" s="82"/>
      <c r="AF439" s="82"/>
      <c r="AG439" s="82"/>
      <c r="AH439" s="82"/>
    </row>
    <row r="440" spans="28:34">
      <c r="AB440" s="82"/>
      <c r="AC440" s="772"/>
      <c r="AD440" s="82"/>
      <c r="AE440" s="82"/>
      <c r="AF440" s="82"/>
      <c r="AG440" s="82"/>
      <c r="AH440" s="82"/>
    </row>
    <row r="441" spans="28:34">
      <c r="AB441" s="82"/>
      <c r="AC441" s="772"/>
      <c r="AD441" s="82"/>
      <c r="AE441" s="82"/>
      <c r="AF441" s="82"/>
      <c r="AG441" s="82"/>
      <c r="AH441" s="82"/>
    </row>
    <row r="442" spans="28:34">
      <c r="AB442" s="82"/>
      <c r="AC442" s="772"/>
      <c r="AD442" s="82"/>
      <c r="AE442" s="82"/>
      <c r="AF442" s="82"/>
      <c r="AG442" s="82"/>
      <c r="AH442" s="82"/>
    </row>
    <row r="443" spans="28:34">
      <c r="AB443" s="82"/>
      <c r="AC443" s="772"/>
      <c r="AD443" s="82"/>
      <c r="AE443" s="82"/>
      <c r="AF443" s="82"/>
      <c r="AG443" s="82"/>
      <c r="AH443" s="82"/>
    </row>
    <row r="444" spans="28:34">
      <c r="AB444" s="82"/>
      <c r="AC444" s="772"/>
      <c r="AD444" s="82"/>
      <c r="AE444" s="82"/>
      <c r="AF444" s="82"/>
      <c r="AG444" s="82"/>
      <c r="AH444" s="82"/>
    </row>
    <row r="445" spans="28:34">
      <c r="AB445" s="82"/>
      <c r="AC445" s="772"/>
      <c r="AD445" s="82"/>
      <c r="AE445" s="82"/>
      <c r="AF445" s="82"/>
      <c r="AG445" s="82"/>
      <c r="AH445" s="82"/>
    </row>
    <row r="446" spans="28:34">
      <c r="AB446" s="82"/>
      <c r="AC446" s="772"/>
      <c r="AD446" s="82"/>
      <c r="AE446" s="82"/>
      <c r="AF446" s="82"/>
      <c r="AG446" s="82"/>
      <c r="AH446" s="82"/>
    </row>
    <row r="447" spans="28:34">
      <c r="AB447" s="82"/>
      <c r="AC447" s="772"/>
      <c r="AD447" s="82"/>
      <c r="AE447" s="82"/>
      <c r="AF447" s="82"/>
      <c r="AG447" s="82"/>
      <c r="AH447" s="82"/>
    </row>
    <row r="448" spans="28:34">
      <c r="AB448" s="82"/>
      <c r="AC448" s="772"/>
      <c r="AD448" s="82"/>
      <c r="AE448" s="82"/>
      <c r="AF448" s="82"/>
      <c r="AG448" s="82"/>
      <c r="AH448" s="82"/>
    </row>
    <row r="449" spans="28:34">
      <c r="AB449" s="82"/>
      <c r="AC449" s="772"/>
      <c r="AD449" s="82"/>
      <c r="AE449" s="82"/>
      <c r="AF449" s="82"/>
      <c r="AG449" s="82"/>
      <c r="AH449" s="82"/>
    </row>
    <row r="450" spans="28:34">
      <c r="AB450" s="82"/>
      <c r="AC450" s="772"/>
      <c r="AD450" s="82"/>
      <c r="AE450" s="82"/>
      <c r="AF450" s="82"/>
      <c r="AG450" s="82"/>
      <c r="AH450" s="82"/>
    </row>
    <row r="451" spans="28:34">
      <c r="AB451" s="82"/>
      <c r="AC451" s="772"/>
      <c r="AD451" s="82"/>
      <c r="AE451" s="82"/>
      <c r="AF451" s="82"/>
      <c r="AG451" s="82"/>
      <c r="AH451" s="82"/>
    </row>
    <row r="452" spans="28:34">
      <c r="AB452" s="82"/>
      <c r="AC452" s="772"/>
      <c r="AD452" s="82"/>
      <c r="AE452" s="82"/>
      <c r="AF452" s="82"/>
      <c r="AG452" s="82"/>
      <c r="AH452" s="82"/>
    </row>
    <row r="453" spans="28:34">
      <c r="AB453" s="82"/>
      <c r="AC453" s="772"/>
      <c r="AD453" s="82"/>
      <c r="AE453" s="82"/>
      <c r="AF453" s="82"/>
      <c r="AG453" s="82"/>
      <c r="AH453" s="82"/>
    </row>
    <row r="454" spans="28:34">
      <c r="AB454" s="82"/>
      <c r="AC454" s="772"/>
      <c r="AD454" s="82"/>
      <c r="AE454" s="82"/>
      <c r="AF454" s="82"/>
      <c r="AG454" s="82"/>
      <c r="AH454" s="82"/>
    </row>
    <row r="455" spans="28:34">
      <c r="AB455" s="82"/>
      <c r="AC455" s="772"/>
      <c r="AD455" s="82"/>
      <c r="AE455" s="82"/>
      <c r="AF455" s="82"/>
      <c r="AG455" s="82"/>
      <c r="AH455" s="82"/>
    </row>
    <row r="456" spans="28:34">
      <c r="AB456" s="82"/>
      <c r="AC456" s="772"/>
      <c r="AD456" s="82"/>
      <c r="AE456" s="82"/>
      <c r="AF456" s="82"/>
      <c r="AG456" s="82"/>
      <c r="AH456" s="82"/>
    </row>
    <row r="457" spans="28:34">
      <c r="AB457" s="82"/>
      <c r="AC457" s="772"/>
      <c r="AD457" s="82"/>
      <c r="AE457" s="82"/>
      <c r="AF457" s="82"/>
      <c r="AG457" s="82"/>
      <c r="AH457" s="82"/>
    </row>
    <row r="458" spans="28:34">
      <c r="AB458" s="82"/>
      <c r="AC458" s="772"/>
      <c r="AD458" s="82"/>
      <c r="AE458" s="82"/>
      <c r="AF458" s="82"/>
      <c r="AG458" s="82"/>
      <c r="AH458" s="82"/>
    </row>
    <row r="459" spans="28:34">
      <c r="AB459" s="82"/>
      <c r="AC459" s="772"/>
      <c r="AD459" s="82"/>
      <c r="AE459" s="82"/>
      <c r="AF459" s="82"/>
      <c r="AG459" s="82"/>
      <c r="AH459" s="82"/>
    </row>
    <row r="460" spans="28:34">
      <c r="AB460" s="82"/>
      <c r="AC460" s="772"/>
      <c r="AD460" s="82"/>
      <c r="AE460" s="82"/>
      <c r="AF460" s="82"/>
      <c r="AG460" s="82"/>
      <c r="AH460" s="82"/>
    </row>
    <row r="461" spans="28:34">
      <c r="AB461" s="82"/>
      <c r="AC461" s="772"/>
      <c r="AD461" s="82"/>
      <c r="AE461" s="82"/>
      <c r="AF461" s="82"/>
      <c r="AG461" s="82"/>
      <c r="AH461" s="82"/>
    </row>
    <row r="462" spans="28:34">
      <c r="AB462" s="82"/>
      <c r="AC462" s="772"/>
      <c r="AD462" s="82"/>
      <c r="AE462" s="82"/>
      <c r="AF462" s="82"/>
      <c r="AG462" s="82"/>
      <c r="AH462" s="82"/>
    </row>
    <row r="463" spans="28:34">
      <c r="AB463" s="82"/>
      <c r="AC463" s="772"/>
      <c r="AD463" s="82"/>
      <c r="AE463" s="82"/>
      <c r="AF463" s="82"/>
      <c r="AG463" s="82"/>
      <c r="AH463" s="82"/>
    </row>
    <row r="464" spans="28:34">
      <c r="AB464" s="82"/>
      <c r="AC464" s="772"/>
      <c r="AD464" s="82"/>
      <c r="AE464" s="82"/>
      <c r="AF464" s="82"/>
      <c r="AG464" s="82"/>
      <c r="AH464" s="82"/>
    </row>
    <row r="465" spans="28:34">
      <c r="AB465" s="82"/>
      <c r="AC465" s="772"/>
      <c r="AD465" s="82"/>
      <c r="AE465" s="82"/>
      <c r="AF465" s="82"/>
      <c r="AG465" s="82"/>
      <c r="AH465" s="82"/>
    </row>
    <row r="466" spans="28:34">
      <c r="AB466" s="82"/>
      <c r="AC466" s="772"/>
      <c r="AD466" s="82"/>
      <c r="AE466" s="82"/>
      <c r="AF466" s="82"/>
      <c r="AG466" s="82"/>
      <c r="AH466" s="82"/>
    </row>
    <row r="467" spans="28:34">
      <c r="AB467" s="82"/>
      <c r="AC467" s="772"/>
      <c r="AD467" s="82"/>
      <c r="AE467" s="82"/>
      <c r="AF467" s="82"/>
      <c r="AG467" s="82"/>
      <c r="AH467" s="82"/>
    </row>
    <row r="468" spans="28:34">
      <c r="AB468" s="82"/>
      <c r="AC468" s="772"/>
      <c r="AD468" s="82"/>
      <c r="AE468" s="82"/>
      <c r="AF468" s="82"/>
      <c r="AG468" s="82"/>
      <c r="AH468" s="82"/>
    </row>
    <row r="469" spans="28:34">
      <c r="AB469" s="82"/>
      <c r="AC469" s="772"/>
      <c r="AD469" s="82"/>
      <c r="AE469" s="82"/>
      <c r="AF469" s="82"/>
      <c r="AG469" s="82"/>
      <c r="AH469" s="82"/>
    </row>
    <row r="470" spans="28:34">
      <c r="AB470" s="82"/>
      <c r="AC470" s="772"/>
      <c r="AD470" s="82"/>
      <c r="AE470" s="82"/>
      <c r="AF470" s="82"/>
      <c r="AG470" s="82"/>
      <c r="AH470" s="82"/>
    </row>
    <row r="471" spans="28:34">
      <c r="AB471" s="82"/>
      <c r="AC471" s="772"/>
      <c r="AD471" s="82"/>
      <c r="AE471" s="82"/>
      <c r="AF471" s="82"/>
      <c r="AG471" s="82"/>
      <c r="AH471" s="82"/>
    </row>
    <row r="472" spans="28:34">
      <c r="AB472" s="82"/>
      <c r="AC472" s="772"/>
      <c r="AD472" s="82"/>
      <c r="AE472" s="82"/>
      <c r="AF472" s="82"/>
      <c r="AG472" s="82"/>
      <c r="AH472" s="82"/>
    </row>
    <row r="473" spans="28:34">
      <c r="AB473" s="82"/>
      <c r="AC473" s="772"/>
      <c r="AD473" s="82"/>
      <c r="AE473" s="82"/>
      <c r="AF473" s="82"/>
      <c r="AG473" s="82"/>
      <c r="AH473" s="82"/>
    </row>
    <row r="474" spans="28:34">
      <c r="AB474" s="82"/>
      <c r="AC474" s="772"/>
      <c r="AD474" s="82"/>
      <c r="AE474" s="82"/>
      <c r="AF474" s="82"/>
      <c r="AG474" s="82"/>
      <c r="AH474" s="82"/>
    </row>
    <row r="475" spans="28:34">
      <c r="AB475" s="82"/>
      <c r="AC475" s="772"/>
      <c r="AD475" s="82"/>
      <c r="AE475" s="82"/>
      <c r="AF475" s="82"/>
      <c r="AG475" s="82"/>
      <c r="AH475" s="82"/>
    </row>
    <row r="476" spans="28:34">
      <c r="AB476" s="82"/>
      <c r="AC476" s="772"/>
      <c r="AD476" s="82"/>
      <c r="AE476" s="82"/>
      <c r="AF476" s="82"/>
      <c r="AG476" s="82"/>
      <c r="AH476" s="82"/>
    </row>
    <row r="477" spans="28:34">
      <c r="AB477" s="82"/>
      <c r="AC477" s="772"/>
      <c r="AD477" s="82"/>
      <c r="AE477" s="82"/>
      <c r="AF477" s="82"/>
      <c r="AG477" s="82"/>
      <c r="AH477" s="82"/>
    </row>
    <row r="478" spans="28:34">
      <c r="AB478" s="82"/>
      <c r="AC478" s="772"/>
      <c r="AD478" s="82"/>
      <c r="AE478" s="82"/>
      <c r="AF478" s="82"/>
      <c r="AG478" s="82"/>
      <c r="AH478" s="82"/>
    </row>
    <row r="479" spans="28:34">
      <c r="AB479" s="82"/>
      <c r="AC479" s="772"/>
      <c r="AD479" s="82"/>
      <c r="AE479" s="82"/>
      <c r="AF479" s="82"/>
      <c r="AG479" s="82"/>
      <c r="AH479" s="82"/>
    </row>
    <row r="480" spans="28:34">
      <c r="AB480" s="82"/>
      <c r="AC480" s="772"/>
      <c r="AD480" s="82"/>
      <c r="AE480" s="82"/>
      <c r="AF480" s="82"/>
      <c r="AG480" s="82"/>
      <c r="AH480" s="82"/>
    </row>
    <row r="481" spans="28:34">
      <c r="AB481" s="82"/>
      <c r="AC481" s="772"/>
      <c r="AD481" s="82"/>
      <c r="AE481" s="82"/>
      <c r="AF481" s="82"/>
      <c r="AG481" s="82"/>
      <c r="AH481" s="82"/>
    </row>
    <row r="482" spans="28:34">
      <c r="AB482" s="82"/>
      <c r="AC482" s="772"/>
      <c r="AD482" s="82"/>
      <c r="AE482" s="82"/>
      <c r="AF482" s="82"/>
      <c r="AG482" s="82"/>
      <c r="AH482" s="82"/>
    </row>
    <row r="483" spans="28:34">
      <c r="AB483" s="82"/>
      <c r="AC483" s="772"/>
      <c r="AD483" s="82"/>
      <c r="AE483" s="82"/>
      <c r="AF483" s="82"/>
      <c r="AG483" s="82"/>
      <c r="AH483" s="82"/>
    </row>
    <row r="484" spans="28:34">
      <c r="AB484" s="82"/>
      <c r="AC484" s="772"/>
      <c r="AD484" s="82"/>
      <c r="AE484" s="82"/>
      <c r="AF484" s="82"/>
      <c r="AG484" s="82"/>
      <c r="AH484" s="82"/>
    </row>
    <row r="485" spans="28:34">
      <c r="AB485" s="82"/>
      <c r="AC485" s="772"/>
      <c r="AD485" s="82"/>
      <c r="AE485" s="82"/>
      <c r="AF485" s="82"/>
      <c r="AG485" s="82"/>
      <c r="AH485" s="82"/>
    </row>
    <row r="486" spans="28:34">
      <c r="AB486" s="82"/>
      <c r="AC486" s="772"/>
      <c r="AD486" s="82"/>
      <c r="AE486" s="82"/>
      <c r="AF486" s="82"/>
      <c r="AG486" s="82"/>
      <c r="AH486" s="82"/>
    </row>
    <row r="487" spans="28:34">
      <c r="AB487" s="82"/>
      <c r="AC487" s="772"/>
      <c r="AD487" s="82"/>
      <c r="AE487" s="82"/>
      <c r="AF487" s="82"/>
      <c r="AG487" s="82"/>
      <c r="AH487" s="82"/>
    </row>
    <row r="488" spans="28:34">
      <c r="AB488" s="82"/>
      <c r="AC488" s="772"/>
      <c r="AD488" s="82"/>
      <c r="AE488" s="82"/>
      <c r="AF488" s="82"/>
      <c r="AG488" s="82"/>
      <c r="AH488" s="82"/>
    </row>
    <row r="489" spans="28:34">
      <c r="AB489" s="82"/>
      <c r="AC489" s="772"/>
      <c r="AD489" s="82"/>
      <c r="AE489" s="82"/>
      <c r="AF489" s="82"/>
      <c r="AG489" s="82"/>
      <c r="AH489" s="82"/>
    </row>
    <row r="490" spans="28:34">
      <c r="AB490" s="82"/>
      <c r="AC490" s="772"/>
      <c r="AD490" s="82"/>
      <c r="AE490" s="82"/>
      <c r="AF490" s="82"/>
      <c r="AG490" s="82"/>
      <c r="AH490" s="82"/>
    </row>
    <row r="491" spans="28:34">
      <c r="AB491" s="82"/>
      <c r="AC491" s="772"/>
      <c r="AD491" s="82"/>
      <c r="AE491" s="82"/>
      <c r="AF491" s="82"/>
      <c r="AG491" s="82"/>
      <c r="AH491" s="82"/>
    </row>
    <row r="492" spans="28:34">
      <c r="AB492" s="82"/>
      <c r="AC492" s="772"/>
      <c r="AD492" s="82"/>
      <c r="AE492" s="82"/>
      <c r="AF492" s="82"/>
      <c r="AG492" s="82"/>
      <c r="AH492" s="82"/>
    </row>
    <row r="493" spans="28:34">
      <c r="AB493" s="82"/>
      <c r="AC493" s="772"/>
      <c r="AD493" s="82"/>
      <c r="AE493" s="82"/>
      <c r="AF493" s="82"/>
      <c r="AG493" s="82"/>
      <c r="AH493" s="82"/>
    </row>
    <row r="494" spans="28:34">
      <c r="AB494" s="82"/>
      <c r="AC494" s="772"/>
      <c r="AD494" s="82"/>
      <c r="AE494" s="82"/>
      <c r="AF494" s="82"/>
      <c r="AG494" s="82"/>
      <c r="AH494" s="82"/>
    </row>
    <row r="495" spans="28:34">
      <c r="AB495" s="82"/>
      <c r="AC495" s="772"/>
      <c r="AD495" s="82"/>
      <c r="AE495" s="82"/>
      <c r="AF495" s="82"/>
      <c r="AG495" s="82"/>
      <c r="AH495" s="82"/>
    </row>
    <row r="496" spans="28:34">
      <c r="AB496" s="82"/>
      <c r="AC496" s="772"/>
      <c r="AD496" s="82"/>
      <c r="AE496" s="82"/>
      <c r="AF496" s="82"/>
      <c r="AG496" s="82"/>
      <c r="AH496" s="82"/>
    </row>
    <row r="497" spans="28:34">
      <c r="AB497" s="82"/>
      <c r="AC497" s="772"/>
      <c r="AD497" s="82"/>
      <c r="AE497" s="82"/>
      <c r="AF497" s="82"/>
      <c r="AG497" s="82"/>
      <c r="AH497" s="82"/>
    </row>
    <row r="498" spans="28:34">
      <c r="AB498" s="82"/>
      <c r="AC498" s="772"/>
      <c r="AD498" s="82"/>
      <c r="AE498" s="82"/>
      <c r="AF498" s="82"/>
      <c r="AG498" s="82"/>
      <c r="AH498" s="82"/>
    </row>
    <row r="499" spans="28:34">
      <c r="AB499" s="82"/>
      <c r="AC499" s="772"/>
      <c r="AD499" s="82"/>
      <c r="AE499" s="82"/>
      <c r="AF499" s="82"/>
      <c r="AG499" s="82"/>
      <c r="AH499" s="82"/>
    </row>
    <row r="500" spans="28:34">
      <c r="AB500" s="82"/>
      <c r="AC500" s="772"/>
      <c r="AD500" s="82"/>
      <c r="AE500" s="82"/>
      <c r="AF500" s="82"/>
      <c r="AG500" s="82"/>
      <c r="AH500" s="82"/>
    </row>
    <row r="501" spans="28:34">
      <c r="AB501" s="82"/>
      <c r="AC501" s="772"/>
      <c r="AD501" s="82"/>
      <c r="AE501" s="82"/>
      <c r="AF501" s="82"/>
      <c r="AG501" s="82"/>
      <c r="AH501" s="82"/>
    </row>
    <row r="502" spans="28:34">
      <c r="AB502" s="82"/>
      <c r="AC502" s="772"/>
      <c r="AD502" s="82"/>
      <c r="AE502" s="82"/>
      <c r="AF502" s="82"/>
      <c r="AG502" s="82"/>
      <c r="AH502" s="82"/>
    </row>
    <row r="503" spans="28:34">
      <c r="AB503" s="82"/>
      <c r="AC503" s="772"/>
      <c r="AD503" s="82"/>
      <c r="AE503" s="82"/>
      <c r="AF503" s="82"/>
      <c r="AG503" s="82"/>
      <c r="AH503" s="82"/>
    </row>
    <row r="504" spans="28:34">
      <c r="AB504" s="82"/>
      <c r="AC504" s="772"/>
      <c r="AD504" s="82"/>
      <c r="AE504" s="82"/>
      <c r="AF504" s="82"/>
      <c r="AG504" s="82"/>
      <c r="AH504" s="82"/>
    </row>
    <row r="505" spans="28:34">
      <c r="AB505" s="82"/>
      <c r="AC505" s="772"/>
      <c r="AD505" s="82"/>
      <c r="AE505" s="82"/>
      <c r="AF505" s="82"/>
      <c r="AG505" s="82"/>
      <c r="AH505" s="82"/>
    </row>
    <row r="506" spans="28:34">
      <c r="AB506" s="82"/>
      <c r="AC506" s="772"/>
      <c r="AD506" s="82"/>
      <c r="AE506" s="82"/>
      <c r="AF506" s="82"/>
      <c r="AG506" s="82"/>
      <c r="AH506" s="82"/>
    </row>
    <row r="507" spans="28:34">
      <c r="AB507" s="82"/>
      <c r="AC507" s="772"/>
      <c r="AD507" s="82"/>
      <c r="AE507" s="82"/>
      <c r="AF507" s="82"/>
      <c r="AG507" s="82"/>
      <c r="AH507" s="82"/>
    </row>
    <row r="508" spans="28:34">
      <c r="AB508" s="82"/>
      <c r="AC508" s="772"/>
      <c r="AD508" s="82"/>
      <c r="AE508" s="82"/>
      <c r="AF508" s="82"/>
      <c r="AG508" s="82"/>
      <c r="AH508" s="82"/>
    </row>
    <row r="509" spans="28:34">
      <c r="AB509" s="82"/>
      <c r="AC509" s="772"/>
      <c r="AD509" s="82"/>
      <c r="AE509" s="82"/>
      <c r="AF509" s="82"/>
      <c r="AG509" s="82"/>
      <c r="AH509" s="82"/>
    </row>
    <row r="510" spans="28:34">
      <c r="AB510" s="82"/>
      <c r="AC510" s="772"/>
      <c r="AD510" s="82"/>
      <c r="AE510" s="82"/>
      <c r="AF510" s="82"/>
      <c r="AG510" s="82"/>
      <c r="AH510" s="82"/>
    </row>
    <row r="511" spans="28:34">
      <c r="AB511" s="82"/>
      <c r="AC511" s="772"/>
      <c r="AD511" s="82"/>
      <c r="AE511" s="82"/>
      <c r="AF511" s="82"/>
      <c r="AG511" s="82"/>
      <c r="AH511" s="82"/>
    </row>
    <row r="512" spans="28:34">
      <c r="AB512" s="82"/>
      <c r="AC512" s="772"/>
      <c r="AD512" s="82"/>
      <c r="AE512" s="82"/>
      <c r="AF512" s="82"/>
      <c r="AG512" s="82"/>
      <c r="AH512" s="82"/>
    </row>
    <row r="513" spans="28:34">
      <c r="AB513" s="82"/>
      <c r="AC513" s="772"/>
      <c r="AD513" s="82"/>
      <c r="AE513" s="82"/>
      <c r="AF513" s="82"/>
      <c r="AG513" s="82"/>
      <c r="AH513" s="82"/>
    </row>
    <row r="514" spans="28:34">
      <c r="AB514" s="82"/>
      <c r="AC514" s="772"/>
      <c r="AD514" s="82"/>
      <c r="AE514" s="82"/>
      <c r="AF514" s="82"/>
      <c r="AG514" s="82"/>
      <c r="AH514" s="82"/>
    </row>
    <row r="515" spans="28:34">
      <c r="AB515" s="82"/>
      <c r="AC515" s="772"/>
      <c r="AD515" s="82"/>
      <c r="AE515" s="82"/>
      <c r="AF515" s="82"/>
      <c r="AG515" s="82"/>
      <c r="AH515" s="82"/>
    </row>
    <row r="516" spans="28:34">
      <c r="AB516" s="82"/>
      <c r="AC516" s="772"/>
      <c r="AD516" s="82"/>
      <c r="AE516" s="82"/>
      <c r="AF516" s="82"/>
      <c r="AG516" s="82"/>
      <c r="AH516" s="82"/>
    </row>
    <row r="517" spans="28:34">
      <c r="AB517" s="82"/>
      <c r="AC517" s="772"/>
      <c r="AD517" s="82"/>
      <c r="AE517" s="82"/>
      <c r="AF517" s="82"/>
      <c r="AG517" s="82"/>
      <c r="AH517" s="82"/>
    </row>
    <row r="518" spans="28:34">
      <c r="AB518" s="82"/>
      <c r="AC518" s="772"/>
      <c r="AD518" s="82"/>
      <c r="AE518" s="82"/>
      <c r="AF518" s="82"/>
      <c r="AG518" s="82"/>
      <c r="AH518" s="82"/>
    </row>
    <row r="519" spans="28:34">
      <c r="AB519" s="82"/>
      <c r="AC519" s="772"/>
      <c r="AD519" s="82"/>
      <c r="AE519" s="82"/>
      <c r="AF519" s="82"/>
      <c r="AG519" s="82"/>
      <c r="AH519" s="82"/>
    </row>
    <row r="520" spans="28:34">
      <c r="AB520" s="82"/>
      <c r="AC520" s="772"/>
      <c r="AD520" s="82"/>
      <c r="AE520" s="82"/>
      <c r="AF520" s="82"/>
      <c r="AG520" s="82"/>
      <c r="AH520" s="82"/>
    </row>
    <row r="521" spans="28:34">
      <c r="AB521" s="82"/>
      <c r="AC521" s="772"/>
      <c r="AD521" s="82"/>
      <c r="AE521" s="82"/>
      <c r="AF521" s="82"/>
      <c r="AG521" s="82"/>
      <c r="AH521" s="82"/>
    </row>
    <row r="522" spans="28:34">
      <c r="AB522" s="82"/>
      <c r="AC522" s="772"/>
      <c r="AD522" s="82"/>
      <c r="AE522" s="82"/>
      <c r="AF522" s="82"/>
      <c r="AG522" s="82"/>
      <c r="AH522" s="82"/>
    </row>
    <row r="523" spans="28:34">
      <c r="AB523" s="82"/>
      <c r="AC523" s="772"/>
      <c r="AD523" s="82"/>
      <c r="AE523" s="82"/>
      <c r="AF523" s="82"/>
      <c r="AG523" s="82"/>
      <c r="AH523" s="82"/>
    </row>
    <row r="524" spans="28:34">
      <c r="AB524" s="82"/>
      <c r="AC524" s="772"/>
      <c r="AD524" s="82"/>
      <c r="AE524" s="82"/>
      <c r="AF524" s="82"/>
      <c r="AG524" s="82"/>
      <c r="AH524" s="82"/>
    </row>
    <row r="525" spans="28:34">
      <c r="AB525" s="82"/>
      <c r="AC525" s="772"/>
      <c r="AD525" s="82"/>
      <c r="AE525" s="82"/>
      <c r="AF525" s="82"/>
      <c r="AG525" s="82"/>
      <c r="AH525" s="82"/>
    </row>
    <row r="526" spans="28:34">
      <c r="AB526" s="82"/>
      <c r="AC526" s="772"/>
      <c r="AD526" s="82"/>
      <c r="AE526" s="82"/>
      <c r="AF526" s="82"/>
      <c r="AG526" s="82"/>
      <c r="AH526" s="82"/>
    </row>
    <row r="527" spans="28:34">
      <c r="AB527" s="82"/>
      <c r="AC527" s="772"/>
      <c r="AD527" s="82"/>
      <c r="AE527" s="82"/>
      <c r="AF527" s="82"/>
      <c r="AG527" s="82"/>
      <c r="AH527" s="82"/>
    </row>
    <row r="528" spans="28:34">
      <c r="AB528" s="82"/>
      <c r="AC528" s="772"/>
      <c r="AD528" s="82"/>
      <c r="AE528" s="82"/>
      <c r="AF528" s="82"/>
      <c r="AG528" s="82"/>
      <c r="AH528" s="82"/>
    </row>
    <row r="529" spans="28:34">
      <c r="AB529" s="82"/>
      <c r="AC529" s="772"/>
      <c r="AD529" s="82"/>
      <c r="AE529" s="82"/>
      <c r="AF529" s="82"/>
      <c r="AG529" s="82"/>
      <c r="AH529" s="82"/>
    </row>
    <row r="530" spans="28:34">
      <c r="AB530" s="82"/>
      <c r="AC530" s="772"/>
      <c r="AD530" s="82"/>
      <c r="AE530" s="82"/>
      <c r="AF530" s="82"/>
      <c r="AG530" s="82"/>
      <c r="AH530" s="82"/>
    </row>
    <row r="531" spans="28:34">
      <c r="AB531" s="82"/>
      <c r="AC531" s="772"/>
      <c r="AD531" s="82"/>
      <c r="AE531" s="82"/>
      <c r="AF531" s="82"/>
      <c r="AG531" s="82"/>
      <c r="AH531" s="82"/>
    </row>
    <row r="532" spans="28:34">
      <c r="AB532" s="82"/>
      <c r="AC532" s="772"/>
      <c r="AD532" s="82"/>
      <c r="AE532" s="82"/>
      <c r="AF532" s="82"/>
      <c r="AG532" s="82"/>
      <c r="AH532" s="82"/>
    </row>
    <row r="533" spans="28:34">
      <c r="AB533" s="82"/>
      <c r="AC533" s="772"/>
      <c r="AD533" s="82"/>
      <c r="AE533" s="82"/>
      <c r="AF533" s="82"/>
      <c r="AG533" s="82"/>
      <c r="AH533" s="82"/>
    </row>
    <row r="534" spans="28:34">
      <c r="AB534" s="82"/>
      <c r="AC534" s="772"/>
      <c r="AD534" s="82"/>
      <c r="AE534" s="82"/>
      <c r="AF534" s="82"/>
      <c r="AG534" s="82"/>
      <c r="AH534" s="82"/>
    </row>
    <row r="535" spans="28:34">
      <c r="AB535" s="82"/>
      <c r="AC535" s="772"/>
      <c r="AD535" s="82"/>
      <c r="AE535" s="82"/>
      <c r="AF535" s="82"/>
      <c r="AG535" s="82"/>
      <c r="AH535" s="82"/>
    </row>
    <row r="536" spans="28:34">
      <c r="AB536" s="82"/>
      <c r="AC536" s="772"/>
      <c r="AD536" s="82"/>
      <c r="AE536" s="82"/>
      <c r="AF536" s="82"/>
      <c r="AG536" s="82"/>
      <c r="AH536" s="82"/>
    </row>
    <row r="537" spans="28:34">
      <c r="AB537" s="82"/>
      <c r="AC537" s="772"/>
      <c r="AD537" s="82"/>
      <c r="AE537" s="82"/>
      <c r="AF537" s="82"/>
      <c r="AG537" s="82"/>
      <c r="AH537" s="82"/>
    </row>
    <row r="538" spans="28:34">
      <c r="AB538" s="82"/>
      <c r="AC538" s="772"/>
      <c r="AD538" s="82"/>
      <c r="AE538" s="82"/>
      <c r="AF538" s="82"/>
      <c r="AG538" s="82"/>
      <c r="AH538" s="82"/>
    </row>
    <row r="539" spans="28:34">
      <c r="AB539" s="82"/>
      <c r="AC539" s="772"/>
      <c r="AD539" s="82"/>
      <c r="AE539" s="82"/>
      <c r="AF539" s="82"/>
      <c r="AG539" s="82"/>
      <c r="AH539" s="82"/>
    </row>
    <row r="540" spans="28:34">
      <c r="AB540" s="82"/>
      <c r="AC540" s="772"/>
      <c r="AD540" s="82"/>
      <c r="AE540" s="82"/>
      <c r="AF540" s="82"/>
      <c r="AG540" s="82"/>
      <c r="AH540" s="82"/>
    </row>
    <row r="541" spans="28:34">
      <c r="AB541" s="82"/>
      <c r="AC541" s="772"/>
      <c r="AD541" s="82"/>
      <c r="AE541" s="82"/>
      <c r="AF541" s="82"/>
      <c r="AG541" s="82"/>
      <c r="AH541" s="82"/>
    </row>
    <row r="542" spans="28:34">
      <c r="AB542" s="82"/>
      <c r="AC542" s="772"/>
      <c r="AD542" s="82"/>
      <c r="AE542" s="82"/>
      <c r="AF542" s="82"/>
      <c r="AG542" s="82"/>
      <c r="AH542" s="82"/>
    </row>
    <row r="543" spans="28:34">
      <c r="AB543" s="82"/>
      <c r="AC543" s="772"/>
      <c r="AD543" s="82"/>
      <c r="AE543" s="82"/>
      <c r="AF543" s="82"/>
      <c r="AG543" s="82"/>
      <c r="AH543" s="82"/>
    </row>
    <row r="544" spans="28:34">
      <c r="AB544" s="82"/>
      <c r="AC544" s="772"/>
      <c r="AD544" s="82"/>
      <c r="AE544" s="82"/>
      <c r="AF544" s="82"/>
      <c r="AG544" s="82"/>
      <c r="AH544" s="82"/>
    </row>
    <row r="545" spans="28:34">
      <c r="AB545" s="82"/>
      <c r="AC545" s="772"/>
      <c r="AD545" s="82"/>
      <c r="AE545" s="82"/>
      <c r="AF545" s="82"/>
      <c r="AG545" s="82"/>
      <c r="AH545" s="82"/>
    </row>
    <row r="546" spans="28:34">
      <c r="AB546" s="82"/>
      <c r="AC546" s="772"/>
      <c r="AD546" s="82"/>
      <c r="AE546" s="82"/>
      <c r="AF546" s="82"/>
      <c r="AG546" s="82"/>
      <c r="AH546" s="82"/>
    </row>
    <row r="547" spans="28:34">
      <c r="AB547" s="82"/>
      <c r="AC547" s="772"/>
      <c r="AD547" s="82"/>
      <c r="AE547" s="82"/>
      <c r="AF547" s="82"/>
      <c r="AG547" s="82"/>
      <c r="AH547" s="82"/>
    </row>
    <row r="548" spans="28:34">
      <c r="AB548" s="82"/>
      <c r="AC548" s="772"/>
      <c r="AD548" s="82"/>
      <c r="AE548" s="82"/>
      <c r="AF548" s="82"/>
      <c r="AG548" s="82"/>
      <c r="AH548" s="82"/>
    </row>
    <row r="549" spans="28:34">
      <c r="AB549" s="82"/>
      <c r="AC549" s="772"/>
      <c r="AD549" s="82"/>
      <c r="AE549" s="82"/>
      <c r="AF549" s="82"/>
      <c r="AG549" s="82"/>
      <c r="AH549" s="82"/>
    </row>
    <row r="550" spans="28:34">
      <c r="AB550" s="82"/>
      <c r="AC550" s="772"/>
      <c r="AD550" s="82"/>
      <c r="AE550" s="82"/>
      <c r="AF550" s="82"/>
      <c r="AG550" s="82"/>
      <c r="AH550" s="82"/>
    </row>
    <row r="551" spans="28:34">
      <c r="AB551" s="82"/>
      <c r="AC551" s="772"/>
      <c r="AD551" s="82"/>
      <c r="AE551" s="82"/>
      <c r="AF551" s="82"/>
      <c r="AG551" s="82"/>
      <c r="AH551" s="82"/>
    </row>
    <row r="552" spans="28:34">
      <c r="AB552" s="82"/>
      <c r="AC552" s="772"/>
      <c r="AD552" s="82"/>
      <c r="AE552" s="82"/>
      <c r="AF552" s="82"/>
      <c r="AG552" s="82"/>
      <c r="AH552" s="82"/>
    </row>
    <row r="553" spans="28:34">
      <c r="AB553" s="82"/>
      <c r="AC553" s="772"/>
      <c r="AD553" s="82"/>
      <c r="AE553" s="82"/>
      <c r="AF553" s="82"/>
      <c r="AG553" s="82"/>
      <c r="AH553" s="82"/>
    </row>
    <row r="554" spans="28:34">
      <c r="AB554" s="82"/>
      <c r="AC554" s="772"/>
      <c r="AD554" s="82"/>
      <c r="AE554" s="82"/>
      <c r="AF554" s="82"/>
      <c r="AG554" s="82"/>
      <c r="AH554" s="82"/>
    </row>
    <row r="555" spans="28:34">
      <c r="AB555" s="82"/>
      <c r="AC555" s="772"/>
      <c r="AD555" s="82"/>
      <c r="AE555" s="82"/>
      <c r="AF555" s="82"/>
      <c r="AG555" s="82"/>
      <c r="AH555" s="82"/>
    </row>
    <row r="556" spans="28:34">
      <c r="AB556" s="82"/>
      <c r="AC556" s="772"/>
      <c r="AD556" s="82"/>
      <c r="AE556" s="82"/>
      <c r="AF556" s="82"/>
      <c r="AG556" s="82"/>
      <c r="AH556" s="82"/>
    </row>
    <row r="557" spans="28:34">
      <c r="AB557" s="82"/>
      <c r="AC557" s="772"/>
      <c r="AD557" s="82"/>
      <c r="AE557" s="82"/>
      <c r="AF557" s="82"/>
      <c r="AG557" s="82"/>
      <c r="AH557" s="82"/>
    </row>
    <row r="558" spans="28:34">
      <c r="AB558" s="82"/>
      <c r="AC558" s="772"/>
      <c r="AD558" s="82"/>
      <c r="AE558" s="82"/>
      <c r="AF558" s="82"/>
      <c r="AG558" s="82"/>
      <c r="AH558" s="82"/>
    </row>
    <row r="559" spans="28:34">
      <c r="AB559" s="82"/>
      <c r="AC559" s="772"/>
      <c r="AD559" s="82"/>
      <c r="AE559" s="82"/>
      <c r="AF559" s="82"/>
      <c r="AG559" s="82"/>
      <c r="AH559" s="82"/>
    </row>
    <row r="560" spans="28:34">
      <c r="AB560" s="82"/>
      <c r="AC560" s="772"/>
      <c r="AD560" s="82"/>
      <c r="AE560" s="82"/>
      <c r="AF560" s="82"/>
      <c r="AG560" s="82"/>
      <c r="AH560" s="82"/>
    </row>
    <row r="561" spans="28:34">
      <c r="AB561" s="82"/>
      <c r="AC561" s="772"/>
      <c r="AD561" s="82"/>
      <c r="AE561" s="82"/>
      <c r="AF561" s="82"/>
      <c r="AG561" s="82"/>
      <c r="AH561" s="82"/>
    </row>
    <row r="562" spans="28:34">
      <c r="AB562" s="82"/>
      <c r="AC562" s="772"/>
      <c r="AD562" s="82"/>
      <c r="AE562" s="82"/>
      <c r="AF562" s="82"/>
      <c r="AG562" s="82"/>
      <c r="AH562" s="82"/>
    </row>
    <row r="563" spans="28:34">
      <c r="AB563" s="82"/>
      <c r="AC563" s="772"/>
      <c r="AD563" s="82"/>
      <c r="AE563" s="82"/>
      <c r="AF563" s="82"/>
      <c r="AG563" s="82"/>
      <c r="AH563" s="82"/>
    </row>
    <row r="564" spans="28:34">
      <c r="AB564" s="82"/>
      <c r="AC564" s="772"/>
      <c r="AD564" s="82"/>
      <c r="AE564" s="82"/>
      <c r="AF564" s="82"/>
      <c r="AG564" s="82"/>
      <c r="AH564" s="82"/>
    </row>
    <row r="565" spans="28:34">
      <c r="AB565" s="82"/>
      <c r="AC565" s="772"/>
      <c r="AD565" s="82"/>
      <c r="AE565" s="82"/>
      <c r="AF565" s="82"/>
      <c r="AG565" s="82"/>
      <c r="AH565" s="82"/>
    </row>
    <row r="566" spans="28:34">
      <c r="AB566" s="82"/>
      <c r="AC566" s="772"/>
      <c r="AD566" s="82"/>
      <c r="AE566" s="82"/>
      <c r="AF566" s="82"/>
      <c r="AG566" s="82"/>
      <c r="AH566" s="82"/>
    </row>
    <row r="567" spans="28:34">
      <c r="AB567" s="82"/>
      <c r="AC567" s="772"/>
      <c r="AD567" s="82"/>
      <c r="AE567" s="82"/>
      <c r="AF567" s="82"/>
      <c r="AG567" s="82"/>
      <c r="AH567" s="82"/>
    </row>
    <row r="568" spans="28:34">
      <c r="AB568" s="82"/>
      <c r="AC568" s="772"/>
      <c r="AD568" s="82"/>
      <c r="AE568" s="82"/>
      <c r="AF568" s="82"/>
      <c r="AG568" s="82"/>
      <c r="AH568" s="82"/>
    </row>
    <row r="569" spans="28:34">
      <c r="AB569" s="82"/>
      <c r="AC569" s="772"/>
      <c r="AD569" s="82"/>
      <c r="AE569" s="82"/>
      <c r="AF569" s="82"/>
      <c r="AG569" s="82"/>
      <c r="AH569" s="82"/>
    </row>
    <row r="570" spans="28:34">
      <c r="AB570" s="82"/>
      <c r="AC570" s="772"/>
      <c r="AD570" s="82"/>
      <c r="AE570" s="82"/>
      <c r="AF570" s="82"/>
      <c r="AG570" s="82"/>
      <c r="AH570" s="82"/>
    </row>
    <row r="571" spans="28:34">
      <c r="AB571" s="82"/>
      <c r="AC571" s="772"/>
      <c r="AD571" s="82"/>
      <c r="AE571" s="82"/>
      <c r="AF571" s="82"/>
      <c r="AG571" s="82"/>
      <c r="AH571" s="82"/>
    </row>
    <row r="572" spans="28:34">
      <c r="AB572" s="82"/>
      <c r="AC572" s="772"/>
      <c r="AD572" s="82"/>
      <c r="AE572" s="82"/>
      <c r="AF572" s="82"/>
      <c r="AG572" s="82"/>
      <c r="AH572" s="82"/>
    </row>
    <row r="573" spans="28:34">
      <c r="AB573" s="82"/>
      <c r="AC573" s="772"/>
      <c r="AD573" s="82"/>
      <c r="AE573" s="82"/>
      <c r="AF573" s="82"/>
      <c r="AG573" s="82"/>
      <c r="AH573" s="82"/>
    </row>
    <row r="574" spans="28:34">
      <c r="AB574" s="82"/>
      <c r="AC574" s="772"/>
      <c r="AD574" s="82"/>
      <c r="AE574" s="82"/>
      <c r="AF574" s="82"/>
      <c r="AG574" s="82"/>
      <c r="AH574" s="82"/>
    </row>
    <row r="575" spans="28:34">
      <c r="AB575" s="82"/>
      <c r="AC575" s="772"/>
      <c r="AD575" s="82"/>
      <c r="AE575" s="82"/>
      <c r="AF575" s="82"/>
      <c r="AG575" s="82"/>
      <c r="AH575" s="82"/>
    </row>
    <row r="576" spans="28:34">
      <c r="AB576" s="82"/>
      <c r="AC576" s="772"/>
      <c r="AD576" s="82"/>
      <c r="AE576" s="82"/>
      <c r="AF576" s="82"/>
      <c r="AG576" s="82"/>
      <c r="AH576" s="82"/>
    </row>
    <row r="577" spans="28:34">
      <c r="AB577" s="82"/>
      <c r="AC577" s="772"/>
      <c r="AD577" s="82"/>
      <c r="AE577" s="82"/>
      <c r="AF577" s="82"/>
      <c r="AG577" s="82"/>
      <c r="AH577" s="82"/>
    </row>
    <row r="578" spans="28:34">
      <c r="AB578" s="82"/>
      <c r="AC578" s="772"/>
      <c r="AD578" s="82"/>
      <c r="AE578" s="82"/>
      <c r="AF578" s="82"/>
      <c r="AG578" s="82"/>
      <c r="AH578" s="82"/>
    </row>
    <row r="579" spans="28:34">
      <c r="AB579" s="82"/>
      <c r="AC579" s="772"/>
      <c r="AD579" s="82"/>
      <c r="AE579" s="82"/>
      <c r="AF579" s="82"/>
      <c r="AG579" s="82"/>
      <c r="AH579" s="82"/>
    </row>
    <row r="580" spans="28:34">
      <c r="AB580" s="82"/>
      <c r="AC580" s="772"/>
      <c r="AD580" s="82"/>
      <c r="AE580" s="82"/>
      <c r="AF580" s="82"/>
      <c r="AG580" s="82"/>
      <c r="AH580" s="82"/>
    </row>
    <row r="581" spans="28:34">
      <c r="AB581" s="82"/>
      <c r="AC581" s="772"/>
      <c r="AD581" s="82"/>
      <c r="AE581" s="82"/>
      <c r="AF581" s="82"/>
      <c r="AG581" s="82"/>
      <c r="AH581" s="82"/>
    </row>
    <row r="582" spans="28:34">
      <c r="AB582" s="82"/>
      <c r="AC582" s="772"/>
      <c r="AD582" s="82"/>
      <c r="AE582" s="82"/>
      <c r="AF582" s="82"/>
      <c r="AG582" s="82"/>
      <c r="AH582" s="82"/>
    </row>
    <row r="583" spans="28:34">
      <c r="AB583" s="82"/>
      <c r="AC583" s="772"/>
      <c r="AD583" s="82"/>
      <c r="AE583" s="82"/>
      <c r="AF583" s="82"/>
      <c r="AG583" s="82"/>
      <c r="AH583" s="82"/>
    </row>
    <row r="584" spans="28:34">
      <c r="AB584" s="82"/>
      <c r="AC584" s="772"/>
      <c r="AD584" s="82"/>
      <c r="AE584" s="82"/>
      <c r="AF584" s="82"/>
      <c r="AG584" s="82"/>
      <c r="AH584" s="82"/>
    </row>
    <row r="585" spans="28:34">
      <c r="AB585" s="82"/>
      <c r="AC585" s="772"/>
      <c r="AD585" s="82"/>
      <c r="AE585" s="82"/>
      <c r="AF585" s="82"/>
      <c r="AG585" s="82"/>
      <c r="AH585" s="82"/>
    </row>
    <row r="586" spans="28:34">
      <c r="AB586" s="82"/>
      <c r="AC586" s="772"/>
      <c r="AD586" s="82"/>
      <c r="AE586" s="82"/>
      <c r="AF586" s="82"/>
      <c r="AG586" s="82"/>
      <c r="AH586" s="82"/>
    </row>
    <row r="587" spans="28:34">
      <c r="AB587" s="82"/>
      <c r="AC587" s="772"/>
      <c r="AD587" s="82"/>
      <c r="AE587" s="82"/>
      <c r="AF587" s="82"/>
      <c r="AG587" s="82"/>
      <c r="AH587" s="82"/>
    </row>
    <row r="588" spans="28:34">
      <c r="AB588" s="82"/>
      <c r="AC588" s="772"/>
      <c r="AD588" s="82"/>
      <c r="AE588" s="82"/>
      <c r="AF588" s="82"/>
      <c r="AG588" s="82"/>
      <c r="AH588" s="82"/>
    </row>
    <row r="589" spans="28:34">
      <c r="AB589" s="82"/>
      <c r="AC589" s="772"/>
      <c r="AD589" s="82"/>
      <c r="AE589" s="82"/>
      <c r="AF589" s="82"/>
      <c r="AG589" s="82"/>
      <c r="AH589" s="82"/>
    </row>
    <row r="590" spans="28:34">
      <c r="AB590" s="82"/>
      <c r="AC590" s="772"/>
      <c r="AD590" s="82"/>
      <c r="AE590" s="82"/>
      <c r="AF590" s="82"/>
      <c r="AG590" s="82"/>
      <c r="AH590" s="82"/>
    </row>
    <row r="591" spans="28:34">
      <c r="AB591" s="82"/>
      <c r="AC591" s="772"/>
      <c r="AD591" s="82"/>
      <c r="AE591" s="82"/>
      <c r="AF591" s="82"/>
      <c r="AG591" s="82"/>
      <c r="AH591" s="82"/>
    </row>
    <row r="592" spans="28:34">
      <c r="AB592" s="82"/>
      <c r="AC592" s="772"/>
      <c r="AD592" s="82"/>
      <c r="AE592" s="82"/>
      <c r="AF592" s="82"/>
      <c r="AG592" s="82"/>
      <c r="AH592" s="82"/>
    </row>
    <row r="593" spans="28:34">
      <c r="AB593" s="82"/>
      <c r="AC593" s="772"/>
      <c r="AD593" s="82"/>
      <c r="AE593" s="82"/>
      <c r="AF593" s="82"/>
      <c r="AG593" s="82"/>
      <c r="AH593" s="82"/>
    </row>
    <row r="594" spans="28:34">
      <c r="AB594" s="82"/>
      <c r="AC594" s="772"/>
      <c r="AD594" s="82"/>
      <c r="AE594" s="82"/>
      <c r="AF594" s="82"/>
      <c r="AG594" s="82"/>
      <c r="AH594" s="82"/>
    </row>
    <row r="595" spans="28:34">
      <c r="AB595" s="82"/>
      <c r="AC595" s="772"/>
      <c r="AD595" s="82"/>
      <c r="AE595" s="82"/>
      <c r="AF595" s="82"/>
      <c r="AG595" s="82"/>
      <c r="AH595" s="82"/>
    </row>
    <row r="596" spans="28:34">
      <c r="AB596" s="82"/>
      <c r="AC596" s="772"/>
      <c r="AD596" s="82"/>
      <c r="AE596" s="82"/>
      <c r="AF596" s="82"/>
      <c r="AG596" s="82"/>
      <c r="AH596" s="82"/>
    </row>
    <row r="597" spans="28:34">
      <c r="AB597" s="82"/>
      <c r="AC597" s="772"/>
      <c r="AD597" s="82"/>
      <c r="AE597" s="82"/>
      <c r="AF597" s="82"/>
      <c r="AG597" s="82"/>
      <c r="AH597" s="82"/>
    </row>
    <row r="598" spans="28:34">
      <c r="AB598" s="82"/>
      <c r="AC598" s="772"/>
      <c r="AD598" s="82"/>
      <c r="AE598" s="82"/>
      <c r="AF598" s="82"/>
      <c r="AG598" s="82"/>
      <c r="AH598" s="82"/>
    </row>
  </sheetData>
  <pageMargins left="0.75" right="0.75" top="1" bottom="1" header="0.5" footer="0.5"/>
  <pageSetup paperSize="9" orientation="portrait" horizontalDpi="4294967292" verticalDpi="4294967292"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193"/>
  <sheetViews>
    <sheetView workbookViewId="0">
      <pane xSplit="2" ySplit="1" topLeftCell="C2" activePane="bottomRight" state="frozen"/>
      <selection pane="topRight" activeCell="C1" sqref="C1"/>
      <selection pane="bottomLeft" activeCell="A2" sqref="A2"/>
      <selection pane="bottomRight" activeCell="I19" sqref="I19"/>
    </sheetView>
  </sheetViews>
  <sheetFormatPr defaultColWidth="8.85546875" defaultRowHeight="12.75"/>
  <cols>
    <col min="1" max="1" width="7.140625" style="14" bestFit="1" customWidth="1"/>
    <col min="2" max="2" width="65" style="14" customWidth="1"/>
    <col min="3" max="5" width="11.42578125" style="515" customWidth="1"/>
    <col min="6" max="6" width="13.85546875" style="515" customWidth="1"/>
    <col min="7" max="11" width="12.42578125" style="515" bestFit="1" customWidth="1"/>
    <col min="12" max="14" width="13.85546875" style="14" customWidth="1"/>
    <col min="15" max="16384" width="8.85546875" style="14"/>
  </cols>
  <sheetData>
    <row r="1" spans="1:49" ht="15.75">
      <c r="A1" s="287"/>
      <c r="B1" s="288" t="s">
        <v>718</v>
      </c>
      <c r="C1" s="66">
        <v>2012</v>
      </c>
      <c r="D1" s="66">
        <v>2013</v>
      </c>
      <c r="E1" s="66">
        <v>2014</v>
      </c>
      <c r="F1" s="66">
        <v>2015</v>
      </c>
      <c r="G1" s="66">
        <v>2016</v>
      </c>
      <c r="H1" s="66">
        <v>2017</v>
      </c>
      <c r="I1" s="602">
        <v>2018</v>
      </c>
      <c r="J1" s="64">
        <v>2018</v>
      </c>
      <c r="K1" s="64">
        <v>2019</v>
      </c>
      <c r="L1" s="64">
        <v>2020</v>
      </c>
      <c r="M1" s="64">
        <v>2021</v>
      </c>
      <c r="N1" s="64">
        <v>2022</v>
      </c>
      <c r="O1" s="64">
        <v>2023</v>
      </c>
    </row>
    <row r="2" spans="1:49" ht="13.5" customHeight="1">
      <c r="A2" s="287"/>
      <c r="B2" s="288" t="s">
        <v>172</v>
      </c>
      <c r="C2" s="68" t="s">
        <v>82</v>
      </c>
      <c r="D2" s="68" t="s">
        <v>82</v>
      </c>
      <c r="E2" s="68" t="s">
        <v>82</v>
      </c>
      <c r="F2" s="68" t="s">
        <v>82</v>
      </c>
      <c r="G2" s="68" t="s">
        <v>82</v>
      </c>
      <c r="H2" s="884" t="s">
        <v>82</v>
      </c>
      <c r="I2" s="603" t="s">
        <v>83</v>
      </c>
      <c r="J2" s="994" t="s">
        <v>82</v>
      </c>
      <c r="K2" s="67" t="s">
        <v>83</v>
      </c>
      <c r="L2" s="67" t="s">
        <v>83</v>
      </c>
      <c r="M2" s="67" t="s">
        <v>83</v>
      </c>
      <c r="N2" s="67" t="s">
        <v>83</v>
      </c>
      <c r="O2" s="67" t="s">
        <v>83</v>
      </c>
    </row>
    <row r="3" spans="1:49">
      <c r="A3" s="287"/>
      <c r="B3" s="289" t="s">
        <v>174</v>
      </c>
      <c r="C3" s="69" t="s">
        <v>85</v>
      </c>
      <c r="D3" s="69" t="s">
        <v>85</v>
      </c>
      <c r="E3" s="69" t="s">
        <v>85</v>
      </c>
      <c r="F3" s="69" t="s">
        <v>678</v>
      </c>
      <c r="G3" s="69" t="s">
        <v>675</v>
      </c>
      <c r="H3" s="886" t="s">
        <v>771</v>
      </c>
      <c r="I3" s="605" t="s">
        <v>675</v>
      </c>
      <c r="J3" s="994" t="s">
        <v>781</v>
      </c>
      <c r="K3" s="126" t="s">
        <v>771</v>
      </c>
      <c r="L3" s="126" t="s">
        <v>771</v>
      </c>
      <c r="M3" s="126" t="s">
        <v>771</v>
      </c>
      <c r="N3" s="126" t="s">
        <v>771</v>
      </c>
      <c r="O3" s="126" t="s">
        <v>771</v>
      </c>
    </row>
    <row r="4" spans="1:49">
      <c r="A4" s="287"/>
      <c r="B4" s="287"/>
      <c r="C4" s="65"/>
      <c r="D4" s="65"/>
      <c r="E4" s="65"/>
      <c r="F4" s="65"/>
      <c r="G4" s="65"/>
      <c r="H4" s="289"/>
      <c r="I4" s="631"/>
      <c r="J4" s="998"/>
      <c r="K4" s="93"/>
      <c r="L4" s="93"/>
      <c r="M4" s="93"/>
      <c r="N4" s="93"/>
      <c r="O4" s="93"/>
    </row>
    <row r="5" spans="1:49" s="33" customFormat="1">
      <c r="A5" s="290">
        <v>2</v>
      </c>
      <c r="B5" s="291" t="s">
        <v>214</v>
      </c>
      <c r="C5" s="163">
        <v>9943.2999999999993</v>
      </c>
      <c r="D5" s="163">
        <v>13175.5</v>
      </c>
      <c r="E5" s="163">
        <v>15453.9</v>
      </c>
      <c r="F5" s="163">
        <v>13788.8</v>
      </c>
      <c r="G5" s="163">
        <f t="shared" ref="G5:I5" si="0">G7+G13+G15+G19+G23+G26+G30</f>
        <v>13572.5</v>
      </c>
      <c r="H5" s="163">
        <f t="shared" si="0"/>
        <v>13319.9</v>
      </c>
      <c r="I5" s="773">
        <f t="shared" si="0"/>
        <v>14717.900000000003</v>
      </c>
      <c r="J5" s="970">
        <f>J7+J13+J15+J19+J23+J26+J30+J42</f>
        <v>16134.199999999999</v>
      </c>
      <c r="K5" s="922">
        <v>16133.5</v>
      </c>
      <c r="L5" s="162">
        <v>16189.8</v>
      </c>
      <c r="M5" s="162">
        <v>16625.5</v>
      </c>
      <c r="N5" s="162">
        <v>17986.599999999999</v>
      </c>
      <c r="O5" s="162">
        <v>19516.599999999999</v>
      </c>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s="34" customFormat="1">
      <c r="A6" s="292"/>
      <c r="B6" s="293"/>
      <c r="C6" s="724"/>
      <c r="D6" s="724"/>
      <c r="E6" s="724"/>
      <c r="F6" s="165"/>
      <c r="G6" s="165"/>
      <c r="H6" s="165"/>
      <c r="I6" s="774">
        <v>14717.9</v>
      </c>
      <c r="J6" s="972"/>
      <c r="K6" s="158"/>
      <c r="L6" s="158"/>
      <c r="M6" s="158"/>
      <c r="N6" s="158"/>
      <c r="O6" s="158"/>
      <c r="P6" s="15"/>
      <c r="Q6" s="15"/>
      <c r="R6" s="15"/>
      <c r="S6" s="15"/>
      <c r="T6" s="15"/>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s="33" customFormat="1">
      <c r="A7" s="290">
        <v>21</v>
      </c>
      <c r="B7" s="291" t="s">
        <v>215</v>
      </c>
      <c r="C7" s="163">
        <v>2496.5</v>
      </c>
      <c r="D7" s="163">
        <v>2785.7</v>
      </c>
      <c r="E7" s="163">
        <v>3696.7</v>
      </c>
      <c r="F7" s="163">
        <v>3993.3</v>
      </c>
      <c r="G7" s="163">
        <f>SUM(G9:G11)</f>
        <v>4463.3999999999996</v>
      </c>
      <c r="H7" s="163">
        <f>SUM(H9:H11)</f>
        <v>4376.2999999999993</v>
      </c>
      <c r="I7" s="773">
        <f t="shared" ref="I7" si="1">SUM(I9:I11)</f>
        <v>4137.3</v>
      </c>
      <c r="J7" s="970">
        <f>J8+J11</f>
        <v>5198.2999999999993</v>
      </c>
      <c r="K7" s="162">
        <v>4448.5</v>
      </c>
      <c r="L7" s="162">
        <v>4770.3</v>
      </c>
      <c r="M7" s="162">
        <v>4993.3999999999996</v>
      </c>
      <c r="N7" s="162">
        <v>5130.1000000000004</v>
      </c>
      <c r="O7" s="162">
        <v>5407.2</v>
      </c>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spans="1:49" s="31" customFormat="1">
      <c r="A8" s="294"/>
      <c r="B8" s="295" t="s">
        <v>216</v>
      </c>
      <c r="C8" s="166">
        <v>978.6</v>
      </c>
      <c r="D8" s="166">
        <v>1404.8</v>
      </c>
      <c r="E8" s="166">
        <v>2818.5</v>
      </c>
      <c r="F8" s="165">
        <v>3662.5</v>
      </c>
      <c r="G8" s="166">
        <v>4021.6</v>
      </c>
      <c r="H8" s="166">
        <v>4201.2</v>
      </c>
      <c r="I8" s="645">
        <v>3750.3</v>
      </c>
      <c r="J8" s="971">
        <f>J9+J10</f>
        <v>4486.3999999999996</v>
      </c>
      <c r="K8" s="160">
        <v>4015.5</v>
      </c>
      <c r="L8" s="160">
        <v>4312.3</v>
      </c>
      <c r="M8" s="160">
        <v>4521.6000000000004</v>
      </c>
      <c r="N8" s="160">
        <v>4644.1000000000004</v>
      </c>
      <c r="O8" s="160">
        <v>4892.1000000000004</v>
      </c>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row>
    <row r="9" spans="1:49" s="31" customFormat="1">
      <c r="A9" s="294"/>
      <c r="B9" s="295" t="s">
        <v>217</v>
      </c>
      <c r="C9" s="166">
        <v>1215.5999999999999</v>
      </c>
      <c r="D9" s="166">
        <v>1084.5999999999999</v>
      </c>
      <c r="E9" s="166">
        <v>308.60000000000002</v>
      </c>
      <c r="F9" s="165">
        <v>3563.5</v>
      </c>
      <c r="G9" s="166">
        <v>3901.7</v>
      </c>
      <c r="H9" s="166">
        <v>4093.7</v>
      </c>
      <c r="I9" s="645">
        <v>3628.1</v>
      </c>
      <c r="J9" s="971">
        <v>4362.7</v>
      </c>
      <c r="K9" s="160">
        <v>3874.8</v>
      </c>
      <c r="L9" s="160">
        <v>4164.5</v>
      </c>
      <c r="M9" s="160">
        <v>4369.2</v>
      </c>
      <c r="N9" s="160">
        <v>4488.3999999999996</v>
      </c>
      <c r="O9" s="160">
        <v>4725.5</v>
      </c>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1:49" s="31" customFormat="1">
      <c r="A10" s="294"/>
      <c r="B10" s="295" t="s">
        <v>218</v>
      </c>
      <c r="C10" s="166">
        <v>88.1</v>
      </c>
      <c r="D10" s="166">
        <v>116.6</v>
      </c>
      <c r="E10" s="166">
        <v>115.4</v>
      </c>
      <c r="F10" s="165">
        <v>98.9</v>
      </c>
      <c r="G10" s="166">
        <v>119.9</v>
      </c>
      <c r="H10" s="166">
        <v>107.4</v>
      </c>
      <c r="I10" s="645">
        <v>122.1</v>
      </c>
      <c r="J10" s="971">
        <v>123.7</v>
      </c>
      <c r="K10" s="160">
        <v>140.69999999999999</v>
      </c>
      <c r="L10" s="160">
        <v>147.80000000000001</v>
      </c>
      <c r="M10" s="160">
        <v>152.4</v>
      </c>
      <c r="N10" s="160">
        <v>157.80000000000001</v>
      </c>
      <c r="O10" s="160">
        <v>166.6</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49" s="31" customFormat="1">
      <c r="A11" s="294"/>
      <c r="B11" s="295" t="s">
        <v>219</v>
      </c>
      <c r="C11" s="166">
        <v>214.2</v>
      </c>
      <c r="D11" s="166">
        <v>179.7</v>
      </c>
      <c r="E11" s="166">
        <v>454.2</v>
      </c>
      <c r="F11" s="165">
        <v>330.8</v>
      </c>
      <c r="G11" s="166">
        <v>441.8</v>
      </c>
      <c r="H11" s="166">
        <v>175.2</v>
      </c>
      <c r="I11" s="645">
        <v>387.1</v>
      </c>
      <c r="J11" s="971">
        <v>711.9</v>
      </c>
      <c r="K11" s="160">
        <v>433</v>
      </c>
      <c r="L11" s="160">
        <v>458.1</v>
      </c>
      <c r="M11" s="160">
        <v>471.8</v>
      </c>
      <c r="N11" s="160">
        <v>486</v>
      </c>
      <c r="O11" s="160">
        <v>515.1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s="31" customFormat="1">
      <c r="A12" s="294"/>
      <c r="B12" s="295"/>
      <c r="C12" s="166"/>
      <c r="D12" s="166"/>
      <c r="E12" s="166"/>
      <c r="F12" s="165"/>
      <c r="G12" s="166"/>
      <c r="H12" s="166"/>
      <c r="I12" s="645"/>
      <c r="J12" s="971"/>
      <c r="K12" s="160"/>
      <c r="L12" s="160"/>
      <c r="M12" s="160"/>
      <c r="N12" s="160"/>
      <c r="O12" s="160"/>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49" s="33" customFormat="1">
      <c r="A13" s="290">
        <v>22</v>
      </c>
      <c r="B13" s="291" t="s">
        <v>220</v>
      </c>
      <c r="C13" s="163">
        <v>2372.3000000000002</v>
      </c>
      <c r="D13" s="163">
        <v>4335</v>
      </c>
      <c r="E13" s="163">
        <v>3691.2</v>
      </c>
      <c r="F13" s="163">
        <v>3605.5</v>
      </c>
      <c r="G13" s="163">
        <v>4102.6000000000004</v>
      </c>
      <c r="H13" s="163">
        <v>4138.1000000000004</v>
      </c>
      <c r="I13" s="773">
        <v>4517.1000000000004</v>
      </c>
      <c r="J13" s="970">
        <v>4879.2</v>
      </c>
      <c r="K13" s="162">
        <v>4597.8</v>
      </c>
      <c r="L13" s="162">
        <v>4250.7</v>
      </c>
      <c r="M13" s="162">
        <v>4165.8</v>
      </c>
      <c r="N13" s="162">
        <v>4524</v>
      </c>
      <c r="O13" s="162">
        <v>5078.3</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1:49" s="31" customFormat="1">
      <c r="A14" s="294"/>
      <c r="B14" s="295"/>
      <c r="C14" s="166"/>
      <c r="D14" s="166"/>
      <c r="E14" s="166"/>
      <c r="F14" s="165"/>
      <c r="G14" s="166"/>
      <c r="H14" s="166"/>
      <c r="I14" s="645"/>
      <c r="J14" s="971"/>
      <c r="K14" s="160"/>
      <c r="L14" s="160"/>
      <c r="M14" s="160"/>
      <c r="N14" s="160"/>
      <c r="O14" s="160"/>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row>
    <row r="15" spans="1:49" s="33" customFormat="1">
      <c r="A15" s="290">
        <v>24</v>
      </c>
      <c r="B15" s="291" t="s">
        <v>221</v>
      </c>
      <c r="C15" s="163">
        <v>452.3</v>
      </c>
      <c r="D15" s="163">
        <v>521.1</v>
      </c>
      <c r="E15" s="163">
        <v>933.1</v>
      </c>
      <c r="F15" s="163">
        <f>SUM(F16:F17)</f>
        <v>1069.9000000000001</v>
      </c>
      <c r="G15" s="163">
        <f>SUM(G16:G17)</f>
        <v>1248.0999999999999</v>
      </c>
      <c r="H15" s="163">
        <f>SUM(H16:H17)</f>
        <v>1524.9</v>
      </c>
      <c r="I15" s="773">
        <f t="shared" ref="I15" si="2">SUM(I16:I17)</f>
        <v>1801.6</v>
      </c>
      <c r="J15" s="970">
        <f>J16+J17</f>
        <v>1853.3</v>
      </c>
      <c r="K15" s="162">
        <v>1950.1</v>
      </c>
      <c r="L15" s="162">
        <v>2074.8000000000002</v>
      </c>
      <c r="M15" s="162">
        <v>2105</v>
      </c>
      <c r="N15" s="162">
        <v>2289.3000000000002</v>
      </c>
      <c r="O15" s="162">
        <v>2351.6</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49" s="31" customFormat="1">
      <c r="A16" s="294"/>
      <c r="B16" s="295" t="s">
        <v>222</v>
      </c>
      <c r="C16" s="166">
        <v>38.1</v>
      </c>
      <c r="D16" s="166">
        <v>42.2</v>
      </c>
      <c r="E16" s="166">
        <v>92.7</v>
      </c>
      <c r="F16" s="166">
        <v>83.8</v>
      </c>
      <c r="G16" s="166">
        <v>1171.0999999999999</v>
      </c>
      <c r="H16" s="166">
        <v>168.9</v>
      </c>
      <c r="I16" s="645">
        <v>249.1</v>
      </c>
      <c r="J16" s="971">
        <v>210.5</v>
      </c>
      <c r="K16" s="160">
        <v>471</v>
      </c>
      <c r="L16" s="160">
        <v>501.1</v>
      </c>
      <c r="M16" s="160">
        <v>508.4</v>
      </c>
      <c r="N16" s="160">
        <v>552.9</v>
      </c>
      <c r="O16" s="160">
        <v>568</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s="31" customFormat="1">
      <c r="A17" s="294"/>
      <c r="B17" s="295" t="s">
        <v>223</v>
      </c>
      <c r="C17" s="166">
        <v>414.2</v>
      </c>
      <c r="D17" s="166">
        <v>478.9</v>
      </c>
      <c r="E17" s="166">
        <v>840.4</v>
      </c>
      <c r="F17" s="166">
        <v>986.1</v>
      </c>
      <c r="G17" s="166">
        <v>77</v>
      </c>
      <c r="H17" s="166">
        <v>1356</v>
      </c>
      <c r="I17" s="645">
        <v>1552.5</v>
      </c>
      <c r="J17" s="971">
        <v>1642.8</v>
      </c>
      <c r="K17" s="160">
        <v>1479.1</v>
      </c>
      <c r="L17" s="160">
        <v>1573.7</v>
      </c>
      <c r="M17" s="160">
        <v>1596.6</v>
      </c>
      <c r="N17" s="160">
        <v>1736.3</v>
      </c>
      <c r="O17" s="160">
        <v>1783.6</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s="31" customFormat="1">
      <c r="A18" s="294"/>
      <c r="B18" s="295"/>
      <c r="C18" s="166"/>
      <c r="D18" s="166"/>
      <c r="E18" s="166"/>
      <c r="F18" s="165"/>
      <c r="G18" s="166"/>
      <c r="H18" s="166"/>
      <c r="I18" s="645"/>
      <c r="J18" s="971"/>
      <c r="K18" s="160"/>
      <c r="L18" s="160"/>
      <c r="M18" s="160"/>
      <c r="N18" s="160"/>
      <c r="O18" s="160"/>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s="33" customFormat="1">
      <c r="A19" s="290">
        <v>26</v>
      </c>
      <c r="B19" s="291" t="s">
        <v>224</v>
      </c>
      <c r="C19" s="163">
        <v>2074.5</v>
      </c>
      <c r="D19" s="163">
        <v>1323.6</v>
      </c>
      <c r="E19" s="163">
        <v>2514.8000000000002</v>
      </c>
      <c r="F19" s="163">
        <f>SUM(F20:F21)</f>
        <v>2924</v>
      </c>
      <c r="G19" s="163">
        <f>SUM(G20:G21)</f>
        <v>1897</v>
      </c>
      <c r="H19" s="163">
        <v>1383.2</v>
      </c>
      <c r="I19" s="773">
        <f>SUM(I20:I21)</f>
        <v>2248.8000000000002</v>
      </c>
      <c r="J19" s="970">
        <v>1999.8</v>
      </c>
      <c r="K19" s="162">
        <v>2150.8000000000002</v>
      </c>
      <c r="L19" s="162">
        <v>1955.2</v>
      </c>
      <c r="M19" s="162">
        <v>1890.4</v>
      </c>
      <c r="N19" s="162">
        <v>2053.6999999999998</v>
      </c>
      <c r="O19" s="162">
        <v>2333.1</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row>
    <row r="20" spans="1:49" s="31" customFormat="1" hidden="1">
      <c r="A20" s="294"/>
      <c r="B20" s="295" t="s">
        <v>225</v>
      </c>
      <c r="C20" s="166">
        <v>2073.6999999999998</v>
      </c>
      <c r="D20" s="166">
        <v>1323.6</v>
      </c>
      <c r="E20" s="166">
        <v>2500.6</v>
      </c>
      <c r="F20" s="166">
        <v>1700</v>
      </c>
      <c r="G20" s="166">
        <v>1117.9000000000001</v>
      </c>
      <c r="H20" s="166">
        <v>1197.4000000000001</v>
      </c>
      <c r="I20" s="645">
        <v>1484.7</v>
      </c>
      <c r="J20" s="971"/>
      <c r="K20" s="160"/>
      <c r="L20" s="160"/>
      <c r="M20" s="160"/>
      <c r="N20" s="160"/>
      <c r="O20" s="160"/>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row>
    <row r="21" spans="1:49" s="31" customFormat="1" hidden="1">
      <c r="A21" s="294"/>
      <c r="B21" s="295" t="s">
        <v>226</v>
      </c>
      <c r="C21" s="166">
        <v>0.8</v>
      </c>
      <c r="D21" s="166"/>
      <c r="E21" s="166">
        <v>14.2</v>
      </c>
      <c r="F21" s="166">
        <v>1224</v>
      </c>
      <c r="G21" s="166">
        <v>779.1</v>
      </c>
      <c r="H21" s="166">
        <v>230.2</v>
      </c>
      <c r="I21" s="645">
        <v>764.1</v>
      </c>
      <c r="J21" s="971"/>
      <c r="K21" s="160"/>
      <c r="L21" s="160"/>
      <c r="M21" s="160"/>
      <c r="N21" s="160"/>
      <c r="O21" s="160"/>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row>
    <row r="22" spans="1:49" s="31" customFormat="1">
      <c r="A22" s="294"/>
      <c r="B22" s="295"/>
      <c r="C22" s="166"/>
      <c r="D22" s="166"/>
      <c r="E22" s="166"/>
      <c r="F22" s="165"/>
      <c r="G22" s="166"/>
      <c r="H22" s="166"/>
      <c r="I22" s="645"/>
      <c r="J22" s="971"/>
      <c r="K22" s="160"/>
      <c r="L22" s="160"/>
      <c r="M22" s="160"/>
      <c r="N22" s="160"/>
      <c r="O22" s="160"/>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row>
    <row r="23" spans="1:49" s="33" customFormat="1">
      <c r="A23" s="290">
        <v>27</v>
      </c>
      <c r="B23" s="291" t="s">
        <v>227</v>
      </c>
      <c r="C23" s="163">
        <v>0</v>
      </c>
      <c r="D23" s="163">
        <v>0</v>
      </c>
      <c r="E23" s="163">
        <v>0</v>
      </c>
      <c r="F23" s="163">
        <v>0</v>
      </c>
      <c r="G23" s="163">
        <v>0</v>
      </c>
      <c r="H23" s="163">
        <f>H24</f>
        <v>0</v>
      </c>
      <c r="I23" s="773">
        <f t="shared" ref="I23" si="3">I24</f>
        <v>61.4</v>
      </c>
      <c r="J23" s="970">
        <f>J24</f>
        <v>0.9</v>
      </c>
      <c r="K23" s="162">
        <v>74.3</v>
      </c>
      <c r="L23" s="162">
        <v>67.5</v>
      </c>
      <c r="M23" s="162">
        <v>65.3</v>
      </c>
      <c r="N23" s="162">
        <v>70.900000000000006</v>
      </c>
      <c r="O23" s="162">
        <v>80.7</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row>
    <row r="24" spans="1:49" s="31" customFormat="1">
      <c r="A24" s="294"/>
      <c r="B24" s="295" t="s">
        <v>228</v>
      </c>
      <c r="C24" s="166" t="s">
        <v>120</v>
      </c>
      <c r="D24" s="166" t="s">
        <v>120</v>
      </c>
      <c r="E24" s="166" t="s">
        <v>120</v>
      </c>
      <c r="F24" s="168" t="s">
        <v>120</v>
      </c>
      <c r="G24" s="168" t="s">
        <v>120</v>
      </c>
      <c r="H24" s="166"/>
      <c r="I24" s="645">
        <v>61.4</v>
      </c>
      <c r="J24" s="971">
        <v>0.9</v>
      </c>
      <c r="K24" s="157">
        <v>74.3</v>
      </c>
      <c r="L24" s="157">
        <v>67.5</v>
      </c>
      <c r="M24" s="157">
        <v>65.3</v>
      </c>
      <c r="N24" s="157">
        <v>70.900000000000006</v>
      </c>
      <c r="O24" s="157">
        <v>80.7</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row>
    <row r="25" spans="1:49" s="31" customFormat="1">
      <c r="A25" s="294"/>
      <c r="B25" s="295"/>
      <c r="C25" s="166"/>
      <c r="D25" s="166"/>
      <c r="E25" s="166"/>
      <c r="F25" s="165"/>
      <c r="G25" s="166"/>
      <c r="H25" s="166"/>
      <c r="I25" s="645"/>
      <c r="J25" s="971"/>
      <c r="K25" s="160"/>
      <c r="L25" s="160"/>
      <c r="M25" s="160"/>
      <c r="N25" s="160"/>
      <c r="O25" s="160"/>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row>
    <row r="26" spans="1:49" s="33" customFormat="1">
      <c r="A26" s="290">
        <v>28</v>
      </c>
      <c r="B26" s="291" t="s">
        <v>229</v>
      </c>
      <c r="C26" s="163">
        <v>72.5</v>
      </c>
      <c r="D26" s="163">
        <v>858.7</v>
      </c>
      <c r="E26" s="163">
        <v>204.5</v>
      </c>
      <c r="F26" s="163">
        <f t="shared" ref="F26:I26" si="4">SUM(F27:F28)</f>
        <v>147.80000000000001</v>
      </c>
      <c r="G26" s="163">
        <f t="shared" si="4"/>
        <v>446.1</v>
      </c>
      <c r="H26" s="163">
        <f t="shared" si="4"/>
        <v>582.30000000000007</v>
      </c>
      <c r="I26" s="773">
        <f t="shared" si="4"/>
        <v>417.6</v>
      </c>
      <c r="J26" s="970">
        <f>J27+J28</f>
        <v>611.20000000000005</v>
      </c>
      <c r="K26" s="923">
        <v>400.7</v>
      </c>
      <c r="L26" s="923">
        <v>425</v>
      </c>
      <c r="M26" s="923">
        <v>465.3</v>
      </c>
      <c r="N26" s="923">
        <v>516</v>
      </c>
      <c r="O26" s="923">
        <v>543.1</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row>
    <row r="27" spans="1:49" s="31" customFormat="1">
      <c r="A27" s="294"/>
      <c r="B27" s="888" t="s">
        <v>170</v>
      </c>
      <c r="C27" s="166">
        <v>72.5</v>
      </c>
      <c r="D27" s="166">
        <v>858.7</v>
      </c>
      <c r="E27" s="166">
        <v>204.5</v>
      </c>
      <c r="F27" s="849">
        <v>147.80000000000001</v>
      </c>
      <c r="G27" s="166">
        <v>446.1</v>
      </c>
      <c r="H27" s="166">
        <v>582.20000000000005</v>
      </c>
      <c r="I27" s="645">
        <v>417.6</v>
      </c>
      <c r="J27" s="971">
        <v>611.20000000000005</v>
      </c>
      <c r="K27" s="923">
        <v>400.7</v>
      </c>
      <c r="L27" s="923">
        <v>425</v>
      </c>
      <c r="M27" s="923">
        <v>465.3</v>
      </c>
      <c r="N27" s="923">
        <v>516</v>
      </c>
      <c r="O27" s="923">
        <v>543.1</v>
      </c>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row>
    <row r="28" spans="1:49" s="31" customFormat="1">
      <c r="A28" s="294"/>
      <c r="B28" s="888" t="s">
        <v>760</v>
      </c>
      <c r="C28" s="166" t="s">
        <v>120</v>
      </c>
      <c r="D28" s="166" t="s">
        <v>120</v>
      </c>
      <c r="E28" s="166">
        <v>40</v>
      </c>
      <c r="F28" s="849" t="s">
        <v>120</v>
      </c>
      <c r="G28" s="849" t="s">
        <v>120</v>
      </c>
      <c r="H28" s="168">
        <v>0.1</v>
      </c>
      <c r="I28" s="647" t="s">
        <v>120</v>
      </c>
      <c r="J28" s="971"/>
      <c r="K28" s="167"/>
      <c r="L28" s="167"/>
      <c r="M28" s="167"/>
      <c r="N28" s="167"/>
      <c r="O28" s="167"/>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row>
    <row r="29" spans="1:49" s="31" customFormat="1">
      <c r="A29" s="294"/>
      <c r="B29" s="295"/>
      <c r="C29" s="166"/>
      <c r="D29" s="166"/>
      <c r="E29" s="166"/>
      <c r="F29" s="165"/>
      <c r="G29" s="166"/>
      <c r="H29" s="166"/>
      <c r="I29" s="645"/>
      <c r="J29" s="971"/>
      <c r="K29" s="160"/>
      <c r="L29" s="160"/>
      <c r="M29" s="160"/>
      <c r="N29" s="160"/>
      <c r="O29" s="160"/>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row>
    <row r="30" spans="1:49" s="33" customFormat="1">
      <c r="A30" s="290">
        <v>31</v>
      </c>
      <c r="B30" s="291" t="s">
        <v>233</v>
      </c>
      <c r="C30" s="163">
        <v>2474.6999999999998</v>
      </c>
      <c r="D30" s="163">
        <v>2904.3</v>
      </c>
      <c r="E30" s="163">
        <v>4413.6000000000004</v>
      </c>
      <c r="F30" s="163">
        <f>SUM(F33:F42)</f>
        <v>2048.4</v>
      </c>
      <c r="G30" s="163">
        <f>SUM(G33:G42)</f>
        <v>1415.3</v>
      </c>
      <c r="H30" s="163">
        <f>SUM(H31:H42)</f>
        <v>1315.1</v>
      </c>
      <c r="I30" s="773">
        <f>SUM(I31:I42)</f>
        <v>1534.1</v>
      </c>
      <c r="J30" s="970">
        <f>SUM(J31:J40)</f>
        <v>1591.4999999999998</v>
      </c>
      <c r="K30" s="162">
        <v>2511.3000000000002</v>
      </c>
      <c r="L30" s="162">
        <v>2646.3</v>
      </c>
      <c r="M30" s="162">
        <v>2940.3</v>
      </c>
      <c r="N30" s="162">
        <v>3402.6</v>
      </c>
      <c r="O30" s="162">
        <v>3722.7</v>
      </c>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row>
    <row r="31" spans="1:49" s="31" customFormat="1">
      <c r="A31" s="294"/>
      <c r="B31" s="295" t="s">
        <v>243</v>
      </c>
      <c r="C31" s="166" t="s">
        <v>120</v>
      </c>
      <c r="D31" s="166" t="s">
        <v>120</v>
      </c>
      <c r="E31" s="166" t="s">
        <v>120</v>
      </c>
      <c r="F31" s="166"/>
      <c r="G31" s="166"/>
      <c r="H31" s="166"/>
      <c r="I31" s="645">
        <v>4.0999999999999996</v>
      </c>
      <c r="J31" s="971"/>
      <c r="K31" s="160">
        <v>4.0999999999999996</v>
      </c>
      <c r="L31" s="160">
        <v>1.6</v>
      </c>
      <c r="M31" s="160">
        <v>1.4</v>
      </c>
      <c r="N31" s="160">
        <v>1.5</v>
      </c>
      <c r="O31" s="160">
        <v>1.7</v>
      </c>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row>
    <row r="32" spans="1:49" s="31" customFormat="1">
      <c r="A32" s="294"/>
      <c r="B32" s="295" t="s">
        <v>242</v>
      </c>
      <c r="C32" s="166" t="s">
        <v>120</v>
      </c>
      <c r="D32" s="166" t="s">
        <v>120</v>
      </c>
      <c r="E32" s="166" t="s">
        <v>120</v>
      </c>
      <c r="F32" s="166"/>
      <c r="G32" s="166"/>
      <c r="H32" s="166"/>
      <c r="I32" s="645">
        <v>9.8000000000000007</v>
      </c>
      <c r="J32" s="971"/>
      <c r="K32" s="160">
        <v>7.7</v>
      </c>
      <c r="L32" s="160">
        <v>7</v>
      </c>
      <c r="M32" s="160">
        <v>6.8</v>
      </c>
      <c r="N32" s="160">
        <v>7.3</v>
      </c>
      <c r="O32" s="924">
        <v>8.4</v>
      </c>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row>
    <row r="33" spans="1:49" s="31" customFormat="1">
      <c r="A33" s="294"/>
      <c r="B33" s="295" t="s">
        <v>235</v>
      </c>
      <c r="C33" s="166" t="s">
        <v>120</v>
      </c>
      <c r="D33" s="166" t="s">
        <v>120</v>
      </c>
      <c r="E33" s="166"/>
      <c r="F33" s="166"/>
      <c r="G33" s="166"/>
      <c r="H33" s="166"/>
      <c r="I33" s="645">
        <v>101.4</v>
      </c>
      <c r="J33" s="971">
        <v>48.8</v>
      </c>
      <c r="K33" s="160">
        <v>3.2</v>
      </c>
      <c r="L33" s="160">
        <v>2.9</v>
      </c>
      <c r="M33" s="160">
        <v>2.8</v>
      </c>
      <c r="N33" s="160">
        <v>3.1</v>
      </c>
      <c r="O33" s="924">
        <v>3.5</v>
      </c>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row>
    <row r="34" spans="1:49" s="31" customFormat="1">
      <c r="A34" s="294"/>
      <c r="B34" s="295" t="s">
        <v>236</v>
      </c>
      <c r="C34" s="166" t="s">
        <v>120</v>
      </c>
      <c r="D34" s="166" t="s">
        <v>120</v>
      </c>
      <c r="E34" s="166" t="s">
        <v>120</v>
      </c>
      <c r="F34" s="166"/>
      <c r="G34" s="166"/>
      <c r="H34" s="166"/>
      <c r="I34" s="645">
        <v>3.8</v>
      </c>
      <c r="J34" s="971"/>
      <c r="K34" s="160">
        <v>54.5</v>
      </c>
      <c r="L34" s="160">
        <v>49.5</v>
      </c>
      <c r="M34" s="160">
        <v>47.9</v>
      </c>
      <c r="N34" s="160">
        <v>52</v>
      </c>
      <c r="O34" s="160">
        <v>59.2</v>
      </c>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row>
    <row r="35" spans="1:49" s="31" customFormat="1">
      <c r="A35" s="294"/>
      <c r="B35" s="295" t="s">
        <v>234</v>
      </c>
      <c r="C35" s="166">
        <v>2411.3000000000002</v>
      </c>
      <c r="D35" s="166">
        <v>2791.3</v>
      </c>
      <c r="E35" s="166">
        <v>4259.7</v>
      </c>
      <c r="F35" s="165">
        <v>1990.5</v>
      </c>
      <c r="G35" s="166">
        <v>1353.7</v>
      </c>
      <c r="H35" s="166">
        <v>1275.2</v>
      </c>
      <c r="I35" s="645">
        <v>1278.7</v>
      </c>
      <c r="J35" s="971">
        <v>1405.8</v>
      </c>
      <c r="K35" s="160">
        <v>2364.6</v>
      </c>
      <c r="L35" s="160">
        <v>2513</v>
      </c>
      <c r="M35" s="160">
        <v>2811.4</v>
      </c>
      <c r="N35" s="160">
        <v>3262.5</v>
      </c>
      <c r="O35" s="160">
        <v>3563.4</v>
      </c>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row>
    <row r="36" spans="1:49" s="31" customFormat="1">
      <c r="A36" s="294"/>
      <c r="B36" s="295" t="s">
        <v>241</v>
      </c>
      <c r="C36" s="166" t="s">
        <v>120</v>
      </c>
      <c r="D36" s="166">
        <v>65.7</v>
      </c>
      <c r="E36" s="166">
        <v>47.9</v>
      </c>
      <c r="F36" s="166">
        <v>19</v>
      </c>
      <c r="G36" s="166">
        <v>20.3</v>
      </c>
      <c r="H36" s="166">
        <v>22.3</v>
      </c>
      <c r="I36" s="645">
        <v>20.399999999999999</v>
      </c>
      <c r="J36" s="971">
        <v>19.7</v>
      </c>
      <c r="K36" s="160">
        <v>24.1</v>
      </c>
      <c r="L36" s="160">
        <v>21.9</v>
      </c>
      <c r="M36" s="160">
        <v>21.2</v>
      </c>
      <c r="N36" s="160">
        <v>23</v>
      </c>
      <c r="O36" s="160">
        <v>26.2</v>
      </c>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row>
    <row r="37" spans="1:49" s="31" customFormat="1">
      <c r="A37" s="294"/>
      <c r="B37" s="295" t="s">
        <v>240</v>
      </c>
      <c r="C37" s="166">
        <v>24</v>
      </c>
      <c r="D37" s="166">
        <v>23.8</v>
      </c>
      <c r="E37" s="166">
        <v>54.7</v>
      </c>
      <c r="F37" s="166">
        <v>24.7</v>
      </c>
      <c r="G37" s="166">
        <v>24.2</v>
      </c>
      <c r="H37" s="166">
        <v>12.6</v>
      </c>
      <c r="I37" s="645">
        <v>15.6</v>
      </c>
      <c r="J37" s="971">
        <v>15.2</v>
      </c>
      <c r="K37" s="160">
        <v>13.8</v>
      </c>
      <c r="L37" s="160">
        <v>12.6</v>
      </c>
      <c r="M37" s="160">
        <v>12.1</v>
      </c>
      <c r="N37" s="160">
        <v>13.2</v>
      </c>
      <c r="O37" s="160">
        <v>15</v>
      </c>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row>
    <row r="38" spans="1:49" s="31" customFormat="1">
      <c r="A38" s="294"/>
      <c r="B38" s="295" t="s">
        <v>238</v>
      </c>
      <c r="C38" s="166" t="s">
        <v>120</v>
      </c>
      <c r="D38" s="166" t="s">
        <v>120</v>
      </c>
      <c r="E38" s="166"/>
      <c r="F38" s="166"/>
      <c r="G38" s="166"/>
      <c r="H38" s="166">
        <v>3.4</v>
      </c>
      <c r="I38" s="645">
        <v>37.1</v>
      </c>
      <c r="J38" s="971">
        <v>1.6</v>
      </c>
      <c r="K38" s="160">
        <v>40.200000000000003</v>
      </c>
      <c r="L38" s="160">
        <v>36.5</v>
      </c>
      <c r="M38" s="160">
        <v>35.299999999999997</v>
      </c>
      <c r="N38" s="160">
        <v>38.4</v>
      </c>
      <c r="O38" s="160">
        <v>43.7</v>
      </c>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row>
    <row r="39" spans="1:49" s="31" customFormat="1">
      <c r="A39" s="294"/>
      <c r="B39" s="295" t="s">
        <v>239</v>
      </c>
      <c r="C39" s="166">
        <v>39.299999999999997</v>
      </c>
      <c r="D39" s="166">
        <v>23.6</v>
      </c>
      <c r="E39" s="166">
        <v>51.3</v>
      </c>
      <c r="F39" s="166">
        <v>14.2</v>
      </c>
      <c r="G39" s="166">
        <v>17.100000000000001</v>
      </c>
      <c r="H39" s="166">
        <v>1.6</v>
      </c>
      <c r="I39" s="645">
        <v>4</v>
      </c>
      <c r="J39" s="971">
        <v>4.8</v>
      </c>
      <c r="K39" s="160">
        <v>1.6</v>
      </c>
      <c r="L39" s="160">
        <v>1.5</v>
      </c>
      <c r="M39" s="160">
        <v>1.4</v>
      </c>
      <c r="N39" s="160">
        <v>1.5</v>
      </c>
      <c r="O39" s="160">
        <v>1.8</v>
      </c>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row>
    <row r="40" spans="1:49" s="31" customFormat="1">
      <c r="A40" s="294"/>
      <c r="B40" s="295" t="s">
        <v>230</v>
      </c>
      <c r="C40" s="166"/>
      <c r="D40" s="166"/>
      <c r="E40" s="166"/>
      <c r="F40" s="166"/>
      <c r="G40" s="166"/>
      <c r="H40" s="166"/>
      <c r="I40" s="645">
        <v>59.2</v>
      </c>
      <c r="J40" s="971">
        <v>95.6</v>
      </c>
      <c r="K40" s="160"/>
      <c r="L40" s="160"/>
      <c r="M40" s="160"/>
      <c r="N40" s="160"/>
      <c r="O40" s="160"/>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row>
    <row r="41" spans="1:49" s="31" customFormat="1">
      <c r="A41" s="294"/>
      <c r="B41" s="295"/>
      <c r="C41" s="166"/>
      <c r="D41" s="166"/>
      <c r="E41" s="166"/>
      <c r="F41" s="166"/>
      <c r="G41" s="166"/>
      <c r="H41" s="166"/>
      <c r="I41" s="645"/>
      <c r="J41" s="971"/>
      <c r="K41" s="160"/>
      <c r="L41" s="160"/>
      <c r="M41" s="160"/>
      <c r="N41" s="160"/>
      <c r="O41" s="160"/>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row>
    <row r="42" spans="1:49" s="31" customFormat="1">
      <c r="A42" s="290"/>
      <c r="B42" s="291" t="s">
        <v>244</v>
      </c>
      <c r="C42" s="163"/>
      <c r="D42" s="163">
        <v>447.1</v>
      </c>
      <c r="E42" s="163"/>
      <c r="F42" s="163"/>
      <c r="G42" s="163"/>
      <c r="H42" s="163"/>
      <c r="I42" s="773"/>
      <c r="J42" s="964"/>
      <c r="K42" s="162"/>
      <c r="L42" s="162"/>
      <c r="M42" s="162"/>
      <c r="N42" s="162"/>
      <c r="O42" s="162"/>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row>
    <row r="43" spans="1:49" s="16" customFormat="1">
      <c r="A43" s="302"/>
      <c r="B43" s="302"/>
      <c r="C43" s="302"/>
      <c r="D43" s="302"/>
      <c r="E43" s="300"/>
      <c r="F43" s="302"/>
      <c r="G43" s="302"/>
      <c r="H43" s="302"/>
      <c r="I43" s="302"/>
      <c r="J43" s="302"/>
      <c r="K43" s="302"/>
      <c r="L43" s="302"/>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row>
    <row r="44" spans="1:49" s="16" customFormat="1" ht="15">
      <c r="A44" s="302"/>
      <c r="B44" s="545" t="s">
        <v>487</v>
      </c>
      <c r="C44" s="302"/>
      <c r="D44" s="302"/>
      <c r="E44" s="300"/>
      <c r="F44" s="302"/>
      <c r="G44" s="302"/>
      <c r="H44" s="302"/>
      <c r="I44" s="302"/>
      <c r="J44" s="302"/>
      <c r="K44" s="302"/>
      <c r="L44" s="302"/>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row>
    <row r="45" spans="1:49" s="16" customFormat="1">
      <c r="A45" s="302"/>
      <c r="B45" s="850" t="s">
        <v>686</v>
      </c>
      <c r="C45" s="302"/>
      <c r="D45" s="302"/>
      <c r="E45" s="300"/>
      <c r="F45" s="302"/>
      <c r="G45" s="302"/>
      <c r="H45" s="302"/>
      <c r="I45" s="302"/>
      <c r="J45" s="302"/>
      <c r="K45" s="302"/>
      <c r="L45" s="302"/>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row>
    <row r="46" spans="1:49" s="16" customFormat="1">
      <c r="A46" s="302"/>
      <c r="B46" s="850" t="s">
        <v>681</v>
      </c>
      <c r="C46" s="302"/>
      <c r="D46" s="302"/>
      <c r="E46" s="300"/>
      <c r="F46" s="302"/>
      <c r="G46" s="302"/>
      <c r="H46" s="302"/>
      <c r="I46" s="302"/>
      <c r="J46" s="302"/>
      <c r="K46" s="302"/>
      <c r="L46" s="302"/>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row>
    <row r="47" spans="1:49" s="16" customFormat="1">
      <c r="A47" s="302"/>
      <c r="B47" s="850" t="s">
        <v>682</v>
      </c>
      <c r="C47" s="302"/>
      <c r="D47" s="302"/>
      <c r="E47" s="300"/>
      <c r="F47" s="302"/>
      <c r="G47" s="302"/>
      <c r="H47" s="302"/>
      <c r="I47" s="302"/>
      <c r="J47" s="302"/>
      <c r="K47" s="302"/>
      <c r="L47" s="302"/>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row>
    <row r="48" spans="1:49" s="16" customFormat="1">
      <c r="A48" s="302"/>
      <c r="B48" s="850" t="s">
        <v>683</v>
      </c>
      <c r="C48" s="302"/>
      <c r="D48" s="302"/>
      <c r="E48" s="300"/>
      <c r="F48" s="302"/>
      <c r="G48" s="302"/>
      <c r="H48" s="302"/>
      <c r="I48" s="302"/>
      <c r="J48" s="302"/>
      <c r="K48" s="302"/>
      <c r="L48" s="302"/>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row>
    <row r="49" spans="1:49" s="16" customFormat="1">
      <c r="A49" s="302"/>
      <c r="B49" s="850" t="s">
        <v>684</v>
      </c>
      <c r="C49" s="302"/>
      <c r="D49" s="302"/>
      <c r="E49" s="300"/>
      <c r="F49" s="302"/>
      <c r="G49" s="302"/>
      <c r="H49" s="302"/>
      <c r="I49" s="302"/>
      <c r="J49" s="302"/>
      <c r="K49" s="302"/>
      <c r="L49" s="302"/>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row>
    <row r="50" spans="1:49" s="16" customFormat="1">
      <c r="A50" s="302"/>
      <c r="B50" s="302"/>
      <c r="C50" s="302"/>
      <c r="D50" s="302"/>
      <c r="E50" s="300"/>
      <c r="F50" s="302"/>
      <c r="G50" s="302"/>
      <c r="H50" s="302"/>
      <c r="I50" s="302"/>
      <c r="J50" s="302"/>
      <c r="K50" s="302"/>
      <c r="L50" s="302"/>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row>
    <row r="51" spans="1:49" s="16" customFormat="1" ht="20.25">
      <c r="A51" s="302"/>
      <c r="B51" s="616" t="s">
        <v>777</v>
      </c>
      <c r="C51" s="302"/>
      <c r="D51" s="302"/>
      <c r="E51" s="300"/>
      <c r="F51" s="302"/>
      <c r="G51" s="302"/>
      <c r="H51" s="302"/>
      <c r="I51" s="302"/>
      <c r="J51" s="302"/>
      <c r="K51" s="302"/>
      <c r="L51" s="302"/>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row>
    <row r="52" spans="1:49" s="16" customFormat="1" ht="15.75">
      <c r="A52" s="302"/>
      <c r="B52" s="911" t="s">
        <v>718</v>
      </c>
      <c r="C52" s="661"/>
      <c r="D52" s="661"/>
      <c r="E52" s="661"/>
      <c r="F52" s="661"/>
      <c r="G52" s="661"/>
      <c r="H52" s="661"/>
      <c r="I52" s="602">
        <v>2018</v>
      </c>
      <c r="J52" s="602">
        <v>2019</v>
      </c>
      <c r="K52" s="602">
        <v>2020</v>
      </c>
      <c r="L52" s="602">
        <v>2021</v>
      </c>
      <c r="M52" s="602">
        <v>2022</v>
      </c>
      <c r="N52" s="602"/>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row>
    <row r="53" spans="1:49" s="16" customFormat="1" ht="25.5">
      <c r="A53" s="302"/>
      <c r="B53" s="911" t="s">
        <v>172</v>
      </c>
      <c r="C53" s="662"/>
      <c r="D53" s="662"/>
      <c r="E53" s="662"/>
      <c r="F53" s="662"/>
      <c r="G53" s="662"/>
      <c r="H53" s="662"/>
      <c r="I53" s="603" t="s">
        <v>83</v>
      </c>
      <c r="J53" s="603" t="s">
        <v>83</v>
      </c>
      <c r="K53" s="603" t="s">
        <v>83</v>
      </c>
      <c r="L53" s="603" t="s">
        <v>83</v>
      </c>
      <c r="M53" s="603" t="s">
        <v>83</v>
      </c>
      <c r="N53" s="603"/>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row>
    <row r="54" spans="1:49" s="16" customFormat="1">
      <c r="A54" s="302"/>
      <c r="B54" s="622" t="s">
        <v>174</v>
      </c>
      <c r="C54" s="253"/>
      <c r="D54" s="253"/>
      <c r="E54" s="253"/>
      <c r="F54" s="253"/>
      <c r="G54" s="253"/>
      <c r="H54" s="253"/>
      <c r="I54" s="605" t="s">
        <v>675</v>
      </c>
      <c r="J54" s="605" t="s">
        <v>675</v>
      </c>
      <c r="K54" s="605" t="s">
        <v>675</v>
      </c>
      <c r="L54" s="605" t="s">
        <v>675</v>
      </c>
      <c r="M54" s="605" t="s">
        <v>675</v>
      </c>
      <c r="N54" s="605"/>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row>
    <row r="55" spans="1:49" s="16" customFormat="1">
      <c r="A55" s="302"/>
      <c r="B55" s="540"/>
      <c r="C55" s="308"/>
      <c r="D55" s="308"/>
      <c r="E55" s="308"/>
      <c r="F55" s="308"/>
      <c r="G55" s="308"/>
      <c r="H55" s="622"/>
      <c r="I55" s="631"/>
      <c r="J55" s="631"/>
      <c r="K55" s="631"/>
      <c r="L55" s="631"/>
      <c r="M55" s="631"/>
      <c r="N55" s="631"/>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row>
    <row r="56" spans="1:49" s="16" customFormat="1">
      <c r="A56" s="302"/>
      <c r="B56" s="606" t="s">
        <v>214</v>
      </c>
      <c r="C56" s="358"/>
      <c r="D56" s="358"/>
      <c r="E56" s="358"/>
      <c r="F56" s="358"/>
      <c r="G56" s="358"/>
      <c r="H56" s="358"/>
      <c r="I56" s="773">
        <f t="shared" ref="I56:L56" si="5">I58+I64+I66+I70+I74+I77+I81</f>
        <v>14717.900000000003</v>
      </c>
      <c r="J56" s="773">
        <f t="shared" si="5"/>
        <v>14480.099999999999</v>
      </c>
      <c r="K56" s="773">
        <f t="shared" si="5"/>
        <v>15227.3</v>
      </c>
      <c r="L56" s="773">
        <f t="shared" si="5"/>
        <v>16074.300000000001</v>
      </c>
      <c r="M56" s="773">
        <v>17137.2</v>
      </c>
      <c r="N56" s="773"/>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row>
    <row r="57" spans="1:49" s="16" customFormat="1">
      <c r="A57" s="302"/>
      <c r="B57" s="626"/>
      <c r="C57" s="912"/>
      <c r="D57" s="912"/>
      <c r="E57" s="912"/>
      <c r="F57" s="912"/>
      <c r="G57" s="912"/>
      <c r="H57" s="912"/>
      <c r="I57" s="774">
        <v>14717.9</v>
      </c>
      <c r="J57" s="774">
        <v>14480.1</v>
      </c>
      <c r="K57" s="774">
        <v>15227.3</v>
      </c>
      <c r="L57" s="774">
        <v>16074.3</v>
      </c>
      <c r="M57" s="774">
        <v>17137.2</v>
      </c>
      <c r="N57" s="77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row>
    <row r="58" spans="1:49" s="16" customFormat="1">
      <c r="A58" s="302"/>
      <c r="B58" s="606" t="s">
        <v>215</v>
      </c>
      <c r="C58" s="358"/>
      <c r="D58" s="358"/>
      <c r="E58" s="358"/>
      <c r="F58" s="358"/>
      <c r="G58" s="358"/>
      <c r="H58" s="358"/>
      <c r="I58" s="773">
        <f t="shared" ref="I58:M58" si="6">SUM(I60:I62)</f>
        <v>4137.3</v>
      </c>
      <c r="J58" s="773">
        <f t="shared" si="6"/>
        <v>4266.2</v>
      </c>
      <c r="K58" s="773">
        <f t="shared" si="6"/>
        <v>4397.2</v>
      </c>
      <c r="L58" s="773">
        <f t="shared" si="6"/>
        <v>4532.1000000000004</v>
      </c>
      <c r="M58" s="773">
        <f t="shared" si="6"/>
        <v>4671.0999999999995</v>
      </c>
      <c r="N58" s="773"/>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row>
    <row r="59" spans="1:49" s="16" customFormat="1">
      <c r="A59" s="302"/>
      <c r="B59" s="604" t="s">
        <v>216</v>
      </c>
      <c r="C59" s="670"/>
      <c r="D59" s="670"/>
      <c r="E59" s="670"/>
      <c r="F59" s="912"/>
      <c r="G59" s="670"/>
      <c r="H59" s="670"/>
      <c r="I59" s="645">
        <v>3750.3</v>
      </c>
      <c r="J59" s="645">
        <v>3891.4</v>
      </c>
      <c r="K59" s="645">
        <v>4009.7</v>
      </c>
      <c r="L59" s="645">
        <v>4131.7</v>
      </c>
      <c r="M59" s="645">
        <v>4251.2</v>
      </c>
      <c r="N59" s="645"/>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row>
    <row r="60" spans="1:49" s="16" customFormat="1">
      <c r="A60" s="302"/>
      <c r="B60" s="604" t="s">
        <v>217</v>
      </c>
      <c r="C60" s="670"/>
      <c r="D60" s="670"/>
      <c r="E60" s="670"/>
      <c r="F60" s="912"/>
      <c r="G60" s="670"/>
      <c r="H60" s="670"/>
      <c r="I60" s="645">
        <v>3628.1</v>
      </c>
      <c r="J60" s="645">
        <v>3773.2</v>
      </c>
      <c r="K60" s="645">
        <v>3887.5</v>
      </c>
      <c r="L60" s="645">
        <v>4005.3</v>
      </c>
      <c r="M60" s="645">
        <v>4118.7</v>
      </c>
      <c r="N60" s="645"/>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row>
    <row r="61" spans="1:49" s="16" customFormat="1">
      <c r="A61" s="302"/>
      <c r="B61" s="604" t="s">
        <v>218</v>
      </c>
      <c r="C61" s="670"/>
      <c r="D61" s="670"/>
      <c r="E61" s="670"/>
      <c r="F61" s="912"/>
      <c r="G61" s="670"/>
      <c r="H61" s="670"/>
      <c r="I61" s="645">
        <v>122.1</v>
      </c>
      <c r="J61" s="645">
        <v>118.2</v>
      </c>
      <c r="K61" s="645">
        <v>122.2</v>
      </c>
      <c r="L61" s="645">
        <v>126.3</v>
      </c>
      <c r="M61" s="645">
        <v>132.5</v>
      </c>
      <c r="N61" s="645"/>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row>
    <row r="62" spans="1:49" s="16" customFormat="1">
      <c r="A62" s="302"/>
      <c r="B62" s="604" t="s">
        <v>219</v>
      </c>
      <c r="C62" s="670"/>
      <c r="D62" s="670"/>
      <c r="E62" s="670"/>
      <c r="F62" s="912"/>
      <c r="G62" s="670"/>
      <c r="H62" s="670"/>
      <c r="I62" s="645">
        <v>387.1</v>
      </c>
      <c r="J62" s="645">
        <v>374.8</v>
      </c>
      <c r="K62" s="645">
        <v>387.5</v>
      </c>
      <c r="L62" s="645">
        <v>400.5</v>
      </c>
      <c r="M62" s="645">
        <v>419.9</v>
      </c>
      <c r="N62" s="645"/>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row>
    <row r="63" spans="1:49" s="16" customFormat="1">
      <c r="A63" s="302"/>
      <c r="B63" s="604"/>
      <c r="C63" s="670"/>
      <c r="D63" s="670"/>
      <c r="E63" s="670"/>
      <c r="F63" s="912"/>
      <c r="G63" s="670"/>
      <c r="H63" s="670"/>
      <c r="I63" s="645"/>
      <c r="J63" s="645"/>
      <c r="K63" s="645"/>
      <c r="L63" s="645"/>
      <c r="M63" s="645"/>
      <c r="N63" s="645"/>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row>
    <row r="64" spans="1:49" s="16" customFormat="1">
      <c r="A64" s="302"/>
      <c r="B64" s="606" t="s">
        <v>220</v>
      </c>
      <c r="C64" s="358"/>
      <c r="D64" s="358"/>
      <c r="E64" s="358"/>
      <c r="F64" s="358"/>
      <c r="G64" s="358"/>
      <c r="H64" s="358"/>
      <c r="I64" s="773">
        <v>4517.1000000000004</v>
      </c>
      <c r="J64" s="773">
        <v>4176.8</v>
      </c>
      <c r="K64" s="773">
        <v>4344.6000000000004</v>
      </c>
      <c r="L64" s="773">
        <v>4581.6000000000004</v>
      </c>
      <c r="M64" s="773">
        <v>4870.6000000000004</v>
      </c>
      <c r="N64" s="773"/>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row>
    <row r="65" spans="1:49" s="16" customFormat="1">
      <c r="A65" s="302"/>
      <c r="B65" s="604"/>
      <c r="C65" s="670"/>
      <c r="D65" s="670"/>
      <c r="E65" s="670"/>
      <c r="F65" s="912"/>
      <c r="G65" s="670"/>
      <c r="H65" s="670"/>
      <c r="I65" s="645"/>
      <c r="J65" s="645"/>
      <c r="K65" s="645"/>
      <c r="L65" s="645"/>
      <c r="M65" s="645"/>
      <c r="N65" s="645"/>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row>
    <row r="66" spans="1:49" s="16" customFormat="1">
      <c r="A66" s="302"/>
      <c r="B66" s="606" t="s">
        <v>221</v>
      </c>
      <c r="C66" s="358"/>
      <c r="D66" s="358"/>
      <c r="E66" s="358"/>
      <c r="F66" s="358"/>
      <c r="G66" s="358"/>
      <c r="H66" s="358"/>
      <c r="I66" s="773">
        <f t="shared" ref="I66:M66" si="7">SUM(I67:I68)</f>
        <v>1801.6</v>
      </c>
      <c r="J66" s="773">
        <f t="shared" si="7"/>
        <v>1947.4</v>
      </c>
      <c r="K66" s="773">
        <f t="shared" si="7"/>
        <v>2040.8</v>
      </c>
      <c r="L66" s="773">
        <f t="shared" si="7"/>
        <v>2070.6</v>
      </c>
      <c r="M66" s="773">
        <f t="shared" si="7"/>
        <v>2251.8000000000002</v>
      </c>
      <c r="N66" s="773"/>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row>
    <row r="67" spans="1:49" s="16" customFormat="1">
      <c r="A67" s="302"/>
      <c r="B67" s="604" t="s">
        <v>222</v>
      </c>
      <c r="C67" s="670"/>
      <c r="D67" s="670"/>
      <c r="E67" s="670"/>
      <c r="F67" s="670"/>
      <c r="G67" s="670"/>
      <c r="H67" s="670"/>
      <c r="I67" s="645">
        <v>249.1</v>
      </c>
      <c r="J67" s="645">
        <v>268.39999999999998</v>
      </c>
      <c r="K67" s="645">
        <v>281.3</v>
      </c>
      <c r="L67" s="645">
        <v>285.39999999999998</v>
      </c>
      <c r="M67" s="645">
        <v>310.39999999999998</v>
      </c>
      <c r="N67" s="645"/>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row>
    <row r="68" spans="1:49" s="16" customFormat="1">
      <c r="A68" s="302"/>
      <c r="B68" s="604" t="s">
        <v>223</v>
      </c>
      <c r="C68" s="670"/>
      <c r="D68" s="670"/>
      <c r="E68" s="670"/>
      <c r="F68" s="670"/>
      <c r="G68" s="670"/>
      <c r="H68" s="670"/>
      <c r="I68" s="645">
        <v>1552.5</v>
      </c>
      <c r="J68" s="645">
        <v>1679</v>
      </c>
      <c r="K68" s="645">
        <v>1759.5</v>
      </c>
      <c r="L68" s="645">
        <v>1785.2</v>
      </c>
      <c r="M68" s="645">
        <v>1941.4</v>
      </c>
      <c r="N68" s="645"/>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row>
    <row r="69" spans="1:49" s="16" customFormat="1">
      <c r="A69" s="302"/>
      <c r="B69" s="604"/>
      <c r="C69" s="670"/>
      <c r="D69" s="670"/>
      <c r="E69" s="670"/>
      <c r="F69" s="912"/>
      <c r="G69" s="670"/>
      <c r="H69" s="670"/>
      <c r="I69" s="645"/>
      <c r="J69" s="645"/>
      <c r="K69" s="645"/>
      <c r="L69" s="645"/>
      <c r="M69" s="645"/>
      <c r="N69" s="645"/>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row>
    <row r="70" spans="1:49" s="16" customFormat="1">
      <c r="A70" s="302"/>
      <c r="B70" s="606" t="s">
        <v>224</v>
      </c>
      <c r="C70" s="358"/>
      <c r="D70" s="358"/>
      <c r="E70" s="358"/>
      <c r="F70" s="358"/>
      <c r="G70" s="358"/>
      <c r="H70" s="358"/>
      <c r="I70" s="773">
        <f>SUM(I71:I72)</f>
        <v>2248.8000000000002</v>
      </c>
      <c r="J70" s="773">
        <f>SUM(J71:J72)</f>
        <v>1951.5</v>
      </c>
      <c r="K70" s="773">
        <f>SUM(K71:K72)</f>
        <v>1975.6</v>
      </c>
      <c r="L70" s="773">
        <f>SUM(L71:L72)</f>
        <v>2070.1</v>
      </c>
      <c r="M70" s="773">
        <f>SUM(M71:M72)</f>
        <v>2100.6</v>
      </c>
      <c r="N70" s="773"/>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row>
    <row r="71" spans="1:49" s="16" customFormat="1">
      <c r="A71" s="302"/>
      <c r="B71" s="604" t="s">
        <v>225</v>
      </c>
      <c r="C71" s="670"/>
      <c r="D71" s="670"/>
      <c r="E71" s="670"/>
      <c r="F71" s="670"/>
      <c r="G71" s="670"/>
      <c r="H71" s="670"/>
      <c r="I71" s="645">
        <v>1484.7</v>
      </c>
      <c r="J71" s="645">
        <v>1335.7</v>
      </c>
      <c r="K71" s="645">
        <v>1385.2</v>
      </c>
      <c r="L71" s="645">
        <v>1436.5</v>
      </c>
      <c r="M71" s="645">
        <v>1544.2</v>
      </c>
      <c r="N71" s="645"/>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row>
    <row r="72" spans="1:49" s="16" customFormat="1">
      <c r="A72" s="302"/>
      <c r="B72" s="604" t="s">
        <v>226</v>
      </c>
      <c r="C72" s="670"/>
      <c r="D72" s="670"/>
      <c r="E72" s="670"/>
      <c r="F72" s="670"/>
      <c r="G72" s="670"/>
      <c r="H72" s="670"/>
      <c r="I72" s="645">
        <v>764.1</v>
      </c>
      <c r="J72" s="645">
        <v>615.79999999999995</v>
      </c>
      <c r="K72" s="645">
        <v>590.4</v>
      </c>
      <c r="L72" s="645">
        <v>633.6</v>
      </c>
      <c r="M72" s="645">
        <v>556.4</v>
      </c>
      <c r="N72" s="645"/>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row>
    <row r="73" spans="1:49" s="16" customFormat="1">
      <c r="A73" s="302"/>
      <c r="B73" s="604"/>
      <c r="C73" s="670"/>
      <c r="D73" s="670"/>
      <c r="E73" s="670"/>
      <c r="F73" s="912"/>
      <c r="G73" s="670"/>
      <c r="H73" s="670"/>
      <c r="I73" s="645"/>
      <c r="J73" s="645"/>
      <c r="K73" s="645"/>
      <c r="L73" s="645"/>
      <c r="M73" s="645"/>
      <c r="N73" s="645"/>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row>
    <row r="74" spans="1:49" s="16" customFormat="1">
      <c r="A74" s="302"/>
      <c r="B74" s="606" t="s">
        <v>227</v>
      </c>
      <c r="C74" s="358"/>
      <c r="D74" s="358"/>
      <c r="E74" s="358"/>
      <c r="F74" s="358"/>
      <c r="G74" s="358"/>
      <c r="H74" s="358"/>
      <c r="I74" s="773">
        <f t="shared" ref="I74:M74" si="8">I75</f>
        <v>61.4</v>
      </c>
      <c r="J74" s="773">
        <f t="shared" si="8"/>
        <v>59.5</v>
      </c>
      <c r="K74" s="773">
        <f t="shared" si="8"/>
        <v>61.5</v>
      </c>
      <c r="L74" s="773">
        <f t="shared" si="8"/>
        <v>63.5</v>
      </c>
      <c r="M74" s="773">
        <f t="shared" si="8"/>
        <v>66.599999999999994</v>
      </c>
      <c r="N74" s="773"/>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row>
    <row r="75" spans="1:49" s="16" customFormat="1">
      <c r="A75" s="302"/>
      <c r="B75" s="604" t="s">
        <v>228</v>
      </c>
      <c r="C75" s="670"/>
      <c r="D75" s="670"/>
      <c r="E75" s="670"/>
      <c r="F75" s="672"/>
      <c r="G75" s="672"/>
      <c r="H75" s="670"/>
      <c r="I75" s="645">
        <v>61.4</v>
      </c>
      <c r="J75" s="645">
        <v>59.5</v>
      </c>
      <c r="K75" s="645">
        <v>61.5</v>
      </c>
      <c r="L75" s="645">
        <v>63.5</v>
      </c>
      <c r="M75" s="645">
        <v>66.599999999999994</v>
      </c>
      <c r="N75" s="645"/>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row>
    <row r="76" spans="1:49" s="16" customFormat="1">
      <c r="A76" s="302"/>
      <c r="B76" s="604"/>
      <c r="C76" s="670"/>
      <c r="D76" s="670"/>
      <c r="E76" s="670"/>
      <c r="F76" s="912"/>
      <c r="G76" s="670"/>
      <c r="H76" s="670"/>
      <c r="I76" s="645"/>
      <c r="J76" s="645"/>
      <c r="K76" s="645"/>
      <c r="L76" s="645"/>
      <c r="M76" s="645"/>
      <c r="N76" s="645"/>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row>
    <row r="77" spans="1:49" s="16" customFormat="1">
      <c r="A77" s="302"/>
      <c r="B77" s="606" t="s">
        <v>229</v>
      </c>
      <c r="C77" s="358"/>
      <c r="D77" s="358"/>
      <c r="E77" s="358"/>
      <c r="F77" s="358"/>
      <c r="G77" s="358"/>
      <c r="H77" s="358"/>
      <c r="I77" s="773">
        <f t="shared" ref="I77:M77" si="9">SUM(I78:I79)</f>
        <v>417.6</v>
      </c>
      <c r="J77" s="773">
        <f t="shared" si="9"/>
        <v>438.9</v>
      </c>
      <c r="K77" s="773">
        <f t="shared" si="9"/>
        <v>505</v>
      </c>
      <c r="L77" s="773">
        <f t="shared" si="9"/>
        <v>587.9</v>
      </c>
      <c r="M77" s="773">
        <f t="shared" si="9"/>
        <v>673.8</v>
      </c>
      <c r="N77" s="773"/>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row>
    <row r="78" spans="1:49" s="16" customFormat="1">
      <c r="A78" s="302"/>
      <c r="B78" s="604" t="s">
        <v>170</v>
      </c>
      <c r="C78" s="670"/>
      <c r="D78" s="670"/>
      <c r="E78" s="670"/>
      <c r="F78" s="913"/>
      <c r="G78" s="670"/>
      <c r="H78" s="670"/>
      <c r="I78" s="645">
        <v>417.6</v>
      </c>
      <c r="J78" s="645">
        <v>438.9</v>
      </c>
      <c r="K78" s="645">
        <v>505</v>
      </c>
      <c r="L78" s="645">
        <v>587.9</v>
      </c>
      <c r="M78" s="645">
        <v>673.8</v>
      </c>
      <c r="N78" s="645"/>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row>
    <row r="79" spans="1:49" s="16" customFormat="1">
      <c r="A79" s="302"/>
      <c r="B79" s="604" t="s">
        <v>760</v>
      </c>
      <c r="C79" s="670"/>
      <c r="D79" s="670"/>
      <c r="E79" s="670"/>
      <c r="F79" s="913"/>
      <c r="G79" s="913"/>
      <c r="H79" s="672"/>
      <c r="I79" s="647" t="s">
        <v>120</v>
      </c>
      <c r="J79" s="647" t="s">
        <v>120</v>
      </c>
      <c r="K79" s="647" t="s">
        <v>120</v>
      </c>
      <c r="L79" s="647" t="s">
        <v>120</v>
      </c>
      <c r="M79" s="647"/>
      <c r="N79" s="647"/>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row>
    <row r="80" spans="1:49" s="16" customFormat="1">
      <c r="A80" s="302"/>
      <c r="B80" s="604"/>
      <c r="C80" s="670"/>
      <c r="D80" s="670"/>
      <c r="E80" s="670"/>
      <c r="F80" s="912"/>
      <c r="G80" s="670"/>
      <c r="H80" s="670"/>
      <c r="I80" s="645"/>
      <c r="J80" s="645"/>
      <c r="K80" s="645"/>
      <c r="L80" s="645"/>
      <c r="M80" s="645"/>
      <c r="N80" s="645"/>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row>
    <row r="81" spans="1:49" s="16" customFormat="1">
      <c r="A81" s="302"/>
      <c r="B81" s="606" t="s">
        <v>233</v>
      </c>
      <c r="C81" s="358"/>
      <c r="D81" s="358"/>
      <c r="E81" s="358"/>
      <c r="F81" s="358"/>
      <c r="G81" s="358"/>
      <c r="H81" s="358"/>
      <c r="I81" s="773">
        <f>SUM(I82:I93)</f>
        <v>1534.1</v>
      </c>
      <c r="J81" s="773">
        <v>1639.8</v>
      </c>
      <c r="K81" s="773">
        <v>1902.6</v>
      </c>
      <c r="L81" s="773">
        <v>2168.5</v>
      </c>
      <c r="M81" s="773">
        <f>SUM(M82:M93)</f>
        <v>2502.7999999999997</v>
      </c>
      <c r="N81" s="773"/>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row>
    <row r="82" spans="1:49" s="16" customFormat="1">
      <c r="A82" s="302"/>
      <c r="B82" s="604" t="s">
        <v>243</v>
      </c>
      <c r="C82" s="670"/>
      <c r="D82" s="670"/>
      <c r="E82" s="670"/>
      <c r="F82" s="670"/>
      <c r="G82" s="670"/>
      <c r="H82" s="670"/>
      <c r="I82" s="645">
        <v>4.0999999999999996</v>
      </c>
      <c r="J82" s="645">
        <v>4</v>
      </c>
      <c r="K82" s="645">
        <v>4.0999999999999996</v>
      </c>
      <c r="L82" s="645">
        <v>4.2</v>
      </c>
      <c r="M82" s="645">
        <v>4.4000000000000004</v>
      </c>
      <c r="N82" s="645"/>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row>
    <row r="83" spans="1:49" s="16" customFormat="1">
      <c r="A83" s="302"/>
      <c r="B83" s="604" t="s">
        <v>242</v>
      </c>
      <c r="C83" s="670"/>
      <c r="D83" s="670"/>
      <c r="E83" s="670"/>
      <c r="F83" s="670"/>
      <c r="G83" s="670"/>
      <c r="H83" s="670"/>
      <c r="I83" s="645">
        <v>9.8000000000000007</v>
      </c>
      <c r="J83" s="645">
        <v>9.5</v>
      </c>
      <c r="K83" s="645">
        <v>9.8000000000000007</v>
      </c>
      <c r="L83" s="645">
        <v>10.199999999999999</v>
      </c>
      <c r="M83" s="645">
        <v>10.7</v>
      </c>
      <c r="N83" s="645"/>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row>
    <row r="84" spans="1:49" s="16" customFormat="1">
      <c r="A84" s="302"/>
      <c r="B84" s="604" t="s">
        <v>235</v>
      </c>
      <c r="C84" s="670"/>
      <c r="D84" s="670"/>
      <c r="E84" s="670"/>
      <c r="F84" s="670"/>
      <c r="G84" s="670"/>
      <c r="H84" s="670"/>
      <c r="I84" s="645">
        <v>101.4</v>
      </c>
      <c r="J84" s="645">
        <v>113.1</v>
      </c>
      <c r="K84" s="645">
        <v>136.6</v>
      </c>
      <c r="L84" s="645">
        <v>164.8</v>
      </c>
      <c r="M84" s="645">
        <v>194.6</v>
      </c>
      <c r="N84" s="645"/>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row>
    <row r="85" spans="1:49" s="16" customFormat="1">
      <c r="A85" s="302"/>
      <c r="B85" s="604" t="s">
        <v>236</v>
      </c>
      <c r="C85" s="670"/>
      <c r="D85" s="670"/>
      <c r="E85" s="670"/>
      <c r="F85" s="670"/>
      <c r="G85" s="670"/>
      <c r="H85" s="670"/>
      <c r="I85" s="645">
        <v>3.8</v>
      </c>
      <c r="J85" s="645">
        <v>3.7</v>
      </c>
      <c r="K85" s="645">
        <v>3.8</v>
      </c>
      <c r="L85" s="645">
        <v>4</v>
      </c>
      <c r="M85" s="645">
        <v>4.2</v>
      </c>
      <c r="N85" s="645"/>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row>
    <row r="86" spans="1:49" s="16" customFormat="1">
      <c r="A86" s="302"/>
      <c r="B86" s="604" t="s">
        <v>234</v>
      </c>
      <c r="C86" s="670"/>
      <c r="D86" s="670"/>
      <c r="E86" s="670"/>
      <c r="F86" s="912"/>
      <c r="G86" s="670"/>
      <c r="H86" s="670"/>
      <c r="I86" s="645">
        <v>1278.7</v>
      </c>
      <c r="J86" s="645">
        <v>1369.9</v>
      </c>
      <c r="K86" s="645">
        <v>1593.2</v>
      </c>
      <c r="L86" s="645">
        <v>1811.5</v>
      </c>
      <c r="M86" s="645">
        <v>2094.6</v>
      </c>
      <c r="N86" s="645"/>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row>
    <row r="87" spans="1:49" s="16" customFormat="1">
      <c r="A87" s="302"/>
      <c r="B87" s="604" t="s">
        <v>241</v>
      </c>
      <c r="C87" s="670"/>
      <c r="D87" s="670"/>
      <c r="E87" s="670"/>
      <c r="F87" s="670"/>
      <c r="G87" s="670"/>
      <c r="H87" s="670"/>
      <c r="I87" s="645">
        <v>20.399999999999999</v>
      </c>
      <c r="J87" s="645">
        <v>19.7</v>
      </c>
      <c r="K87" s="645">
        <v>20.399999999999999</v>
      </c>
      <c r="L87" s="645">
        <v>21.1</v>
      </c>
      <c r="M87" s="645">
        <v>22.1</v>
      </c>
      <c r="N87" s="645"/>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row>
    <row r="88" spans="1:49" s="16" customFormat="1">
      <c r="A88" s="302"/>
      <c r="B88" s="604" t="s">
        <v>240</v>
      </c>
      <c r="C88" s="670"/>
      <c r="D88" s="670"/>
      <c r="E88" s="670"/>
      <c r="F88" s="670"/>
      <c r="G88" s="670"/>
      <c r="H88" s="670"/>
      <c r="I88" s="645">
        <v>15.6</v>
      </c>
      <c r="J88" s="645">
        <v>15.2</v>
      </c>
      <c r="K88" s="645">
        <v>15.7</v>
      </c>
      <c r="L88" s="645">
        <v>16.2</v>
      </c>
      <c r="M88" s="645">
        <v>17</v>
      </c>
      <c r="N88" s="645"/>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row>
    <row r="89" spans="1:49" s="16" customFormat="1">
      <c r="A89" s="302"/>
      <c r="B89" s="604" t="s">
        <v>238</v>
      </c>
      <c r="C89" s="670"/>
      <c r="D89" s="670"/>
      <c r="E89" s="670"/>
      <c r="F89" s="670"/>
      <c r="G89" s="670"/>
      <c r="H89" s="670"/>
      <c r="I89" s="645">
        <v>37.1</v>
      </c>
      <c r="J89" s="645">
        <v>35.9</v>
      </c>
      <c r="K89" s="645">
        <v>37.1</v>
      </c>
      <c r="L89" s="645">
        <v>38.4</v>
      </c>
      <c r="M89" s="645">
        <v>40.200000000000003</v>
      </c>
      <c r="N89" s="645"/>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row>
    <row r="90" spans="1:49" s="16" customFormat="1">
      <c r="A90" s="302"/>
      <c r="B90" s="604" t="s">
        <v>239</v>
      </c>
      <c r="C90" s="670"/>
      <c r="D90" s="670"/>
      <c r="E90" s="670"/>
      <c r="F90" s="670"/>
      <c r="G90" s="670"/>
      <c r="H90" s="670"/>
      <c r="I90" s="645">
        <v>4</v>
      </c>
      <c r="J90" s="645">
        <v>3.8</v>
      </c>
      <c r="K90" s="645">
        <v>4</v>
      </c>
      <c r="L90" s="645">
        <v>4.0999999999999996</v>
      </c>
      <c r="M90" s="645">
        <v>4.3</v>
      </c>
      <c r="N90" s="645"/>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row>
    <row r="91" spans="1:49" s="16" customFormat="1">
      <c r="A91" s="302"/>
      <c r="B91" s="604" t="s">
        <v>230</v>
      </c>
      <c r="C91" s="670"/>
      <c r="D91" s="670"/>
      <c r="E91" s="670"/>
      <c r="F91" s="670"/>
      <c r="G91" s="670"/>
      <c r="H91" s="670"/>
      <c r="I91" s="645">
        <v>59.2</v>
      </c>
      <c r="J91" s="645">
        <v>64.900000000000006</v>
      </c>
      <c r="K91" s="645">
        <v>77.900000000000006</v>
      </c>
      <c r="L91" s="645">
        <v>94.1</v>
      </c>
      <c r="M91" s="645">
        <v>110.7</v>
      </c>
      <c r="N91" s="645"/>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row>
    <row r="92" spans="1:49" s="16" customFormat="1">
      <c r="A92" s="302"/>
      <c r="B92" s="604"/>
      <c r="C92" s="670"/>
      <c r="D92" s="670"/>
      <c r="E92" s="670"/>
      <c r="F92" s="670"/>
      <c r="G92" s="670"/>
      <c r="H92" s="670"/>
      <c r="I92" s="645"/>
      <c r="J92" s="645"/>
      <c r="K92" s="645"/>
      <c r="L92" s="645"/>
      <c r="M92" s="645"/>
      <c r="N92" s="645"/>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row>
    <row r="93" spans="1:49" s="16" customFormat="1">
      <c r="A93" s="302"/>
      <c r="B93" s="606" t="s">
        <v>244</v>
      </c>
      <c r="C93" s="358"/>
      <c r="D93" s="358"/>
      <c r="E93" s="358"/>
      <c r="F93" s="358"/>
      <c r="G93" s="358"/>
      <c r="H93" s="358"/>
      <c r="I93" s="773"/>
      <c r="J93" s="773"/>
      <c r="K93" s="773"/>
      <c r="L93" s="773"/>
      <c r="M93" s="773"/>
      <c r="N93" s="773"/>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row>
    <row r="94" spans="1:49" s="16" customFormat="1">
      <c r="A94" s="302"/>
      <c r="B94" s="302"/>
      <c r="C94" s="302"/>
      <c r="D94" s="302"/>
      <c r="E94" s="300"/>
      <c r="F94" s="302"/>
      <c r="G94" s="302"/>
      <c r="H94" s="302"/>
      <c r="I94" s="302"/>
      <c r="J94" s="302"/>
      <c r="K94" s="302"/>
      <c r="L94" s="302"/>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row>
    <row r="95" spans="1:49" s="16" customFormat="1" ht="20.25">
      <c r="A95" s="302"/>
      <c r="B95" s="616" t="s">
        <v>655</v>
      </c>
      <c r="C95" s="302"/>
      <c r="D95" s="302"/>
      <c r="E95" s="300"/>
      <c r="F95" s="302"/>
      <c r="G95" s="302"/>
      <c r="H95" s="302"/>
      <c r="I95" s="302"/>
      <c r="J95" s="302"/>
      <c r="K95" s="302"/>
      <c r="L95" s="302"/>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row>
    <row r="96" spans="1:49" s="617" customFormat="1" ht="25.5">
      <c r="A96" s="544"/>
      <c r="B96" s="618" t="s">
        <v>213</v>
      </c>
      <c r="C96" s="544"/>
      <c r="D96" s="544"/>
      <c r="E96" s="635"/>
      <c r="F96" s="603" t="s">
        <v>658</v>
      </c>
      <c r="G96" s="603" t="s">
        <v>83</v>
      </c>
      <c r="H96" s="603" t="s">
        <v>83</v>
      </c>
      <c r="I96" s="603" t="s">
        <v>83</v>
      </c>
      <c r="J96" s="603" t="s">
        <v>83</v>
      </c>
      <c r="K96" s="603" t="s">
        <v>83</v>
      </c>
      <c r="L96" s="603" t="s">
        <v>83</v>
      </c>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row>
    <row r="97" spans="1:49" s="617" customFormat="1">
      <c r="A97" s="544"/>
      <c r="B97" s="620" t="s">
        <v>172</v>
      </c>
      <c r="C97" s="544"/>
      <c r="D97" s="544"/>
      <c r="E97" s="635"/>
      <c r="F97" s="603" t="s">
        <v>86</v>
      </c>
      <c r="G97" s="603" t="s">
        <v>86</v>
      </c>
      <c r="H97" s="605" t="s">
        <v>86</v>
      </c>
      <c r="I97" s="603" t="s">
        <v>86</v>
      </c>
      <c r="J97" s="603" t="s">
        <v>86</v>
      </c>
      <c r="K97" s="603" t="s">
        <v>86</v>
      </c>
      <c r="L97" s="603" t="s">
        <v>86</v>
      </c>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row>
    <row r="98" spans="1:49" s="617" customFormat="1">
      <c r="A98" s="544"/>
      <c r="B98" s="622" t="s">
        <v>174</v>
      </c>
      <c r="C98" s="544"/>
      <c r="D98" s="544"/>
      <c r="E98" s="635"/>
      <c r="F98" s="631"/>
      <c r="G98" s="631"/>
      <c r="H98" s="631"/>
      <c r="I98" s="631"/>
      <c r="J98" s="631"/>
      <c r="K98" s="631"/>
      <c r="L98" s="631"/>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row>
    <row r="99" spans="1:49" s="617" customFormat="1">
      <c r="B99" s="544"/>
      <c r="C99" s="544"/>
      <c r="D99" s="544"/>
      <c r="E99" s="635"/>
      <c r="F99" s="773">
        <v>13788.8</v>
      </c>
      <c r="G99" s="773">
        <v>13834.54</v>
      </c>
      <c r="H99" s="773">
        <v>13349.59</v>
      </c>
      <c r="I99" s="773">
        <v>12978.39</v>
      </c>
      <c r="J99" s="773">
        <v>13216.02</v>
      </c>
      <c r="K99" s="773">
        <v>13425.37</v>
      </c>
      <c r="L99" s="773">
        <v>13607.16</v>
      </c>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row>
    <row r="100" spans="1:49" s="617" customFormat="1">
      <c r="A100" s="624">
        <v>2</v>
      </c>
      <c r="B100" s="606" t="s">
        <v>214</v>
      </c>
      <c r="C100" s="544"/>
      <c r="D100" s="544"/>
      <c r="E100" s="635"/>
      <c r="F100" s="774"/>
      <c r="G100" s="774"/>
      <c r="H100" s="774"/>
      <c r="I100" s="774"/>
      <c r="J100" s="774"/>
      <c r="K100" s="774"/>
      <c r="L100" s="77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row>
    <row r="101" spans="1:49" s="617" customFormat="1">
      <c r="A101" s="625"/>
      <c r="B101" s="626"/>
      <c r="C101" s="544"/>
      <c r="D101" s="544"/>
      <c r="E101" s="635"/>
      <c r="F101" s="773">
        <v>4053.1</v>
      </c>
      <c r="G101" s="773">
        <v>3523.4</v>
      </c>
      <c r="H101" s="773">
        <v>3832.2</v>
      </c>
      <c r="I101" s="773">
        <v>3789.8</v>
      </c>
      <c r="J101" s="773">
        <v>3575.6</v>
      </c>
      <c r="K101" s="773">
        <v>3472.7</v>
      </c>
      <c r="L101" s="773">
        <v>3427.6</v>
      </c>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row>
    <row r="102" spans="1:49" s="617" customFormat="1">
      <c r="A102" s="624">
        <v>21</v>
      </c>
      <c r="B102" s="606" t="s">
        <v>215</v>
      </c>
      <c r="C102" s="544"/>
      <c r="D102" s="544"/>
      <c r="E102" s="635"/>
      <c r="F102" s="645">
        <v>1745</v>
      </c>
      <c r="G102" s="645">
        <v>1786.1</v>
      </c>
      <c r="H102" s="645">
        <v>321</v>
      </c>
      <c r="I102" s="645">
        <v>317.43</v>
      </c>
      <c r="J102" s="645">
        <v>299.49</v>
      </c>
      <c r="K102" s="645">
        <v>290.88</v>
      </c>
      <c r="L102" s="645">
        <v>287.08999999999997</v>
      </c>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row>
    <row r="103" spans="1:49" s="617" customFormat="1">
      <c r="A103" s="627">
        <v>211</v>
      </c>
      <c r="B103" s="604" t="s">
        <v>216</v>
      </c>
      <c r="C103" s="544"/>
      <c r="D103" s="544"/>
      <c r="E103" s="635"/>
      <c r="F103" s="645">
        <v>1863.7</v>
      </c>
      <c r="G103" s="645">
        <v>1249.5</v>
      </c>
      <c r="H103" s="645">
        <v>25.9</v>
      </c>
      <c r="I103" s="645">
        <v>25.61</v>
      </c>
      <c r="J103" s="645">
        <v>24.17</v>
      </c>
      <c r="K103" s="645">
        <v>23.47</v>
      </c>
      <c r="L103" s="645">
        <v>23.17</v>
      </c>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row>
    <row r="104" spans="1:49" s="617" customFormat="1">
      <c r="A104" s="627">
        <v>2111</v>
      </c>
      <c r="B104" s="604" t="s">
        <v>217</v>
      </c>
      <c r="C104" s="544"/>
      <c r="D104" s="544"/>
      <c r="E104" s="635"/>
      <c r="F104" s="645">
        <v>107.2</v>
      </c>
      <c r="G104" s="645">
        <v>123.6</v>
      </c>
      <c r="H104" s="645">
        <v>3387.3</v>
      </c>
      <c r="I104" s="645">
        <v>3349.83</v>
      </c>
      <c r="J104" s="645">
        <v>3160.47</v>
      </c>
      <c r="K104" s="645">
        <v>3069.57</v>
      </c>
      <c r="L104" s="645">
        <v>3029.67</v>
      </c>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row>
    <row r="105" spans="1:49" s="617" customFormat="1">
      <c r="A105" s="627">
        <v>2112</v>
      </c>
      <c r="B105" s="604" t="s">
        <v>218</v>
      </c>
      <c r="C105" s="544"/>
      <c r="D105" s="544"/>
      <c r="E105" s="635"/>
      <c r="F105" s="645">
        <v>337.2</v>
      </c>
      <c r="G105" s="645">
        <v>364.1</v>
      </c>
      <c r="H105" s="645">
        <v>98</v>
      </c>
      <c r="I105" s="645">
        <v>96.93</v>
      </c>
      <c r="J105" s="645">
        <v>91.45</v>
      </c>
      <c r="K105" s="645">
        <v>88.82</v>
      </c>
      <c r="L105" s="645">
        <v>87.66</v>
      </c>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row>
    <row r="106" spans="1:49" s="617" customFormat="1">
      <c r="A106" s="627">
        <v>212</v>
      </c>
      <c r="B106" s="604" t="s">
        <v>219</v>
      </c>
      <c r="C106" s="544"/>
      <c r="D106" s="544"/>
      <c r="E106" s="635"/>
      <c r="F106" s="645"/>
      <c r="G106" s="645"/>
      <c r="H106" s="645"/>
      <c r="I106" s="645"/>
      <c r="J106" s="645"/>
      <c r="K106" s="645"/>
      <c r="L106" s="645"/>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row>
    <row r="107" spans="1:49" s="617" customFormat="1">
      <c r="A107" s="627"/>
      <c r="B107" s="604"/>
      <c r="C107" s="544"/>
      <c r="D107" s="544"/>
      <c r="E107" s="635"/>
      <c r="F107" s="773">
        <v>3171.1</v>
      </c>
      <c r="G107" s="773">
        <v>4538.7</v>
      </c>
      <c r="H107" s="773">
        <v>4065.8</v>
      </c>
      <c r="I107" s="773">
        <v>4020.8</v>
      </c>
      <c r="J107" s="773">
        <v>3793.5</v>
      </c>
      <c r="K107" s="773">
        <v>3684.4</v>
      </c>
      <c r="L107" s="773">
        <v>3636.5</v>
      </c>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row>
    <row r="108" spans="1:49" s="617" customFormat="1">
      <c r="A108" s="624">
        <v>22</v>
      </c>
      <c r="B108" s="606" t="s">
        <v>220</v>
      </c>
      <c r="C108" s="544"/>
      <c r="D108" s="544"/>
      <c r="E108" s="635"/>
      <c r="F108" s="645"/>
      <c r="G108" s="645"/>
      <c r="H108" s="645"/>
      <c r="I108" s="645"/>
      <c r="J108" s="645"/>
      <c r="K108" s="645"/>
      <c r="L108" s="645"/>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row>
    <row r="109" spans="1:49" s="617" customFormat="1">
      <c r="A109" s="627"/>
      <c r="B109" s="604"/>
      <c r="C109" s="544"/>
      <c r="D109" s="544"/>
      <c r="E109" s="635"/>
      <c r="F109" s="773">
        <v>1077.3</v>
      </c>
      <c r="G109" s="773">
        <v>1443.7</v>
      </c>
      <c r="H109" s="773">
        <v>1465.7</v>
      </c>
      <c r="I109" s="773">
        <v>1449.5</v>
      </c>
      <c r="J109" s="773">
        <v>1367.5</v>
      </c>
      <c r="K109" s="773">
        <v>1328.2</v>
      </c>
      <c r="L109" s="773">
        <v>1310.9</v>
      </c>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row>
    <row r="110" spans="1:49" s="617" customFormat="1">
      <c r="A110" s="624">
        <v>24</v>
      </c>
      <c r="B110" s="606" t="s">
        <v>221</v>
      </c>
      <c r="C110" s="544"/>
      <c r="D110" s="544"/>
      <c r="E110" s="635"/>
      <c r="F110" s="645">
        <v>65.5</v>
      </c>
      <c r="G110" s="645">
        <v>267.2</v>
      </c>
      <c r="H110" s="645">
        <v>167.9</v>
      </c>
      <c r="I110" s="645">
        <v>166.06</v>
      </c>
      <c r="J110" s="645">
        <v>156.68</v>
      </c>
      <c r="K110" s="645">
        <v>152.16999999999999</v>
      </c>
      <c r="L110" s="645">
        <v>150.19</v>
      </c>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row>
    <row r="111" spans="1:49" s="617" customFormat="1">
      <c r="A111" s="627">
        <v>241</v>
      </c>
      <c r="B111" s="604" t="s">
        <v>222</v>
      </c>
      <c r="C111" s="544"/>
      <c r="D111" s="544"/>
      <c r="E111" s="635"/>
      <c r="F111" s="645">
        <v>1011.8</v>
      </c>
      <c r="G111" s="645">
        <v>1176.5</v>
      </c>
      <c r="H111" s="645">
        <v>1297.8</v>
      </c>
      <c r="I111" s="645">
        <v>1283.42</v>
      </c>
      <c r="J111" s="645">
        <v>1210.8699999999999</v>
      </c>
      <c r="K111" s="645">
        <v>1176.04</v>
      </c>
      <c r="L111" s="645">
        <v>1160.75</v>
      </c>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row>
    <row r="112" spans="1:49" s="617" customFormat="1">
      <c r="A112" s="627">
        <v>242</v>
      </c>
      <c r="B112" s="604" t="s">
        <v>223</v>
      </c>
      <c r="C112" s="544"/>
      <c r="D112" s="544"/>
      <c r="E112" s="635"/>
      <c r="F112" s="645"/>
      <c r="G112" s="645"/>
      <c r="H112" s="645"/>
      <c r="I112" s="645"/>
      <c r="J112" s="645"/>
      <c r="K112" s="645"/>
      <c r="L112" s="645"/>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row>
    <row r="113" spans="1:49" s="617" customFormat="1">
      <c r="A113" s="627"/>
      <c r="B113" s="604"/>
      <c r="C113" s="544"/>
      <c r="D113" s="544"/>
      <c r="E113" s="635"/>
      <c r="F113" s="773">
        <v>4041.4</v>
      </c>
      <c r="G113" s="773">
        <v>2342.6999999999998</v>
      </c>
      <c r="H113" s="773">
        <v>2209.6999999999998</v>
      </c>
      <c r="I113" s="773">
        <v>1961.7</v>
      </c>
      <c r="J113" s="773">
        <v>2822.1</v>
      </c>
      <c r="K113" s="773">
        <v>3330.4</v>
      </c>
      <c r="L113" s="773">
        <v>3643.4</v>
      </c>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row>
    <row r="114" spans="1:49" s="617" customFormat="1">
      <c r="A114" s="624">
        <v>26</v>
      </c>
      <c r="B114" s="606" t="s">
        <v>224</v>
      </c>
      <c r="C114" s="544"/>
      <c r="D114" s="544"/>
      <c r="E114" s="635"/>
      <c r="F114" s="645">
        <v>1290.5999999999999</v>
      </c>
      <c r="G114" s="645">
        <v>1395.6</v>
      </c>
      <c r="H114" s="645">
        <v>873.1</v>
      </c>
      <c r="I114" s="645">
        <v>863.44</v>
      </c>
      <c r="J114" s="645">
        <v>814.63</v>
      </c>
      <c r="K114" s="645">
        <v>791.2</v>
      </c>
      <c r="L114" s="645">
        <v>780.92</v>
      </c>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row>
    <row r="115" spans="1:49" s="617" customFormat="1">
      <c r="A115" s="627">
        <v>2631</v>
      </c>
      <c r="B115" s="604" t="s">
        <v>225</v>
      </c>
      <c r="C115" s="544"/>
      <c r="D115" s="544"/>
      <c r="E115" s="635"/>
      <c r="F115" s="645">
        <v>2750.8</v>
      </c>
      <c r="G115" s="645">
        <v>947.1</v>
      </c>
      <c r="H115" s="645">
        <v>1336.6</v>
      </c>
      <c r="I115" s="645">
        <v>1098.23</v>
      </c>
      <c r="J115" s="645">
        <v>2007.44</v>
      </c>
      <c r="K115" s="645">
        <v>2539.15</v>
      </c>
      <c r="L115" s="645">
        <v>2862.46</v>
      </c>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row>
    <row r="116" spans="1:49" s="617" customFormat="1">
      <c r="A116" s="627">
        <v>2632</v>
      </c>
      <c r="B116" s="604" t="s">
        <v>226</v>
      </c>
      <c r="C116" s="544"/>
      <c r="D116" s="544"/>
      <c r="E116" s="635"/>
      <c r="F116" s="645"/>
      <c r="G116" s="645"/>
      <c r="H116" s="645"/>
      <c r="I116" s="645"/>
      <c r="J116" s="645"/>
      <c r="K116" s="645"/>
      <c r="L116" s="645"/>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row>
    <row r="117" spans="1:49" s="617" customFormat="1">
      <c r="A117" s="627"/>
      <c r="B117" s="604"/>
      <c r="C117" s="544"/>
      <c r="D117" s="544"/>
      <c r="E117" s="635"/>
      <c r="F117" s="773">
        <v>0</v>
      </c>
      <c r="G117" s="773">
        <v>0</v>
      </c>
      <c r="H117" s="773">
        <v>37.4</v>
      </c>
      <c r="I117" s="773">
        <v>37.01</v>
      </c>
      <c r="J117" s="773">
        <v>34.92</v>
      </c>
      <c r="K117" s="773">
        <v>33.909999999999997</v>
      </c>
      <c r="L117" s="773">
        <v>33.47</v>
      </c>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row>
    <row r="118" spans="1:49" s="617" customFormat="1">
      <c r="A118" s="624">
        <v>27</v>
      </c>
      <c r="B118" s="606" t="s">
        <v>227</v>
      </c>
      <c r="C118" s="544"/>
      <c r="D118" s="544"/>
      <c r="E118" s="635"/>
      <c r="F118" s="645" t="s">
        <v>120</v>
      </c>
      <c r="G118" s="645" t="s">
        <v>120</v>
      </c>
      <c r="H118" s="645">
        <v>37.4</v>
      </c>
      <c r="I118" s="645">
        <v>37.01</v>
      </c>
      <c r="J118" s="645">
        <v>34.92</v>
      </c>
      <c r="K118" s="645">
        <v>33.909999999999997</v>
      </c>
      <c r="L118" s="645">
        <v>33.47</v>
      </c>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row>
    <row r="119" spans="1:49" s="617" customFormat="1">
      <c r="A119" s="627">
        <v>2721</v>
      </c>
      <c r="B119" s="604" t="s">
        <v>228</v>
      </c>
      <c r="C119" s="544"/>
      <c r="D119" s="544"/>
      <c r="E119" s="635"/>
      <c r="F119" s="645"/>
      <c r="G119" s="645"/>
      <c r="H119" s="645"/>
      <c r="I119" s="645"/>
      <c r="J119" s="645"/>
      <c r="K119" s="645"/>
      <c r="L119" s="645"/>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row>
    <row r="120" spans="1:49" s="617" customFormat="1">
      <c r="A120" s="627"/>
      <c r="B120" s="604"/>
      <c r="C120" s="544"/>
      <c r="D120" s="544"/>
      <c r="E120" s="635"/>
      <c r="F120" s="773">
        <v>129.9</v>
      </c>
      <c r="G120" s="773">
        <v>404</v>
      </c>
      <c r="H120" s="773">
        <v>456.5</v>
      </c>
      <c r="I120" s="773">
        <v>451.5</v>
      </c>
      <c r="J120" s="773">
        <v>426</v>
      </c>
      <c r="K120" s="773">
        <v>413.7</v>
      </c>
      <c r="L120" s="773">
        <v>408.3</v>
      </c>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row>
    <row r="121" spans="1:49" s="617" customFormat="1">
      <c r="A121" s="624">
        <v>28</v>
      </c>
      <c r="B121" s="606" t="s">
        <v>229</v>
      </c>
      <c r="C121" s="544"/>
      <c r="D121" s="544"/>
      <c r="E121" s="635"/>
      <c r="F121" s="645" t="s">
        <v>120</v>
      </c>
      <c r="G121" s="645">
        <v>404</v>
      </c>
      <c r="H121" s="645">
        <v>454.6</v>
      </c>
      <c r="I121" s="645">
        <v>449.59</v>
      </c>
      <c r="J121" s="645">
        <v>424.17</v>
      </c>
      <c r="K121" s="645">
        <v>411.97</v>
      </c>
      <c r="L121" s="645">
        <v>406.62</v>
      </c>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row>
    <row r="122" spans="1:49" s="617" customFormat="1">
      <c r="A122" s="627">
        <v>2821</v>
      </c>
      <c r="B122" s="604" t="s">
        <v>230</v>
      </c>
      <c r="C122" s="544"/>
      <c r="D122" s="544"/>
      <c r="E122" s="635"/>
      <c r="F122" s="647" t="s">
        <v>120</v>
      </c>
      <c r="G122" s="647" t="s">
        <v>120</v>
      </c>
      <c r="H122" s="647" t="s">
        <v>120</v>
      </c>
      <c r="I122" s="647" t="s">
        <v>120</v>
      </c>
      <c r="J122" s="647" t="s">
        <v>120</v>
      </c>
      <c r="K122" s="647" t="s">
        <v>120</v>
      </c>
      <c r="L122" s="647" t="s">
        <v>120</v>
      </c>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row>
    <row r="123" spans="1:49" s="617" customFormat="1">
      <c r="A123" s="627">
        <v>2822</v>
      </c>
      <c r="B123" s="604" t="s">
        <v>231</v>
      </c>
      <c r="C123" s="544"/>
      <c r="D123" s="544"/>
      <c r="E123" s="635"/>
      <c r="F123" s="647" t="s">
        <v>120</v>
      </c>
      <c r="G123" s="647" t="s">
        <v>120</v>
      </c>
      <c r="H123" s="645">
        <v>1.9</v>
      </c>
      <c r="I123" s="645">
        <v>1.89</v>
      </c>
      <c r="J123" s="645">
        <v>1.78</v>
      </c>
      <c r="K123" s="645">
        <v>1.73</v>
      </c>
      <c r="L123" s="645">
        <v>1.71</v>
      </c>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row>
    <row r="124" spans="1:49" s="617" customFormat="1">
      <c r="A124" s="627">
        <v>283</v>
      </c>
      <c r="B124" s="628" t="s">
        <v>232</v>
      </c>
      <c r="C124" s="544"/>
      <c r="D124" s="544"/>
      <c r="E124" s="635"/>
      <c r="F124" s="645"/>
      <c r="G124" s="645"/>
      <c r="H124" s="645"/>
      <c r="I124" s="645"/>
      <c r="J124" s="645"/>
      <c r="K124" s="645"/>
      <c r="L124" s="645"/>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row>
    <row r="125" spans="1:49" s="617" customFormat="1">
      <c r="A125" s="627"/>
      <c r="B125" s="604"/>
      <c r="C125" s="544"/>
      <c r="D125" s="544"/>
      <c r="E125" s="635"/>
      <c r="F125" s="773">
        <v>1316.1</v>
      </c>
      <c r="G125" s="773">
        <v>1582</v>
      </c>
      <c r="H125" s="773">
        <v>1241.9000000000001</v>
      </c>
      <c r="I125" s="773">
        <v>1228.2</v>
      </c>
      <c r="J125" s="773">
        <v>1158.8</v>
      </c>
      <c r="K125" s="773">
        <v>1125.4000000000001</v>
      </c>
      <c r="L125" s="773">
        <v>1110.8</v>
      </c>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row>
    <row r="126" spans="1:49" s="617" customFormat="1">
      <c r="A126" s="624">
        <v>31</v>
      </c>
      <c r="B126" s="606" t="s">
        <v>233</v>
      </c>
      <c r="C126" s="544"/>
      <c r="D126" s="544"/>
      <c r="E126" s="635"/>
      <c r="F126" s="645">
        <v>1265.7</v>
      </c>
      <c r="G126" s="645">
        <v>1522</v>
      </c>
      <c r="H126" s="645">
        <v>107.5</v>
      </c>
      <c r="I126" s="645">
        <v>106.27</v>
      </c>
      <c r="J126" s="645">
        <v>100.26</v>
      </c>
      <c r="K126" s="645">
        <v>97.38</v>
      </c>
      <c r="L126" s="645">
        <v>96.12</v>
      </c>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row>
    <row r="127" spans="1:49" s="617" customFormat="1">
      <c r="A127" s="627">
        <v>311</v>
      </c>
      <c r="B127" s="604" t="s">
        <v>234</v>
      </c>
      <c r="C127" s="544"/>
      <c r="D127" s="544"/>
      <c r="E127" s="635"/>
      <c r="F127" s="645" t="s">
        <v>120</v>
      </c>
      <c r="G127" s="645" t="s">
        <v>120</v>
      </c>
      <c r="H127" s="645">
        <v>1.1000000000000001</v>
      </c>
      <c r="I127" s="645">
        <v>1.04</v>
      </c>
      <c r="J127" s="645">
        <v>0.98</v>
      </c>
      <c r="K127" s="645">
        <v>0.96</v>
      </c>
      <c r="L127" s="645">
        <v>0.94</v>
      </c>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row>
    <row r="128" spans="1:49" s="617" customFormat="1">
      <c r="A128" s="627">
        <v>3111</v>
      </c>
      <c r="B128" s="604" t="s">
        <v>235</v>
      </c>
      <c r="C128" s="544"/>
      <c r="D128" s="544"/>
      <c r="E128" s="635"/>
      <c r="F128" s="645" t="s">
        <v>120</v>
      </c>
      <c r="G128" s="645" t="s">
        <v>120</v>
      </c>
      <c r="H128" s="645">
        <v>6.8</v>
      </c>
      <c r="I128" s="645">
        <v>6.74</v>
      </c>
      <c r="J128" s="645">
        <v>6.36</v>
      </c>
      <c r="K128" s="645">
        <v>6.18</v>
      </c>
      <c r="L128" s="645">
        <v>6.1</v>
      </c>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row>
    <row r="129" spans="1:49" s="617" customFormat="1">
      <c r="A129" s="627">
        <v>31111</v>
      </c>
      <c r="B129" s="604" t="s">
        <v>236</v>
      </c>
      <c r="C129" s="544"/>
      <c r="D129" s="544"/>
      <c r="E129" s="635"/>
      <c r="F129" s="645" t="s">
        <v>120</v>
      </c>
      <c r="G129" s="645" t="s">
        <v>120</v>
      </c>
      <c r="H129" s="645">
        <v>1060.0999999999999</v>
      </c>
      <c r="I129" s="645">
        <v>1048.3399999999999</v>
      </c>
      <c r="J129" s="645">
        <v>989.08</v>
      </c>
      <c r="K129" s="645">
        <v>960.63</v>
      </c>
      <c r="L129" s="645">
        <v>948.15</v>
      </c>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row>
    <row r="130" spans="1:49" s="617" customFormat="1">
      <c r="A130" s="627">
        <v>31112</v>
      </c>
      <c r="B130" s="604" t="s">
        <v>237</v>
      </c>
      <c r="C130" s="544"/>
      <c r="D130" s="544"/>
      <c r="E130" s="635"/>
      <c r="F130" s="645" t="s">
        <v>120</v>
      </c>
      <c r="G130" s="645" t="s">
        <v>120</v>
      </c>
      <c r="H130" s="645">
        <v>13.2</v>
      </c>
      <c r="I130" s="645">
        <v>13.1</v>
      </c>
      <c r="J130" s="645">
        <v>12.36</v>
      </c>
      <c r="K130" s="645">
        <v>12.01</v>
      </c>
      <c r="L130" s="645">
        <v>11.85</v>
      </c>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row>
    <row r="131" spans="1:49" s="617" customFormat="1">
      <c r="A131" s="627">
        <v>31113</v>
      </c>
      <c r="B131" s="604" t="s">
        <v>238</v>
      </c>
      <c r="C131" s="544"/>
      <c r="D131" s="544"/>
      <c r="E131" s="635"/>
      <c r="F131" s="645">
        <v>15.7</v>
      </c>
      <c r="G131" s="645">
        <v>27.3</v>
      </c>
      <c r="H131" s="645">
        <v>3.5</v>
      </c>
      <c r="I131" s="645">
        <v>3.41</v>
      </c>
      <c r="J131" s="645">
        <v>3.22</v>
      </c>
      <c r="K131" s="645">
        <v>3.13</v>
      </c>
      <c r="L131" s="645">
        <v>3.09</v>
      </c>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row>
    <row r="132" spans="1:49" s="617" customFormat="1">
      <c r="A132" s="627">
        <v>31121</v>
      </c>
      <c r="B132" s="604" t="s">
        <v>239</v>
      </c>
      <c r="C132" s="544"/>
      <c r="D132" s="544"/>
      <c r="E132" s="635"/>
      <c r="F132" s="645">
        <v>24.1</v>
      </c>
      <c r="G132" s="645">
        <v>21.8</v>
      </c>
      <c r="H132" s="645">
        <v>12.8</v>
      </c>
      <c r="I132" s="645">
        <v>12.61</v>
      </c>
      <c r="J132" s="645">
        <v>11.9</v>
      </c>
      <c r="K132" s="645">
        <v>11.56</v>
      </c>
      <c r="L132" s="645">
        <v>11.41</v>
      </c>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row>
    <row r="133" spans="1:49" s="617" customFormat="1">
      <c r="A133" s="627">
        <v>31122</v>
      </c>
      <c r="B133" s="604" t="s">
        <v>240</v>
      </c>
      <c r="C133" s="544"/>
      <c r="D133" s="544"/>
      <c r="E133" s="635"/>
      <c r="F133" s="645">
        <v>10.6</v>
      </c>
      <c r="G133" s="645">
        <v>10.8</v>
      </c>
      <c r="H133" s="645">
        <v>16.3</v>
      </c>
      <c r="I133" s="645">
        <v>16.14</v>
      </c>
      <c r="J133" s="645">
        <v>15.22</v>
      </c>
      <c r="K133" s="645">
        <v>14.79</v>
      </c>
      <c r="L133" s="645">
        <v>14.59</v>
      </c>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row>
    <row r="134" spans="1:49" s="617" customFormat="1">
      <c r="A134" s="627">
        <v>311221</v>
      </c>
      <c r="B134" s="604" t="s">
        <v>241</v>
      </c>
      <c r="C134" s="544"/>
      <c r="D134" s="544"/>
      <c r="E134" s="635"/>
      <c r="F134" s="645" t="s">
        <v>120</v>
      </c>
      <c r="G134" s="645" t="s">
        <v>120</v>
      </c>
      <c r="H134" s="645">
        <v>16.399999999999999</v>
      </c>
      <c r="I134" s="645">
        <v>16.260000000000002</v>
      </c>
      <c r="J134" s="645">
        <v>15.34</v>
      </c>
      <c r="K134" s="645">
        <v>14.9</v>
      </c>
      <c r="L134" s="645">
        <v>14.71</v>
      </c>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row>
    <row r="135" spans="1:49" s="617" customFormat="1">
      <c r="A135" s="627">
        <v>3141</v>
      </c>
      <c r="B135" s="604" t="s">
        <v>242</v>
      </c>
      <c r="C135" s="544"/>
      <c r="D135" s="544"/>
      <c r="E135" s="635"/>
      <c r="F135" s="645" t="s">
        <v>120</v>
      </c>
      <c r="G135" s="645" t="s">
        <v>120</v>
      </c>
      <c r="H135" s="645">
        <v>4.3</v>
      </c>
      <c r="I135" s="645">
        <v>4.26</v>
      </c>
      <c r="J135" s="645">
        <v>4.0199999999999996</v>
      </c>
      <c r="K135" s="645">
        <v>3.9</v>
      </c>
      <c r="L135" s="645">
        <v>3.85</v>
      </c>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row>
    <row r="136" spans="1:49" s="617" customFormat="1">
      <c r="A136" s="627">
        <v>3144</v>
      </c>
      <c r="B136" s="604" t="s">
        <v>243</v>
      </c>
      <c r="C136" s="544"/>
      <c r="D136" s="544"/>
      <c r="E136" s="635"/>
      <c r="F136" s="645"/>
      <c r="G136" s="645"/>
      <c r="H136" s="645"/>
      <c r="I136" s="645"/>
      <c r="J136" s="645"/>
      <c r="K136" s="645"/>
      <c r="L136" s="645"/>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s="617" customFormat="1">
      <c r="A137" s="627"/>
      <c r="B137" s="544"/>
      <c r="C137" s="544"/>
      <c r="D137" s="544"/>
      <c r="E137" s="635"/>
      <c r="F137" s="773">
        <v>-227</v>
      </c>
      <c r="G137" s="773">
        <v>0</v>
      </c>
      <c r="H137" s="773">
        <v>40.4</v>
      </c>
      <c r="I137" s="773">
        <v>39.96</v>
      </c>
      <c r="J137" s="773">
        <v>37.700000000000003</v>
      </c>
      <c r="K137" s="773">
        <v>36.619999999999997</v>
      </c>
      <c r="L137" s="773">
        <v>36.14</v>
      </c>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row>
    <row r="138" spans="1:49" s="16" customFormat="1">
      <c r="A138" s="624">
        <v>9</v>
      </c>
      <c r="B138" s="606" t="s">
        <v>244</v>
      </c>
      <c r="C138" s="302"/>
      <c r="D138" s="302"/>
      <c r="E138" s="300"/>
      <c r="F138" s="302"/>
      <c r="G138" s="302"/>
      <c r="H138" s="302"/>
      <c r="I138" s="302"/>
      <c r="J138" s="302"/>
      <c r="K138" s="302"/>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row>
    <row r="139" spans="1:49" s="16" customFormat="1">
      <c r="A139" s="302"/>
      <c r="B139" s="302"/>
      <c r="C139" s="302"/>
      <c r="D139" s="302"/>
      <c r="E139" s="300"/>
      <c r="F139" s="302"/>
      <c r="G139" s="302"/>
      <c r="H139" s="302"/>
      <c r="I139" s="302"/>
      <c r="J139" s="302"/>
      <c r="K139" s="302"/>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row>
    <row r="140" spans="1:49" s="16" customFormat="1">
      <c r="A140" s="302"/>
      <c r="B140" s="302"/>
      <c r="C140" s="302"/>
      <c r="D140" s="302"/>
      <c r="E140" s="300"/>
      <c r="F140" s="302"/>
      <c r="G140" s="302"/>
      <c r="H140" s="302"/>
      <c r="I140" s="302"/>
      <c r="J140" s="302"/>
      <c r="K140" s="302"/>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row>
    <row r="141" spans="1:49" s="16" customFormat="1">
      <c r="A141" s="302"/>
      <c r="B141" s="302"/>
      <c r="C141" s="302"/>
      <c r="D141" s="302"/>
      <c r="E141" s="300"/>
      <c r="F141" s="302"/>
      <c r="G141" s="302"/>
      <c r="H141" s="302"/>
      <c r="I141" s="302"/>
      <c r="J141" s="302"/>
      <c r="K141" s="302"/>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row>
    <row r="142" spans="1:49" s="16" customFormat="1">
      <c r="A142" s="302"/>
      <c r="B142" s="302"/>
      <c r="C142" s="302"/>
      <c r="D142" s="302"/>
      <c r="E142" s="300"/>
      <c r="F142" s="302"/>
      <c r="G142" s="302"/>
      <c r="H142" s="302"/>
      <c r="I142" s="302"/>
      <c r="J142" s="302"/>
      <c r="K142" s="302"/>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row>
    <row r="143" spans="1:49" s="617" customFormat="1">
      <c r="A143" s="302"/>
      <c r="B143" s="302"/>
      <c r="C143" s="544"/>
      <c r="D143" s="544"/>
      <c r="E143" s="544"/>
      <c r="F143" s="544"/>
      <c r="G143" s="544"/>
      <c r="H143" s="544"/>
      <c r="I143" s="544"/>
      <c r="J143" s="544"/>
      <c r="K143" s="54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row>
    <row r="144" spans="1:49" s="617" customFormat="1" ht="20.25">
      <c r="A144" s="544"/>
      <c r="B144" s="616" t="s">
        <v>471</v>
      </c>
      <c r="C144" s="516">
        <v>2012</v>
      </c>
      <c r="D144" s="516">
        <v>2013</v>
      </c>
      <c r="E144" s="516">
        <v>2014</v>
      </c>
      <c r="F144" s="659"/>
      <c r="G144" s="619">
        <v>2016</v>
      </c>
      <c r="H144" s="619">
        <v>2017</v>
      </c>
      <c r="I144" s="619">
        <v>2018</v>
      </c>
      <c r="J144" s="619">
        <v>2019</v>
      </c>
      <c r="K144" s="619">
        <v>2020</v>
      </c>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row>
    <row r="145" spans="1:11" s="24" customFormat="1" ht="15.75" customHeight="1">
      <c r="A145" s="540"/>
      <c r="B145" s="618" t="s">
        <v>213</v>
      </c>
      <c r="C145" s="517" t="s">
        <v>82</v>
      </c>
      <c r="D145" s="517" t="s">
        <v>82</v>
      </c>
      <c r="E145" s="517" t="s">
        <v>82</v>
      </c>
      <c r="F145" s="660"/>
      <c r="G145" s="621" t="s">
        <v>83</v>
      </c>
      <c r="H145" s="621" t="s">
        <v>83</v>
      </c>
      <c r="I145" s="621" t="s">
        <v>83</v>
      </c>
      <c r="J145" s="621" t="s">
        <v>83</v>
      </c>
      <c r="K145" s="621" t="s">
        <v>83</v>
      </c>
    </row>
    <row r="146" spans="1:11" s="24" customFormat="1">
      <c r="A146" s="540"/>
      <c r="B146" s="620" t="s">
        <v>172</v>
      </c>
      <c r="C146" s="518" t="s">
        <v>85</v>
      </c>
      <c r="D146" s="518" t="s">
        <v>85</v>
      </c>
      <c r="E146" s="518" t="s">
        <v>85</v>
      </c>
      <c r="F146" s="258"/>
      <c r="G146" s="608" t="s">
        <v>85</v>
      </c>
      <c r="H146" s="608" t="s">
        <v>85</v>
      </c>
      <c r="I146" s="608" t="s">
        <v>85</v>
      </c>
      <c r="J146" s="608" t="s">
        <v>85</v>
      </c>
      <c r="K146" s="608" t="s">
        <v>85</v>
      </c>
    </row>
    <row r="147" spans="1:11" s="24" customFormat="1">
      <c r="A147" s="540"/>
      <c r="B147" s="622" t="s">
        <v>174</v>
      </c>
      <c r="C147" s="519"/>
      <c r="D147" s="519"/>
      <c r="E147" s="519"/>
      <c r="F147" s="397"/>
      <c r="G147" s="623"/>
      <c r="H147" s="623"/>
      <c r="I147" s="623"/>
      <c r="J147" s="623"/>
      <c r="K147" s="623"/>
    </row>
    <row r="148" spans="1:11" s="24" customFormat="1">
      <c r="A148" s="540"/>
      <c r="B148" s="540"/>
      <c r="C148" s="520">
        <v>9943.2999999999993</v>
      </c>
      <c r="D148" s="520">
        <v>13175.5</v>
      </c>
      <c r="E148" s="520">
        <v>15453.9</v>
      </c>
      <c r="F148" s="278"/>
      <c r="G148" s="607">
        <v>15129.7</v>
      </c>
      <c r="H148" s="607">
        <v>14762.6</v>
      </c>
      <c r="I148" s="607">
        <v>14013.4</v>
      </c>
      <c r="J148" s="607">
        <v>14169.7</v>
      </c>
      <c r="K148" s="607">
        <v>14752</v>
      </c>
    </row>
    <row r="149" spans="1:11" s="24" customFormat="1">
      <c r="A149" s="624">
        <v>2</v>
      </c>
      <c r="B149" s="606" t="s">
        <v>214</v>
      </c>
      <c r="C149" s="521"/>
      <c r="D149" s="521"/>
      <c r="E149" s="521"/>
      <c r="F149" s="368"/>
      <c r="G149" s="575"/>
      <c r="H149" s="575"/>
      <c r="I149" s="575"/>
      <c r="J149" s="575"/>
      <c r="K149" s="575"/>
    </row>
    <row r="150" spans="1:11" s="24" customFormat="1">
      <c r="A150" s="625"/>
      <c r="B150" s="626"/>
      <c r="C150" s="520">
        <v>2496.5</v>
      </c>
      <c r="D150" s="520">
        <v>2785.7</v>
      </c>
      <c r="E150" s="520">
        <v>3696.7</v>
      </c>
      <c r="F150" s="278"/>
      <c r="G150" s="607">
        <v>3723.7</v>
      </c>
      <c r="H150" s="607">
        <v>3876.3</v>
      </c>
      <c r="I150" s="607">
        <v>3679</v>
      </c>
      <c r="J150" s="607">
        <v>3720.1</v>
      </c>
      <c r="K150" s="607">
        <v>3872.9</v>
      </c>
    </row>
    <row r="151" spans="1:11" s="24" customFormat="1">
      <c r="A151" s="624">
        <v>21</v>
      </c>
      <c r="B151" s="606" t="s">
        <v>215</v>
      </c>
      <c r="C151" s="518">
        <v>2282.3000000000002</v>
      </c>
      <c r="D151" s="522">
        <v>2606</v>
      </c>
      <c r="E151" s="518">
        <v>3242.6</v>
      </c>
      <c r="F151" s="258"/>
      <c r="G151" s="608">
        <v>3441.6</v>
      </c>
      <c r="H151" s="608">
        <v>3592.4</v>
      </c>
      <c r="I151" s="608">
        <v>3409.6</v>
      </c>
      <c r="J151" s="608">
        <v>3447.6</v>
      </c>
      <c r="K151" s="608">
        <v>3589.3</v>
      </c>
    </row>
    <row r="152" spans="1:11" s="24" customFormat="1">
      <c r="A152" s="627">
        <v>211</v>
      </c>
      <c r="B152" s="604" t="s">
        <v>450</v>
      </c>
      <c r="C152" s="518">
        <v>978.6</v>
      </c>
      <c r="D152" s="518">
        <v>1404.8</v>
      </c>
      <c r="E152" s="518">
        <v>2818.5</v>
      </c>
      <c r="F152" s="258"/>
      <c r="G152" s="608">
        <v>1663.3</v>
      </c>
      <c r="H152" s="608">
        <v>0</v>
      </c>
      <c r="I152" s="608">
        <v>0</v>
      </c>
      <c r="J152" s="608">
        <v>0</v>
      </c>
      <c r="K152" s="608">
        <v>0</v>
      </c>
    </row>
    <row r="153" spans="1:11" s="24" customFormat="1">
      <c r="A153" s="627">
        <v>211</v>
      </c>
      <c r="B153" s="604" t="s">
        <v>216</v>
      </c>
      <c r="C153" s="518">
        <v>1215.5999999999999</v>
      </c>
      <c r="D153" s="518">
        <v>1084.5999999999999</v>
      </c>
      <c r="E153" s="518">
        <v>308.60000000000002</v>
      </c>
      <c r="F153" s="258"/>
      <c r="G153" s="608">
        <v>1651.2</v>
      </c>
      <c r="H153" s="608">
        <v>3469</v>
      </c>
      <c r="I153" s="608">
        <v>3292.4</v>
      </c>
      <c r="J153" s="608">
        <v>3329.2</v>
      </c>
      <c r="K153" s="608">
        <v>3466</v>
      </c>
    </row>
    <row r="154" spans="1:11" s="24" customFormat="1">
      <c r="A154" s="627">
        <v>2111</v>
      </c>
      <c r="B154" s="604" t="s">
        <v>217</v>
      </c>
      <c r="C154" s="518">
        <v>88.1</v>
      </c>
      <c r="D154" s="518">
        <v>116.6</v>
      </c>
      <c r="E154" s="518">
        <v>115.4</v>
      </c>
      <c r="F154" s="258"/>
      <c r="G154" s="608">
        <v>127</v>
      </c>
      <c r="H154" s="608">
        <v>123.4</v>
      </c>
      <c r="I154" s="608">
        <v>117.2</v>
      </c>
      <c r="J154" s="608">
        <v>118.5</v>
      </c>
      <c r="K154" s="608">
        <v>123.3</v>
      </c>
    </row>
    <row r="155" spans="1:11" s="24" customFormat="1">
      <c r="A155" s="627">
        <v>2112</v>
      </c>
      <c r="B155" s="604" t="s">
        <v>218</v>
      </c>
      <c r="C155" s="518">
        <v>214.2</v>
      </c>
      <c r="D155" s="518">
        <v>179.7</v>
      </c>
      <c r="E155" s="518">
        <v>454.2</v>
      </c>
      <c r="F155" s="258"/>
      <c r="G155" s="608">
        <v>282.10000000000002</v>
      </c>
      <c r="H155" s="608">
        <v>283.89999999999998</v>
      </c>
      <c r="I155" s="608">
        <v>269.39999999999998</v>
      </c>
      <c r="J155" s="608">
        <v>272.39999999999998</v>
      </c>
      <c r="K155" s="608">
        <v>283.60000000000002</v>
      </c>
    </row>
    <row r="156" spans="1:11" s="24" customFormat="1">
      <c r="A156" s="627">
        <v>212</v>
      </c>
      <c r="B156" s="604" t="s">
        <v>219</v>
      </c>
      <c r="C156" s="518">
        <v>214.2</v>
      </c>
      <c r="D156" s="518">
        <v>179.7</v>
      </c>
      <c r="E156" s="518">
        <v>454.2</v>
      </c>
      <c r="F156" s="258"/>
      <c r="G156" s="608">
        <v>282.10000000000002</v>
      </c>
      <c r="H156" s="608">
        <v>283.89999999999998</v>
      </c>
      <c r="I156" s="608">
        <v>269.39999999999998</v>
      </c>
      <c r="J156" s="608">
        <v>272.39999999999998</v>
      </c>
      <c r="K156" s="608">
        <v>283.60000000000002</v>
      </c>
    </row>
    <row r="157" spans="1:11" s="24" customFormat="1">
      <c r="A157" s="627">
        <v>2121</v>
      </c>
      <c r="B157" s="604" t="s">
        <v>451</v>
      </c>
      <c r="C157" s="518"/>
      <c r="D157" s="518"/>
      <c r="E157" s="518"/>
      <c r="F157" s="258"/>
      <c r="G157" s="608"/>
      <c r="H157" s="608"/>
      <c r="I157" s="608"/>
      <c r="J157" s="608"/>
      <c r="K157" s="608"/>
    </row>
    <row r="158" spans="1:11" s="24" customFormat="1">
      <c r="A158" s="627"/>
      <c r="B158" s="604"/>
      <c r="C158" s="520">
        <v>2372.3000000000002</v>
      </c>
      <c r="D158" s="520">
        <v>4335</v>
      </c>
      <c r="E158" s="520">
        <v>3691.2</v>
      </c>
      <c r="F158" s="278"/>
      <c r="G158" s="607">
        <v>4297.8</v>
      </c>
      <c r="H158" s="607">
        <v>4479.8999999999996</v>
      </c>
      <c r="I158" s="607">
        <v>4251.8999999999996</v>
      </c>
      <c r="J158" s="607">
        <v>4299.3</v>
      </c>
      <c r="K158" s="607">
        <v>4476</v>
      </c>
    </row>
    <row r="159" spans="1:11" s="24" customFormat="1">
      <c r="A159" s="624">
        <v>22</v>
      </c>
      <c r="B159" s="606" t="s">
        <v>220</v>
      </c>
      <c r="C159" s="518"/>
      <c r="D159" s="518"/>
      <c r="E159" s="518"/>
      <c r="F159" s="258"/>
      <c r="G159" s="608"/>
      <c r="H159" s="608"/>
      <c r="I159" s="608"/>
      <c r="J159" s="608"/>
      <c r="K159" s="608"/>
    </row>
    <row r="160" spans="1:11" s="24" customFormat="1">
      <c r="A160" s="627"/>
      <c r="B160" s="604"/>
      <c r="C160" s="520">
        <v>452.3</v>
      </c>
      <c r="D160" s="520">
        <v>521.1</v>
      </c>
      <c r="E160" s="520">
        <v>933.1</v>
      </c>
      <c r="F160" s="278"/>
      <c r="G160" s="607">
        <v>1100.7</v>
      </c>
      <c r="H160" s="607">
        <v>1453.1</v>
      </c>
      <c r="I160" s="607">
        <v>1379.1</v>
      </c>
      <c r="J160" s="607">
        <v>1394.5</v>
      </c>
      <c r="K160" s="607">
        <v>1451.8</v>
      </c>
    </row>
    <row r="161" spans="1:11" s="24" customFormat="1">
      <c r="A161" s="624">
        <v>24</v>
      </c>
      <c r="B161" s="606" t="s">
        <v>221</v>
      </c>
      <c r="C161" s="518">
        <v>38.1</v>
      </c>
      <c r="D161" s="518">
        <v>42.2</v>
      </c>
      <c r="E161" s="518">
        <v>92.7</v>
      </c>
      <c r="F161" s="258"/>
      <c r="G161" s="608">
        <v>68.400000000000006</v>
      </c>
      <c r="H161" s="608">
        <v>267.2</v>
      </c>
      <c r="I161" s="608">
        <v>253.6</v>
      </c>
      <c r="J161" s="608">
        <v>256.39999999999998</v>
      </c>
      <c r="K161" s="608">
        <v>266.89999999999998</v>
      </c>
    </row>
    <row r="162" spans="1:11" s="24" customFormat="1">
      <c r="A162" s="627">
        <v>241</v>
      </c>
      <c r="B162" s="604" t="s">
        <v>222</v>
      </c>
      <c r="C162" s="518">
        <v>414.2</v>
      </c>
      <c r="D162" s="518">
        <v>478.9</v>
      </c>
      <c r="E162" s="518">
        <v>840.4</v>
      </c>
      <c r="F162" s="258"/>
      <c r="G162" s="608">
        <v>1032.3</v>
      </c>
      <c r="H162" s="608">
        <v>1185.9000000000001</v>
      </c>
      <c r="I162" s="608">
        <v>1125.5999999999999</v>
      </c>
      <c r="J162" s="608">
        <v>1138.0999999999999</v>
      </c>
      <c r="K162" s="608">
        <v>1184.9000000000001</v>
      </c>
    </row>
    <row r="163" spans="1:11" s="24" customFormat="1">
      <c r="A163" s="627">
        <v>242</v>
      </c>
      <c r="B163" s="604" t="s">
        <v>223</v>
      </c>
      <c r="C163" s="518"/>
      <c r="D163" s="518"/>
      <c r="E163" s="518"/>
      <c r="F163" s="258"/>
      <c r="G163" s="608"/>
      <c r="H163" s="608"/>
      <c r="I163" s="608"/>
      <c r="J163" s="608"/>
      <c r="K163" s="608"/>
    </row>
    <row r="164" spans="1:11" s="24" customFormat="1">
      <c r="A164" s="627"/>
      <c r="B164" s="604"/>
      <c r="C164" s="520">
        <v>2074.5</v>
      </c>
      <c r="D164" s="520">
        <v>1323.6</v>
      </c>
      <c r="E164" s="520">
        <v>2514.8000000000002</v>
      </c>
      <c r="F164" s="278"/>
      <c r="G164" s="607">
        <v>3132.7</v>
      </c>
      <c r="H164" s="607">
        <v>2436.9</v>
      </c>
      <c r="I164" s="607">
        <v>2314.9</v>
      </c>
      <c r="J164" s="607">
        <v>2340.6999999999998</v>
      </c>
      <c r="K164" s="607">
        <v>2436.9</v>
      </c>
    </row>
    <row r="165" spans="1:11" s="24" customFormat="1">
      <c r="A165" s="624">
        <v>26</v>
      </c>
      <c r="B165" s="606" t="s">
        <v>224</v>
      </c>
      <c r="C165" s="518">
        <v>2074.5</v>
      </c>
      <c r="D165" s="522">
        <v>1323.6</v>
      </c>
      <c r="E165" s="518">
        <v>2514.8000000000002</v>
      </c>
      <c r="F165" s="258"/>
      <c r="G165" s="608">
        <v>3132.7</v>
      </c>
      <c r="H165" s="608">
        <v>2436.9</v>
      </c>
      <c r="I165" s="608">
        <v>2314.9</v>
      </c>
      <c r="J165" s="608">
        <v>2340.6999999999998</v>
      </c>
      <c r="K165" s="608">
        <v>2436.9</v>
      </c>
    </row>
    <row r="166" spans="1:11" s="24" customFormat="1">
      <c r="A166" s="627">
        <v>263</v>
      </c>
      <c r="B166" s="604" t="s">
        <v>452</v>
      </c>
      <c r="C166" s="518">
        <v>2073.6999999999998</v>
      </c>
      <c r="D166" s="518">
        <v>1323.6</v>
      </c>
      <c r="E166" s="518">
        <v>2500.6</v>
      </c>
      <c r="F166" s="258"/>
      <c r="G166" s="608">
        <v>1879.5</v>
      </c>
      <c r="H166" s="608">
        <v>1553.5</v>
      </c>
      <c r="I166" s="608">
        <v>1476.5</v>
      </c>
      <c r="J166" s="608">
        <v>1492.9</v>
      </c>
      <c r="K166" s="608">
        <v>1554.3</v>
      </c>
    </row>
    <row r="167" spans="1:11" s="24" customFormat="1">
      <c r="A167" s="627">
        <v>2631</v>
      </c>
      <c r="B167" s="604" t="s">
        <v>225</v>
      </c>
      <c r="C167" s="518">
        <v>0.8</v>
      </c>
      <c r="D167" s="518"/>
      <c r="E167" s="518">
        <v>14.2</v>
      </c>
      <c r="F167" s="258"/>
      <c r="G167" s="608">
        <v>1253.3</v>
      </c>
      <c r="H167" s="608">
        <v>883.4</v>
      </c>
      <c r="I167" s="608">
        <v>838.4</v>
      </c>
      <c r="J167" s="608">
        <v>847.8</v>
      </c>
      <c r="K167" s="608">
        <v>882.6</v>
      </c>
    </row>
    <row r="168" spans="1:11" s="24" customFormat="1">
      <c r="A168" s="627">
        <v>2632</v>
      </c>
      <c r="B168" s="604" t="s">
        <v>226</v>
      </c>
      <c r="C168" s="518"/>
      <c r="D168" s="518"/>
      <c r="E168" s="518"/>
      <c r="F168" s="258"/>
      <c r="G168" s="608"/>
      <c r="H168" s="608"/>
      <c r="I168" s="608"/>
      <c r="J168" s="608"/>
      <c r="K168" s="608"/>
    </row>
    <row r="169" spans="1:11" s="24" customFormat="1">
      <c r="A169" s="627"/>
      <c r="B169" s="604"/>
      <c r="C169" s="520">
        <v>0</v>
      </c>
      <c r="D169" s="520">
        <v>0</v>
      </c>
      <c r="E169" s="520">
        <v>0</v>
      </c>
      <c r="F169" s="278"/>
      <c r="G169" s="607">
        <v>0</v>
      </c>
      <c r="H169" s="607">
        <v>86.5</v>
      </c>
      <c r="I169" s="607">
        <v>82.1</v>
      </c>
      <c r="J169" s="607">
        <v>83</v>
      </c>
      <c r="K169" s="607">
        <v>86.4</v>
      </c>
    </row>
    <row r="170" spans="1:11" s="24" customFormat="1">
      <c r="A170" s="624">
        <v>27</v>
      </c>
      <c r="B170" s="606" t="s">
        <v>227</v>
      </c>
      <c r="C170" s="518" t="s">
        <v>120</v>
      </c>
      <c r="D170" s="518" t="s">
        <v>120</v>
      </c>
      <c r="E170" s="518" t="s">
        <v>120</v>
      </c>
      <c r="F170" s="258"/>
      <c r="G170" s="608" t="s">
        <v>120</v>
      </c>
      <c r="H170" s="608">
        <v>86.5</v>
      </c>
      <c r="I170" s="608">
        <v>82.1</v>
      </c>
      <c r="J170" s="608">
        <v>83</v>
      </c>
      <c r="K170" s="608">
        <v>86.4</v>
      </c>
    </row>
    <row r="171" spans="1:11" s="24" customFormat="1">
      <c r="A171" s="627">
        <v>2721</v>
      </c>
      <c r="B171" s="604" t="s">
        <v>228</v>
      </c>
      <c r="C171" s="518"/>
      <c r="D171" s="518"/>
      <c r="E171" s="518"/>
      <c r="F171" s="258"/>
      <c r="G171" s="608"/>
      <c r="H171" s="608"/>
      <c r="I171" s="608"/>
      <c r="J171" s="608"/>
      <c r="K171" s="608"/>
    </row>
    <row r="172" spans="1:11" s="24" customFormat="1">
      <c r="A172" s="627"/>
      <c r="B172" s="604"/>
      <c r="C172" s="520">
        <v>72.5</v>
      </c>
      <c r="D172" s="520">
        <v>858.7</v>
      </c>
      <c r="E172" s="520">
        <v>204.5</v>
      </c>
      <c r="F172" s="278"/>
      <c r="G172" s="607">
        <v>180.6</v>
      </c>
      <c r="H172" s="607">
        <v>492.1</v>
      </c>
      <c r="I172" s="607">
        <v>467.1</v>
      </c>
      <c r="J172" s="607">
        <v>472.3</v>
      </c>
      <c r="K172" s="607">
        <v>491.7</v>
      </c>
    </row>
    <row r="173" spans="1:11" s="24" customFormat="1">
      <c r="A173" s="624">
        <v>28</v>
      </c>
      <c r="B173" s="606" t="s">
        <v>229</v>
      </c>
      <c r="C173" s="518">
        <v>72.5</v>
      </c>
      <c r="D173" s="518">
        <v>858.7</v>
      </c>
      <c r="E173" s="518">
        <v>204.5</v>
      </c>
      <c r="F173" s="258"/>
      <c r="G173" s="608">
        <v>180.6</v>
      </c>
      <c r="H173" s="608">
        <v>488</v>
      </c>
      <c r="I173" s="608">
        <v>463.2</v>
      </c>
      <c r="J173" s="608">
        <v>468.3</v>
      </c>
      <c r="K173" s="608">
        <v>487.6</v>
      </c>
    </row>
    <row r="174" spans="1:11" s="24" customFormat="1">
      <c r="A174" s="627">
        <v>282</v>
      </c>
      <c r="B174" s="604" t="s">
        <v>170</v>
      </c>
      <c r="C174" s="518">
        <v>72.5</v>
      </c>
      <c r="D174" s="518">
        <v>858.7</v>
      </c>
      <c r="E174" s="518">
        <v>164.5</v>
      </c>
      <c r="F174" s="258"/>
      <c r="G174" s="608">
        <v>180.6</v>
      </c>
      <c r="H174" s="608">
        <v>488</v>
      </c>
      <c r="I174" s="608">
        <v>463.2</v>
      </c>
      <c r="J174" s="608">
        <v>468.3</v>
      </c>
      <c r="K174" s="608">
        <v>487.6</v>
      </c>
    </row>
    <row r="175" spans="1:11" s="24" customFormat="1">
      <c r="A175" s="627">
        <v>2821</v>
      </c>
      <c r="B175" s="604" t="s">
        <v>230</v>
      </c>
      <c r="C175" s="518" t="s">
        <v>120</v>
      </c>
      <c r="D175" s="518" t="s">
        <v>120</v>
      </c>
      <c r="E175" s="518">
        <v>40</v>
      </c>
      <c r="F175" s="258"/>
      <c r="G175" s="608" t="s">
        <v>120</v>
      </c>
      <c r="H175" s="608" t="s">
        <v>120</v>
      </c>
      <c r="I175" s="608" t="s">
        <v>120</v>
      </c>
      <c r="J175" s="608" t="s">
        <v>120</v>
      </c>
      <c r="K175" s="608" t="s">
        <v>120</v>
      </c>
    </row>
    <row r="176" spans="1:11" s="24" customFormat="1">
      <c r="A176" s="627">
        <v>2822</v>
      </c>
      <c r="B176" s="604" t="s">
        <v>231</v>
      </c>
      <c r="C176" s="518" t="s">
        <v>120</v>
      </c>
      <c r="D176" s="518" t="s">
        <v>120</v>
      </c>
      <c r="E176" s="518" t="s">
        <v>120</v>
      </c>
      <c r="F176" s="258"/>
      <c r="G176" s="608" t="s">
        <v>120</v>
      </c>
      <c r="H176" s="608">
        <v>4.0999999999999996</v>
      </c>
      <c r="I176" s="608">
        <v>3.9</v>
      </c>
      <c r="J176" s="608">
        <v>3.9</v>
      </c>
      <c r="K176" s="608">
        <v>4.0999999999999996</v>
      </c>
    </row>
    <row r="177" spans="1:11" s="24" customFormat="1">
      <c r="A177" s="627">
        <v>283</v>
      </c>
      <c r="B177" s="628" t="s">
        <v>232</v>
      </c>
      <c r="C177" s="518" t="s">
        <v>120</v>
      </c>
      <c r="D177" s="518" t="s">
        <v>120</v>
      </c>
      <c r="E177" s="518" t="s">
        <v>120</v>
      </c>
      <c r="F177" s="258"/>
      <c r="G177" s="608">
        <v>0</v>
      </c>
      <c r="H177" s="608">
        <v>4.0999999999999996</v>
      </c>
      <c r="I177" s="608">
        <v>3.9</v>
      </c>
      <c r="J177" s="608">
        <v>3.9</v>
      </c>
      <c r="K177" s="608">
        <v>4.0999999999999996</v>
      </c>
    </row>
    <row r="178" spans="1:11" s="24" customFormat="1">
      <c r="A178" s="627">
        <v>28311</v>
      </c>
      <c r="B178" s="604" t="s">
        <v>453</v>
      </c>
      <c r="C178" s="518"/>
      <c r="D178" s="518"/>
      <c r="E178" s="518"/>
      <c r="F178" s="258"/>
      <c r="G178" s="608"/>
      <c r="H178" s="608"/>
      <c r="I178" s="608"/>
      <c r="J178" s="608"/>
      <c r="K178" s="608"/>
    </row>
    <row r="179" spans="1:11" s="24" customFormat="1">
      <c r="A179" s="627"/>
      <c r="B179" s="604"/>
      <c r="C179" s="520">
        <v>2474.6999999999998</v>
      </c>
      <c r="D179" s="520">
        <v>2904.3</v>
      </c>
      <c r="E179" s="520">
        <v>4413.6000000000004</v>
      </c>
      <c r="F179" s="278"/>
      <c r="G179" s="607">
        <v>2361.3000000000002</v>
      </c>
      <c r="H179" s="607">
        <v>1936.1</v>
      </c>
      <c r="I179" s="607">
        <v>1837.6</v>
      </c>
      <c r="J179" s="607">
        <v>1858.1</v>
      </c>
      <c r="K179" s="607">
        <v>1934.4</v>
      </c>
    </row>
    <row r="180" spans="1:11" s="24" customFormat="1">
      <c r="A180" s="624">
        <v>31</v>
      </c>
      <c r="B180" s="606" t="s">
        <v>233</v>
      </c>
      <c r="C180" s="518">
        <v>2474.6999999999998</v>
      </c>
      <c r="D180" s="522">
        <v>2904.3</v>
      </c>
      <c r="E180" s="518">
        <v>4413.6000000000004</v>
      </c>
      <c r="F180" s="258"/>
      <c r="G180" s="608">
        <v>2361.3000000000002</v>
      </c>
      <c r="H180" s="608">
        <v>1916.6</v>
      </c>
      <c r="I180" s="608">
        <v>1819.1</v>
      </c>
      <c r="J180" s="608">
        <v>1839.4</v>
      </c>
      <c r="K180" s="608">
        <v>1914.9</v>
      </c>
    </row>
    <row r="181" spans="1:11" s="24" customFormat="1">
      <c r="A181" s="627">
        <v>311</v>
      </c>
      <c r="B181" s="604" t="s">
        <v>295</v>
      </c>
      <c r="C181" s="518">
        <v>2411.3000000000002</v>
      </c>
      <c r="D181" s="518">
        <v>2791.3</v>
      </c>
      <c r="E181" s="518">
        <v>4259.7</v>
      </c>
      <c r="F181" s="258"/>
      <c r="G181" s="608">
        <v>2303.3000000000002</v>
      </c>
      <c r="H181" s="608">
        <v>987.7</v>
      </c>
      <c r="I181" s="608">
        <v>937.5</v>
      </c>
      <c r="J181" s="608">
        <v>947.9</v>
      </c>
      <c r="K181" s="608">
        <v>986.9</v>
      </c>
    </row>
    <row r="182" spans="1:11" s="24" customFormat="1">
      <c r="A182" s="627">
        <v>311</v>
      </c>
      <c r="B182" s="604" t="s">
        <v>234</v>
      </c>
      <c r="C182" s="518" t="s">
        <v>120</v>
      </c>
      <c r="D182" s="518" t="s">
        <v>120</v>
      </c>
      <c r="E182" s="518" t="s">
        <v>120</v>
      </c>
      <c r="F182" s="258"/>
      <c r="G182" s="608" t="s">
        <v>120</v>
      </c>
      <c r="H182" s="608">
        <v>496.9</v>
      </c>
      <c r="I182" s="608">
        <v>471.6</v>
      </c>
      <c r="J182" s="608">
        <v>476.8</v>
      </c>
      <c r="K182" s="608">
        <v>496.4</v>
      </c>
    </row>
    <row r="183" spans="1:11" s="24" customFormat="1">
      <c r="A183" s="627">
        <v>3111</v>
      </c>
      <c r="B183" s="604" t="s">
        <v>235</v>
      </c>
      <c r="C183" s="518" t="s">
        <v>120</v>
      </c>
      <c r="D183" s="518" t="s">
        <v>120</v>
      </c>
      <c r="E183" s="518" t="s">
        <v>120</v>
      </c>
      <c r="F183" s="258"/>
      <c r="G183" s="608" t="s">
        <v>120</v>
      </c>
      <c r="H183" s="608">
        <v>15.4</v>
      </c>
      <c r="I183" s="608">
        <v>14.7</v>
      </c>
      <c r="J183" s="608">
        <v>14.8</v>
      </c>
      <c r="K183" s="608">
        <v>15.4</v>
      </c>
    </row>
    <row r="184" spans="1:11" s="24" customFormat="1">
      <c r="A184" s="627">
        <v>31111</v>
      </c>
      <c r="B184" s="604" t="s">
        <v>236</v>
      </c>
      <c r="C184" s="518" t="s">
        <v>120</v>
      </c>
      <c r="D184" s="518" t="s">
        <v>120</v>
      </c>
      <c r="E184" s="518" t="s">
        <v>120</v>
      </c>
      <c r="F184" s="258"/>
      <c r="G184" s="608" t="s">
        <v>120</v>
      </c>
      <c r="H184" s="608">
        <v>1.2</v>
      </c>
      <c r="I184" s="608">
        <v>1.1000000000000001</v>
      </c>
      <c r="J184" s="608">
        <v>1.2</v>
      </c>
      <c r="K184" s="608">
        <v>1.2</v>
      </c>
    </row>
    <row r="185" spans="1:11" s="24" customFormat="1">
      <c r="A185" s="627">
        <v>31112</v>
      </c>
      <c r="B185" s="604" t="s">
        <v>237</v>
      </c>
      <c r="C185" s="518" t="s">
        <v>120</v>
      </c>
      <c r="D185" s="518" t="s">
        <v>120</v>
      </c>
      <c r="E185" s="518" t="s">
        <v>120</v>
      </c>
      <c r="F185" s="258"/>
      <c r="G185" s="608" t="s">
        <v>120</v>
      </c>
      <c r="H185" s="608">
        <v>353.4</v>
      </c>
      <c r="I185" s="608">
        <v>335.5</v>
      </c>
      <c r="J185" s="608">
        <v>339.2</v>
      </c>
      <c r="K185" s="608">
        <v>353.1</v>
      </c>
    </row>
    <row r="186" spans="1:11" s="24" customFormat="1">
      <c r="A186" s="627">
        <v>31113</v>
      </c>
      <c r="B186" s="604" t="s">
        <v>238</v>
      </c>
      <c r="C186" s="518">
        <v>39.299999999999997</v>
      </c>
      <c r="D186" s="518">
        <v>23.6</v>
      </c>
      <c r="E186" s="518">
        <v>51.3</v>
      </c>
      <c r="F186" s="258"/>
      <c r="G186" s="608">
        <v>16.600000000000001</v>
      </c>
      <c r="H186" s="608">
        <v>16.399999999999999</v>
      </c>
      <c r="I186" s="608">
        <v>15.6</v>
      </c>
      <c r="J186" s="608">
        <v>15.8</v>
      </c>
      <c r="K186" s="608">
        <v>16.399999999999999</v>
      </c>
    </row>
    <row r="187" spans="1:11" s="24" customFormat="1">
      <c r="A187" s="627">
        <v>31121</v>
      </c>
      <c r="B187" s="604" t="s">
        <v>239</v>
      </c>
      <c r="C187" s="518">
        <v>24</v>
      </c>
      <c r="D187" s="518">
        <v>23.8</v>
      </c>
      <c r="E187" s="518">
        <v>54.7</v>
      </c>
      <c r="F187" s="258"/>
      <c r="G187" s="608">
        <v>30.7</v>
      </c>
      <c r="H187" s="608">
        <v>24.7</v>
      </c>
      <c r="I187" s="608">
        <v>23.4</v>
      </c>
      <c r="J187" s="608">
        <v>23.7</v>
      </c>
      <c r="K187" s="608">
        <v>24.6</v>
      </c>
    </row>
    <row r="188" spans="1:11" s="24" customFormat="1">
      <c r="A188" s="627">
        <v>31122</v>
      </c>
      <c r="B188" s="604" t="s">
        <v>240</v>
      </c>
      <c r="C188" s="518" t="s">
        <v>120</v>
      </c>
      <c r="D188" s="518">
        <v>65.7</v>
      </c>
      <c r="E188" s="518">
        <v>47.9</v>
      </c>
      <c r="F188" s="258"/>
      <c r="G188" s="608">
        <v>10.7</v>
      </c>
      <c r="H188" s="608">
        <v>20.8</v>
      </c>
      <c r="I188" s="608">
        <v>19.7</v>
      </c>
      <c r="J188" s="608">
        <v>20</v>
      </c>
      <c r="K188" s="608">
        <v>20.8</v>
      </c>
    </row>
    <row r="189" spans="1:11" s="24" customFormat="1">
      <c r="A189" s="627">
        <v>311221</v>
      </c>
      <c r="B189" s="604" t="s">
        <v>241</v>
      </c>
      <c r="C189" s="518" t="s">
        <v>120</v>
      </c>
      <c r="D189" s="518" t="s">
        <v>120</v>
      </c>
      <c r="E189" s="518" t="s">
        <v>120</v>
      </c>
      <c r="F189" s="258"/>
      <c r="G189" s="608" t="s">
        <v>120</v>
      </c>
      <c r="H189" s="608">
        <v>19.5</v>
      </c>
      <c r="I189" s="608">
        <v>18.5</v>
      </c>
      <c r="J189" s="608">
        <v>18.7</v>
      </c>
      <c r="K189" s="608">
        <v>19.5</v>
      </c>
    </row>
    <row r="190" spans="1:11" s="24" customFormat="1">
      <c r="A190" s="627">
        <v>3141</v>
      </c>
      <c r="B190" s="604" t="s">
        <v>242</v>
      </c>
      <c r="C190" s="518"/>
      <c r="D190" s="518"/>
      <c r="E190" s="518"/>
      <c r="F190" s="258"/>
      <c r="G190" s="608"/>
      <c r="H190" s="608"/>
      <c r="I190" s="608"/>
      <c r="J190" s="608"/>
      <c r="K190" s="608"/>
    </row>
    <row r="191" spans="1:11" s="24" customFormat="1">
      <c r="A191" s="627"/>
      <c r="B191" s="604"/>
      <c r="C191" s="520">
        <v>0</v>
      </c>
      <c r="D191" s="520">
        <v>447.1</v>
      </c>
      <c r="E191" s="520">
        <v>0</v>
      </c>
      <c r="F191" s="278"/>
      <c r="G191" s="607">
        <v>333</v>
      </c>
      <c r="H191" s="607">
        <v>1.8</v>
      </c>
      <c r="I191" s="607">
        <v>1.7</v>
      </c>
      <c r="J191" s="607">
        <v>1.7</v>
      </c>
      <c r="K191" s="607">
        <v>1.8</v>
      </c>
    </row>
    <row r="192" spans="1:11">
      <c r="A192" s="624">
        <v>9</v>
      </c>
      <c r="B192" s="606" t="s">
        <v>244</v>
      </c>
      <c r="C192" s="511"/>
      <c r="D192" s="511"/>
      <c r="E192" s="511"/>
      <c r="F192" s="511"/>
      <c r="G192" s="511"/>
      <c r="H192" s="511"/>
      <c r="I192" s="511"/>
      <c r="J192" s="511"/>
      <c r="K192" s="511"/>
    </row>
    <row r="193" spans="2:2">
      <c r="B193" s="511"/>
    </row>
  </sheetData>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421"/>
  <sheetViews>
    <sheetView workbookViewId="0">
      <pane xSplit="2" ySplit="1" topLeftCell="C2" activePane="bottomRight" state="frozen"/>
      <selection pane="topRight" activeCell="C1" sqref="C1"/>
      <selection pane="bottomLeft" activeCell="A2" sqref="A2"/>
      <selection pane="bottomRight" activeCell="S42" sqref="S42"/>
    </sheetView>
  </sheetViews>
  <sheetFormatPr defaultColWidth="8.85546875" defaultRowHeight="12.75"/>
  <cols>
    <col min="1" max="1" width="4" style="14" customWidth="1"/>
    <col min="2" max="2" width="65.42578125" style="14" bestFit="1" customWidth="1"/>
    <col min="3" max="6" width="11.28515625" style="93" customWidth="1"/>
    <col min="7" max="7" width="11.7109375" style="65" customWidth="1"/>
    <col min="8" max="12" width="12.28515625" style="43" customWidth="1"/>
    <col min="13" max="14" width="12.28515625" style="14" customWidth="1"/>
    <col min="15" max="16384" width="8.85546875" style="14"/>
  </cols>
  <sheetData>
    <row r="1" spans="1:21" ht="15.75">
      <c r="A1" s="287"/>
      <c r="B1" s="288" t="s">
        <v>717</v>
      </c>
      <c r="C1" s="66">
        <v>2012</v>
      </c>
      <c r="D1" s="66">
        <v>2013</v>
      </c>
      <c r="E1" s="66">
        <v>2014</v>
      </c>
      <c r="F1" s="66">
        <v>2015</v>
      </c>
      <c r="G1" s="66">
        <v>2016</v>
      </c>
      <c r="H1" s="66">
        <v>2017</v>
      </c>
      <c r="I1" s="661">
        <v>2018</v>
      </c>
      <c r="J1" s="66">
        <v>2018</v>
      </c>
      <c r="K1" s="66">
        <v>2019</v>
      </c>
      <c r="L1" s="66">
        <v>2020</v>
      </c>
      <c r="M1" s="66">
        <v>2021</v>
      </c>
      <c r="N1" s="12">
        <v>2022</v>
      </c>
      <c r="O1" s="12">
        <v>2023</v>
      </c>
    </row>
    <row r="2" spans="1:21" ht="13.5" customHeight="1">
      <c r="A2" s="287"/>
      <c r="B2" s="288" t="s">
        <v>172</v>
      </c>
      <c r="C2" s="68" t="s">
        <v>82</v>
      </c>
      <c r="D2" s="68" t="s">
        <v>82</v>
      </c>
      <c r="E2" s="68" t="s">
        <v>82</v>
      </c>
      <c r="F2" s="68" t="s">
        <v>82</v>
      </c>
      <c r="G2" s="68" t="s">
        <v>82</v>
      </c>
      <c r="H2" s="884" t="s">
        <v>82</v>
      </c>
      <c r="I2" s="603" t="s">
        <v>83</v>
      </c>
      <c r="J2" s="994" t="s">
        <v>82</v>
      </c>
      <c r="K2" s="67" t="s">
        <v>83</v>
      </c>
      <c r="L2" s="67" t="s">
        <v>83</v>
      </c>
      <c r="M2" s="67" t="s">
        <v>83</v>
      </c>
      <c r="N2" s="67" t="s">
        <v>83</v>
      </c>
      <c r="O2" s="67" t="s">
        <v>83</v>
      </c>
    </row>
    <row r="3" spans="1:21" ht="14.25" customHeight="1">
      <c r="A3" s="287"/>
      <c r="B3" s="289" t="s">
        <v>174</v>
      </c>
      <c r="C3" s="69" t="s">
        <v>85</v>
      </c>
      <c r="D3" s="69" t="s">
        <v>85</v>
      </c>
      <c r="E3" s="69" t="s">
        <v>85</v>
      </c>
      <c r="F3" s="68" t="s">
        <v>675</v>
      </c>
      <c r="G3" s="68" t="s">
        <v>675</v>
      </c>
      <c r="H3" s="886" t="s">
        <v>771</v>
      </c>
      <c r="I3" s="605" t="s">
        <v>675</v>
      </c>
      <c r="J3" s="994" t="s">
        <v>781</v>
      </c>
      <c r="K3" s="126" t="s">
        <v>771</v>
      </c>
      <c r="L3" s="126" t="s">
        <v>771</v>
      </c>
      <c r="M3" s="126" t="s">
        <v>771</v>
      </c>
      <c r="N3" s="126" t="s">
        <v>771</v>
      </c>
      <c r="O3" s="126" t="s">
        <v>771</v>
      </c>
    </row>
    <row r="4" spans="1:21">
      <c r="A4" s="287"/>
      <c r="B4" s="287"/>
      <c r="C4" s="65"/>
      <c r="D4" s="65"/>
      <c r="E4" s="65"/>
      <c r="F4" s="68"/>
      <c r="H4" s="65"/>
      <c r="I4" s="631"/>
      <c r="J4" s="994"/>
      <c r="K4" s="93"/>
      <c r="L4" s="93"/>
      <c r="M4" s="93"/>
      <c r="N4" s="93"/>
      <c r="O4" s="93"/>
    </row>
    <row r="5" spans="1:21" s="13" customFormat="1">
      <c r="A5" s="298"/>
      <c r="B5" s="291" t="s">
        <v>246</v>
      </c>
      <c r="C5" s="138">
        <f>6643.9</f>
        <v>6643.9</v>
      </c>
      <c r="D5" s="138">
        <f>8778.2</f>
        <v>8778.2000000000007</v>
      </c>
      <c r="E5" s="138">
        <f>9947.9</f>
        <v>9947.9</v>
      </c>
      <c r="F5" s="77">
        <f>F6+F11+F12+F26+F13+F14+F24+F25</f>
        <v>6337.6</v>
      </c>
      <c r="G5" s="77">
        <f>G6+G11+G12+G26+G13+G14+G24+G25</f>
        <v>5390.3</v>
      </c>
      <c r="H5" s="77">
        <v>5728.3</v>
      </c>
      <c r="I5" s="607">
        <v>6472.8</v>
      </c>
      <c r="J5" s="995">
        <v>6746.2</v>
      </c>
      <c r="K5" s="76">
        <v>7750.8</v>
      </c>
      <c r="L5" s="859">
        <v>7392.3</v>
      </c>
      <c r="M5" s="76">
        <v>7336</v>
      </c>
      <c r="N5" s="76">
        <v>7831.8</v>
      </c>
      <c r="O5" s="76">
        <v>8699.7999999999993</v>
      </c>
      <c r="P5" s="933"/>
      <c r="Q5" s="933"/>
      <c r="R5" s="933"/>
      <c r="S5" s="933"/>
      <c r="T5" s="933"/>
      <c r="U5" s="933"/>
    </row>
    <row r="6" spans="1:21" s="17" customFormat="1">
      <c r="A6" s="300"/>
      <c r="B6" s="293" t="s">
        <v>247</v>
      </c>
      <c r="C6" s="140">
        <v>1396.8</v>
      </c>
      <c r="D6" s="140">
        <v>1448</v>
      </c>
      <c r="E6" s="140">
        <v>2025.5</v>
      </c>
      <c r="F6" s="78">
        <v>2133.8000000000002</v>
      </c>
      <c r="G6" s="140">
        <v>2394.5</v>
      </c>
      <c r="H6" s="140">
        <v>2286.1999999999998</v>
      </c>
      <c r="I6" s="777">
        <v>2282.9</v>
      </c>
      <c r="J6" s="997">
        <v>2817</v>
      </c>
      <c r="K6" s="139">
        <v>2089.9</v>
      </c>
      <c r="L6" s="139">
        <v>2249.4</v>
      </c>
      <c r="M6" s="139">
        <v>2364.9</v>
      </c>
      <c r="N6" s="139">
        <v>2428</v>
      </c>
      <c r="O6" s="139">
        <v>2555.3000000000002</v>
      </c>
    </row>
    <row r="7" spans="1:21" s="17" customFormat="1" hidden="1">
      <c r="A7" s="300">
        <v>211</v>
      </c>
      <c r="B7" s="514" t="s">
        <v>248</v>
      </c>
      <c r="C7" s="140">
        <v>1184.5999999999999</v>
      </c>
      <c r="D7" s="140">
        <v>1294</v>
      </c>
      <c r="E7" s="140">
        <v>1604.9</v>
      </c>
      <c r="F7" s="78"/>
      <c r="G7" s="78"/>
      <c r="H7" s="140"/>
      <c r="I7" s="139"/>
      <c r="J7" s="997"/>
      <c r="K7" s="139"/>
      <c r="L7" s="139"/>
      <c r="M7" s="139"/>
      <c r="N7" s="139"/>
      <c r="O7" s="139"/>
    </row>
    <row r="8" spans="1:21" s="17" customFormat="1" hidden="1">
      <c r="A8" s="300"/>
      <c r="B8" s="514" t="s">
        <v>249</v>
      </c>
      <c r="C8" s="147" t="s">
        <v>120</v>
      </c>
      <c r="D8" s="147" t="s">
        <v>120</v>
      </c>
      <c r="E8" s="147" t="s">
        <v>120</v>
      </c>
      <c r="F8" s="78"/>
      <c r="G8" s="78"/>
      <c r="H8" s="140"/>
      <c r="I8" s="139"/>
      <c r="J8" s="997"/>
      <c r="K8" s="139"/>
      <c r="L8" s="139"/>
      <c r="M8" s="139"/>
      <c r="N8" s="139"/>
      <c r="O8" s="139"/>
    </row>
    <row r="9" spans="1:21" s="17" customFormat="1" hidden="1">
      <c r="A9" s="300"/>
      <c r="B9" s="514" t="s">
        <v>250</v>
      </c>
      <c r="C9" s="147" t="s">
        <v>120</v>
      </c>
      <c r="D9" s="147" t="s">
        <v>120</v>
      </c>
      <c r="E9" s="147" t="s">
        <v>120</v>
      </c>
      <c r="F9" s="78"/>
      <c r="G9" s="78"/>
      <c r="H9" s="140"/>
      <c r="I9" s="139"/>
      <c r="J9" s="997"/>
      <c r="K9" s="139"/>
      <c r="L9" s="139"/>
      <c r="M9" s="139"/>
      <c r="N9" s="139"/>
      <c r="O9" s="139"/>
    </row>
    <row r="10" spans="1:21" s="17" customFormat="1" hidden="1">
      <c r="A10" s="300">
        <v>212</v>
      </c>
      <c r="B10" s="514" t="s">
        <v>251</v>
      </c>
      <c r="C10" s="140">
        <v>212.3</v>
      </c>
      <c r="D10" s="140">
        <v>154</v>
      </c>
      <c r="E10" s="140">
        <v>420.6</v>
      </c>
      <c r="F10" s="78"/>
      <c r="G10" s="78"/>
      <c r="H10" s="140"/>
      <c r="I10" s="139"/>
      <c r="J10" s="997"/>
      <c r="K10" s="139"/>
      <c r="L10" s="139"/>
      <c r="M10" s="139"/>
      <c r="N10" s="139"/>
      <c r="O10" s="139"/>
    </row>
    <row r="11" spans="1:21" s="16" customFormat="1">
      <c r="A11" s="300"/>
      <c r="B11" s="293" t="s">
        <v>252</v>
      </c>
      <c r="C11" s="143">
        <v>1945</v>
      </c>
      <c r="D11" s="143">
        <v>2509.8000000000002</v>
      </c>
      <c r="E11" s="143">
        <v>1991.3</v>
      </c>
      <c r="F11" s="78">
        <v>2174</v>
      </c>
      <c r="G11" s="143">
        <v>1746.2</v>
      </c>
      <c r="H11" s="140">
        <v>2306.6</v>
      </c>
      <c r="I11" s="777">
        <v>2660.5</v>
      </c>
      <c r="J11" s="997">
        <v>2594.3000000000002</v>
      </c>
      <c r="K11" s="139">
        <v>3554.2</v>
      </c>
      <c r="L11" s="139">
        <v>3228.9</v>
      </c>
      <c r="M11" s="139">
        <v>3121.1</v>
      </c>
      <c r="N11" s="139">
        <v>3392.8</v>
      </c>
      <c r="O11" s="139">
        <v>3857.8</v>
      </c>
    </row>
    <row r="12" spans="1:21" s="16" customFormat="1">
      <c r="A12" s="300"/>
      <c r="B12" s="293" t="s">
        <v>253</v>
      </c>
      <c r="C12" s="143">
        <v>1366.5</v>
      </c>
      <c r="D12" s="143">
        <v>710</v>
      </c>
      <c r="E12" s="143">
        <v>1609.4</v>
      </c>
      <c r="F12" s="78">
        <v>893</v>
      </c>
      <c r="G12" s="143">
        <v>610.70000000000005</v>
      </c>
      <c r="H12" s="140">
        <v>613.20000000000005</v>
      </c>
      <c r="I12" s="777">
        <v>643.5</v>
      </c>
      <c r="J12" s="997">
        <v>779.2</v>
      </c>
      <c r="K12" s="139">
        <v>932</v>
      </c>
      <c r="L12" s="139">
        <v>846.7</v>
      </c>
      <c r="M12" s="139">
        <v>818.4</v>
      </c>
      <c r="N12" s="139">
        <v>889.7</v>
      </c>
      <c r="O12" s="139">
        <v>1011.6</v>
      </c>
    </row>
    <row r="13" spans="1:21" s="17" customFormat="1">
      <c r="A13" s="300"/>
      <c r="B13" s="293" t="s">
        <v>255</v>
      </c>
      <c r="C13" s="143">
        <v>59</v>
      </c>
      <c r="D13" s="143">
        <v>855.3</v>
      </c>
      <c r="E13" s="143">
        <v>136.69999999999999</v>
      </c>
      <c r="F13" s="78">
        <v>121</v>
      </c>
      <c r="G13" s="143">
        <v>84.1</v>
      </c>
      <c r="H13" s="140">
        <v>79.8</v>
      </c>
      <c r="I13" s="777">
        <v>77.400000000000006</v>
      </c>
      <c r="J13" s="997">
        <v>72.7</v>
      </c>
      <c r="K13" s="139">
        <v>88.2</v>
      </c>
      <c r="L13" s="139">
        <v>80.099999999999994</v>
      </c>
      <c r="M13" s="139">
        <v>77.400000000000006</v>
      </c>
      <c r="N13" s="139">
        <v>84.2</v>
      </c>
      <c r="O13" s="139">
        <v>95.7</v>
      </c>
    </row>
    <row r="14" spans="1:21" s="16" customFormat="1">
      <c r="A14" s="300"/>
      <c r="B14" s="293" t="s">
        <v>256</v>
      </c>
      <c r="C14" s="143">
        <v>1423.7</v>
      </c>
      <c r="D14" s="143">
        <v>1722.1</v>
      </c>
      <c r="E14" s="143">
        <v>3251.8</v>
      </c>
      <c r="F14" s="78">
        <v>1015.8</v>
      </c>
      <c r="G14" s="143">
        <v>554.79999999999995</v>
      </c>
      <c r="H14" s="140">
        <v>442.5</v>
      </c>
      <c r="I14" s="777">
        <v>760.7</v>
      </c>
      <c r="J14" s="997">
        <v>482.1</v>
      </c>
      <c r="K14" s="139">
        <v>1035.7</v>
      </c>
      <c r="L14" s="139">
        <v>940.9</v>
      </c>
      <c r="M14" s="296">
        <v>909.5</v>
      </c>
      <c r="N14" s="296">
        <v>988.6</v>
      </c>
      <c r="O14" s="296">
        <v>1124.0999999999999</v>
      </c>
    </row>
    <row r="15" spans="1:21" s="16" customFormat="1" hidden="1">
      <c r="A15" s="300"/>
      <c r="B15" s="514" t="s">
        <v>262</v>
      </c>
      <c r="C15" s="140"/>
      <c r="D15" s="140"/>
      <c r="E15" s="140"/>
      <c r="F15" s="823"/>
      <c r="G15" s="823"/>
      <c r="H15" s="140"/>
      <c r="I15" s="139"/>
      <c r="J15" s="997"/>
      <c r="K15" s="139"/>
      <c r="L15" s="139"/>
      <c r="M15" s="139"/>
      <c r="N15" s="139"/>
      <c r="O15" s="139"/>
    </row>
    <row r="16" spans="1:21" s="16" customFormat="1" hidden="1">
      <c r="A16" s="300"/>
      <c r="B16" s="514" t="s">
        <v>263</v>
      </c>
      <c r="C16" s="140"/>
      <c r="D16" s="140"/>
      <c r="E16" s="140"/>
      <c r="F16" s="823"/>
      <c r="G16" s="823"/>
      <c r="H16" s="140"/>
      <c r="I16" s="139"/>
      <c r="J16" s="997"/>
      <c r="K16" s="139"/>
      <c r="L16" s="139"/>
      <c r="M16" s="139"/>
      <c r="N16" s="139"/>
      <c r="O16" s="139"/>
    </row>
    <row r="17" spans="1:15" s="16" customFormat="1" hidden="1">
      <c r="A17" s="300"/>
      <c r="B17" s="514" t="s">
        <v>258</v>
      </c>
      <c r="C17" s="140"/>
      <c r="D17" s="140"/>
      <c r="E17" s="140"/>
      <c r="F17" s="823"/>
      <c r="G17" s="144"/>
      <c r="H17" s="140"/>
      <c r="I17" s="139"/>
      <c r="J17" s="997"/>
      <c r="K17" s="139"/>
      <c r="L17" s="139"/>
      <c r="M17" s="139"/>
      <c r="N17" s="139"/>
      <c r="O17" s="139"/>
    </row>
    <row r="18" spans="1:15" s="16" customFormat="1" hidden="1">
      <c r="A18" s="300"/>
      <c r="B18" s="514" t="s">
        <v>259</v>
      </c>
      <c r="C18" s="140"/>
      <c r="D18" s="140"/>
      <c r="E18" s="140"/>
      <c r="F18" s="823"/>
      <c r="G18" s="144"/>
      <c r="H18" s="140"/>
      <c r="I18" s="139"/>
      <c r="J18" s="997"/>
      <c r="K18" s="139"/>
      <c r="L18" s="139"/>
      <c r="M18" s="139"/>
      <c r="N18" s="139"/>
      <c r="O18" s="139"/>
    </row>
    <row r="19" spans="1:15" s="16" customFormat="1" hidden="1">
      <c r="A19" s="300"/>
      <c r="B19" s="514" t="s">
        <v>260</v>
      </c>
      <c r="C19" s="140"/>
      <c r="D19" s="140"/>
      <c r="E19" s="140"/>
      <c r="F19" s="78"/>
      <c r="G19" s="143"/>
      <c r="H19" s="140"/>
      <c r="I19" s="139"/>
      <c r="J19" s="997"/>
      <c r="K19" s="139"/>
      <c r="L19" s="139"/>
      <c r="M19" s="139"/>
      <c r="N19" s="139"/>
      <c r="O19" s="139"/>
    </row>
    <row r="20" spans="1:15" s="16" customFormat="1" hidden="1">
      <c r="A20" s="300"/>
      <c r="B20" s="514" t="s">
        <v>261</v>
      </c>
      <c r="C20" s="140"/>
      <c r="D20" s="140"/>
      <c r="E20" s="140"/>
      <c r="F20" s="78"/>
      <c r="G20" s="823"/>
      <c r="H20" s="140"/>
      <c r="I20" s="139"/>
      <c r="J20" s="997"/>
      <c r="K20" s="139"/>
      <c r="L20" s="139"/>
      <c r="M20" s="139"/>
      <c r="N20" s="139"/>
      <c r="O20" s="139"/>
    </row>
    <row r="21" spans="1:15" s="16" customFormat="1" hidden="1">
      <c r="A21" s="300"/>
      <c r="B21" s="514" t="s">
        <v>264</v>
      </c>
      <c r="C21" s="140"/>
      <c r="D21" s="140"/>
      <c r="E21" s="140"/>
      <c r="F21" s="78"/>
      <c r="G21" s="823"/>
      <c r="H21" s="140"/>
      <c r="I21" s="139"/>
      <c r="J21" s="997"/>
      <c r="K21" s="139"/>
      <c r="L21" s="139"/>
      <c r="M21" s="139"/>
      <c r="N21" s="139"/>
      <c r="O21" s="139"/>
    </row>
    <row r="22" spans="1:15" s="16" customFormat="1" hidden="1">
      <c r="A22" s="300"/>
      <c r="B22" s="514" t="s">
        <v>265</v>
      </c>
      <c r="C22" s="140"/>
      <c r="D22" s="140"/>
      <c r="E22" s="140"/>
      <c r="F22" s="823"/>
      <c r="G22" s="823"/>
      <c r="H22" s="140"/>
      <c r="I22" s="139"/>
      <c r="J22" s="997"/>
      <c r="K22" s="139"/>
      <c r="L22" s="139"/>
      <c r="M22" s="139"/>
      <c r="N22" s="139"/>
      <c r="O22" s="139"/>
    </row>
    <row r="23" spans="1:15" s="16" customFormat="1" hidden="1">
      <c r="A23" s="300"/>
      <c r="B23" s="514" t="s">
        <v>266</v>
      </c>
      <c r="C23" s="140"/>
      <c r="D23" s="140"/>
      <c r="E23" s="140"/>
      <c r="F23" s="78"/>
      <c r="G23" s="823"/>
      <c r="H23" s="140"/>
      <c r="I23" s="139"/>
      <c r="J23" s="997"/>
      <c r="K23" s="139"/>
      <c r="L23" s="139"/>
      <c r="M23" s="139"/>
      <c r="N23" s="139"/>
      <c r="O23" s="139"/>
    </row>
    <row r="24" spans="1:15" s="16" customFormat="1">
      <c r="A24" s="300"/>
      <c r="B24" s="293" t="s">
        <v>267</v>
      </c>
      <c r="C24" s="143">
        <v>0.5</v>
      </c>
      <c r="D24" s="144" t="s">
        <v>120</v>
      </c>
      <c r="E24" s="144" t="s">
        <v>120</v>
      </c>
      <c r="F24" s="823"/>
      <c r="G24" s="823"/>
      <c r="H24" s="147"/>
      <c r="I24" s="141"/>
      <c r="J24" s="997"/>
      <c r="K24" s="141"/>
      <c r="L24" s="141"/>
      <c r="M24" s="141"/>
      <c r="N24" s="141"/>
      <c r="O24" s="141"/>
    </row>
    <row r="25" spans="1:15" s="16" customFormat="1">
      <c r="A25" s="300"/>
      <c r="B25" s="293" t="s">
        <v>268</v>
      </c>
      <c r="C25" s="144" t="s">
        <v>120</v>
      </c>
      <c r="D25" s="143">
        <v>1011.8</v>
      </c>
      <c r="E25" s="144"/>
      <c r="F25" s="78"/>
      <c r="G25" s="823"/>
      <c r="H25" s="140"/>
      <c r="I25" s="139"/>
      <c r="J25" s="997"/>
      <c r="K25" s="139"/>
      <c r="L25" s="139"/>
      <c r="M25" s="139"/>
      <c r="N25" s="139"/>
      <c r="O25" s="139"/>
    </row>
    <row r="26" spans="1:15" s="16" customFormat="1">
      <c r="A26" s="300"/>
      <c r="B26" s="293" t="s">
        <v>254</v>
      </c>
      <c r="C26" s="147" t="s">
        <v>120</v>
      </c>
      <c r="D26" s="147" t="s">
        <v>120</v>
      </c>
      <c r="E26" s="147" t="s">
        <v>120</v>
      </c>
      <c r="F26" s="78">
        <v>0</v>
      </c>
      <c r="G26" s="823"/>
      <c r="H26" s="140"/>
      <c r="I26" s="777">
        <v>47.9</v>
      </c>
      <c r="J26" s="997"/>
      <c r="K26" s="139">
        <v>50.6</v>
      </c>
      <c r="L26" s="139">
        <v>46</v>
      </c>
      <c r="M26" s="139">
        <v>44.5</v>
      </c>
      <c r="N26" s="139">
        <v>48.3</v>
      </c>
      <c r="O26" s="139">
        <v>55</v>
      </c>
    </row>
    <row r="27" spans="1:15" s="16" customFormat="1">
      <c r="A27" s="300"/>
      <c r="B27" s="293"/>
      <c r="C27" s="143"/>
      <c r="D27" s="143"/>
      <c r="E27" s="143"/>
      <c r="F27" s="78"/>
      <c r="G27" s="78"/>
      <c r="H27" s="140"/>
      <c r="I27" s="139"/>
      <c r="J27" s="997"/>
      <c r="K27" s="139"/>
      <c r="L27" s="139"/>
      <c r="M27" s="139"/>
      <c r="N27" s="139"/>
      <c r="O27" s="139"/>
    </row>
    <row r="28" spans="1:15" s="13" customFormat="1">
      <c r="A28" s="298"/>
      <c r="B28" s="291" t="s">
        <v>269</v>
      </c>
      <c r="C28" s="138">
        <v>1753.1</v>
      </c>
      <c r="D28" s="138">
        <v>2794.3</v>
      </c>
      <c r="E28" s="138">
        <v>3686.3</v>
      </c>
      <c r="F28" s="77">
        <f>SUM(F29:F41)</f>
        <v>3949.8</v>
      </c>
      <c r="G28" s="77">
        <f t="shared" ref="G28" si="0">SUM(G29:G41)</f>
        <v>3658.4</v>
      </c>
      <c r="H28" s="77">
        <v>3178.5</v>
      </c>
      <c r="I28" s="607">
        <v>3606.4</v>
      </c>
      <c r="J28" s="995">
        <f>SUM(J29:J42)</f>
        <v>3560.8999999999996</v>
      </c>
      <c r="K28" s="76">
        <v>2870.7</v>
      </c>
      <c r="L28" s="76">
        <v>2883.5</v>
      </c>
      <c r="M28" s="76">
        <v>2932.9</v>
      </c>
      <c r="N28" s="76">
        <v>3075.7</v>
      </c>
      <c r="O28" s="76">
        <v>3336.2</v>
      </c>
    </row>
    <row r="29" spans="1:15" s="16" customFormat="1">
      <c r="A29" s="300"/>
      <c r="B29" s="293" t="s">
        <v>247</v>
      </c>
      <c r="C29" s="143">
        <v>1037.5</v>
      </c>
      <c r="D29" s="143">
        <v>1006.3</v>
      </c>
      <c r="E29" s="143">
        <v>1301</v>
      </c>
      <c r="F29" s="78">
        <v>1457.8</v>
      </c>
      <c r="G29" s="78">
        <v>1641.7</v>
      </c>
      <c r="H29" s="140">
        <v>1686.4</v>
      </c>
      <c r="I29" s="777">
        <v>1456.4</v>
      </c>
      <c r="J29" s="997">
        <v>1823</v>
      </c>
      <c r="K29" s="139">
        <v>1671.4</v>
      </c>
      <c r="L29" s="139">
        <v>1794</v>
      </c>
      <c r="M29" s="139">
        <v>1879.8</v>
      </c>
      <c r="N29" s="139">
        <v>1931</v>
      </c>
      <c r="O29" s="139">
        <v>2034.6</v>
      </c>
    </row>
    <row r="30" spans="1:15" s="16" customFormat="1" hidden="1">
      <c r="A30" s="300">
        <v>211</v>
      </c>
      <c r="B30" s="514" t="s">
        <v>248</v>
      </c>
      <c r="C30" s="140">
        <v>1035.7</v>
      </c>
      <c r="D30" s="140">
        <v>1004.2</v>
      </c>
      <c r="E30" s="140">
        <v>1297.3</v>
      </c>
      <c r="F30" s="78"/>
      <c r="G30" s="823"/>
      <c r="H30" s="147"/>
      <c r="I30" s="141"/>
      <c r="J30" s="997"/>
      <c r="K30" s="141"/>
      <c r="L30" s="141"/>
      <c r="M30" s="141"/>
      <c r="N30" s="141"/>
      <c r="O30" s="141"/>
    </row>
    <row r="31" spans="1:15" s="16" customFormat="1" hidden="1">
      <c r="A31" s="300"/>
      <c r="B31" s="514" t="s">
        <v>249</v>
      </c>
      <c r="C31" s="140"/>
      <c r="D31" s="140"/>
      <c r="E31" s="140"/>
      <c r="F31" s="78"/>
      <c r="G31" s="78"/>
      <c r="H31" s="140"/>
      <c r="I31" s="139"/>
      <c r="J31" s="997"/>
      <c r="K31" s="139"/>
      <c r="L31" s="139"/>
      <c r="M31" s="139"/>
      <c r="N31" s="139"/>
      <c r="O31" s="139"/>
    </row>
    <row r="32" spans="1:15" s="16" customFormat="1" hidden="1">
      <c r="A32" s="300"/>
      <c r="B32" s="514" t="s">
        <v>250</v>
      </c>
      <c r="C32" s="140"/>
      <c r="D32" s="140"/>
      <c r="E32" s="140"/>
      <c r="F32" s="78"/>
      <c r="G32" s="823"/>
      <c r="H32" s="140"/>
      <c r="I32" s="139"/>
      <c r="J32" s="997"/>
      <c r="K32" s="139"/>
      <c r="L32" s="139"/>
      <c r="M32" s="139"/>
      <c r="N32" s="139"/>
      <c r="O32" s="139"/>
    </row>
    <row r="33" spans="1:15" s="16" customFormat="1" hidden="1">
      <c r="A33" s="300">
        <v>212</v>
      </c>
      <c r="B33" s="514" t="s">
        <v>251</v>
      </c>
      <c r="C33" s="140">
        <v>1.8</v>
      </c>
      <c r="D33" s="140">
        <v>2.1</v>
      </c>
      <c r="E33" s="140">
        <v>3.7</v>
      </c>
      <c r="F33" s="78"/>
      <c r="G33" s="823"/>
      <c r="H33" s="147"/>
      <c r="I33" s="141"/>
      <c r="J33" s="997"/>
      <c r="K33" s="141"/>
      <c r="L33" s="141"/>
      <c r="M33" s="141"/>
      <c r="N33" s="141"/>
      <c r="O33" s="141"/>
    </row>
    <row r="34" spans="1:15" s="17" customFormat="1">
      <c r="A34" s="300"/>
      <c r="B34" s="293" t="s">
        <v>252</v>
      </c>
      <c r="C34" s="143">
        <v>332.6</v>
      </c>
      <c r="D34" s="143">
        <v>1593.1</v>
      </c>
      <c r="E34" s="143">
        <v>1382.5</v>
      </c>
      <c r="F34" s="78">
        <v>568.6</v>
      </c>
      <c r="G34" s="78">
        <v>809.7</v>
      </c>
      <c r="H34" s="140">
        <v>631.70000000000005</v>
      </c>
      <c r="I34" s="777">
        <v>719.4</v>
      </c>
      <c r="J34" s="997">
        <v>713.6</v>
      </c>
      <c r="K34" s="139">
        <v>17</v>
      </c>
      <c r="L34" s="139">
        <v>15.4</v>
      </c>
      <c r="M34" s="139">
        <v>14.9</v>
      </c>
      <c r="N34" s="139">
        <v>16.2</v>
      </c>
      <c r="O34" s="139">
        <v>18.5</v>
      </c>
    </row>
    <row r="35" spans="1:15" s="17" customFormat="1">
      <c r="A35" s="300"/>
      <c r="B35" s="293" t="s">
        <v>158</v>
      </c>
      <c r="C35" s="143"/>
      <c r="D35" s="143"/>
      <c r="E35" s="143"/>
      <c r="F35" s="823"/>
      <c r="G35" s="823"/>
      <c r="H35" s="140"/>
      <c r="I35" s="139"/>
      <c r="J35" s="997"/>
      <c r="K35" s="139"/>
      <c r="L35" s="139"/>
      <c r="M35" s="139"/>
      <c r="N35" s="139"/>
      <c r="O35" s="139"/>
    </row>
    <row r="36" spans="1:15" s="16" customFormat="1">
      <c r="A36" s="300"/>
      <c r="B36" s="293" t="s">
        <v>224</v>
      </c>
      <c r="C36" s="143">
        <v>127.5</v>
      </c>
      <c r="D36" s="143">
        <v>433.1</v>
      </c>
      <c r="E36" s="143">
        <v>716.8</v>
      </c>
      <c r="F36" s="78">
        <v>1883.9</v>
      </c>
      <c r="G36" s="78">
        <v>1184</v>
      </c>
      <c r="H36" s="140">
        <v>659.3</v>
      </c>
      <c r="I36" s="777">
        <v>1402</v>
      </c>
      <c r="J36" s="997">
        <v>1002.8</v>
      </c>
      <c r="K36" s="139">
        <v>1164.2</v>
      </c>
      <c r="L36" s="139">
        <v>1057.7</v>
      </c>
      <c r="M36" s="139">
        <v>1022.4</v>
      </c>
      <c r="N36" s="139">
        <v>1111.3</v>
      </c>
      <c r="O36" s="139">
        <v>1263.7</v>
      </c>
    </row>
    <row r="37" spans="1:15" s="16" customFormat="1" hidden="1">
      <c r="A37" s="300"/>
      <c r="B37" s="514" t="s">
        <v>270</v>
      </c>
      <c r="C37" s="140"/>
      <c r="D37" s="140"/>
      <c r="E37" s="140"/>
      <c r="F37" s="78"/>
      <c r="G37" s="78"/>
      <c r="H37" s="140"/>
      <c r="I37" s="139"/>
      <c r="J37" s="997"/>
      <c r="K37" s="139"/>
      <c r="L37" s="139"/>
      <c r="M37" s="139"/>
      <c r="N37" s="139"/>
      <c r="O37" s="139"/>
    </row>
    <row r="38" spans="1:15" s="16" customFormat="1" hidden="1">
      <c r="A38" s="300"/>
      <c r="B38" s="514" t="s">
        <v>271</v>
      </c>
      <c r="C38" s="140"/>
      <c r="D38" s="140"/>
      <c r="E38" s="140"/>
      <c r="F38" s="78"/>
      <c r="G38" s="78"/>
      <c r="H38" s="140"/>
      <c r="I38" s="139"/>
      <c r="J38" s="997"/>
      <c r="K38" s="139"/>
      <c r="L38" s="139"/>
      <c r="M38" s="139"/>
      <c r="N38" s="139"/>
      <c r="O38" s="139"/>
    </row>
    <row r="39" spans="1:15" s="17" customFormat="1">
      <c r="A39" s="300"/>
      <c r="B39" s="293" t="s">
        <v>256</v>
      </c>
      <c r="C39" s="143">
        <v>255.5</v>
      </c>
      <c r="D39" s="143">
        <v>307.3</v>
      </c>
      <c r="E39" s="143">
        <v>286</v>
      </c>
      <c r="F39" s="78">
        <v>39.5</v>
      </c>
      <c r="G39" s="78">
        <v>23</v>
      </c>
      <c r="H39" s="140">
        <v>201</v>
      </c>
      <c r="I39" s="777">
        <v>28.5</v>
      </c>
      <c r="J39" s="997">
        <v>21.5</v>
      </c>
      <c r="K39" s="139">
        <v>18</v>
      </c>
      <c r="L39" s="139">
        <v>16.399999999999999</v>
      </c>
      <c r="M39" s="139">
        <v>15.8</v>
      </c>
      <c r="N39" s="139">
        <v>17.2</v>
      </c>
      <c r="O39" s="139">
        <v>19.5</v>
      </c>
    </row>
    <row r="40" spans="1:15" s="16" customFormat="1" hidden="1">
      <c r="A40" s="300">
        <v>311</v>
      </c>
      <c r="B40" s="514" t="s">
        <v>257</v>
      </c>
      <c r="C40" s="140">
        <f>C39</f>
        <v>255.5</v>
      </c>
      <c r="D40" s="140">
        <f>D39</f>
        <v>307.3</v>
      </c>
      <c r="E40" s="140">
        <f>E39</f>
        <v>286</v>
      </c>
      <c r="F40" s="823"/>
      <c r="G40" s="78"/>
      <c r="H40" s="140"/>
      <c r="I40" s="777"/>
      <c r="J40" s="997"/>
      <c r="K40" s="139"/>
      <c r="L40" s="139"/>
      <c r="M40" s="139"/>
      <c r="N40" s="139"/>
      <c r="O40" s="139"/>
    </row>
    <row r="41" spans="1:15" s="16" customFormat="1">
      <c r="A41" s="300"/>
      <c r="B41" s="293" t="s">
        <v>268</v>
      </c>
      <c r="C41" s="147" t="s">
        <v>120</v>
      </c>
      <c r="D41" s="140">
        <v>545.5</v>
      </c>
      <c r="E41" s="147" t="s">
        <v>120</v>
      </c>
      <c r="F41" s="823"/>
      <c r="G41" s="823"/>
      <c r="H41" s="147"/>
      <c r="I41" s="779"/>
      <c r="J41" s="997"/>
      <c r="K41" s="141"/>
      <c r="L41" s="141"/>
      <c r="M41" s="141"/>
      <c r="N41" s="141"/>
      <c r="O41" s="141"/>
    </row>
    <row r="42" spans="1:15" s="16" customFormat="1">
      <c r="A42" s="300"/>
      <c r="B42" s="293"/>
      <c r="C42" s="140"/>
      <c r="D42" s="140"/>
      <c r="E42" s="140"/>
      <c r="F42" s="78"/>
      <c r="G42" s="78"/>
      <c r="H42" s="140"/>
      <c r="I42" s="777"/>
      <c r="J42" s="997"/>
      <c r="K42" s="139"/>
      <c r="L42" s="139"/>
      <c r="M42" s="139"/>
      <c r="N42" s="139"/>
      <c r="O42" s="139"/>
    </row>
    <row r="43" spans="1:15" s="41" customFormat="1">
      <c r="A43" s="298"/>
      <c r="B43" s="291" t="s">
        <v>272</v>
      </c>
      <c r="C43" s="138">
        <v>176.2</v>
      </c>
      <c r="D43" s="138">
        <v>221.3</v>
      </c>
      <c r="E43" s="138">
        <v>245.8</v>
      </c>
      <c r="F43" s="77">
        <f>SUM(F44:F54)</f>
        <v>232.3</v>
      </c>
      <c r="G43" s="77">
        <f t="shared" ref="G43" si="1">SUM(G44:G54)</f>
        <v>211</v>
      </c>
      <c r="H43" s="77">
        <v>165.2</v>
      </c>
      <c r="I43" s="607">
        <v>213.2</v>
      </c>
      <c r="J43" s="995">
        <f>SUM(J44:J54)</f>
        <v>225.9</v>
      </c>
      <c r="K43" s="76">
        <v>193.8</v>
      </c>
      <c r="L43" s="76">
        <v>185.7</v>
      </c>
      <c r="M43" s="76">
        <v>183.9</v>
      </c>
      <c r="N43" s="76">
        <v>195.8</v>
      </c>
      <c r="O43" s="76">
        <v>217.1</v>
      </c>
    </row>
    <row r="44" spans="1:15" s="16" customFormat="1">
      <c r="A44" s="300"/>
      <c r="B44" s="293" t="s">
        <v>247</v>
      </c>
      <c r="C44" s="143">
        <v>58.2</v>
      </c>
      <c r="D44" s="143">
        <v>56.1</v>
      </c>
      <c r="E44" s="143">
        <v>63.5</v>
      </c>
      <c r="F44" s="78">
        <v>103.5</v>
      </c>
      <c r="G44" s="78">
        <v>113.9</v>
      </c>
      <c r="H44" s="140">
        <v>111.3</v>
      </c>
      <c r="I44" s="777">
        <v>95.7</v>
      </c>
      <c r="J44" s="997">
        <v>119.8</v>
      </c>
      <c r="K44" s="139">
        <v>64.599999999999994</v>
      </c>
      <c r="L44" s="139">
        <v>68.3</v>
      </c>
      <c r="M44" s="139">
        <v>70.3</v>
      </c>
      <c r="N44" s="139">
        <v>72.5</v>
      </c>
      <c r="O44" s="139">
        <v>76.8</v>
      </c>
    </row>
    <row r="45" spans="1:15" s="17" customFormat="1" hidden="1">
      <c r="A45" s="300">
        <v>211</v>
      </c>
      <c r="B45" s="514" t="s">
        <v>248</v>
      </c>
      <c r="C45" s="140">
        <v>58.2</v>
      </c>
      <c r="D45" s="140">
        <v>55.800000000000004</v>
      </c>
      <c r="E45" s="140">
        <v>63.3</v>
      </c>
      <c r="F45" s="823"/>
      <c r="G45" s="823"/>
      <c r="H45" s="147"/>
      <c r="I45" s="779"/>
      <c r="J45" s="996"/>
      <c r="K45" s="141"/>
      <c r="L45" s="141"/>
      <c r="M45" s="141"/>
      <c r="N45" s="141"/>
      <c r="O45" s="141"/>
    </row>
    <row r="46" spans="1:15" s="17" customFormat="1" hidden="1">
      <c r="A46" s="300"/>
      <c r="B46" s="514" t="s">
        <v>249</v>
      </c>
      <c r="C46" s="140"/>
      <c r="D46" s="140"/>
      <c r="E46" s="140"/>
      <c r="F46" s="78"/>
      <c r="G46" s="78"/>
      <c r="H46" s="140"/>
      <c r="I46" s="777"/>
      <c r="J46" s="996"/>
      <c r="K46" s="139"/>
      <c r="L46" s="139"/>
      <c r="M46" s="139"/>
      <c r="N46" s="139"/>
      <c r="O46" s="139"/>
    </row>
    <row r="47" spans="1:15" s="17" customFormat="1" hidden="1">
      <c r="A47" s="300"/>
      <c r="B47" s="514" t="s">
        <v>250</v>
      </c>
      <c r="C47" s="140"/>
      <c r="D47" s="140"/>
      <c r="E47" s="140"/>
      <c r="F47" s="78"/>
      <c r="G47" s="78"/>
      <c r="H47" s="140"/>
      <c r="I47" s="777"/>
      <c r="J47" s="996"/>
      <c r="K47" s="139"/>
      <c r="L47" s="139"/>
      <c r="M47" s="139"/>
      <c r="N47" s="139"/>
      <c r="O47" s="139"/>
    </row>
    <row r="48" spans="1:15" s="16" customFormat="1" hidden="1">
      <c r="A48" s="300">
        <v>212</v>
      </c>
      <c r="B48" s="514" t="s">
        <v>251</v>
      </c>
      <c r="C48" s="140"/>
      <c r="D48" s="140">
        <v>0.3</v>
      </c>
      <c r="E48" s="140">
        <v>0.2</v>
      </c>
      <c r="F48" s="78"/>
      <c r="G48" s="823"/>
      <c r="H48" s="147"/>
      <c r="I48" s="779"/>
      <c r="J48" s="997"/>
      <c r="K48" s="141"/>
      <c r="L48" s="141"/>
      <c r="M48" s="141"/>
      <c r="N48" s="141"/>
      <c r="O48" s="141"/>
    </row>
    <row r="49" spans="1:15" s="16" customFormat="1">
      <c r="A49" s="300"/>
      <c r="B49" s="293" t="s">
        <v>252</v>
      </c>
      <c r="C49" s="143">
        <v>17</v>
      </c>
      <c r="D49" s="143">
        <v>28.3</v>
      </c>
      <c r="E49" s="143">
        <v>22.3</v>
      </c>
      <c r="F49" s="78">
        <v>26.8</v>
      </c>
      <c r="G49" s="78">
        <v>24.8</v>
      </c>
      <c r="H49" s="140">
        <v>22.4</v>
      </c>
      <c r="I49" s="777">
        <v>27.8</v>
      </c>
      <c r="J49" s="997">
        <v>28.1</v>
      </c>
      <c r="K49" s="139">
        <v>34.6</v>
      </c>
      <c r="L49" s="139">
        <v>31.5</v>
      </c>
      <c r="M49" s="139">
        <v>30.4</v>
      </c>
      <c r="N49" s="139">
        <v>33.1</v>
      </c>
      <c r="O49" s="139">
        <v>37.6</v>
      </c>
    </row>
    <row r="50" spans="1:15" s="16" customFormat="1">
      <c r="A50" s="300"/>
      <c r="B50" s="293" t="s">
        <v>253</v>
      </c>
      <c r="C50" s="143">
        <v>101</v>
      </c>
      <c r="D50" s="143">
        <v>58.1</v>
      </c>
      <c r="E50" s="143">
        <v>160</v>
      </c>
      <c r="F50" s="78">
        <v>102</v>
      </c>
      <c r="G50" s="78">
        <v>72.3</v>
      </c>
      <c r="H50" s="140">
        <v>31.5</v>
      </c>
      <c r="I50" s="777">
        <v>89.7</v>
      </c>
      <c r="J50" s="997">
        <v>78</v>
      </c>
      <c r="K50" s="139">
        <v>35.9</v>
      </c>
      <c r="L50" s="139">
        <v>32.6</v>
      </c>
      <c r="M50" s="139">
        <v>31.6</v>
      </c>
      <c r="N50" s="139">
        <v>34.299999999999997</v>
      </c>
      <c r="O50" s="139">
        <v>39</v>
      </c>
    </row>
    <row r="51" spans="1:15" s="17" customFormat="1" hidden="1">
      <c r="A51" s="300">
        <v>263</v>
      </c>
      <c r="B51" s="514" t="s">
        <v>273</v>
      </c>
      <c r="C51" s="140"/>
      <c r="D51" s="140"/>
      <c r="E51" s="140"/>
      <c r="F51" s="78"/>
      <c r="G51" s="78"/>
      <c r="H51" s="140"/>
      <c r="I51" s="777"/>
      <c r="J51" s="996"/>
      <c r="K51" s="139"/>
      <c r="L51" s="139"/>
      <c r="M51" s="139"/>
      <c r="N51" s="139"/>
      <c r="O51" s="139"/>
    </row>
    <row r="52" spans="1:15" s="17" customFormat="1" hidden="1">
      <c r="A52" s="300"/>
      <c r="B52" s="514" t="s">
        <v>271</v>
      </c>
      <c r="C52" s="140"/>
      <c r="D52" s="140"/>
      <c r="E52" s="140"/>
      <c r="F52" s="78"/>
      <c r="G52" s="78"/>
      <c r="H52" s="140"/>
      <c r="I52" s="777"/>
      <c r="J52" s="996"/>
      <c r="K52" s="139"/>
      <c r="L52" s="139"/>
      <c r="M52" s="139"/>
      <c r="N52" s="139"/>
      <c r="O52" s="139"/>
    </row>
    <row r="53" spans="1:15" s="17" customFormat="1">
      <c r="A53" s="300"/>
      <c r="B53" s="293" t="s">
        <v>256</v>
      </c>
      <c r="C53" s="140"/>
      <c r="D53" s="140">
        <v>98</v>
      </c>
      <c r="E53" s="147" t="s">
        <v>120</v>
      </c>
      <c r="F53" s="823"/>
      <c r="G53" s="823"/>
      <c r="H53" s="147"/>
      <c r="I53" s="1023">
        <v>0</v>
      </c>
      <c r="J53" s="996"/>
      <c r="K53" s="141">
        <v>58.7</v>
      </c>
      <c r="L53" s="141">
        <v>53.3</v>
      </c>
      <c r="M53" s="141">
        <v>51.5</v>
      </c>
      <c r="N53" s="141">
        <v>56</v>
      </c>
      <c r="O53" s="141">
        <v>63.7</v>
      </c>
    </row>
    <row r="54" spans="1:15" s="17" customFormat="1">
      <c r="A54" s="300"/>
      <c r="B54" s="293" t="s">
        <v>268</v>
      </c>
      <c r="C54" s="140"/>
      <c r="D54" s="140">
        <v>19.2</v>
      </c>
      <c r="E54" s="147" t="s">
        <v>120</v>
      </c>
      <c r="F54" s="823"/>
      <c r="G54" s="823"/>
      <c r="H54" s="147"/>
      <c r="I54" s="779"/>
      <c r="J54" s="996"/>
      <c r="K54" s="141"/>
      <c r="L54" s="141"/>
      <c r="M54" s="141"/>
      <c r="N54" s="141"/>
      <c r="O54" s="141"/>
    </row>
    <row r="55" spans="1:15" s="17" customFormat="1">
      <c r="A55" s="300"/>
      <c r="B55" s="293"/>
      <c r="C55" s="140"/>
      <c r="D55" s="140"/>
      <c r="E55" s="140"/>
      <c r="F55" s="78"/>
      <c r="G55" s="78"/>
      <c r="H55" s="140"/>
      <c r="I55" s="780"/>
      <c r="J55" s="996"/>
      <c r="K55" s="148"/>
      <c r="L55" s="148"/>
      <c r="M55" s="148"/>
      <c r="N55" s="148"/>
      <c r="O55" s="148"/>
    </row>
    <row r="56" spans="1:15" s="13" customFormat="1">
      <c r="A56" s="298"/>
      <c r="B56" s="291" t="s">
        <v>274</v>
      </c>
      <c r="C56" s="138">
        <v>1370.2</v>
      </c>
      <c r="D56" s="138">
        <v>1382</v>
      </c>
      <c r="E56" s="138">
        <v>1574.2</v>
      </c>
      <c r="F56" s="77">
        <f>SUM(F57:F66)</f>
        <v>667.7</v>
      </c>
      <c r="G56" s="77">
        <f t="shared" ref="G56" si="2">SUM(G57:G66)</f>
        <v>624.6</v>
      </c>
      <c r="H56" s="77">
        <v>597.9</v>
      </c>
      <c r="I56" s="607">
        <v>942.4</v>
      </c>
      <c r="J56" s="995">
        <f>SUM(J57:J66)</f>
        <v>1039.2</v>
      </c>
      <c r="K56" s="76">
        <v>1579.1</v>
      </c>
      <c r="L56" s="76">
        <v>1527.6</v>
      </c>
      <c r="M56" s="76">
        <v>1518.4</v>
      </c>
      <c r="N56" s="76">
        <v>1611.9</v>
      </c>
      <c r="O56" s="76">
        <v>1778.9</v>
      </c>
    </row>
    <row r="57" spans="1:15" s="16" customFormat="1">
      <c r="A57" s="300"/>
      <c r="B57" s="293" t="s">
        <v>247</v>
      </c>
      <c r="C57" s="143">
        <v>4</v>
      </c>
      <c r="D57" s="143">
        <v>275.60000000000002</v>
      </c>
      <c r="E57" s="143">
        <v>306.89999999999998</v>
      </c>
      <c r="F57" s="78">
        <v>298.2</v>
      </c>
      <c r="G57" s="78">
        <v>313.2</v>
      </c>
      <c r="H57" s="140">
        <v>292.39999999999998</v>
      </c>
      <c r="I57" s="777">
        <v>302.3</v>
      </c>
      <c r="J57" s="997">
        <v>438.6</v>
      </c>
      <c r="K57" s="139">
        <v>622.5</v>
      </c>
      <c r="L57" s="139">
        <v>658.6</v>
      </c>
      <c r="M57" s="139">
        <v>678.3</v>
      </c>
      <c r="N57" s="139">
        <v>698.7</v>
      </c>
      <c r="O57" s="139">
        <v>740.6</v>
      </c>
    </row>
    <row r="58" spans="1:15" s="16" customFormat="1" hidden="1">
      <c r="A58" s="300">
        <v>211</v>
      </c>
      <c r="B58" s="514" t="s">
        <v>248</v>
      </c>
      <c r="C58" s="140">
        <v>3.9</v>
      </c>
      <c r="D58" s="140">
        <v>251.90000000000003</v>
      </c>
      <c r="E58" s="140">
        <v>277</v>
      </c>
      <c r="F58" s="78"/>
      <c r="G58" s="78"/>
      <c r="H58" s="147"/>
      <c r="I58" s="779"/>
      <c r="J58" s="997"/>
      <c r="K58" s="141"/>
      <c r="L58" s="141"/>
      <c r="M58" s="141"/>
      <c r="N58" s="141"/>
      <c r="O58" s="141"/>
    </row>
    <row r="59" spans="1:15" s="16" customFormat="1" hidden="1">
      <c r="A59" s="300"/>
      <c r="B59" s="514" t="s">
        <v>249</v>
      </c>
      <c r="C59" s="140"/>
      <c r="D59" s="140"/>
      <c r="E59" s="140"/>
      <c r="F59" s="78"/>
      <c r="G59" s="78"/>
      <c r="H59" s="140"/>
      <c r="I59" s="777"/>
      <c r="J59" s="997"/>
      <c r="K59" s="139"/>
      <c r="L59" s="139"/>
      <c r="M59" s="139"/>
      <c r="N59" s="139"/>
      <c r="O59" s="139"/>
    </row>
    <row r="60" spans="1:15" s="16" customFormat="1" hidden="1">
      <c r="A60" s="300"/>
      <c r="B60" s="514" t="s">
        <v>250</v>
      </c>
      <c r="C60" s="140"/>
      <c r="D60" s="140"/>
      <c r="E60" s="140"/>
      <c r="F60" s="78"/>
      <c r="G60" s="78"/>
      <c r="H60" s="140"/>
      <c r="I60" s="777"/>
      <c r="J60" s="997"/>
      <c r="K60" s="139"/>
      <c r="L60" s="139"/>
      <c r="M60" s="139"/>
      <c r="N60" s="139"/>
      <c r="O60" s="139"/>
    </row>
    <row r="61" spans="1:15" s="16" customFormat="1" hidden="1">
      <c r="A61" s="300">
        <v>212</v>
      </c>
      <c r="B61" s="514" t="s">
        <v>251</v>
      </c>
      <c r="C61" s="140">
        <v>0.1</v>
      </c>
      <c r="D61" s="140">
        <v>23.7</v>
      </c>
      <c r="E61" s="140">
        <v>29.9</v>
      </c>
      <c r="F61" s="78"/>
      <c r="G61" s="78"/>
      <c r="H61" s="140"/>
      <c r="I61" s="777"/>
      <c r="J61" s="997"/>
      <c r="K61" s="139"/>
      <c r="L61" s="139"/>
      <c r="M61" s="139"/>
      <c r="N61" s="139"/>
      <c r="O61" s="139"/>
    </row>
    <row r="62" spans="1:15" s="16" customFormat="1">
      <c r="A62" s="300"/>
      <c r="B62" s="293" t="s">
        <v>252</v>
      </c>
      <c r="C62" s="143">
        <v>77.7</v>
      </c>
      <c r="D62" s="143">
        <v>203.7</v>
      </c>
      <c r="E62" s="143">
        <v>295.10000000000002</v>
      </c>
      <c r="F62" s="78">
        <v>185.5</v>
      </c>
      <c r="G62" s="78">
        <v>185</v>
      </c>
      <c r="H62" s="140">
        <v>137.30000000000001</v>
      </c>
      <c r="I62" s="777">
        <v>390.6</v>
      </c>
      <c r="J62" s="997">
        <v>324.10000000000002</v>
      </c>
      <c r="K62" s="139">
        <v>515.9</v>
      </c>
      <c r="L62" s="139">
        <v>468.7</v>
      </c>
      <c r="M62" s="139">
        <v>453.1</v>
      </c>
      <c r="N62" s="139">
        <v>492.5</v>
      </c>
      <c r="O62" s="139">
        <v>560</v>
      </c>
    </row>
    <row r="63" spans="1:15" s="16" customFormat="1">
      <c r="A63" s="300"/>
      <c r="B63" s="293" t="s">
        <v>253</v>
      </c>
      <c r="C63" s="143">
        <v>479.5</v>
      </c>
      <c r="D63" s="143">
        <v>122.4</v>
      </c>
      <c r="E63" s="143">
        <v>28.6</v>
      </c>
      <c r="F63" s="78">
        <v>23.5</v>
      </c>
      <c r="G63" s="78">
        <v>18.2</v>
      </c>
      <c r="H63" s="140">
        <v>38.9</v>
      </c>
      <c r="I63" s="777">
        <v>61.6</v>
      </c>
      <c r="J63" s="997">
        <v>46.6</v>
      </c>
      <c r="K63" s="139">
        <v>3.1</v>
      </c>
      <c r="L63" s="139">
        <v>2.8</v>
      </c>
      <c r="M63" s="139">
        <v>2.7</v>
      </c>
      <c r="N63" s="139">
        <v>3</v>
      </c>
      <c r="O63" s="139">
        <v>3.4</v>
      </c>
    </row>
    <row r="64" spans="1:15" s="17" customFormat="1">
      <c r="A64" s="300"/>
      <c r="B64" s="293" t="s">
        <v>254</v>
      </c>
      <c r="C64" s="140"/>
      <c r="D64" s="140"/>
      <c r="E64" s="140"/>
      <c r="F64" s="823"/>
      <c r="G64" s="823"/>
      <c r="H64" s="140"/>
      <c r="I64" s="777"/>
      <c r="J64" s="996"/>
      <c r="K64" s="139"/>
      <c r="L64" s="139"/>
      <c r="M64" s="139"/>
      <c r="N64" s="139"/>
      <c r="O64" s="139"/>
    </row>
    <row r="65" spans="1:15" s="17" customFormat="1">
      <c r="A65" s="300"/>
      <c r="B65" s="293" t="s">
        <v>255</v>
      </c>
      <c r="C65" s="143">
        <v>13.5</v>
      </c>
      <c r="D65" s="143">
        <v>3.4</v>
      </c>
      <c r="E65" s="143">
        <v>67.8</v>
      </c>
      <c r="F65" s="78">
        <v>6.7</v>
      </c>
      <c r="G65" s="78">
        <v>8</v>
      </c>
      <c r="H65" s="140">
        <v>13.6</v>
      </c>
      <c r="I65" s="777">
        <v>20.7</v>
      </c>
      <c r="J65" s="997">
        <v>17.2</v>
      </c>
      <c r="K65" s="139">
        <v>2</v>
      </c>
      <c r="L65" s="139">
        <v>1.9</v>
      </c>
      <c r="M65" s="139">
        <v>1.8</v>
      </c>
      <c r="N65" s="139">
        <v>2</v>
      </c>
      <c r="O65" s="139">
        <v>2.2000000000000002</v>
      </c>
    </row>
    <row r="66" spans="1:15" s="16" customFormat="1">
      <c r="A66" s="300"/>
      <c r="B66" s="293" t="s">
        <v>256</v>
      </c>
      <c r="C66" s="143">
        <v>795.5</v>
      </c>
      <c r="D66" s="143">
        <v>777</v>
      </c>
      <c r="E66" s="143">
        <v>875.8</v>
      </c>
      <c r="F66" s="78">
        <v>153.80000000000001</v>
      </c>
      <c r="G66" s="823">
        <v>100.2</v>
      </c>
      <c r="H66" s="140">
        <v>115.8</v>
      </c>
      <c r="I66" s="777">
        <v>153.69999999999999</v>
      </c>
      <c r="J66" s="997">
        <v>212.7</v>
      </c>
      <c r="K66" s="139">
        <v>411.8</v>
      </c>
      <c r="L66" s="139">
        <v>374.1</v>
      </c>
      <c r="M66" s="139">
        <v>361.6</v>
      </c>
      <c r="N66" s="139">
        <v>393.1</v>
      </c>
      <c r="O66" s="139">
        <v>447</v>
      </c>
    </row>
    <row r="67" spans="1:15" s="16" customFormat="1" hidden="1">
      <c r="A67" s="300">
        <v>311</v>
      </c>
      <c r="B67" s="514" t="s">
        <v>257</v>
      </c>
      <c r="C67" s="140"/>
      <c r="D67" s="140"/>
      <c r="E67" s="140"/>
      <c r="F67" s="823"/>
      <c r="G67" s="823"/>
      <c r="H67" s="140"/>
      <c r="I67" s="777"/>
      <c r="J67" s="997"/>
      <c r="K67" s="139"/>
      <c r="L67" s="139"/>
      <c r="M67" s="139"/>
      <c r="N67" s="139"/>
      <c r="O67" s="139"/>
    </row>
    <row r="68" spans="1:15" s="16" customFormat="1" hidden="1">
      <c r="A68" s="300"/>
      <c r="B68" s="514" t="s">
        <v>260</v>
      </c>
      <c r="C68" s="140"/>
      <c r="D68" s="140"/>
      <c r="E68" s="140"/>
      <c r="F68" s="78"/>
      <c r="G68" s="823"/>
      <c r="H68" s="140"/>
      <c r="I68" s="777"/>
      <c r="J68" s="997"/>
      <c r="K68" s="139"/>
      <c r="L68" s="139"/>
      <c r="M68" s="139"/>
      <c r="N68" s="139"/>
      <c r="O68" s="139"/>
    </row>
    <row r="69" spans="1:15" s="16" customFormat="1" hidden="1">
      <c r="A69" s="300"/>
      <c r="B69" s="514" t="s">
        <v>261</v>
      </c>
      <c r="C69" s="140"/>
      <c r="D69" s="140"/>
      <c r="E69" s="140"/>
      <c r="F69" s="78"/>
      <c r="G69" s="823"/>
      <c r="H69" s="147"/>
      <c r="I69" s="779"/>
      <c r="J69" s="997"/>
      <c r="K69" s="141"/>
      <c r="L69" s="141"/>
      <c r="M69" s="141"/>
      <c r="N69" s="141"/>
      <c r="O69" s="141"/>
    </row>
    <row r="70" spans="1:15" s="16" customFormat="1" hidden="1">
      <c r="A70" s="300"/>
      <c r="B70" s="514" t="s">
        <v>264</v>
      </c>
      <c r="C70" s="140"/>
      <c r="D70" s="140"/>
      <c r="E70" s="140"/>
      <c r="F70" s="78"/>
      <c r="G70" s="823"/>
      <c r="H70" s="140"/>
      <c r="I70" s="777"/>
      <c r="J70" s="997"/>
      <c r="K70" s="139"/>
      <c r="L70" s="139"/>
      <c r="M70" s="139"/>
      <c r="N70" s="139"/>
      <c r="O70" s="139"/>
    </row>
    <row r="71" spans="1:15" s="16" customFormat="1" hidden="1">
      <c r="A71" s="300"/>
      <c r="B71" s="514" t="s">
        <v>265</v>
      </c>
      <c r="C71" s="140"/>
      <c r="D71" s="140"/>
      <c r="E71" s="140"/>
      <c r="F71" s="823"/>
      <c r="G71" s="823"/>
      <c r="H71" s="140"/>
      <c r="I71" s="777"/>
      <c r="J71" s="997"/>
      <c r="K71" s="139"/>
      <c r="L71" s="139"/>
      <c r="M71" s="139"/>
      <c r="N71" s="139"/>
      <c r="O71" s="139"/>
    </row>
    <row r="72" spans="1:15" s="16" customFormat="1" hidden="1">
      <c r="A72" s="300"/>
      <c r="B72" s="514" t="s">
        <v>266</v>
      </c>
      <c r="C72" s="140"/>
      <c r="D72" s="140"/>
      <c r="E72" s="140"/>
      <c r="F72" s="78"/>
      <c r="G72" s="823"/>
      <c r="H72" s="140"/>
      <c r="I72" s="777"/>
      <c r="J72" s="997"/>
      <c r="K72" s="139"/>
      <c r="L72" s="139"/>
      <c r="M72" s="139"/>
      <c r="N72" s="139"/>
      <c r="O72" s="139"/>
    </row>
    <row r="73" spans="1:15" s="16" customFormat="1">
      <c r="A73" s="300"/>
      <c r="B73" s="293"/>
      <c r="C73" s="140"/>
      <c r="D73" s="140"/>
      <c r="E73" s="140"/>
      <c r="F73" s="78"/>
      <c r="G73" s="78"/>
      <c r="H73" s="140"/>
      <c r="I73" s="780"/>
      <c r="J73" s="997"/>
      <c r="K73" s="148"/>
      <c r="L73" s="148"/>
      <c r="M73" s="148"/>
      <c r="N73" s="148"/>
      <c r="O73" s="148"/>
    </row>
    <row r="74" spans="1:15" s="41" customFormat="1">
      <c r="A74" s="298"/>
      <c r="B74" s="887" t="s">
        <v>757</v>
      </c>
      <c r="C74" s="152">
        <v>452.3</v>
      </c>
      <c r="D74" s="152">
        <v>521.1</v>
      </c>
      <c r="E74" s="152">
        <v>933.1</v>
      </c>
      <c r="F74" s="77">
        <f>SUM(F75:F76)</f>
        <v>1074.7</v>
      </c>
      <c r="G74" s="77">
        <f t="shared" ref="G74" si="3">SUM(G75:G76)</f>
        <v>1264.3</v>
      </c>
      <c r="H74" s="77">
        <v>1633.9</v>
      </c>
      <c r="I74" s="607">
        <v>1864.7</v>
      </c>
      <c r="J74" s="995">
        <f>J75+J76</f>
        <v>1934.7</v>
      </c>
      <c r="K74" s="76">
        <v>1979.3</v>
      </c>
      <c r="L74" s="76">
        <v>2105.9</v>
      </c>
      <c r="M74" s="76">
        <v>2136.6</v>
      </c>
      <c r="N74" s="76">
        <v>2323.6</v>
      </c>
      <c r="O74" s="76">
        <v>2386.9</v>
      </c>
    </row>
    <row r="75" spans="1:15" s="16" customFormat="1">
      <c r="A75" s="300"/>
      <c r="B75" s="293" t="s">
        <v>252</v>
      </c>
      <c r="C75" s="140"/>
      <c r="D75" s="140"/>
      <c r="E75" s="140"/>
      <c r="F75" s="78">
        <v>4.8</v>
      </c>
      <c r="G75" s="78">
        <v>16.2</v>
      </c>
      <c r="H75" s="140">
        <v>109</v>
      </c>
      <c r="I75" s="777">
        <v>63.1</v>
      </c>
      <c r="J75" s="997">
        <v>81.400000000000006</v>
      </c>
      <c r="K75" s="139">
        <v>29.3</v>
      </c>
      <c r="L75" s="139">
        <v>31.1</v>
      </c>
      <c r="M75" s="139">
        <v>31.6</v>
      </c>
      <c r="N75" s="139">
        <v>34.299999999999997</v>
      </c>
      <c r="O75" s="139">
        <v>35.299999999999997</v>
      </c>
    </row>
    <row r="76" spans="1:15" s="16" customFormat="1">
      <c r="A76" s="300"/>
      <c r="B76" s="293" t="s">
        <v>276</v>
      </c>
      <c r="C76" s="140">
        <v>452.3</v>
      </c>
      <c r="D76" s="140">
        <v>521.1</v>
      </c>
      <c r="E76" s="140">
        <v>933.1</v>
      </c>
      <c r="F76" s="78">
        <v>1069.9000000000001</v>
      </c>
      <c r="G76" s="78">
        <v>1248.0999999999999</v>
      </c>
      <c r="H76" s="140">
        <v>1524.9</v>
      </c>
      <c r="I76" s="777">
        <v>1801.5</v>
      </c>
      <c r="J76" s="997">
        <f>SUM(J77:J78)</f>
        <v>1853.3</v>
      </c>
      <c r="K76" s="139">
        <v>1950.1</v>
      </c>
      <c r="L76" s="139">
        <v>2074.8000000000002</v>
      </c>
      <c r="M76" s="139">
        <v>2105</v>
      </c>
      <c r="N76" s="139">
        <v>2289.3000000000002</v>
      </c>
      <c r="O76" s="139">
        <v>2351.6</v>
      </c>
    </row>
    <row r="77" spans="1:15" s="16" customFormat="1">
      <c r="A77" s="300"/>
      <c r="B77" s="293" t="s">
        <v>470</v>
      </c>
      <c r="C77" s="140">
        <v>38.1</v>
      </c>
      <c r="D77" s="140">
        <v>42.3</v>
      </c>
      <c r="E77" s="140">
        <v>92.7</v>
      </c>
      <c r="F77" s="78">
        <v>83.8</v>
      </c>
      <c r="G77" s="78">
        <v>1171.0999999999999</v>
      </c>
      <c r="H77" s="140">
        <v>168.9</v>
      </c>
      <c r="I77" s="777">
        <v>249.1</v>
      </c>
      <c r="J77" s="997">
        <v>210.5</v>
      </c>
      <c r="K77" s="139">
        <v>471</v>
      </c>
      <c r="L77" s="139">
        <v>501.1</v>
      </c>
      <c r="M77" s="139">
        <v>508.4</v>
      </c>
      <c r="N77" s="139">
        <v>552.9</v>
      </c>
      <c r="O77" s="139">
        <v>568</v>
      </c>
    </row>
    <row r="78" spans="1:15" s="16" customFormat="1">
      <c r="A78" s="300"/>
      <c r="B78" s="514" t="s">
        <v>277</v>
      </c>
      <c r="C78" s="140">
        <v>414.2</v>
      </c>
      <c r="D78" s="140">
        <v>478.9</v>
      </c>
      <c r="E78" s="140">
        <v>840.4</v>
      </c>
      <c r="F78" s="78">
        <v>986.1</v>
      </c>
      <c r="G78" s="78">
        <v>77</v>
      </c>
      <c r="H78" s="140">
        <v>1356</v>
      </c>
      <c r="I78" s="777">
        <v>1552.5</v>
      </c>
      <c r="J78" s="997">
        <v>1642.8</v>
      </c>
      <c r="K78" s="139">
        <v>1479.1</v>
      </c>
      <c r="L78" s="139">
        <v>1573.7</v>
      </c>
      <c r="M78" s="139">
        <v>1596.6</v>
      </c>
      <c r="N78" s="139">
        <v>1736.3</v>
      </c>
      <c r="O78" s="139">
        <v>1783.6</v>
      </c>
    </row>
    <row r="79" spans="1:15" s="16" customFormat="1">
      <c r="A79" s="300"/>
      <c r="B79" s="293"/>
      <c r="C79" s="140"/>
      <c r="D79" s="140"/>
      <c r="E79" s="140"/>
      <c r="F79" s="78"/>
      <c r="G79" s="78"/>
      <c r="H79" s="140"/>
      <c r="I79" s="777"/>
      <c r="J79" s="997"/>
      <c r="K79" s="139"/>
      <c r="L79" s="139"/>
      <c r="M79" s="139"/>
      <c r="N79" s="139"/>
      <c r="O79" s="139"/>
    </row>
    <row r="80" spans="1:15" s="41" customFormat="1">
      <c r="A80" s="298"/>
      <c r="B80" s="887" t="s">
        <v>758</v>
      </c>
      <c r="C80" s="138"/>
      <c r="D80" s="138"/>
      <c r="E80" s="138"/>
      <c r="F80" s="77">
        <f>SUM(F81:F84)</f>
        <v>819.50000000000011</v>
      </c>
      <c r="G80" s="77">
        <f t="shared" ref="G80" si="4">SUM(G81:G84)</f>
        <v>1430.1000000000001</v>
      </c>
      <c r="H80" s="77">
        <v>1439.9</v>
      </c>
      <c r="I80" s="607">
        <v>1024.5999999999999</v>
      </c>
      <c r="J80" s="995">
        <f>SUM(J81:J84)</f>
        <v>1835.6000000000001</v>
      </c>
      <c r="K80" s="76">
        <v>942.4</v>
      </c>
      <c r="L80" s="76">
        <v>932</v>
      </c>
      <c r="M80" s="76">
        <v>932</v>
      </c>
      <c r="N80" s="76">
        <v>932</v>
      </c>
      <c r="O80" s="76">
        <v>932</v>
      </c>
    </row>
    <row r="81" spans="1:15" s="16" customFormat="1">
      <c r="A81" s="300"/>
      <c r="B81" s="293" t="s">
        <v>220</v>
      </c>
      <c r="C81" s="852"/>
      <c r="D81" s="852"/>
      <c r="E81" s="852"/>
      <c r="F81" s="78">
        <v>574.6</v>
      </c>
      <c r="G81" s="78">
        <v>1125.7</v>
      </c>
      <c r="H81" s="140">
        <v>882.6</v>
      </c>
      <c r="I81" s="777">
        <v>574.9</v>
      </c>
      <c r="J81" s="997">
        <v>1030</v>
      </c>
      <c r="K81" s="139">
        <v>370.2</v>
      </c>
      <c r="L81" s="139">
        <v>365.8</v>
      </c>
      <c r="M81" s="139">
        <v>365.8</v>
      </c>
      <c r="N81" s="139">
        <v>365.8</v>
      </c>
      <c r="O81" s="139">
        <v>365.8</v>
      </c>
    </row>
    <row r="82" spans="1:15" s="16" customFormat="1">
      <c r="A82" s="300"/>
      <c r="B82" s="293" t="s">
        <v>224</v>
      </c>
      <c r="C82" s="852"/>
      <c r="D82" s="852"/>
      <c r="E82" s="852"/>
      <c r="F82" s="78">
        <v>21.6</v>
      </c>
      <c r="G82" s="78">
        <v>11.8</v>
      </c>
      <c r="H82" s="140">
        <v>40.299999999999997</v>
      </c>
      <c r="I82" s="777">
        <v>52</v>
      </c>
      <c r="J82" s="997">
        <v>93.2</v>
      </c>
      <c r="K82" s="139">
        <v>15.6</v>
      </c>
      <c r="L82" s="139">
        <v>15.4</v>
      </c>
      <c r="M82" s="139">
        <v>15.4</v>
      </c>
      <c r="N82" s="139">
        <v>15.4</v>
      </c>
      <c r="O82" s="139">
        <v>15.4</v>
      </c>
    </row>
    <row r="83" spans="1:15" s="16" customFormat="1">
      <c r="A83" s="300"/>
      <c r="B83" s="293" t="s">
        <v>694</v>
      </c>
      <c r="C83" s="852"/>
      <c r="D83" s="852"/>
      <c r="E83" s="852"/>
      <c r="F83" s="78">
        <v>203.2</v>
      </c>
      <c r="G83" s="78">
        <v>220.4</v>
      </c>
      <c r="H83" s="140">
        <v>66.400000000000006</v>
      </c>
      <c r="I83" s="777">
        <v>189.9</v>
      </c>
      <c r="J83" s="997">
        <v>340.2</v>
      </c>
      <c r="K83" s="139">
        <v>330.2</v>
      </c>
      <c r="L83" s="139">
        <v>326.3</v>
      </c>
      <c r="M83" s="139">
        <v>326.3</v>
      </c>
      <c r="N83" s="139">
        <v>326.3</v>
      </c>
      <c r="O83" s="139">
        <v>326.3</v>
      </c>
    </row>
    <row r="84" spans="1:15" s="16" customFormat="1">
      <c r="A84" s="300"/>
      <c r="B84" s="293" t="s">
        <v>229</v>
      </c>
      <c r="C84" s="852"/>
      <c r="D84" s="852"/>
      <c r="E84" s="852"/>
      <c r="F84" s="78">
        <v>20.100000000000001</v>
      </c>
      <c r="G84" s="78">
        <v>72.2</v>
      </c>
      <c r="H84" s="140">
        <v>450.7</v>
      </c>
      <c r="I84" s="777">
        <v>207.8</v>
      </c>
      <c r="J84" s="997">
        <v>372.2</v>
      </c>
      <c r="K84" s="139">
        <v>227.2</v>
      </c>
      <c r="L84" s="139">
        <v>224.6</v>
      </c>
      <c r="M84" s="139">
        <v>224.6</v>
      </c>
      <c r="N84" s="139">
        <v>224.6</v>
      </c>
      <c r="O84" s="139">
        <v>224.6</v>
      </c>
    </row>
    <row r="85" spans="1:15" s="16" customFormat="1">
      <c r="A85" s="300"/>
      <c r="B85" s="293"/>
      <c r="C85" s="140"/>
      <c r="D85" s="140"/>
      <c r="E85" s="140"/>
      <c r="F85" s="78"/>
      <c r="G85" s="78"/>
      <c r="H85" s="140"/>
      <c r="I85" s="777"/>
      <c r="J85" s="997"/>
      <c r="K85" s="139"/>
      <c r="L85" s="139"/>
      <c r="M85" s="139"/>
      <c r="N85" s="139"/>
      <c r="O85" s="139"/>
    </row>
    <row r="86" spans="1:15" s="13" customFormat="1">
      <c r="A86" s="298"/>
      <c r="B86" s="887" t="s">
        <v>759</v>
      </c>
      <c r="C86" s="138"/>
      <c r="D86" s="138"/>
      <c r="E86" s="138"/>
      <c r="F86" s="77">
        <f>SUM(F87:F89)</f>
        <v>707.3</v>
      </c>
      <c r="G86" s="77">
        <f t="shared" ref="G86" si="5">SUM(G87:G89)</f>
        <v>993.8</v>
      </c>
      <c r="H86" s="77">
        <v>576.1</v>
      </c>
      <c r="I86" s="607">
        <v>593.9</v>
      </c>
      <c r="J86" s="995">
        <f>SUM(J87:J89)</f>
        <v>791.6</v>
      </c>
      <c r="K86" s="76">
        <v>816.9</v>
      </c>
      <c r="L86" s="76">
        <v>1163</v>
      </c>
      <c r="M86" s="76">
        <v>1586</v>
      </c>
      <c r="N86" s="76">
        <v>2016</v>
      </c>
      <c r="O86" s="76">
        <v>2166</v>
      </c>
    </row>
    <row r="87" spans="1:15" s="17" customFormat="1">
      <c r="A87" s="300"/>
      <c r="B87" s="293" t="s">
        <v>220</v>
      </c>
      <c r="C87" s="852"/>
      <c r="D87" s="852"/>
      <c r="E87" s="852"/>
      <c r="F87" s="78">
        <v>71.3</v>
      </c>
      <c r="G87" s="829">
        <v>195</v>
      </c>
      <c r="H87" s="140">
        <v>48.6</v>
      </c>
      <c r="I87" s="777">
        <v>80.8</v>
      </c>
      <c r="J87" s="997">
        <v>107.6</v>
      </c>
      <c r="K87" s="139">
        <v>76.7</v>
      </c>
      <c r="L87" s="139">
        <v>109.2</v>
      </c>
      <c r="M87" s="139">
        <v>148.9</v>
      </c>
      <c r="N87" s="139">
        <v>189.3</v>
      </c>
      <c r="O87" s="139">
        <v>203.4</v>
      </c>
    </row>
    <row r="88" spans="1:15" s="17" customFormat="1">
      <c r="A88" s="300"/>
      <c r="B88" s="293" t="s">
        <v>694</v>
      </c>
      <c r="C88" s="852"/>
      <c r="D88" s="852"/>
      <c r="E88" s="852"/>
      <c r="F88" s="78">
        <v>636</v>
      </c>
      <c r="G88" s="78">
        <v>517</v>
      </c>
      <c r="H88" s="140">
        <v>489.3</v>
      </c>
      <c r="I88" s="777">
        <v>401.3</v>
      </c>
      <c r="J88" s="997">
        <v>534.9</v>
      </c>
      <c r="K88" s="139">
        <v>657</v>
      </c>
      <c r="L88" s="139">
        <v>935.4</v>
      </c>
      <c r="M88" s="139">
        <v>1275.5999999999999</v>
      </c>
      <c r="N88" s="139">
        <v>1621.4</v>
      </c>
      <c r="O88" s="139">
        <v>1742</v>
      </c>
    </row>
    <row r="89" spans="1:15" s="17" customFormat="1">
      <c r="A89" s="300"/>
      <c r="B89" s="293" t="s">
        <v>229</v>
      </c>
      <c r="C89" s="852"/>
      <c r="D89" s="852"/>
      <c r="E89" s="852"/>
      <c r="F89" s="78"/>
      <c r="G89" s="78">
        <v>281.8</v>
      </c>
      <c r="H89" s="140">
        <v>38.200000000000003</v>
      </c>
      <c r="I89" s="777">
        <v>111.8</v>
      </c>
      <c r="J89" s="997">
        <v>149.1</v>
      </c>
      <c r="K89" s="139">
        <v>83.2</v>
      </c>
      <c r="L89" s="139">
        <v>118.4</v>
      </c>
      <c r="M89" s="139">
        <v>161.5</v>
      </c>
      <c r="N89" s="139">
        <v>205.3</v>
      </c>
      <c r="O89" s="139">
        <v>220.6</v>
      </c>
    </row>
    <row r="90" spans="1:15" s="16" customFormat="1">
      <c r="A90" s="302"/>
      <c r="B90" s="293"/>
      <c r="C90" s="140"/>
      <c r="D90" s="140"/>
      <c r="E90" s="140"/>
      <c r="F90" s="78"/>
      <c r="G90" s="78"/>
      <c r="H90" s="140"/>
      <c r="I90" s="777"/>
      <c r="J90" s="997"/>
      <c r="K90" s="139"/>
      <c r="L90" s="139"/>
      <c r="M90" s="139"/>
      <c r="N90" s="139"/>
      <c r="O90" s="139"/>
    </row>
    <row r="91" spans="1:15" s="13" customFormat="1">
      <c r="A91" s="303"/>
      <c r="B91" s="291" t="s">
        <v>531</v>
      </c>
      <c r="C91" s="138">
        <v>9943.2999999999993</v>
      </c>
      <c r="D91" s="138">
        <v>13175.8</v>
      </c>
      <c r="E91" s="138">
        <v>15454.1</v>
      </c>
      <c r="F91" s="77">
        <f>F5+F28+F43+F56+F74+F80+F86</f>
        <v>13788.900000000001</v>
      </c>
      <c r="G91" s="77">
        <f>G5+G28+G43+G56+G74+G80+G86</f>
        <v>13572.5</v>
      </c>
      <c r="H91" s="77">
        <f>H5+H28+H43+H56+H74+H80+H86</f>
        <v>13319.8</v>
      </c>
      <c r="I91" s="278">
        <f t="shared" ref="I91" si="6">I5+I28+I43+I56+I74+I80+I86</f>
        <v>14718.000000000002</v>
      </c>
      <c r="J91" s="995">
        <v>16134.2</v>
      </c>
      <c r="K91" s="77">
        <f>K5+K28+K43+K56+K74+K80+K86</f>
        <v>16132.999999999998</v>
      </c>
      <c r="L91" s="77">
        <f>L5+L28+L43+L56+L74+L80+L86</f>
        <v>16190</v>
      </c>
      <c r="M91" s="77">
        <f>M5+M28+M43+M56+M74+M80+M86</f>
        <v>16625.8</v>
      </c>
      <c r="N91" s="77">
        <f>N5+N28+N43+N56+N74+N80+N86</f>
        <v>17986.8</v>
      </c>
      <c r="O91" s="77">
        <f>O5+O28+O43+O56+O74+O80+O86</f>
        <v>19516.900000000001</v>
      </c>
    </row>
    <row r="92" spans="1:15" s="16" customFormat="1">
      <c r="A92" s="302"/>
      <c r="B92" s="513"/>
      <c r="C92" s="512"/>
      <c r="D92" s="512"/>
      <c r="E92" s="512"/>
      <c r="F92" s="140"/>
      <c r="G92" s="512"/>
      <c r="H92" s="512"/>
      <c r="I92" s="512"/>
      <c r="J92" s="512"/>
      <c r="K92" s="512"/>
      <c r="L92" s="92"/>
    </row>
    <row r="93" spans="1:15" s="16" customFormat="1" ht="15">
      <c r="A93" s="302"/>
      <c r="B93" s="545" t="s">
        <v>487</v>
      </c>
      <c r="C93" s="512"/>
      <c r="D93" s="512"/>
      <c r="E93" s="512"/>
      <c r="F93" s="140"/>
      <c r="G93" s="512"/>
      <c r="H93" s="512"/>
      <c r="I93" s="512"/>
      <c r="J93" s="512"/>
      <c r="K93" s="512"/>
      <c r="L93" s="92"/>
    </row>
    <row r="94" spans="1:15" s="16" customFormat="1">
      <c r="A94" s="302"/>
      <c r="B94" s="850" t="s">
        <v>686</v>
      </c>
      <c r="C94" s="512"/>
      <c r="D94" s="512"/>
      <c r="E94" s="512"/>
      <c r="F94" s="140"/>
      <c r="G94" s="512"/>
      <c r="H94" s="512"/>
      <c r="I94" s="512"/>
      <c r="J94" s="512"/>
      <c r="K94" s="512"/>
      <c r="L94" s="92"/>
    </row>
    <row r="95" spans="1:15" s="16" customFormat="1">
      <c r="A95" s="302"/>
      <c r="B95" s="851"/>
      <c r="C95" s="512"/>
      <c r="D95" s="512"/>
      <c r="E95" s="512"/>
      <c r="F95" s="140"/>
      <c r="G95" s="512"/>
      <c r="H95" s="512"/>
      <c r="I95" s="512"/>
      <c r="J95" s="512"/>
      <c r="K95" s="512"/>
      <c r="L95" s="92"/>
    </row>
    <row r="96" spans="1:15" s="16" customFormat="1" ht="20.25">
      <c r="A96" s="302"/>
      <c r="B96" s="629" t="s">
        <v>770</v>
      </c>
      <c r="C96" s="512"/>
      <c r="D96" s="512"/>
      <c r="E96" s="512"/>
      <c r="F96" s="140"/>
      <c r="G96" s="512"/>
      <c r="H96" s="512"/>
      <c r="I96" s="512"/>
      <c r="J96" s="512"/>
      <c r="K96" s="512"/>
      <c r="L96" s="92"/>
    </row>
    <row r="97" spans="1:14" s="16" customFormat="1" ht="15.75">
      <c r="A97" s="540"/>
      <c r="B97" s="911" t="s">
        <v>717</v>
      </c>
      <c r="C97" s="661">
        <v>2012</v>
      </c>
      <c r="D97" s="661">
        <v>2013</v>
      </c>
      <c r="E97" s="661">
        <v>2014</v>
      </c>
      <c r="F97" s="661">
        <v>2015</v>
      </c>
      <c r="G97" s="661">
        <v>2016</v>
      </c>
      <c r="H97" s="661">
        <v>2017</v>
      </c>
      <c r="I97" s="661">
        <v>2018</v>
      </c>
      <c r="J97" s="661">
        <v>2019</v>
      </c>
      <c r="K97" s="661">
        <v>2020</v>
      </c>
      <c r="L97" s="661">
        <v>2021</v>
      </c>
      <c r="M97" s="644">
        <v>2022</v>
      </c>
      <c r="N97" s="644"/>
    </row>
    <row r="98" spans="1:14" s="16" customFormat="1" ht="25.5">
      <c r="A98" s="540"/>
      <c r="B98" s="911" t="s">
        <v>172</v>
      </c>
      <c r="C98" s="662" t="s">
        <v>82</v>
      </c>
      <c r="D98" s="662" t="s">
        <v>82</v>
      </c>
      <c r="E98" s="662" t="s">
        <v>82</v>
      </c>
      <c r="F98" s="662" t="s">
        <v>82</v>
      </c>
      <c r="G98" s="662" t="s">
        <v>82</v>
      </c>
      <c r="H98" s="662" t="s">
        <v>82</v>
      </c>
      <c r="I98" s="603" t="s">
        <v>83</v>
      </c>
      <c r="J98" s="603" t="s">
        <v>83</v>
      </c>
      <c r="K98" s="603" t="s">
        <v>83</v>
      </c>
      <c r="L98" s="603" t="s">
        <v>83</v>
      </c>
      <c r="M98" s="603" t="s">
        <v>83</v>
      </c>
      <c r="N98" s="603"/>
    </row>
    <row r="99" spans="1:14" s="16" customFormat="1" ht="25.5">
      <c r="A99" s="540"/>
      <c r="B99" s="622" t="s">
        <v>174</v>
      </c>
      <c r="C99" s="253" t="s">
        <v>85</v>
      </c>
      <c r="D99" s="253" t="s">
        <v>85</v>
      </c>
      <c r="E99" s="253" t="s">
        <v>85</v>
      </c>
      <c r="F99" s="662" t="s">
        <v>675</v>
      </c>
      <c r="G99" s="662" t="s">
        <v>675</v>
      </c>
      <c r="H99" s="253" t="s">
        <v>756</v>
      </c>
      <c r="I99" s="605" t="s">
        <v>675</v>
      </c>
      <c r="J99" s="605" t="s">
        <v>675</v>
      </c>
      <c r="K99" s="605" t="s">
        <v>675</v>
      </c>
      <c r="L99" s="605" t="s">
        <v>675</v>
      </c>
      <c r="M99" s="605" t="s">
        <v>675</v>
      </c>
      <c r="N99" s="605"/>
    </row>
    <row r="100" spans="1:14" s="16" customFormat="1">
      <c r="A100" s="540"/>
      <c r="B100" s="540"/>
      <c r="C100" s="308"/>
      <c r="D100" s="308"/>
      <c r="E100" s="308"/>
      <c r="F100" s="662"/>
      <c r="G100" s="308"/>
      <c r="H100" s="308"/>
      <c r="I100" s="631"/>
      <c r="J100" s="631"/>
      <c r="K100" s="631"/>
      <c r="L100" s="631"/>
      <c r="M100" s="631"/>
      <c r="N100" s="631"/>
    </row>
    <row r="101" spans="1:14" s="16" customFormat="1">
      <c r="A101" s="632"/>
      <c r="B101" s="606" t="s">
        <v>246</v>
      </c>
      <c r="C101" s="915">
        <f>6643.9</f>
        <v>6643.9</v>
      </c>
      <c r="D101" s="915">
        <f>8778.2</f>
        <v>8778.2000000000007</v>
      </c>
      <c r="E101" s="915">
        <f>9947.9</f>
        <v>9947.9</v>
      </c>
      <c r="F101" s="278">
        <f>F102+F107+F108+F122+F109+F110+F120+F121</f>
        <v>6337.6</v>
      </c>
      <c r="G101" s="278">
        <f>G102+G107+G108+G122+G109+G110+G120+G121</f>
        <v>5390.3</v>
      </c>
      <c r="H101" s="278">
        <v>5728.3</v>
      </c>
      <c r="I101" s="607">
        <v>6472.8</v>
      </c>
      <c r="J101" s="607">
        <v>6162.5</v>
      </c>
      <c r="K101" s="607">
        <f>K102+K107+K108+K122+K109+K110+K120+K121</f>
        <v>6370.5999999999995</v>
      </c>
      <c r="L101" s="607">
        <v>6635.9</v>
      </c>
      <c r="M101" s="607">
        <v>6958.9</v>
      </c>
      <c r="N101" s="607"/>
    </row>
    <row r="102" spans="1:14" s="16" customFormat="1">
      <c r="A102" s="635"/>
      <c r="B102" s="626" t="s">
        <v>247</v>
      </c>
      <c r="C102" s="916">
        <v>1396.8</v>
      </c>
      <c r="D102" s="916">
        <v>1448</v>
      </c>
      <c r="E102" s="916">
        <v>2025.5</v>
      </c>
      <c r="F102" s="368">
        <v>2133.8000000000002</v>
      </c>
      <c r="G102" s="916">
        <v>2394.5</v>
      </c>
      <c r="H102" s="916">
        <v>2286.1999999999998</v>
      </c>
      <c r="I102" s="777">
        <v>2282.9</v>
      </c>
      <c r="J102" s="777">
        <v>2309.9</v>
      </c>
      <c r="K102" s="777">
        <v>2381.4</v>
      </c>
      <c r="L102" s="777">
        <v>2455</v>
      </c>
      <c r="M102" s="777">
        <v>2533.6</v>
      </c>
      <c r="N102" s="777"/>
    </row>
    <row r="103" spans="1:14" s="16" customFormat="1">
      <c r="A103" s="635">
        <v>211</v>
      </c>
      <c r="B103" s="775" t="s">
        <v>248</v>
      </c>
      <c r="C103" s="916">
        <v>1184.5999999999999</v>
      </c>
      <c r="D103" s="916">
        <v>1294</v>
      </c>
      <c r="E103" s="916">
        <v>1604.9</v>
      </c>
      <c r="F103" s="368"/>
      <c r="G103" s="368"/>
      <c r="H103" s="916"/>
      <c r="I103" s="777"/>
      <c r="J103" s="777"/>
      <c r="K103" s="777"/>
      <c r="L103" s="777"/>
      <c r="M103" s="777"/>
      <c r="N103" s="777"/>
    </row>
    <row r="104" spans="1:14" s="16" customFormat="1">
      <c r="A104" s="635"/>
      <c r="B104" s="775" t="s">
        <v>249</v>
      </c>
      <c r="C104" s="917" t="s">
        <v>120</v>
      </c>
      <c r="D104" s="917" t="s">
        <v>120</v>
      </c>
      <c r="E104" s="917" t="s">
        <v>120</v>
      </c>
      <c r="F104" s="368"/>
      <c r="G104" s="368"/>
      <c r="H104" s="916"/>
      <c r="I104" s="777"/>
      <c r="J104" s="777"/>
      <c r="K104" s="777"/>
      <c r="L104" s="777"/>
      <c r="M104" s="777"/>
      <c r="N104" s="777"/>
    </row>
    <row r="105" spans="1:14" s="16" customFormat="1">
      <c r="A105" s="635"/>
      <c r="B105" s="775" t="s">
        <v>250</v>
      </c>
      <c r="C105" s="917" t="s">
        <v>120</v>
      </c>
      <c r="D105" s="917" t="s">
        <v>120</v>
      </c>
      <c r="E105" s="917" t="s">
        <v>120</v>
      </c>
      <c r="F105" s="368"/>
      <c r="G105" s="368"/>
      <c r="H105" s="916"/>
      <c r="I105" s="777"/>
      <c r="J105" s="777"/>
      <c r="K105" s="777"/>
      <c r="L105" s="777"/>
      <c r="M105" s="777"/>
      <c r="N105" s="777"/>
    </row>
    <row r="106" spans="1:14" s="16" customFormat="1">
      <c r="A106" s="635">
        <v>212</v>
      </c>
      <c r="B106" s="775" t="s">
        <v>251</v>
      </c>
      <c r="C106" s="916">
        <v>212.3</v>
      </c>
      <c r="D106" s="916">
        <v>154</v>
      </c>
      <c r="E106" s="916">
        <v>420.6</v>
      </c>
      <c r="F106" s="368"/>
      <c r="G106" s="368"/>
      <c r="H106" s="916"/>
      <c r="I106" s="777"/>
      <c r="J106" s="777"/>
      <c r="K106" s="777"/>
      <c r="L106" s="777"/>
      <c r="M106" s="777"/>
      <c r="N106" s="777"/>
    </row>
    <row r="107" spans="1:14" s="16" customFormat="1">
      <c r="A107" s="635"/>
      <c r="B107" s="626" t="s">
        <v>252</v>
      </c>
      <c r="C107" s="397">
        <v>1945</v>
      </c>
      <c r="D107" s="397">
        <v>2509.8000000000002</v>
      </c>
      <c r="E107" s="397">
        <v>1991.3</v>
      </c>
      <c r="F107" s="368">
        <v>2174</v>
      </c>
      <c r="G107" s="397">
        <v>1746.2</v>
      </c>
      <c r="H107" s="916">
        <v>2306.6</v>
      </c>
      <c r="I107" s="777">
        <v>2660.5</v>
      </c>
      <c r="J107" s="777">
        <v>2372.8000000000002</v>
      </c>
      <c r="K107" s="777">
        <v>2459.5</v>
      </c>
      <c r="L107" s="777">
        <v>2599.8000000000002</v>
      </c>
      <c r="M107" s="777">
        <v>2767.5</v>
      </c>
      <c r="N107" s="777"/>
    </row>
    <row r="108" spans="1:14" s="16" customFormat="1">
      <c r="A108" s="635"/>
      <c r="B108" s="626" t="s">
        <v>253</v>
      </c>
      <c r="C108" s="397">
        <v>1366.5</v>
      </c>
      <c r="D108" s="397">
        <v>710</v>
      </c>
      <c r="E108" s="397">
        <v>1609.4</v>
      </c>
      <c r="F108" s="368">
        <v>893</v>
      </c>
      <c r="G108" s="397">
        <v>610.70000000000005</v>
      </c>
      <c r="H108" s="916">
        <v>613.20000000000005</v>
      </c>
      <c r="I108" s="777">
        <v>643.5</v>
      </c>
      <c r="J108" s="777">
        <v>623.1</v>
      </c>
      <c r="K108" s="777">
        <v>644.1</v>
      </c>
      <c r="L108" s="777">
        <v>665.7</v>
      </c>
      <c r="M108" s="777">
        <v>698</v>
      </c>
      <c r="N108" s="777"/>
    </row>
    <row r="109" spans="1:14" s="16" customFormat="1">
      <c r="A109" s="635"/>
      <c r="B109" s="626" t="s">
        <v>255</v>
      </c>
      <c r="C109" s="397">
        <v>59</v>
      </c>
      <c r="D109" s="397">
        <v>855.3</v>
      </c>
      <c r="E109" s="397">
        <v>136.69999999999999</v>
      </c>
      <c r="F109" s="368">
        <v>121</v>
      </c>
      <c r="G109" s="397">
        <v>84.1</v>
      </c>
      <c r="H109" s="916">
        <v>79.8</v>
      </c>
      <c r="I109" s="777">
        <v>77.400000000000006</v>
      </c>
      <c r="J109" s="777">
        <v>73.8</v>
      </c>
      <c r="K109" s="777">
        <v>76.3</v>
      </c>
      <c r="L109" s="777">
        <v>78.8</v>
      </c>
      <c r="M109" s="777">
        <v>82.7</v>
      </c>
      <c r="N109" s="777"/>
    </row>
    <row r="110" spans="1:14" s="16" customFormat="1">
      <c r="A110" s="635"/>
      <c r="B110" s="626" t="s">
        <v>256</v>
      </c>
      <c r="C110" s="397">
        <v>1423.7</v>
      </c>
      <c r="D110" s="397">
        <v>1722.1</v>
      </c>
      <c r="E110" s="397">
        <v>3251.8</v>
      </c>
      <c r="F110" s="368">
        <v>1015.8</v>
      </c>
      <c r="G110" s="397">
        <v>554.79999999999995</v>
      </c>
      <c r="H110" s="916">
        <v>442.5</v>
      </c>
      <c r="I110" s="777">
        <v>760.7</v>
      </c>
      <c r="J110" s="777">
        <v>736.6</v>
      </c>
      <c r="K110" s="777">
        <v>761.4</v>
      </c>
      <c r="L110" s="778">
        <v>787</v>
      </c>
      <c r="M110" s="778">
        <v>825.1</v>
      </c>
      <c r="N110" s="778"/>
    </row>
    <row r="111" spans="1:14" s="16" customFormat="1">
      <c r="A111" s="635"/>
      <c r="B111" s="775" t="s">
        <v>262</v>
      </c>
      <c r="C111" s="916"/>
      <c r="D111" s="916"/>
      <c r="E111" s="916"/>
      <c r="F111" s="905"/>
      <c r="G111" s="905"/>
      <c r="H111" s="916"/>
      <c r="I111" s="777"/>
      <c r="J111" s="777"/>
      <c r="K111" s="777"/>
      <c r="L111" s="777"/>
      <c r="M111" s="777"/>
      <c r="N111" s="777"/>
    </row>
    <row r="112" spans="1:14" s="16" customFormat="1">
      <c r="A112" s="635"/>
      <c r="B112" s="775" t="s">
        <v>263</v>
      </c>
      <c r="C112" s="916"/>
      <c r="D112" s="916"/>
      <c r="E112" s="916"/>
      <c r="F112" s="905"/>
      <c r="G112" s="905"/>
      <c r="H112" s="916"/>
      <c r="I112" s="777"/>
      <c r="J112" s="777"/>
      <c r="K112" s="777"/>
      <c r="L112" s="777"/>
      <c r="M112" s="777"/>
      <c r="N112" s="777"/>
    </row>
    <row r="113" spans="1:14" s="16" customFormat="1">
      <c r="A113" s="635"/>
      <c r="B113" s="775" t="s">
        <v>258</v>
      </c>
      <c r="C113" s="916"/>
      <c r="D113" s="916"/>
      <c r="E113" s="916"/>
      <c r="F113" s="905"/>
      <c r="G113" s="396"/>
      <c r="H113" s="916"/>
      <c r="I113" s="777"/>
      <c r="J113" s="777"/>
      <c r="K113" s="777"/>
      <c r="L113" s="777"/>
      <c r="M113" s="777"/>
      <c r="N113" s="777"/>
    </row>
    <row r="114" spans="1:14" s="16" customFormat="1">
      <c r="A114" s="635"/>
      <c r="B114" s="775" t="s">
        <v>259</v>
      </c>
      <c r="C114" s="916"/>
      <c r="D114" s="916"/>
      <c r="E114" s="916"/>
      <c r="F114" s="905"/>
      <c r="G114" s="396"/>
      <c r="H114" s="916"/>
      <c r="I114" s="777"/>
      <c r="J114" s="777"/>
      <c r="K114" s="777"/>
      <c r="L114" s="777"/>
      <c r="M114" s="777"/>
      <c r="N114" s="777"/>
    </row>
    <row r="115" spans="1:14" s="16" customFormat="1">
      <c r="A115" s="635"/>
      <c r="B115" s="775" t="s">
        <v>260</v>
      </c>
      <c r="C115" s="916"/>
      <c r="D115" s="916"/>
      <c r="E115" s="916"/>
      <c r="F115" s="368"/>
      <c r="G115" s="397"/>
      <c r="H115" s="916"/>
      <c r="I115" s="777"/>
      <c r="J115" s="777"/>
      <c r="K115" s="777"/>
      <c r="L115" s="777"/>
      <c r="M115" s="777"/>
      <c r="N115" s="777"/>
    </row>
    <row r="116" spans="1:14" s="16" customFormat="1">
      <c r="A116" s="635"/>
      <c r="B116" s="775" t="s">
        <v>261</v>
      </c>
      <c r="C116" s="916"/>
      <c r="D116" s="916"/>
      <c r="E116" s="916"/>
      <c r="F116" s="368"/>
      <c r="G116" s="905"/>
      <c r="H116" s="916"/>
      <c r="I116" s="777"/>
      <c r="J116" s="777"/>
      <c r="K116" s="777"/>
      <c r="L116" s="777"/>
      <c r="M116" s="777"/>
      <c r="N116" s="777"/>
    </row>
    <row r="117" spans="1:14" s="16" customFormat="1">
      <c r="A117" s="635"/>
      <c r="B117" s="775" t="s">
        <v>264</v>
      </c>
      <c r="C117" s="916"/>
      <c r="D117" s="916"/>
      <c r="E117" s="916"/>
      <c r="F117" s="368"/>
      <c r="G117" s="905"/>
      <c r="H117" s="916"/>
      <c r="I117" s="777"/>
      <c r="J117" s="777"/>
      <c r="K117" s="777"/>
      <c r="L117" s="777"/>
      <c r="M117" s="777"/>
      <c r="N117" s="777"/>
    </row>
    <row r="118" spans="1:14" s="16" customFormat="1">
      <c r="A118" s="635"/>
      <c r="B118" s="775" t="s">
        <v>265</v>
      </c>
      <c r="C118" s="916"/>
      <c r="D118" s="916"/>
      <c r="E118" s="916"/>
      <c r="F118" s="905"/>
      <c r="G118" s="905"/>
      <c r="H118" s="916"/>
      <c r="I118" s="777"/>
      <c r="J118" s="777"/>
      <c r="K118" s="777"/>
      <c r="L118" s="777"/>
      <c r="M118" s="777"/>
      <c r="N118" s="777"/>
    </row>
    <row r="119" spans="1:14" s="16" customFormat="1">
      <c r="A119" s="635"/>
      <c r="B119" s="775" t="s">
        <v>266</v>
      </c>
      <c r="C119" s="916"/>
      <c r="D119" s="916"/>
      <c r="E119" s="916"/>
      <c r="F119" s="368"/>
      <c r="G119" s="905"/>
      <c r="H119" s="916"/>
      <c r="I119" s="777"/>
      <c r="J119" s="777"/>
      <c r="K119" s="777"/>
      <c r="L119" s="777"/>
      <c r="M119" s="777"/>
      <c r="N119" s="777"/>
    </row>
    <row r="120" spans="1:14" s="16" customFormat="1">
      <c r="A120" s="635"/>
      <c r="B120" s="626" t="s">
        <v>267</v>
      </c>
      <c r="C120" s="397">
        <v>0.5</v>
      </c>
      <c r="D120" s="396" t="s">
        <v>120</v>
      </c>
      <c r="E120" s="396" t="s">
        <v>120</v>
      </c>
      <c r="F120" s="905"/>
      <c r="G120" s="905"/>
      <c r="H120" s="917"/>
      <c r="I120" s="779"/>
      <c r="J120" s="779"/>
      <c r="K120" s="779"/>
      <c r="L120" s="779"/>
      <c r="M120" s="779"/>
      <c r="N120" s="779"/>
    </row>
    <row r="121" spans="1:14" s="16" customFormat="1">
      <c r="A121" s="635"/>
      <c r="B121" s="626" t="s">
        <v>268</v>
      </c>
      <c r="C121" s="396" t="s">
        <v>120</v>
      </c>
      <c r="D121" s="397">
        <v>1011.8</v>
      </c>
      <c r="E121" s="396"/>
      <c r="F121" s="368"/>
      <c r="G121" s="905"/>
      <c r="H121" s="916"/>
      <c r="I121" s="777"/>
      <c r="J121" s="777"/>
      <c r="K121" s="777"/>
      <c r="L121" s="777"/>
      <c r="M121" s="777"/>
      <c r="N121" s="777"/>
    </row>
    <row r="122" spans="1:14" s="16" customFormat="1">
      <c r="A122" s="635"/>
      <c r="B122" s="626" t="s">
        <v>254</v>
      </c>
      <c r="C122" s="917" t="s">
        <v>120</v>
      </c>
      <c r="D122" s="917" t="s">
        <v>120</v>
      </c>
      <c r="E122" s="917" t="s">
        <v>120</v>
      </c>
      <c r="F122" s="368">
        <v>0</v>
      </c>
      <c r="G122" s="905"/>
      <c r="H122" s="916"/>
      <c r="I122" s="777">
        <v>47.9</v>
      </c>
      <c r="J122" s="777">
        <v>46.4</v>
      </c>
      <c r="K122" s="777">
        <v>47.9</v>
      </c>
      <c r="L122" s="777">
        <v>49.5</v>
      </c>
      <c r="M122" s="777">
        <v>51.9</v>
      </c>
      <c r="N122" s="777"/>
    </row>
    <row r="123" spans="1:14" s="16" customFormat="1">
      <c r="A123" s="635"/>
      <c r="B123" s="626"/>
      <c r="C123" s="397"/>
      <c r="D123" s="397"/>
      <c r="E123" s="397"/>
      <c r="F123" s="368"/>
      <c r="G123" s="368"/>
      <c r="H123" s="916"/>
      <c r="I123" s="777"/>
      <c r="J123" s="777"/>
      <c r="K123" s="777"/>
      <c r="L123" s="777"/>
      <c r="M123" s="777"/>
      <c r="N123" s="777"/>
    </row>
    <row r="124" spans="1:14" s="16" customFormat="1">
      <c r="A124" s="632"/>
      <c r="B124" s="606" t="s">
        <v>269</v>
      </c>
      <c r="C124" s="915">
        <v>1753.1</v>
      </c>
      <c r="D124" s="915">
        <v>2794.3</v>
      </c>
      <c r="E124" s="915">
        <v>3686.3</v>
      </c>
      <c r="F124" s="278">
        <f>SUM(F125:F137)</f>
        <v>3949.8</v>
      </c>
      <c r="G124" s="278">
        <f t="shared" ref="G124" si="7">SUM(G125:G137)</f>
        <v>3658.4</v>
      </c>
      <c r="H124" s="278">
        <v>3178.5</v>
      </c>
      <c r="I124" s="607">
        <v>3606.4</v>
      </c>
      <c r="J124" s="607">
        <v>3429.1</v>
      </c>
      <c r="K124" s="607">
        <v>3498.8</v>
      </c>
      <c r="L124" s="607">
        <v>3639.7</v>
      </c>
      <c r="M124" s="607">
        <f t="shared" ref="M124" si="8">SUM(M125:M137)</f>
        <v>3708.1</v>
      </c>
      <c r="N124" s="607"/>
    </row>
    <row r="125" spans="1:14" s="16" customFormat="1">
      <c r="A125" s="635"/>
      <c r="B125" s="626" t="s">
        <v>247</v>
      </c>
      <c r="C125" s="397">
        <v>1037.5</v>
      </c>
      <c r="D125" s="397">
        <v>1006.3</v>
      </c>
      <c r="E125" s="397">
        <v>1301</v>
      </c>
      <c r="F125" s="368">
        <v>1457.8</v>
      </c>
      <c r="G125" s="368">
        <v>1641.7</v>
      </c>
      <c r="H125" s="916">
        <v>1686.4</v>
      </c>
      <c r="I125" s="777">
        <v>1456.4</v>
      </c>
      <c r="J125" s="777">
        <v>1570.9</v>
      </c>
      <c r="K125" s="777">
        <v>1617.4</v>
      </c>
      <c r="L125" s="777">
        <v>1665.3</v>
      </c>
      <c r="M125" s="777">
        <v>1705.7</v>
      </c>
      <c r="N125" s="777"/>
    </row>
    <row r="126" spans="1:14" s="16" customFormat="1">
      <c r="A126" s="635">
        <v>211</v>
      </c>
      <c r="B126" s="775" t="s">
        <v>248</v>
      </c>
      <c r="C126" s="916">
        <v>1035.7</v>
      </c>
      <c r="D126" s="916">
        <v>1004.2</v>
      </c>
      <c r="E126" s="916">
        <v>1297.3</v>
      </c>
      <c r="F126" s="368"/>
      <c r="G126" s="905"/>
      <c r="H126" s="917"/>
      <c r="I126" s="779"/>
      <c r="J126" s="779"/>
      <c r="K126" s="779"/>
      <c r="L126" s="779"/>
      <c r="M126" s="779"/>
      <c r="N126" s="779"/>
    </row>
    <row r="127" spans="1:14" s="16" customFormat="1">
      <c r="A127" s="635"/>
      <c r="B127" s="775" t="s">
        <v>249</v>
      </c>
      <c r="C127" s="916"/>
      <c r="D127" s="916"/>
      <c r="E127" s="916"/>
      <c r="F127" s="368"/>
      <c r="G127" s="368"/>
      <c r="H127" s="916"/>
      <c r="I127" s="777"/>
      <c r="J127" s="777"/>
      <c r="K127" s="777"/>
      <c r="L127" s="777"/>
      <c r="M127" s="777"/>
      <c r="N127" s="777"/>
    </row>
    <row r="128" spans="1:14" s="16" customFormat="1">
      <c r="A128" s="635"/>
      <c r="B128" s="775" t="s">
        <v>250</v>
      </c>
      <c r="C128" s="916"/>
      <c r="D128" s="916"/>
      <c r="E128" s="916"/>
      <c r="F128" s="368"/>
      <c r="G128" s="905"/>
      <c r="H128" s="916"/>
      <c r="I128" s="777"/>
      <c r="J128" s="777"/>
      <c r="K128" s="777"/>
      <c r="L128" s="777"/>
      <c r="M128" s="777"/>
      <c r="N128" s="777"/>
    </row>
    <row r="129" spans="1:14" s="16" customFormat="1">
      <c r="A129" s="635">
        <v>212</v>
      </c>
      <c r="B129" s="775" t="s">
        <v>251</v>
      </c>
      <c r="C129" s="916">
        <v>1.8</v>
      </c>
      <c r="D129" s="916">
        <v>2.1</v>
      </c>
      <c r="E129" s="916">
        <v>3.7</v>
      </c>
      <c r="F129" s="368"/>
      <c r="G129" s="905"/>
      <c r="H129" s="917"/>
      <c r="I129" s="779"/>
      <c r="J129" s="779"/>
      <c r="K129" s="779"/>
      <c r="L129" s="779"/>
      <c r="M129" s="779"/>
      <c r="N129" s="779"/>
    </row>
    <row r="130" spans="1:14" s="16" customFormat="1">
      <c r="A130" s="635"/>
      <c r="B130" s="626" t="s">
        <v>252</v>
      </c>
      <c r="C130" s="397">
        <v>332.6</v>
      </c>
      <c r="D130" s="397">
        <v>1593.1</v>
      </c>
      <c r="E130" s="397">
        <v>1382.5</v>
      </c>
      <c r="F130" s="368">
        <v>568.6</v>
      </c>
      <c r="G130" s="368">
        <v>809.7</v>
      </c>
      <c r="H130" s="916">
        <v>631.70000000000005</v>
      </c>
      <c r="I130" s="777">
        <v>719.4</v>
      </c>
      <c r="J130" s="777">
        <v>696.6</v>
      </c>
      <c r="K130" s="777">
        <v>720.1</v>
      </c>
      <c r="L130" s="777">
        <v>744.3</v>
      </c>
      <c r="M130" s="777">
        <v>780.4</v>
      </c>
      <c r="N130" s="777"/>
    </row>
    <row r="131" spans="1:14" s="16" customFormat="1">
      <c r="A131" s="635"/>
      <c r="B131" s="626" t="s">
        <v>158</v>
      </c>
      <c r="C131" s="397"/>
      <c r="D131" s="397"/>
      <c r="E131" s="397"/>
      <c r="F131" s="905"/>
      <c r="G131" s="905"/>
      <c r="H131" s="916"/>
      <c r="I131" s="777"/>
      <c r="J131" s="777"/>
      <c r="K131" s="777"/>
      <c r="L131" s="777"/>
      <c r="M131" s="777"/>
      <c r="N131" s="777"/>
    </row>
    <row r="132" spans="1:14" s="16" customFormat="1">
      <c r="A132" s="635"/>
      <c r="B132" s="626" t="s">
        <v>224</v>
      </c>
      <c r="C132" s="397">
        <v>127.5</v>
      </c>
      <c r="D132" s="397">
        <v>433.1</v>
      </c>
      <c r="E132" s="397">
        <v>716.8</v>
      </c>
      <c r="F132" s="368">
        <v>1883.9</v>
      </c>
      <c r="G132" s="368">
        <v>1184</v>
      </c>
      <c r="H132" s="916">
        <v>659.3</v>
      </c>
      <c r="I132" s="777">
        <v>1402</v>
      </c>
      <c r="J132" s="777">
        <v>1134.0999999999999</v>
      </c>
      <c r="K132" s="777">
        <v>1132.7</v>
      </c>
      <c r="L132" s="777">
        <v>1200.5</v>
      </c>
      <c r="M132" s="777">
        <v>1191.0999999999999</v>
      </c>
      <c r="N132" s="777"/>
    </row>
    <row r="133" spans="1:14" s="16" customFormat="1">
      <c r="A133" s="635"/>
      <c r="B133" s="775" t="s">
        <v>270</v>
      </c>
      <c r="C133" s="916"/>
      <c r="D133" s="916"/>
      <c r="E133" s="916"/>
      <c r="F133" s="368"/>
      <c r="G133" s="368"/>
      <c r="H133" s="916"/>
      <c r="I133" s="777"/>
      <c r="J133" s="777"/>
      <c r="K133" s="777"/>
      <c r="L133" s="777"/>
      <c r="M133" s="777"/>
      <c r="N133" s="777"/>
    </row>
    <row r="134" spans="1:14" s="16" customFormat="1">
      <c r="A134" s="635"/>
      <c r="B134" s="775" t="s">
        <v>271</v>
      </c>
      <c r="C134" s="916"/>
      <c r="D134" s="916"/>
      <c r="E134" s="916"/>
      <c r="F134" s="368"/>
      <c r="G134" s="368"/>
      <c r="H134" s="916"/>
      <c r="I134" s="777"/>
      <c r="J134" s="777"/>
      <c r="K134" s="777"/>
      <c r="L134" s="777"/>
      <c r="M134" s="777"/>
      <c r="N134" s="777"/>
    </row>
    <row r="135" spans="1:14" s="16" customFormat="1">
      <c r="A135" s="635"/>
      <c r="B135" s="626" t="s">
        <v>256</v>
      </c>
      <c r="C135" s="397">
        <v>255.5</v>
      </c>
      <c r="D135" s="397">
        <v>307.3</v>
      </c>
      <c r="E135" s="397">
        <v>286</v>
      </c>
      <c r="F135" s="368">
        <v>39.5</v>
      </c>
      <c r="G135" s="368">
        <v>23</v>
      </c>
      <c r="H135" s="916">
        <v>201</v>
      </c>
      <c r="I135" s="777">
        <v>28.5</v>
      </c>
      <c r="J135" s="777">
        <v>27.6</v>
      </c>
      <c r="K135" s="777">
        <v>28.5</v>
      </c>
      <c r="L135" s="777">
        <v>29.5</v>
      </c>
      <c r="M135" s="777">
        <v>30.9</v>
      </c>
      <c r="N135" s="777"/>
    </row>
    <row r="136" spans="1:14" s="16" customFormat="1">
      <c r="A136" s="635">
        <v>311</v>
      </c>
      <c r="B136" s="775" t="s">
        <v>257</v>
      </c>
      <c r="C136" s="916">
        <f>C135</f>
        <v>255.5</v>
      </c>
      <c r="D136" s="916">
        <f>D135</f>
        <v>307.3</v>
      </c>
      <c r="E136" s="916">
        <f>E135</f>
        <v>286</v>
      </c>
      <c r="F136" s="905"/>
      <c r="G136" s="368"/>
      <c r="H136" s="916"/>
      <c r="I136" s="777"/>
      <c r="J136" s="777"/>
      <c r="K136" s="777"/>
      <c r="L136" s="777"/>
      <c r="M136" s="777"/>
      <c r="N136" s="777"/>
    </row>
    <row r="137" spans="1:14" s="16" customFormat="1">
      <c r="A137" s="635"/>
      <c r="B137" s="626" t="s">
        <v>268</v>
      </c>
      <c r="C137" s="917" t="s">
        <v>120</v>
      </c>
      <c r="D137" s="916">
        <v>545.5</v>
      </c>
      <c r="E137" s="917" t="s">
        <v>120</v>
      </c>
      <c r="F137" s="905"/>
      <c r="G137" s="905"/>
      <c r="H137" s="917"/>
      <c r="I137" s="779"/>
      <c r="J137" s="779"/>
      <c r="K137" s="779"/>
      <c r="L137" s="779"/>
      <c r="M137" s="779"/>
      <c r="N137" s="779"/>
    </row>
    <row r="138" spans="1:14" s="16" customFormat="1">
      <c r="A138" s="635"/>
      <c r="B138" s="626"/>
      <c r="C138" s="916"/>
      <c r="D138" s="916"/>
      <c r="E138" s="916"/>
      <c r="F138" s="368"/>
      <c r="G138" s="368"/>
      <c r="H138" s="916"/>
      <c r="I138" s="777"/>
      <c r="J138" s="777"/>
      <c r="K138" s="777"/>
      <c r="L138" s="777"/>
      <c r="M138" s="777"/>
      <c r="N138" s="777"/>
    </row>
    <row r="139" spans="1:14" s="16" customFormat="1">
      <c r="A139" s="632"/>
      <c r="B139" s="606" t="s">
        <v>272</v>
      </c>
      <c r="C139" s="915">
        <v>176.2</v>
      </c>
      <c r="D139" s="915">
        <v>221.3</v>
      </c>
      <c r="E139" s="915">
        <v>245.8</v>
      </c>
      <c r="F139" s="278">
        <f>SUM(F140:F150)</f>
        <v>232.3</v>
      </c>
      <c r="G139" s="278">
        <f t="shared" ref="G139" si="9">SUM(G140:G150)</f>
        <v>211</v>
      </c>
      <c r="H139" s="278">
        <v>165.2</v>
      </c>
      <c r="I139" s="607">
        <f t="shared" ref="I139" si="10">SUM(I140:I150)</f>
        <v>213.2</v>
      </c>
      <c r="J139" s="607">
        <v>206.4</v>
      </c>
      <c r="K139" s="607">
        <f t="shared" ref="K139:M139" si="11">SUM(K140:K150)</f>
        <v>213.39999999999998</v>
      </c>
      <c r="L139" s="607">
        <f t="shared" si="11"/>
        <v>220.5</v>
      </c>
      <c r="M139" s="607">
        <f t="shared" si="11"/>
        <v>231.2</v>
      </c>
      <c r="N139" s="607"/>
    </row>
    <row r="140" spans="1:14" s="16" customFormat="1">
      <c r="A140" s="635"/>
      <c r="B140" s="626" t="s">
        <v>247</v>
      </c>
      <c r="C140" s="397">
        <v>58.2</v>
      </c>
      <c r="D140" s="397">
        <v>56.1</v>
      </c>
      <c r="E140" s="397">
        <v>63.5</v>
      </c>
      <c r="F140" s="368">
        <v>103.5</v>
      </c>
      <c r="G140" s="368">
        <v>113.9</v>
      </c>
      <c r="H140" s="916">
        <v>111.3</v>
      </c>
      <c r="I140" s="777">
        <v>95.7</v>
      </c>
      <c r="J140" s="777">
        <v>92.7</v>
      </c>
      <c r="K140" s="777">
        <v>95.8</v>
      </c>
      <c r="L140" s="777">
        <v>99</v>
      </c>
      <c r="M140" s="777">
        <v>103.8</v>
      </c>
      <c r="N140" s="777"/>
    </row>
    <row r="141" spans="1:14" s="16" customFormat="1">
      <c r="A141" s="635">
        <v>211</v>
      </c>
      <c r="B141" s="775" t="s">
        <v>248</v>
      </c>
      <c r="C141" s="916">
        <v>58.2</v>
      </c>
      <c r="D141" s="916">
        <v>55.800000000000004</v>
      </c>
      <c r="E141" s="916">
        <v>63.3</v>
      </c>
      <c r="F141" s="905"/>
      <c r="G141" s="905"/>
      <c r="H141" s="917"/>
      <c r="I141" s="779"/>
      <c r="J141" s="779"/>
      <c r="K141" s="779"/>
      <c r="L141" s="779"/>
      <c r="M141" s="779"/>
      <c r="N141" s="779"/>
    </row>
    <row r="142" spans="1:14" s="16" customFormat="1">
      <c r="A142" s="635"/>
      <c r="B142" s="775" t="s">
        <v>249</v>
      </c>
      <c r="C142" s="916"/>
      <c r="D142" s="916"/>
      <c r="E142" s="916"/>
      <c r="F142" s="368"/>
      <c r="G142" s="368"/>
      <c r="H142" s="916"/>
      <c r="I142" s="777"/>
      <c r="J142" s="777"/>
      <c r="K142" s="777"/>
      <c r="L142" s="777"/>
      <c r="M142" s="777"/>
      <c r="N142" s="777"/>
    </row>
    <row r="143" spans="1:14" s="16" customFormat="1">
      <c r="A143" s="635"/>
      <c r="B143" s="775" t="s">
        <v>250</v>
      </c>
      <c r="C143" s="916"/>
      <c r="D143" s="916"/>
      <c r="E143" s="916"/>
      <c r="F143" s="368"/>
      <c r="G143" s="368"/>
      <c r="H143" s="916"/>
      <c r="I143" s="777"/>
      <c r="J143" s="777"/>
      <c r="K143" s="777"/>
      <c r="L143" s="777"/>
      <c r="M143" s="777"/>
      <c r="N143" s="777"/>
    </row>
    <row r="144" spans="1:14" s="16" customFormat="1">
      <c r="A144" s="635">
        <v>212</v>
      </c>
      <c r="B144" s="775" t="s">
        <v>251</v>
      </c>
      <c r="C144" s="916"/>
      <c r="D144" s="916">
        <v>0.3</v>
      </c>
      <c r="E144" s="916">
        <v>0.2</v>
      </c>
      <c r="F144" s="368"/>
      <c r="G144" s="905"/>
      <c r="H144" s="917"/>
      <c r="I144" s="779"/>
      <c r="J144" s="779"/>
      <c r="K144" s="779"/>
      <c r="L144" s="779"/>
      <c r="M144" s="779"/>
      <c r="N144" s="779"/>
    </row>
    <row r="145" spans="1:14" s="16" customFormat="1">
      <c r="A145" s="635"/>
      <c r="B145" s="626" t="s">
        <v>252</v>
      </c>
      <c r="C145" s="397">
        <v>17</v>
      </c>
      <c r="D145" s="397">
        <v>28.3</v>
      </c>
      <c r="E145" s="397">
        <v>22.3</v>
      </c>
      <c r="F145" s="368">
        <v>26.8</v>
      </c>
      <c r="G145" s="368">
        <v>24.8</v>
      </c>
      <c r="H145" s="916">
        <v>22.4</v>
      </c>
      <c r="I145" s="777">
        <v>27.8</v>
      </c>
      <c r="J145" s="777">
        <v>26.9</v>
      </c>
      <c r="K145" s="777">
        <v>27.8</v>
      </c>
      <c r="L145" s="777">
        <v>28.7</v>
      </c>
      <c r="M145" s="777">
        <v>30.1</v>
      </c>
      <c r="N145" s="777"/>
    </row>
    <row r="146" spans="1:14" s="16" customFormat="1">
      <c r="A146" s="635"/>
      <c r="B146" s="626" t="s">
        <v>253</v>
      </c>
      <c r="C146" s="397">
        <v>101</v>
      </c>
      <c r="D146" s="397">
        <v>58.1</v>
      </c>
      <c r="E146" s="397">
        <v>160</v>
      </c>
      <c r="F146" s="368">
        <v>102</v>
      </c>
      <c r="G146" s="368">
        <v>72.3</v>
      </c>
      <c r="H146" s="916">
        <v>31.5</v>
      </c>
      <c r="I146" s="777">
        <v>89.7</v>
      </c>
      <c r="J146" s="777">
        <v>86.9</v>
      </c>
      <c r="K146" s="777">
        <v>89.8</v>
      </c>
      <c r="L146" s="777">
        <v>92.8</v>
      </c>
      <c r="M146" s="777">
        <v>97.3</v>
      </c>
      <c r="N146" s="777"/>
    </row>
    <row r="147" spans="1:14" s="16" customFormat="1">
      <c r="A147" s="635">
        <v>263</v>
      </c>
      <c r="B147" s="775" t="s">
        <v>273</v>
      </c>
      <c r="C147" s="916"/>
      <c r="D147" s="916"/>
      <c r="E147" s="916"/>
      <c r="F147" s="368"/>
      <c r="G147" s="368"/>
      <c r="H147" s="916"/>
      <c r="I147" s="777"/>
      <c r="J147" s="777"/>
      <c r="K147" s="777"/>
      <c r="L147" s="777"/>
      <c r="M147" s="777"/>
      <c r="N147" s="777"/>
    </row>
    <row r="148" spans="1:14" s="16" customFormat="1">
      <c r="A148" s="635"/>
      <c r="B148" s="775" t="s">
        <v>271</v>
      </c>
      <c r="C148" s="916"/>
      <c r="D148" s="916"/>
      <c r="E148" s="916"/>
      <c r="F148" s="368"/>
      <c r="G148" s="368"/>
      <c r="H148" s="916"/>
      <c r="I148" s="777"/>
      <c r="J148" s="777"/>
      <c r="K148" s="777"/>
      <c r="L148" s="777"/>
      <c r="M148" s="777"/>
      <c r="N148" s="777"/>
    </row>
    <row r="149" spans="1:14" s="16" customFormat="1">
      <c r="A149" s="635"/>
      <c r="B149" s="626" t="s">
        <v>256</v>
      </c>
      <c r="C149" s="916"/>
      <c r="D149" s="916">
        <v>98</v>
      </c>
      <c r="E149" s="917" t="s">
        <v>120</v>
      </c>
      <c r="F149" s="905"/>
      <c r="G149" s="905"/>
      <c r="H149" s="917"/>
      <c r="I149" s="779"/>
      <c r="J149" s="779"/>
      <c r="K149" s="779"/>
      <c r="L149" s="779"/>
      <c r="M149" s="779"/>
      <c r="N149" s="779"/>
    </row>
    <row r="150" spans="1:14" s="16" customFormat="1">
      <c r="A150" s="635"/>
      <c r="B150" s="626" t="s">
        <v>268</v>
      </c>
      <c r="C150" s="916"/>
      <c r="D150" s="916">
        <v>19.2</v>
      </c>
      <c r="E150" s="917" t="s">
        <v>120</v>
      </c>
      <c r="F150" s="905"/>
      <c r="G150" s="905"/>
      <c r="H150" s="917"/>
      <c r="I150" s="779"/>
      <c r="J150" s="779"/>
      <c r="K150" s="779"/>
      <c r="L150" s="779"/>
      <c r="M150" s="779"/>
      <c r="N150" s="779"/>
    </row>
    <row r="151" spans="1:14" s="16" customFormat="1">
      <c r="A151" s="635"/>
      <c r="B151" s="626"/>
      <c r="C151" s="916"/>
      <c r="D151" s="916"/>
      <c r="E151" s="916"/>
      <c r="F151" s="368"/>
      <c r="G151" s="368"/>
      <c r="H151" s="916"/>
      <c r="I151" s="780"/>
      <c r="J151" s="780"/>
      <c r="K151" s="780"/>
      <c r="L151" s="780"/>
      <c r="M151" s="780"/>
      <c r="N151" s="780"/>
    </row>
    <row r="152" spans="1:14" s="16" customFormat="1">
      <c r="A152" s="632"/>
      <c r="B152" s="606" t="s">
        <v>274</v>
      </c>
      <c r="C152" s="915">
        <v>1370.2</v>
      </c>
      <c r="D152" s="915">
        <v>1382</v>
      </c>
      <c r="E152" s="915">
        <v>1574.2</v>
      </c>
      <c r="F152" s="278">
        <f>SUM(F153:F162)</f>
        <v>667.7</v>
      </c>
      <c r="G152" s="278">
        <f t="shared" ref="G152" si="12">SUM(G153:G162)</f>
        <v>624.6</v>
      </c>
      <c r="H152" s="278">
        <v>597.9</v>
      </c>
      <c r="I152" s="607">
        <f t="shared" ref="I152:M152" si="13">SUM(I153:I162)</f>
        <v>942.40000000000009</v>
      </c>
      <c r="J152" s="607">
        <f t="shared" si="13"/>
        <v>912.40000000000009</v>
      </c>
      <c r="K152" s="607">
        <f t="shared" si="13"/>
        <v>943.40000000000009</v>
      </c>
      <c r="L152" s="607">
        <f t="shared" si="13"/>
        <v>975.00000000000011</v>
      </c>
      <c r="M152" s="607">
        <f t="shared" si="13"/>
        <v>1022.3</v>
      </c>
      <c r="N152" s="607"/>
    </row>
    <row r="153" spans="1:14" s="16" customFormat="1">
      <c r="A153" s="635"/>
      <c r="B153" s="626" t="s">
        <v>247</v>
      </c>
      <c r="C153" s="397">
        <v>4</v>
      </c>
      <c r="D153" s="397">
        <v>275.60000000000002</v>
      </c>
      <c r="E153" s="397">
        <v>306.89999999999998</v>
      </c>
      <c r="F153" s="368">
        <v>298.2</v>
      </c>
      <c r="G153" s="368">
        <v>313.2</v>
      </c>
      <c r="H153" s="916">
        <v>292.39999999999998</v>
      </c>
      <c r="I153" s="777">
        <v>302.3</v>
      </c>
      <c r="J153" s="777">
        <v>292.7</v>
      </c>
      <c r="K153" s="777">
        <v>302.60000000000002</v>
      </c>
      <c r="L153" s="777">
        <v>312.8</v>
      </c>
      <c r="M153" s="777">
        <v>328</v>
      </c>
      <c r="N153" s="777"/>
    </row>
    <row r="154" spans="1:14" s="16" customFormat="1">
      <c r="A154" s="635">
        <v>211</v>
      </c>
      <c r="B154" s="775" t="s">
        <v>248</v>
      </c>
      <c r="C154" s="916">
        <v>3.9</v>
      </c>
      <c r="D154" s="916">
        <v>251.90000000000003</v>
      </c>
      <c r="E154" s="916">
        <v>277</v>
      </c>
      <c r="F154" s="368"/>
      <c r="G154" s="368"/>
      <c r="H154" s="917"/>
      <c r="I154" s="779"/>
      <c r="J154" s="779"/>
      <c r="K154" s="779"/>
      <c r="L154" s="779"/>
      <c r="M154" s="779"/>
      <c r="N154" s="779"/>
    </row>
    <row r="155" spans="1:14" s="16" customFormat="1">
      <c r="A155" s="635"/>
      <c r="B155" s="775" t="s">
        <v>249</v>
      </c>
      <c r="C155" s="916"/>
      <c r="D155" s="916"/>
      <c r="E155" s="916"/>
      <c r="F155" s="368"/>
      <c r="G155" s="368"/>
      <c r="H155" s="916"/>
      <c r="I155" s="777"/>
      <c r="J155" s="777"/>
      <c r="K155" s="777"/>
      <c r="L155" s="777"/>
      <c r="M155" s="777"/>
      <c r="N155" s="777"/>
    </row>
    <row r="156" spans="1:14" s="16" customFormat="1">
      <c r="A156" s="635"/>
      <c r="B156" s="775" t="s">
        <v>250</v>
      </c>
      <c r="C156" s="916"/>
      <c r="D156" s="916"/>
      <c r="E156" s="916"/>
      <c r="F156" s="368"/>
      <c r="G156" s="368"/>
      <c r="H156" s="916"/>
      <c r="I156" s="777"/>
      <c r="J156" s="777"/>
      <c r="K156" s="777"/>
      <c r="L156" s="777"/>
      <c r="M156" s="777"/>
      <c r="N156" s="777"/>
    </row>
    <row r="157" spans="1:14" s="16" customFormat="1">
      <c r="A157" s="635">
        <v>212</v>
      </c>
      <c r="B157" s="775" t="s">
        <v>251</v>
      </c>
      <c r="C157" s="916">
        <v>0.1</v>
      </c>
      <c r="D157" s="916">
        <v>23.7</v>
      </c>
      <c r="E157" s="916">
        <v>29.9</v>
      </c>
      <c r="F157" s="368"/>
      <c r="G157" s="368"/>
      <c r="H157" s="916"/>
      <c r="I157" s="777"/>
      <c r="J157" s="777"/>
      <c r="K157" s="777"/>
      <c r="L157" s="777"/>
      <c r="M157" s="777"/>
      <c r="N157" s="777"/>
    </row>
    <row r="158" spans="1:14" s="16" customFormat="1">
      <c r="A158" s="635"/>
      <c r="B158" s="626" t="s">
        <v>252</v>
      </c>
      <c r="C158" s="397">
        <v>77.7</v>
      </c>
      <c r="D158" s="397">
        <v>203.7</v>
      </c>
      <c r="E158" s="397">
        <v>295.10000000000002</v>
      </c>
      <c r="F158" s="368">
        <v>185.5</v>
      </c>
      <c r="G158" s="368">
        <v>185</v>
      </c>
      <c r="H158" s="916">
        <v>137.30000000000001</v>
      </c>
      <c r="I158" s="777">
        <v>390.6</v>
      </c>
      <c r="J158" s="777">
        <v>378.2</v>
      </c>
      <c r="K158" s="777">
        <v>391</v>
      </c>
      <c r="L158" s="777">
        <v>404.1</v>
      </c>
      <c r="M158" s="777">
        <v>423.7</v>
      </c>
      <c r="N158" s="777"/>
    </row>
    <row r="159" spans="1:14" s="16" customFormat="1">
      <c r="A159" s="635"/>
      <c r="B159" s="626" t="s">
        <v>253</v>
      </c>
      <c r="C159" s="397">
        <v>479.5</v>
      </c>
      <c r="D159" s="397">
        <v>122.4</v>
      </c>
      <c r="E159" s="397">
        <v>28.6</v>
      </c>
      <c r="F159" s="368">
        <v>23.5</v>
      </c>
      <c r="G159" s="368">
        <v>18.2</v>
      </c>
      <c r="H159" s="916">
        <v>38.9</v>
      </c>
      <c r="I159" s="777">
        <v>61.6</v>
      </c>
      <c r="J159" s="777">
        <v>59.6</v>
      </c>
      <c r="K159" s="777">
        <v>61.6</v>
      </c>
      <c r="L159" s="777">
        <v>63.7</v>
      </c>
      <c r="M159" s="777">
        <v>66.8</v>
      </c>
      <c r="N159" s="777"/>
    </row>
    <row r="160" spans="1:14" s="16" customFormat="1">
      <c r="A160" s="635"/>
      <c r="B160" s="626" t="s">
        <v>254</v>
      </c>
      <c r="C160" s="916"/>
      <c r="D160" s="916"/>
      <c r="E160" s="916"/>
      <c r="F160" s="905"/>
      <c r="G160" s="905"/>
      <c r="H160" s="916"/>
      <c r="I160" s="777">
        <v>13.5</v>
      </c>
      <c r="J160" s="777">
        <v>13.1</v>
      </c>
      <c r="K160" s="777">
        <v>13.6</v>
      </c>
      <c r="L160" s="777">
        <v>14</v>
      </c>
      <c r="M160" s="777">
        <v>14.7</v>
      </c>
      <c r="N160" s="777"/>
    </row>
    <row r="161" spans="1:14" s="16" customFormat="1">
      <c r="A161" s="635"/>
      <c r="B161" s="626" t="s">
        <v>255</v>
      </c>
      <c r="C161" s="397">
        <v>13.5</v>
      </c>
      <c r="D161" s="397">
        <v>3.4</v>
      </c>
      <c r="E161" s="397">
        <v>67.8</v>
      </c>
      <c r="F161" s="368">
        <v>6.7</v>
      </c>
      <c r="G161" s="368">
        <v>8</v>
      </c>
      <c r="H161" s="916">
        <v>13.6</v>
      </c>
      <c r="I161" s="777">
        <v>20.7</v>
      </c>
      <c r="J161" s="777">
        <v>20</v>
      </c>
      <c r="K161" s="777">
        <v>20.7</v>
      </c>
      <c r="L161" s="777">
        <v>21.4</v>
      </c>
      <c r="M161" s="777">
        <v>22.4</v>
      </c>
      <c r="N161" s="777"/>
    </row>
    <row r="162" spans="1:14" s="16" customFormat="1">
      <c r="A162" s="635"/>
      <c r="B162" s="626" t="s">
        <v>256</v>
      </c>
      <c r="C162" s="397">
        <v>795.5</v>
      </c>
      <c r="D162" s="397">
        <v>777</v>
      </c>
      <c r="E162" s="397">
        <v>875.8</v>
      </c>
      <c r="F162" s="368">
        <v>153.80000000000001</v>
      </c>
      <c r="G162" s="905">
        <v>100.2</v>
      </c>
      <c r="H162" s="916">
        <v>115.8</v>
      </c>
      <c r="I162" s="777">
        <v>153.69999999999999</v>
      </c>
      <c r="J162" s="777">
        <v>148.80000000000001</v>
      </c>
      <c r="K162" s="777">
        <v>153.9</v>
      </c>
      <c r="L162" s="777">
        <v>159</v>
      </c>
      <c r="M162" s="777">
        <v>166.7</v>
      </c>
      <c r="N162" s="777"/>
    </row>
    <row r="163" spans="1:14" s="16" customFormat="1">
      <c r="A163" s="635">
        <v>311</v>
      </c>
      <c r="B163" s="775" t="s">
        <v>257</v>
      </c>
      <c r="C163" s="916"/>
      <c r="D163" s="916"/>
      <c r="E163" s="916"/>
      <c r="F163" s="905"/>
      <c r="G163" s="905"/>
      <c r="H163" s="916"/>
      <c r="I163" s="777"/>
      <c r="J163" s="777"/>
      <c r="K163" s="777"/>
      <c r="L163" s="777"/>
      <c r="M163" s="777"/>
      <c r="N163" s="777"/>
    </row>
    <row r="164" spans="1:14" s="16" customFormat="1">
      <c r="A164" s="635"/>
      <c r="B164" s="775" t="s">
        <v>260</v>
      </c>
      <c r="C164" s="916"/>
      <c r="D164" s="916"/>
      <c r="E164" s="916"/>
      <c r="F164" s="368"/>
      <c r="G164" s="905"/>
      <c r="H164" s="916"/>
      <c r="I164" s="777"/>
      <c r="J164" s="777"/>
      <c r="K164" s="777"/>
      <c r="L164" s="777"/>
      <c r="M164" s="777"/>
      <c r="N164" s="777"/>
    </row>
    <row r="165" spans="1:14" s="16" customFormat="1">
      <c r="A165" s="635"/>
      <c r="B165" s="775" t="s">
        <v>261</v>
      </c>
      <c r="C165" s="916"/>
      <c r="D165" s="916"/>
      <c r="E165" s="916"/>
      <c r="F165" s="368"/>
      <c r="G165" s="905"/>
      <c r="H165" s="917"/>
      <c r="I165" s="779"/>
      <c r="J165" s="779"/>
      <c r="K165" s="779"/>
      <c r="L165" s="779"/>
      <c r="M165" s="779"/>
      <c r="N165" s="779"/>
    </row>
    <row r="166" spans="1:14" s="16" customFormat="1">
      <c r="A166" s="635"/>
      <c r="B166" s="775" t="s">
        <v>264</v>
      </c>
      <c r="C166" s="916"/>
      <c r="D166" s="916"/>
      <c r="E166" s="916"/>
      <c r="F166" s="368"/>
      <c r="G166" s="905"/>
      <c r="H166" s="916"/>
      <c r="I166" s="777"/>
      <c r="J166" s="777"/>
      <c r="K166" s="777"/>
      <c r="L166" s="777"/>
      <c r="M166" s="777"/>
      <c r="N166" s="777"/>
    </row>
    <row r="167" spans="1:14" s="16" customFormat="1">
      <c r="A167" s="635"/>
      <c r="B167" s="775" t="s">
        <v>265</v>
      </c>
      <c r="C167" s="916"/>
      <c r="D167" s="916"/>
      <c r="E167" s="916"/>
      <c r="F167" s="905"/>
      <c r="G167" s="905"/>
      <c r="H167" s="916"/>
      <c r="I167" s="777"/>
      <c r="J167" s="777"/>
      <c r="K167" s="777"/>
      <c r="L167" s="777"/>
      <c r="M167" s="777"/>
      <c r="N167" s="777"/>
    </row>
    <row r="168" spans="1:14" s="16" customFormat="1">
      <c r="A168" s="635"/>
      <c r="B168" s="775" t="s">
        <v>266</v>
      </c>
      <c r="C168" s="916"/>
      <c r="D168" s="916"/>
      <c r="E168" s="916"/>
      <c r="F168" s="368"/>
      <c r="G168" s="905"/>
      <c r="H168" s="916"/>
      <c r="I168" s="777"/>
      <c r="J168" s="777"/>
      <c r="K168" s="777"/>
      <c r="L168" s="777"/>
      <c r="M168" s="777"/>
      <c r="N168" s="777"/>
    </row>
    <row r="169" spans="1:14" s="16" customFormat="1">
      <c r="A169" s="635"/>
      <c r="B169" s="626"/>
      <c r="C169" s="916"/>
      <c r="D169" s="916"/>
      <c r="E169" s="916"/>
      <c r="F169" s="368"/>
      <c r="G169" s="368"/>
      <c r="H169" s="916"/>
      <c r="I169" s="780"/>
      <c r="J169" s="780"/>
      <c r="K169" s="780"/>
      <c r="L169" s="780"/>
      <c r="M169" s="780"/>
      <c r="N169" s="780"/>
    </row>
    <row r="170" spans="1:14" s="16" customFormat="1">
      <c r="A170" s="632"/>
      <c r="B170" s="606" t="s">
        <v>757</v>
      </c>
      <c r="C170" s="918">
        <v>452.3</v>
      </c>
      <c r="D170" s="918">
        <v>521.1</v>
      </c>
      <c r="E170" s="918">
        <v>933.1</v>
      </c>
      <c r="F170" s="278">
        <f>SUM(F171:F172)</f>
        <v>1074.7</v>
      </c>
      <c r="G170" s="278">
        <f t="shared" ref="G170" si="14">SUM(G171:G172)</f>
        <v>1264.3</v>
      </c>
      <c r="H170" s="278">
        <v>1633.9</v>
      </c>
      <c r="I170" s="607">
        <v>1864.7</v>
      </c>
      <c r="J170" s="607">
        <f t="shared" ref="J170:K170" si="15">SUM(J171:J172)</f>
        <v>2009.5</v>
      </c>
      <c r="K170" s="607">
        <f t="shared" si="15"/>
        <v>2105.9</v>
      </c>
      <c r="L170" s="607">
        <v>2136.6</v>
      </c>
      <c r="M170" s="607">
        <f t="shared" ref="M170" si="16">SUM(M171:M172)</f>
        <v>2323.6000000000004</v>
      </c>
      <c r="N170" s="607"/>
    </row>
    <row r="171" spans="1:14" s="16" customFormat="1">
      <c r="A171" s="635"/>
      <c r="B171" s="626" t="s">
        <v>252</v>
      </c>
      <c r="C171" s="916"/>
      <c r="D171" s="916"/>
      <c r="E171" s="916"/>
      <c r="F171" s="368">
        <v>4.8</v>
      </c>
      <c r="G171" s="368">
        <v>16.2</v>
      </c>
      <c r="H171" s="916">
        <v>109</v>
      </c>
      <c r="I171" s="777">
        <v>63.1</v>
      </c>
      <c r="J171" s="777">
        <v>62.1</v>
      </c>
      <c r="K171" s="777">
        <v>65.099999999999994</v>
      </c>
      <c r="L171" s="777">
        <v>66</v>
      </c>
      <c r="M171" s="777">
        <v>71.8</v>
      </c>
      <c r="N171" s="777"/>
    </row>
    <row r="172" spans="1:14" s="16" customFormat="1">
      <c r="A172" s="635"/>
      <c r="B172" s="626" t="s">
        <v>276</v>
      </c>
      <c r="C172" s="916">
        <v>452.3</v>
      </c>
      <c r="D172" s="916">
        <v>521.1</v>
      </c>
      <c r="E172" s="916">
        <v>933.1</v>
      </c>
      <c r="F172" s="368">
        <v>1069.9000000000001</v>
      </c>
      <c r="G172" s="368">
        <v>1248.0999999999999</v>
      </c>
      <c r="H172" s="916">
        <v>1524.9</v>
      </c>
      <c r="I172" s="777">
        <v>1801.5</v>
      </c>
      <c r="J172" s="777">
        <v>1947.4</v>
      </c>
      <c r="K172" s="777">
        <v>2040.8</v>
      </c>
      <c r="L172" s="777">
        <v>2070.5</v>
      </c>
      <c r="M172" s="777">
        <v>2251.8000000000002</v>
      </c>
      <c r="N172" s="777"/>
    </row>
    <row r="173" spans="1:14" s="16" customFormat="1">
      <c r="A173" s="635"/>
      <c r="B173" s="626" t="s">
        <v>656</v>
      </c>
      <c r="C173" s="916">
        <v>38.1</v>
      </c>
      <c r="D173" s="916">
        <v>42.3</v>
      </c>
      <c r="E173" s="916">
        <v>92.7</v>
      </c>
      <c r="F173" s="368">
        <v>83.8</v>
      </c>
      <c r="G173" s="368">
        <v>1171.0999999999999</v>
      </c>
      <c r="H173" s="916">
        <v>168.9</v>
      </c>
      <c r="I173" s="777">
        <v>249.1</v>
      </c>
      <c r="J173" s="777">
        <v>268.39999999999998</v>
      </c>
      <c r="K173" s="777">
        <v>281.3</v>
      </c>
      <c r="L173" s="777">
        <v>285.39999999999998</v>
      </c>
      <c r="M173" s="777">
        <v>310.39999999999998</v>
      </c>
      <c r="N173" s="777"/>
    </row>
    <row r="174" spans="1:14" s="16" customFormat="1">
      <c r="A174" s="635"/>
      <c r="B174" s="775" t="s">
        <v>277</v>
      </c>
      <c r="C174" s="916">
        <v>414.2</v>
      </c>
      <c r="D174" s="916">
        <v>478.9</v>
      </c>
      <c r="E174" s="916">
        <v>840.4</v>
      </c>
      <c r="F174" s="368">
        <v>986.1</v>
      </c>
      <c r="G174" s="368">
        <v>77</v>
      </c>
      <c r="H174" s="916">
        <v>1356</v>
      </c>
      <c r="I174" s="777">
        <v>1552.5</v>
      </c>
      <c r="J174" s="777">
        <v>1679</v>
      </c>
      <c r="K174" s="777">
        <v>1759.5</v>
      </c>
      <c r="L174" s="777">
        <v>1785.2</v>
      </c>
      <c r="M174" s="777">
        <v>1941.4</v>
      </c>
      <c r="N174" s="777"/>
    </row>
    <row r="175" spans="1:14" s="16" customFormat="1">
      <c r="A175" s="635"/>
      <c r="B175" s="626"/>
      <c r="C175" s="916"/>
      <c r="D175" s="916"/>
      <c r="E175" s="916"/>
      <c r="F175" s="368"/>
      <c r="G175" s="368"/>
      <c r="H175" s="916"/>
      <c r="I175" s="777"/>
      <c r="J175" s="777"/>
      <c r="K175" s="777"/>
      <c r="L175" s="777"/>
      <c r="M175" s="777"/>
      <c r="N175" s="777"/>
    </row>
    <row r="176" spans="1:14" s="16" customFormat="1">
      <c r="A176" s="632"/>
      <c r="B176" s="606" t="s">
        <v>758</v>
      </c>
      <c r="C176" s="915"/>
      <c r="D176" s="915"/>
      <c r="E176" s="915"/>
      <c r="F176" s="278">
        <f>SUM(F177:F180)</f>
        <v>819.50000000000011</v>
      </c>
      <c r="G176" s="278">
        <f t="shared" ref="G176" si="17">SUM(G177:G180)</f>
        <v>1430.1000000000001</v>
      </c>
      <c r="H176" s="278">
        <v>1439.9</v>
      </c>
      <c r="I176" s="607">
        <f t="shared" ref="I176:M176" si="18">SUM(I177:I180)</f>
        <v>1024.5999999999999</v>
      </c>
      <c r="J176" s="607">
        <f t="shared" si="18"/>
        <v>943.10000000000014</v>
      </c>
      <c r="K176" s="607">
        <f t="shared" si="18"/>
        <v>932.09999999999991</v>
      </c>
      <c r="L176" s="607">
        <f t="shared" si="18"/>
        <v>932.09999999999991</v>
      </c>
      <c r="M176" s="607">
        <f t="shared" si="18"/>
        <v>932.09999999999991</v>
      </c>
      <c r="N176" s="607"/>
    </row>
    <row r="177" spans="1:14" s="16" customFormat="1">
      <c r="A177" s="635"/>
      <c r="B177" s="626" t="s">
        <v>220</v>
      </c>
      <c r="C177" s="919"/>
      <c r="D177" s="919"/>
      <c r="E177" s="919"/>
      <c r="F177" s="368">
        <v>574.6</v>
      </c>
      <c r="G177" s="368">
        <v>1125.7</v>
      </c>
      <c r="H177" s="916">
        <v>882.6</v>
      </c>
      <c r="I177" s="777">
        <v>574.9</v>
      </c>
      <c r="J177" s="777">
        <v>529.20000000000005</v>
      </c>
      <c r="K177" s="777">
        <v>523</v>
      </c>
      <c r="L177" s="777">
        <v>523</v>
      </c>
      <c r="M177" s="777">
        <v>523</v>
      </c>
      <c r="N177" s="777"/>
    </row>
    <row r="178" spans="1:14" s="16" customFormat="1">
      <c r="A178" s="635"/>
      <c r="B178" s="626" t="s">
        <v>224</v>
      </c>
      <c r="C178" s="919"/>
      <c r="D178" s="919"/>
      <c r="E178" s="919"/>
      <c r="F178" s="368">
        <v>21.6</v>
      </c>
      <c r="G178" s="368">
        <v>11.8</v>
      </c>
      <c r="H178" s="916">
        <v>40.299999999999997</v>
      </c>
      <c r="I178" s="777">
        <v>52</v>
      </c>
      <c r="J178" s="777">
        <v>47.9</v>
      </c>
      <c r="K178" s="777">
        <v>47.3</v>
      </c>
      <c r="L178" s="777">
        <v>47.3</v>
      </c>
      <c r="M178" s="777">
        <v>47.3</v>
      </c>
      <c r="N178" s="777"/>
    </row>
    <row r="179" spans="1:14" s="16" customFormat="1">
      <c r="A179" s="635"/>
      <c r="B179" s="626" t="s">
        <v>694</v>
      </c>
      <c r="C179" s="919"/>
      <c r="D179" s="919"/>
      <c r="E179" s="919"/>
      <c r="F179" s="368">
        <v>203.2</v>
      </c>
      <c r="G179" s="368">
        <v>220.4</v>
      </c>
      <c r="H179" s="916">
        <v>66.400000000000006</v>
      </c>
      <c r="I179" s="777">
        <v>189.9</v>
      </c>
      <c r="J179" s="777">
        <v>174.8</v>
      </c>
      <c r="K179" s="777">
        <v>172.8</v>
      </c>
      <c r="L179" s="777">
        <v>172.8</v>
      </c>
      <c r="M179" s="777">
        <v>172.8</v>
      </c>
      <c r="N179" s="777"/>
    </row>
    <row r="180" spans="1:14" s="16" customFormat="1">
      <c r="A180" s="635"/>
      <c r="B180" s="626" t="s">
        <v>229</v>
      </c>
      <c r="C180" s="919"/>
      <c r="D180" s="919"/>
      <c r="E180" s="919"/>
      <c r="F180" s="368">
        <v>20.100000000000001</v>
      </c>
      <c r="G180" s="368">
        <v>72.2</v>
      </c>
      <c r="H180" s="916">
        <v>450.7</v>
      </c>
      <c r="I180" s="777">
        <v>207.8</v>
      </c>
      <c r="J180" s="777">
        <v>191.2</v>
      </c>
      <c r="K180" s="777">
        <v>189</v>
      </c>
      <c r="L180" s="777">
        <v>189</v>
      </c>
      <c r="M180" s="777">
        <v>189</v>
      </c>
      <c r="N180" s="777"/>
    </row>
    <row r="181" spans="1:14" s="16" customFormat="1">
      <c r="A181" s="635"/>
      <c r="B181" s="626"/>
      <c r="C181" s="916"/>
      <c r="D181" s="916"/>
      <c r="E181" s="916"/>
      <c r="F181" s="368"/>
      <c r="G181" s="368"/>
      <c r="H181" s="916"/>
      <c r="I181" s="777"/>
      <c r="J181" s="777"/>
      <c r="K181" s="777"/>
      <c r="L181" s="777"/>
      <c r="M181" s="777"/>
      <c r="N181" s="777"/>
    </row>
    <row r="182" spans="1:14" s="16" customFormat="1">
      <c r="A182" s="632"/>
      <c r="B182" s="606" t="s">
        <v>759</v>
      </c>
      <c r="C182" s="915"/>
      <c r="D182" s="915"/>
      <c r="E182" s="915"/>
      <c r="F182" s="278">
        <f>SUM(F183:F185)</f>
        <v>707.3</v>
      </c>
      <c r="G182" s="278">
        <f t="shared" ref="G182" si="19">SUM(G183:G185)</f>
        <v>993.8</v>
      </c>
      <c r="H182" s="278">
        <v>576.1</v>
      </c>
      <c r="I182" s="607">
        <f t="shared" ref="I182:K182" si="20">SUM(I183:I185)</f>
        <v>593.9</v>
      </c>
      <c r="J182" s="607">
        <f t="shared" si="20"/>
        <v>816.90000000000009</v>
      </c>
      <c r="K182" s="607">
        <f t="shared" si="20"/>
        <v>1163.3</v>
      </c>
      <c r="L182" s="607">
        <v>1534.6</v>
      </c>
      <c r="M182" s="607">
        <v>1905.9</v>
      </c>
      <c r="N182" s="607"/>
    </row>
    <row r="183" spans="1:14" s="16" customFormat="1">
      <c r="A183" s="635"/>
      <c r="B183" s="626" t="s">
        <v>220</v>
      </c>
      <c r="C183" s="919"/>
      <c r="D183" s="919"/>
      <c r="E183" s="919"/>
      <c r="F183" s="368">
        <v>71.3</v>
      </c>
      <c r="G183" s="904">
        <v>195</v>
      </c>
      <c r="H183" s="916">
        <v>48.6</v>
      </c>
      <c r="I183" s="777">
        <v>80.8</v>
      </c>
      <c r="J183" s="777">
        <v>111.1</v>
      </c>
      <c r="K183" s="777">
        <v>158.19999999999999</v>
      </c>
      <c r="L183" s="777">
        <v>215.6</v>
      </c>
      <c r="M183" s="777">
        <v>274.2</v>
      </c>
      <c r="N183" s="777"/>
    </row>
    <row r="184" spans="1:14" s="16" customFormat="1">
      <c r="A184" s="635"/>
      <c r="B184" s="626" t="s">
        <v>694</v>
      </c>
      <c r="C184" s="919"/>
      <c r="D184" s="919"/>
      <c r="E184" s="919"/>
      <c r="F184" s="368">
        <v>636</v>
      </c>
      <c r="G184" s="368">
        <v>517</v>
      </c>
      <c r="H184" s="916">
        <v>489.3</v>
      </c>
      <c r="I184" s="777">
        <v>401.3</v>
      </c>
      <c r="J184" s="777">
        <v>552</v>
      </c>
      <c r="K184" s="777">
        <v>786</v>
      </c>
      <c r="L184" s="777">
        <v>1020.3</v>
      </c>
      <c r="M184" s="777">
        <v>1252.0999999999999</v>
      </c>
      <c r="N184" s="777"/>
    </row>
    <row r="185" spans="1:14" s="16" customFormat="1">
      <c r="A185" s="635"/>
      <c r="B185" s="626" t="s">
        <v>229</v>
      </c>
      <c r="C185" s="919"/>
      <c r="D185" s="919"/>
      <c r="E185" s="919"/>
      <c r="F185" s="368"/>
      <c r="G185" s="368">
        <v>281.8</v>
      </c>
      <c r="H185" s="916">
        <v>38.200000000000003</v>
      </c>
      <c r="I185" s="777">
        <v>111.8</v>
      </c>
      <c r="J185" s="777">
        <v>153.80000000000001</v>
      </c>
      <c r="K185" s="777">
        <v>219.1</v>
      </c>
      <c r="L185" s="777">
        <v>298.60000000000002</v>
      </c>
      <c r="M185" s="777">
        <v>379.7</v>
      </c>
      <c r="N185" s="777"/>
    </row>
    <row r="186" spans="1:14" s="16" customFormat="1">
      <c r="A186" s="544"/>
      <c r="B186" s="626"/>
      <c r="C186" s="916"/>
      <c r="D186" s="916"/>
      <c r="E186" s="916"/>
      <c r="F186" s="368"/>
      <c r="G186" s="368"/>
      <c r="H186" s="916"/>
      <c r="I186" s="777"/>
      <c r="J186" s="777"/>
      <c r="K186" s="777"/>
      <c r="L186" s="777"/>
      <c r="M186" s="777"/>
      <c r="N186" s="777"/>
    </row>
    <row r="187" spans="1:14" s="16" customFormat="1">
      <c r="A187" s="543"/>
      <c r="B187" s="606" t="s">
        <v>531</v>
      </c>
      <c r="C187" s="915">
        <v>9943.2999999999993</v>
      </c>
      <c r="D187" s="915">
        <v>13175.8</v>
      </c>
      <c r="E187" s="915">
        <v>15454.1</v>
      </c>
      <c r="F187" s="278">
        <f>F101+F124+F139+F152+F170+F176+F182</f>
        <v>13788.900000000001</v>
      </c>
      <c r="G187" s="278">
        <f>G101+G124+G139+G152+G170+G176+G182</f>
        <v>13572.5</v>
      </c>
      <c r="H187" s="278">
        <f>H101+H124+H139+H152+H170+H176+H182</f>
        <v>13319.8</v>
      </c>
      <c r="I187" s="607">
        <v>14717.9</v>
      </c>
      <c r="J187" s="607">
        <v>14480.1</v>
      </c>
      <c r="K187" s="607">
        <v>15227.3</v>
      </c>
      <c r="L187" s="607">
        <v>16074.3</v>
      </c>
      <c r="M187" s="607">
        <f>M101+M124+M139+M152+M170+M176+M182</f>
        <v>17082.100000000002</v>
      </c>
      <c r="N187" s="607"/>
    </row>
    <row r="188" spans="1:14" s="16" customFormat="1">
      <c r="A188" s="544"/>
      <c r="B188" s="649"/>
      <c r="C188" s="919"/>
      <c r="D188" s="919"/>
      <c r="E188" s="919"/>
      <c r="F188" s="920"/>
      <c r="G188" s="920"/>
      <c r="H188" s="920"/>
      <c r="I188" s="921"/>
      <c r="J188" s="921"/>
      <c r="K188" s="921"/>
      <c r="L188" s="921"/>
      <c r="M188" s="921"/>
      <c r="N188" s="921"/>
    </row>
    <row r="189" spans="1:14" s="16" customFormat="1">
      <c r="A189" s="544"/>
      <c r="B189" s="649"/>
      <c r="C189" s="919"/>
      <c r="D189" s="919"/>
      <c r="E189" s="919"/>
      <c r="F189" s="920"/>
      <c r="G189" s="920"/>
      <c r="H189" s="920"/>
      <c r="I189" s="921"/>
      <c r="J189" s="921"/>
      <c r="K189" s="921"/>
      <c r="L189" s="921"/>
      <c r="M189" s="921"/>
      <c r="N189" s="921"/>
    </row>
    <row r="190" spans="1:14" s="16" customFormat="1">
      <c r="A190" s="302"/>
      <c r="B190" s="851"/>
      <c r="C190" s="512"/>
      <c r="D190" s="512"/>
      <c r="E190" s="512"/>
      <c r="F190" s="140"/>
      <c r="G190" s="512"/>
      <c r="H190" s="512"/>
      <c r="I190" s="512"/>
      <c r="J190" s="512"/>
      <c r="K190" s="512"/>
      <c r="L190" s="92"/>
    </row>
    <row r="191" spans="1:14" s="16" customFormat="1" ht="20.25">
      <c r="A191" s="302"/>
      <c r="B191" s="629" t="s">
        <v>653</v>
      </c>
      <c r="C191" s="512"/>
      <c r="D191" s="512"/>
      <c r="E191" s="512"/>
      <c r="F191" s="140"/>
      <c r="G191" s="512"/>
      <c r="H191" s="512"/>
      <c r="I191" s="512"/>
      <c r="J191" s="512"/>
      <c r="K191" s="512"/>
      <c r="L191" s="92"/>
    </row>
    <row r="192" spans="1:14" s="16" customFormat="1" ht="25.5">
      <c r="A192" s="302"/>
      <c r="B192" s="618" t="s">
        <v>245</v>
      </c>
      <c r="C192" s="512"/>
      <c r="D192" s="512"/>
      <c r="E192" s="512"/>
      <c r="F192" s="603" t="s">
        <v>658</v>
      </c>
      <c r="G192" s="603" t="s">
        <v>83</v>
      </c>
      <c r="H192" s="603" t="s">
        <v>83</v>
      </c>
      <c r="I192" s="603" t="s">
        <v>83</v>
      </c>
      <c r="J192" s="603" t="s">
        <v>83</v>
      </c>
      <c r="K192" s="603" t="s">
        <v>83</v>
      </c>
      <c r="L192" s="603" t="s">
        <v>83</v>
      </c>
    </row>
    <row r="193" spans="1:12" s="16" customFormat="1">
      <c r="A193" s="302"/>
      <c r="B193" s="620" t="s">
        <v>172</v>
      </c>
      <c r="C193" s="512"/>
      <c r="D193" s="512"/>
      <c r="E193" s="512"/>
      <c r="F193" s="605" t="s">
        <v>86</v>
      </c>
      <c r="G193" s="605" t="s">
        <v>86</v>
      </c>
      <c r="H193" s="605" t="s">
        <v>86</v>
      </c>
      <c r="I193" s="605" t="s">
        <v>86</v>
      </c>
      <c r="J193" s="605" t="s">
        <v>86</v>
      </c>
      <c r="K193" s="605" t="s">
        <v>86</v>
      </c>
      <c r="L193" s="605" t="s">
        <v>86</v>
      </c>
    </row>
    <row r="194" spans="1:12" s="16" customFormat="1">
      <c r="A194" s="544"/>
      <c r="B194" s="622" t="s">
        <v>174</v>
      </c>
      <c r="C194" s="512"/>
      <c r="D194" s="512"/>
      <c r="E194" s="512"/>
      <c r="F194" s="631"/>
      <c r="G194" s="631"/>
      <c r="H194" s="631"/>
      <c r="I194" s="631"/>
      <c r="J194" s="631"/>
      <c r="K194" s="631"/>
      <c r="L194" s="631"/>
    </row>
    <row r="195" spans="1:12" s="16" customFormat="1">
      <c r="A195" s="914"/>
      <c r="B195" s="649"/>
      <c r="C195" s="512"/>
      <c r="D195" s="512"/>
      <c r="E195" s="512"/>
      <c r="F195" s="607">
        <v>6330.4</v>
      </c>
      <c r="G195" s="607">
        <v>5745.9</v>
      </c>
      <c r="H195" s="776">
        <v>5910</v>
      </c>
      <c r="I195" s="776">
        <v>5845.5</v>
      </c>
      <c r="J195" s="776">
        <v>5515</v>
      </c>
      <c r="K195" s="776">
        <v>5356.4</v>
      </c>
      <c r="L195" s="776">
        <v>5286.8</v>
      </c>
    </row>
    <row r="196" spans="1:12" s="16" customFormat="1">
      <c r="A196" s="632">
        <v>21</v>
      </c>
      <c r="B196" s="606" t="s">
        <v>246</v>
      </c>
      <c r="C196" s="512"/>
      <c r="D196" s="512"/>
      <c r="E196" s="512"/>
      <c r="F196" s="777">
        <v>2164.8000000000002</v>
      </c>
      <c r="G196" s="777">
        <v>2131.1</v>
      </c>
      <c r="H196" s="777">
        <v>2052.1</v>
      </c>
      <c r="I196" s="777">
        <v>2029.4</v>
      </c>
      <c r="J196" s="777">
        <v>1914.7</v>
      </c>
      <c r="K196" s="777">
        <v>1859.6</v>
      </c>
      <c r="L196" s="777">
        <v>1835.5</v>
      </c>
    </row>
    <row r="197" spans="1:12" s="16" customFormat="1">
      <c r="A197" s="635">
        <v>211</v>
      </c>
      <c r="B197" s="626" t="s">
        <v>247</v>
      </c>
      <c r="C197" s="512"/>
      <c r="D197" s="512"/>
      <c r="E197" s="512"/>
      <c r="F197" s="575">
        <v>1489.4</v>
      </c>
      <c r="G197" s="575">
        <v>1516.1</v>
      </c>
      <c r="H197" s="777">
        <v>25.9</v>
      </c>
      <c r="I197" s="777">
        <v>25.61</v>
      </c>
      <c r="J197" s="777">
        <v>24.17</v>
      </c>
      <c r="K197" s="777">
        <v>23.47</v>
      </c>
      <c r="L197" s="777">
        <v>23.17</v>
      </c>
    </row>
    <row r="198" spans="1:12" s="16" customFormat="1">
      <c r="A198" s="635"/>
      <c r="B198" s="775" t="s">
        <v>248</v>
      </c>
      <c r="C198" s="512"/>
      <c r="D198" s="512"/>
      <c r="E198" s="512"/>
      <c r="F198" s="575">
        <v>317.5</v>
      </c>
      <c r="G198" s="575">
        <v>206.2</v>
      </c>
      <c r="H198" s="777">
        <v>1655.5</v>
      </c>
      <c r="I198" s="777">
        <v>1637.16</v>
      </c>
      <c r="J198" s="777">
        <v>1544.62</v>
      </c>
      <c r="K198" s="777">
        <v>1500.19</v>
      </c>
      <c r="L198" s="777">
        <v>1480.69</v>
      </c>
    </row>
    <row r="199" spans="1:12" s="16" customFormat="1">
      <c r="A199" s="635"/>
      <c r="B199" s="775" t="s">
        <v>249</v>
      </c>
      <c r="C199" s="512"/>
      <c r="D199" s="512"/>
      <c r="E199" s="512"/>
      <c r="F199" s="575">
        <v>56.9</v>
      </c>
      <c r="G199" s="575">
        <v>71.099999999999994</v>
      </c>
      <c r="H199" s="777">
        <v>51.5</v>
      </c>
      <c r="I199" s="777">
        <v>50.9</v>
      </c>
      <c r="J199" s="777">
        <v>48.02</v>
      </c>
      <c r="K199" s="777">
        <v>46.64</v>
      </c>
      <c r="L199" s="777">
        <v>46.03</v>
      </c>
    </row>
    <row r="200" spans="1:12" s="16" customFormat="1">
      <c r="A200" s="635">
        <v>212</v>
      </c>
      <c r="B200" s="775" t="s">
        <v>250</v>
      </c>
      <c r="C200" s="512"/>
      <c r="D200" s="512"/>
      <c r="E200" s="512"/>
      <c r="F200" s="575">
        <v>301</v>
      </c>
      <c r="G200" s="575">
        <v>337.7</v>
      </c>
      <c r="H200" s="777">
        <v>319.3</v>
      </c>
      <c r="I200" s="777">
        <v>315.74</v>
      </c>
      <c r="J200" s="777">
        <v>297.89999999999998</v>
      </c>
      <c r="K200" s="777">
        <v>289.33</v>
      </c>
      <c r="L200" s="777">
        <v>285.57</v>
      </c>
    </row>
    <row r="201" spans="1:12" s="16" customFormat="1">
      <c r="A201" s="635">
        <v>22</v>
      </c>
      <c r="B201" s="775" t="s">
        <v>251</v>
      </c>
      <c r="C201" s="512"/>
      <c r="D201" s="512"/>
      <c r="E201" s="512"/>
      <c r="F201" s="623">
        <v>2174</v>
      </c>
      <c r="G201" s="623">
        <v>1963.8</v>
      </c>
      <c r="H201" s="777">
        <v>2434.6</v>
      </c>
      <c r="I201" s="777">
        <v>2407.6999999999998</v>
      </c>
      <c r="J201" s="777">
        <v>2271.6</v>
      </c>
      <c r="K201" s="777">
        <v>2206.3000000000002</v>
      </c>
      <c r="L201" s="777">
        <v>2177.6</v>
      </c>
    </row>
    <row r="202" spans="1:12" s="16" customFormat="1">
      <c r="A202" s="635">
        <v>26</v>
      </c>
      <c r="B202" s="626" t="s">
        <v>252</v>
      </c>
      <c r="C202" s="512"/>
      <c r="D202" s="512"/>
      <c r="E202" s="512"/>
      <c r="F202" s="623">
        <v>893</v>
      </c>
      <c r="G202" s="623">
        <v>794.6</v>
      </c>
      <c r="H202" s="777">
        <v>692.8</v>
      </c>
      <c r="I202" s="777">
        <v>685.2</v>
      </c>
      <c r="J202" s="777">
        <v>646.41999999999996</v>
      </c>
      <c r="K202" s="777">
        <v>627.79999999999995</v>
      </c>
      <c r="L202" s="777">
        <v>619.70000000000005</v>
      </c>
    </row>
    <row r="203" spans="1:12" s="16" customFormat="1">
      <c r="A203" s="635">
        <v>27</v>
      </c>
      <c r="B203" s="626" t="s">
        <v>253</v>
      </c>
      <c r="C203" s="512"/>
      <c r="D203" s="512"/>
      <c r="E203" s="512"/>
      <c r="F203" s="765">
        <v>151.69999999999999</v>
      </c>
      <c r="G203" s="765"/>
      <c r="H203" s="777">
        <v>23.8</v>
      </c>
      <c r="I203" s="777">
        <v>23.6</v>
      </c>
      <c r="J203" s="777">
        <v>22.2</v>
      </c>
      <c r="K203" s="777">
        <v>21.6</v>
      </c>
      <c r="L203" s="777">
        <v>21.3</v>
      </c>
    </row>
    <row r="204" spans="1:12" s="16" customFormat="1">
      <c r="A204" s="635">
        <v>28</v>
      </c>
      <c r="B204" s="626" t="s">
        <v>254</v>
      </c>
      <c r="C204" s="512"/>
      <c r="D204" s="512"/>
      <c r="E204" s="512"/>
      <c r="F204" s="623">
        <v>120.8</v>
      </c>
      <c r="G204" s="623">
        <v>68.900000000000006</v>
      </c>
      <c r="H204" s="777">
        <v>70.599999999999994</v>
      </c>
      <c r="I204" s="777">
        <v>69.8</v>
      </c>
      <c r="J204" s="777">
        <v>65.900000000000006</v>
      </c>
      <c r="K204" s="777">
        <v>64</v>
      </c>
      <c r="L204" s="777">
        <v>63.2</v>
      </c>
    </row>
    <row r="205" spans="1:12" s="16" customFormat="1">
      <c r="A205" s="635">
        <v>31</v>
      </c>
      <c r="B205" s="626" t="s">
        <v>255</v>
      </c>
      <c r="C205" s="512"/>
      <c r="D205" s="512"/>
      <c r="E205" s="512"/>
      <c r="F205" s="623">
        <v>1053</v>
      </c>
      <c r="G205" s="623">
        <v>787.5</v>
      </c>
      <c r="H205" s="777">
        <v>595.6</v>
      </c>
      <c r="I205" s="777">
        <v>589</v>
      </c>
      <c r="J205" s="777">
        <v>555.70000000000005</v>
      </c>
      <c r="K205" s="777">
        <v>539.70000000000005</v>
      </c>
      <c r="L205" s="778">
        <v>532.70000000000005</v>
      </c>
    </row>
    <row r="206" spans="1:12" s="16" customFormat="1">
      <c r="A206" s="635">
        <v>311</v>
      </c>
      <c r="B206" s="626" t="s">
        <v>256</v>
      </c>
      <c r="C206" s="512"/>
      <c r="D206" s="512"/>
      <c r="E206" s="512"/>
      <c r="F206" s="185" t="s">
        <v>120</v>
      </c>
      <c r="G206" s="185" t="s">
        <v>120</v>
      </c>
      <c r="H206" s="777">
        <v>102.9</v>
      </c>
      <c r="I206" s="777">
        <v>101.8</v>
      </c>
      <c r="J206" s="777">
        <v>96.04</v>
      </c>
      <c r="K206" s="777">
        <v>93.28</v>
      </c>
      <c r="L206" s="777">
        <v>92.07</v>
      </c>
    </row>
    <row r="207" spans="1:12" s="16" customFormat="1">
      <c r="A207" s="635"/>
      <c r="B207" s="775" t="s">
        <v>257</v>
      </c>
      <c r="C207" s="512"/>
      <c r="D207" s="512"/>
      <c r="E207" s="512"/>
      <c r="F207" s="185" t="s">
        <v>120</v>
      </c>
      <c r="G207" s="185" t="s">
        <v>120</v>
      </c>
      <c r="H207" s="777">
        <v>1.1000000000000001</v>
      </c>
      <c r="I207" s="777">
        <v>1.04</v>
      </c>
      <c r="J207" s="777">
        <v>0.98</v>
      </c>
      <c r="K207" s="777">
        <v>0.96</v>
      </c>
      <c r="L207" s="777">
        <v>0.94</v>
      </c>
    </row>
    <row r="208" spans="1:12" s="16" customFormat="1">
      <c r="A208" s="635"/>
      <c r="B208" s="775" t="s">
        <v>258</v>
      </c>
      <c r="C208" s="512"/>
      <c r="D208" s="512"/>
      <c r="E208" s="512"/>
      <c r="F208" s="185" t="s">
        <v>120</v>
      </c>
      <c r="G208" s="185" t="s">
        <v>120</v>
      </c>
      <c r="H208" s="777">
        <v>6.8</v>
      </c>
      <c r="I208" s="777">
        <v>6.74</v>
      </c>
      <c r="J208" s="777">
        <v>6.36</v>
      </c>
      <c r="K208" s="777">
        <v>6.18</v>
      </c>
      <c r="L208" s="777">
        <v>6.1</v>
      </c>
    </row>
    <row r="209" spans="1:12" s="16" customFormat="1">
      <c r="A209" s="635"/>
      <c r="B209" s="775" t="s">
        <v>259</v>
      </c>
      <c r="C209" s="512"/>
      <c r="D209" s="512"/>
      <c r="E209" s="512"/>
      <c r="F209" s="623">
        <v>1016</v>
      </c>
      <c r="G209" s="623">
        <v>787.5</v>
      </c>
      <c r="H209" s="777">
        <v>431.7</v>
      </c>
      <c r="I209" s="777">
        <v>426.89</v>
      </c>
      <c r="J209" s="777">
        <v>402.76</v>
      </c>
      <c r="K209" s="777">
        <v>391.17</v>
      </c>
      <c r="L209" s="777">
        <v>386.09</v>
      </c>
    </row>
    <row r="210" spans="1:12" s="16" customFormat="1">
      <c r="A210" s="635"/>
      <c r="B210" s="775" t="s">
        <v>260</v>
      </c>
      <c r="C210" s="512"/>
      <c r="D210" s="512"/>
      <c r="E210" s="512"/>
      <c r="F210" s="765">
        <v>2.1</v>
      </c>
      <c r="G210" s="765" t="s">
        <v>120</v>
      </c>
      <c r="H210" s="777">
        <v>2.7</v>
      </c>
      <c r="I210" s="777">
        <v>2.72</v>
      </c>
      <c r="J210" s="777">
        <v>2.57</v>
      </c>
      <c r="K210" s="777">
        <v>2.4900000000000002</v>
      </c>
      <c r="L210" s="777">
        <v>2.46</v>
      </c>
    </row>
    <row r="211" spans="1:12" s="16" customFormat="1">
      <c r="A211" s="635"/>
      <c r="B211" s="775" t="s">
        <v>261</v>
      </c>
      <c r="C211" s="512"/>
      <c r="D211" s="512"/>
      <c r="E211" s="512"/>
      <c r="F211" s="765" t="s">
        <v>120</v>
      </c>
      <c r="G211" s="765" t="s">
        <v>120</v>
      </c>
      <c r="H211" s="777">
        <v>3.5</v>
      </c>
      <c r="I211" s="777">
        <v>3.41</v>
      </c>
      <c r="J211" s="777">
        <v>3.22</v>
      </c>
      <c r="K211" s="777">
        <v>3.13</v>
      </c>
      <c r="L211" s="777">
        <v>3.09</v>
      </c>
    </row>
    <row r="212" spans="1:12" s="16" customFormat="1">
      <c r="A212" s="635"/>
      <c r="B212" s="775" t="s">
        <v>262</v>
      </c>
      <c r="C212" s="512"/>
      <c r="D212" s="512"/>
      <c r="E212" s="512"/>
      <c r="F212" s="765" t="s">
        <v>120</v>
      </c>
      <c r="G212" s="765" t="s">
        <v>120</v>
      </c>
      <c r="H212" s="777">
        <v>12.8</v>
      </c>
      <c r="I212" s="777">
        <v>12.61</v>
      </c>
      <c r="J212" s="777">
        <v>11.9</v>
      </c>
      <c r="K212" s="777">
        <v>11.56</v>
      </c>
      <c r="L212" s="777">
        <v>11.41</v>
      </c>
    </row>
    <row r="213" spans="1:12" s="16" customFormat="1">
      <c r="A213" s="635"/>
      <c r="B213" s="775" t="s">
        <v>263</v>
      </c>
      <c r="C213" s="512"/>
      <c r="D213" s="512"/>
      <c r="E213" s="512"/>
      <c r="F213" s="765">
        <v>21.5</v>
      </c>
      <c r="G213" s="765" t="s">
        <v>120</v>
      </c>
      <c r="H213" s="777">
        <v>14.1</v>
      </c>
      <c r="I213" s="777">
        <v>13.92</v>
      </c>
      <c r="J213" s="777">
        <v>13.13</v>
      </c>
      <c r="K213" s="777">
        <v>12.76</v>
      </c>
      <c r="L213" s="777">
        <v>12.59</v>
      </c>
    </row>
    <row r="214" spans="1:12" s="16" customFormat="1">
      <c r="A214" s="635"/>
      <c r="B214" s="775" t="s">
        <v>264</v>
      </c>
      <c r="C214" s="512"/>
      <c r="D214" s="512"/>
      <c r="E214" s="512"/>
      <c r="F214" s="765" t="s">
        <v>120</v>
      </c>
      <c r="G214" s="765" t="s">
        <v>120</v>
      </c>
      <c r="H214" s="777">
        <v>16.2</v>
      </c>
      <c r="I214" s="777">
        <v>16.059999999999999</v>
      </c>
      <c r="J214" s="777">
        <v>15.16</v>
      </c>
      <c r="K214" s="777">
        <v>14.72</v>
      </c>
      <c r="L214" s="777">
        <v>14.53</v>
      </c>
    </row>
    <row r="215" spans="1:12" s="16" customFormat="1">
      <c r="A215" s="635"/>
      <c r="B215" s="775" t="s">
        <v>265</v>
      </c>
      <c r="C215" s="512"/>
      <c r="D215" s="512"/>
      <c r="E215" s="512"/>
      <c r="F215" s="765">
        <v>13.5</v>
      </c>
      <c r="G215" s="765" t="s">
        <v>120</v>
      </c>
      <c r="H215" s="777">
        <v>3.8</v>
      </c>
      <c r="I215" s="777">
        <v>3.81</v>
      </c>
      <c r="J215" s="777">
        <v>3.59</v>
      </c>
      <c r="K215" s="777">
        <v>3.49</v>
      </c>
      <c r="L215" s="777">
        <v>3.44</v>
      </c>
    </row>
    <row r="216" spans="1:12" s="16" customFormat="1">
      <c r="A216" s="635">
        <v>52</v>
      </c>
      <c r="B216" s="775" t="s">
        <v>266</v>
      </c>
      <c r="C216" s="512"/>
      <c r="D216" s="512"/>
      <c r="E216" s="512"/>
      <c r="F216" s="765" t="s">
        <v>120</v>
      </c>
      <c r="G216" s="765" t="s">
        <v>120</v>
      </c>
      <c r="H216" s="779" t="s">
        <v>120</v>
      </c>
      <c r="I216" s="779" t="s">
        <v>120</v>
      </c>
      <c r="J216" s="779" t="s">
        <v>120</v>
      </c>
      <c r="K216" s="779" t="s">
        <v>120</v>
      </c>
      <c r="L216" s="779" t="s">
        <v>120</v>
      </c>
    </row>
    <row r="217" spans="1:12" s="16" customFormat="1">
      <c r="A217" s="635">
        <v>9</v>
      </c>
      <c r="B217" s="626" t="s">
        <v>267</v>
      </c>
      <c r="C217" s="512"/>
      <c r="D217" s="512"/>
      <c r="E217" s="512"/>
      <c r="F217" s="765">
        <v>-227</v>
      </c>
      <c r="G217" s="765"/>
      <c r="H217" s="777">
        <v>40.4</v>
      </c>
      <c r="I217" s="777">
        <v>40.799999999999997</v>
      </c>
      <c r="J217" s="777">
        <v>38.5</v>
      </c>
      <c r="K217" s="777">
        <v>37.39</v>
      </c>
      <c r="L217" s="777">
        <v>36.9</v>
      </c>
    </row>
    <row r="218" spans="1:12" s="16" customFormat="1">
      <c r="A218" s="635"/>
      <c r="B218" s="626" t="s">
        <v>268</v>
      </c>
      <c r="C218" s="512"/>
      <c r="D218" s="512"/>
      <c r="E218" s="512"/>
      <c r="F218" s="575"/>
      <c r="G218" s="575"/>
      <c r="H218" s="777"/>
      <c r="I218" s="777"/>
      <c r="J218" s="777"/>
      <c r="K218" s="777"/>
      <c r="L218" s="777"/>
    </row>
    <row r="219" spans="1:12" s="16" customFormat="1">
      <c r="A219" s="635"/>
      <c r="B219" s="626"/>
      <c r="C219" s="512"/>
      <c r="D219" s="512"/>
      <c r="E219" s="512"/>
      <c r="F219" s="607">
        <v>3949.8</v>
      </c>
      <c r="G219" s="607">
        <v>3706.6</v>
      </c>
      <c r="H219" s="776">
        <v>3800.5</v>
      </c>
      <c r="I219" s="776">
        <v>3612.1</v>
      </c>
      <c r="J219" s="776">
        <v>4379.3</v>
      </c>
      <c r="K219" s="776">
        <v>4842.7</v>
      </c>
      <c r="L219" s="776">
        <v>5136.1000000000004</v>
      </c>
    </row>
    <row r="220" spans="1:12" s="16" customFormat="1">
      <c r="A220" s="632">
        <v>21</v>
      </c>
      <c r="B220" s="606" t="s">
        <v>269</v>
      </c>
      <c r="C220" s="512"/>
      <c r="D220" s="512"/>
      <c r="E220" s="512"/>
      <c r="F220" s="575">
        <v>1457.8</v>
      </c>
      <c r="G220" s="575">
        <v>1405.1</v>
      </c>
      <c r="H220" s="777">
        <v>1406.3</v>
      </c>
      <c r="I220" s="777">
        <v>1421.8</v>
      </c>
      <c r="J220" s="777">
        <v>1341.4</v>
      </c>
      <c r="K220" s="777">
        <v>1302.9000000000001</v>
      </c>
      <c r="L220" s="777">
        <v>1285.9000000000001</v>
      </c>
    </row>
    <row r="221" spans="1:12" s="16" customFormat="1">
      <c r="A221" s="635">
        <v>211</v>
      </c>
      <c r="B221" s="626" t="s">
        <v>247</v>
      </c>
      <c r="C221" s="512"/>
      <c r="D221" s="512"/>
      <c r="E221" s="512"/>
      <c r="F221" s="765">
        <v>0.1</v>
      </c>
      <c r="G221" s="765"/>
      <c r="H221" s="779"/>
      <c r="I221" s="779"/>
      <c r="J221" s="779"/>
      <c r="K221" s="779"/>
      <c r="L221" s="779"/>
    </row>
    <row r="222" spans="1:12" s="16" customFormat="1">
      <c r="A222" s="635"/>
      <c r="B222" s="775" t="s">
        <v>248</v>
      </c>
      <c r="C222" s="512"/>
      <c r="D222" s="512"/>
      <c r="E222" s="512"/>
      <c r="F222" s="575">
        <v>1435.8</v>
      </c>
      <c r="G222" s="575">
        <v>1405.1</v>
      </c>
      <c r="H222" s="777">
        <v>1365.8</v>
      </c>
      <c r="I222" s="777">
        <v>1380.95</v>
      </c>
      <c r="J222" s="777">
        <v>1302.8900000000001</v>
      </c>
      <c r="K222" s="777">
        <v>1265.42</v>
      </c>
      <c r="L222" s="777">
        <v>1248.97</v>
      </c>
    </row>
    <row r="223" spans="1:12" s="16" customFormat="1">
      <c r="A223" s="635"/>
      <c r="B223" s="775" t="s">
        <v>249</v>
      </c>
      <c r="C223" s="512"/>
      <c r="D223" s="512"/>
      <c r="E223" s="512"/>
      <c r="F223" s="765">
        <v>19</v>
      </c>
      <c r="G223" s="765" t="s">
        <v>120</v>
      </c>
      <c r="H223" s="777">
        <v>40.4</v>
      </c>
      <c r="I223" s="777">
        <v>40.85</v>
      </c>
      <c r="J223" s="777">
        <v>38.54</v>
      </c>
      <c r="K223" s="777">
        <v>37.43</v>
      </c>
      <c r="L223" s="777">
        <v>36.950000000000003</v>
      </c>
    </row>
    <row r="224" spans="1:12" s="16" customFormat="1">
      <c r="A224" s="635">
        <v>212</v>
      </c>
      <c r="B224" s="775" t="s">
        <v>250</v>
      </c>
      <c r="C224" s="512"/>
      <c r="D224" s="512"/>
      <c r="E224" s="512"/>
      <c r="F224" s="765">
        <v>3</v>
      </c>
      <c r="G224" s="765" t="s">
        <v>120</v>
      </c>
      <c r="H224" s="779" t="s">
        <v>120</v>
      </c>
      <c r="I224" s="779" t="s">
        <v>120</v>
      </c>
      <c r="J224" s="779" t="s">
        <v>120</v>
      </c>
      <c r="K224" s="779" t="s">
        <v>120</v>
      </c>
      <c r="L224" s="779" t="s">
        <v>120</v>
      </c>
    </row>
    <row r="225" spans="1:12" s="16" customFormat="1">
      <c r="A225" s="635">
        <v>22</v>
      </c>
      <c r="B225" s="775" t="s">
        <v>251</v>
      </c>
      <c r="C225" s="512"/>
      <c r="D225" s="512"/>
      <c r="E225" s="512"/>
      <c r="F225" s="575">
        <v>568.6</v>
      </c>
      <c r="G225" s="575">
        <v>832.8</v>
      </c>
      <c r="H225" s="777">
        <v>818.9</v>
      </c>
      <c r="I225" s="777">
        <v>809.8</v>
      </c>
      <c r="J225" s="777">
        <v>764.1</v>
      </c>
      <c r="K225" s="777">
        <v>742.1</v>
      </c>
      <c r="L225" s="777">
        <v>732.4</v>
      </c>
    </row>
    <row r="226" spans="1:12" s="16" customFormat="1">
      <c r="A226" s="635">
        <v>24</v>
      </c>
      <c r="B226" s="626" t="s">
        <v>252</v>
      </c>
      <c r="C226" s="512"/>
      <c r="D226" s="512"/>
      <c r="E226" s="512"/>
      <c r="F226" s="765" t="s">
        <v>120</v>
      </c>
      <c r="G226" s="765" t="s">
        <v>120</v>
      </c>
      <c r="H226" s="777">
        <v>100</v>
      </c>
      <c r="I226" s="777">
        <v>98.89</v>
      </c>
      <c r="J226" s="777">
        <v>93.3</v>
      </c>
      <c r="K226" s="777">
        <v>90.62</v>
      </c>
      <c r="L226" s="777">
        <v>89.44</v>
      </c>
    </row>
    <row r="227" spans="1:12" s="16" customFormat="1">
      <c r="A227" s="635">
        <v>26</v>
      </c>
      <c r="B227" s="626" t="s">
        <v>158</v>
      </c>
      <c r="C227" s="512"/>
      <c r="D227" s="512"/>
      <c r="E227" s="512"/>
      <c r="F227" s="575">
        <v>1883.9</v>
      </c>
      <c r="G227" s="575">
        <v>1445.7</v>
      </c>
      <c r="H227" s="777">
        <v>1420.4</v>
      </c>
      <c r="I227" s="777">
        <v>1227.2</v>
      </c>
      <c r="J227" s="777">
        <v>2129.1999999999998</v>
      </c>
      <c r="K227" s="777">
        <v>2657.3</v>
      </c>
      <c r="L227" s="777">
        <v>2979.1</v>
      </c>
    </row>
    <row r="228" spans="1:12" s="16" customFormat="1">
      <c r="A228" s="635"/>
      <c r="B228" s="626" t="s">
        <v>224</v>
      </c>
      <c r="C228" s="512"/>
      <c r="D228" s="512"/>
      <c r="E228" s="512"/>
      <c r="F228" s="575">
        <v>741.9</v>
      </c>
      <c r="G228" s="575">
        <v>670.8</v>
      </c>
      <c r="H228" s="777">
        <v>766.1</v>
      </c>
      <c r="I228" s="777">
        <v>757.63</v>
      </c>
      <c r="J228" s="777">
        <v>714.8</v>
      </c>
      <c r="K228" s="777">
        <v>1148.8499999999999</v>
      </c>
      <c r="L228" s="777">
        <v>1133.92</v>
      </c>
    </row>
    <row r="229" spans="1:12" s="16" customFormat="1">
      <c r="A229" s="635"/>
      <c r="B229" s="775" t="s">
        <v>270</v>
      </c>
      <c r="C229" s="512"/>
      <c r="D229" s="512"/>
      <c r="E229" s="512"/>
      <c r="F229" s="575">
        <v>1142</v>
      </c>
      <c r="G229" s="575">
        <v>774.9</v>
      </c>
      <c r="H229" s="777">
        <v>654.29999999999995</v>
      </c>
      <c r="I229" s="777">
        <v>469.57</v>
      </c>
      <c r="J229" s="777">
        <v>1414.43</v>
      </c>
      <c r="K229" s="777">
        <v>1508.49</v>
      </c>
      <c r="L229" s="777">
        <v>1845.19</v>
      </c>
    </row>
    <row r="230" spans="1:12" s="16" customFormat="1">
      <c r="A230" s="635">
        <v>31</v>
      </c>
      <c r="B230" s="775" t="s">
        <v>271</v>
      </c>
      <c r="C230" s="512"/>
      <c r="D230" s="512"/>
      <c r="E230" s="512"/>
      <c r="F230" s="575">
        <v>39.5</v>
      </c>
      <c r="G230" s="575">
        <v>23</v>
      </c>
      <c r="H230" s="777">
        <v>55</v>
      </c>
      <c r="I230" s="777">
        <v>54.4</v>
      </c>
      <c r="J230" s="777">
        <v>51.3</v>
      </c>
      <c r="K230" s="777">
        <v>49.8</v>
      </c>
      <c r="L230" s="777">
        <v>49.2</v>
      </c>
    </row>
    <row r="231" spans="1:12" s="16" customFormat="1">
      <c r="A231" s="635">
        <v>311</v>
      </c>
      <c r="B231" s="626" t="s">
        <v>256</v>
      </c>
      <c r="C231" s="512"/>
      <c r="D231" s="512"/>
      <c r="E231" s="512"/>
      <c r="F231" s="575">
        <v>39.5</v>
      </c>
      <c r="G231" s="575">
        <v>23</v>
      </c>
      <c r="H231" s="777">
        <v>55</v>
      </c>
      <c r="I231" s="777">
        <v>54.4</v>
      </c>
      <c r="J231" s="777">
        <v>51.3</v>
      </c>
      <c r="K231" s="777">
        <v>49.8</v>
      </c>
      <c r="L231" s="777">
        <v>49.2</v>
      </c>
    </row>
    <row r="232" spans="1:12" s="16" customFormat="1">
      <c r="A232" s="635">
        <v>9</v>
      </c>
      <c r="B232" s="775" t="s">
        <v>257</v>
      </c>
      <c r="C232" s="512"/>
      <c r="D232" s="512"/>
      <c r="E232" s="512"/>
      <c r="F232" s="765" t="s">
        <v>120</v>
      </c>
      <c r="G232" s="765" t="s">
        <v>120</v>
      </c>
      <c r="H232" s="779" t="s">
        <v>120</v>
      </c>
      <c r="I232" s="779" t="s">
        <v>120</v>
      </c>
      <c r="J232" s="779" t="s">
        <v>120</v>
      </c>
      <c r="K232" s="779" t="s">
        <v>120</v>
      </c>
      <c r="L232" s="779" t="s">
        <v>120</v>
      </c>
    </row>
    <row r="233" spans="1:12" s="16" customFormat="1">
      <c r="A233" s="635"/>
      <c r="B233" s="626" t="s">
        <v>268</v>
      </c>
      <c r="C233" s="512"/>
      <c r="D233" s="512"/>
      <c r="E233" s="512"/>
      <c r="F233" s="575"/>
      <c r="G233" s="575"/>
      <c r="H233" s="777"/>
      <c r="I233" s="777"/>
      <c r="J233" s="777"/>
      <c r="K233" s="777"/>
      <c r="L233" s="777"/>
    </row>
    <row r="234" spans="1:12" s="16" customFormat="1">
      <c r="A234" s="635"/>
      <c r="B234" s="626"/>
      <c r="C234" s="512"/>
      <c r="D234" s="512"/>
      <c r="E234" s="512"/>
      <c r="F234" s="607">
        <v>232.3</v>
      </c>
      <c r="G234" s="607">
        <v>206.4</v>
      </c>
      <c r="H234" s="776">
        <v>248.5</v>
      </c>
      <c r="I234" s="776">
        <v>245.7</v>
      </c>
      <c r="J234" s="776">
        <v>231.8</v>
      </c>
      <c r="K234" s="776">
        <v>225.2</v>
      </c>
      <c r="L234" s="776">
        <v>222.2</v>
      </c>
    </row>
    <row r="235" spans="1:12" s="16" customFormat="1">
      <c r="A235" s="632">
        <v>21</v>
      </c>
      <c r="B235" s="606" t="s">
        <v>272</v>
      </c>
      <c r="C235" s="512"/>
      <c r="D235" s="512"/>
      <c r="E235" s="512"/>
      <c r="F235" s="575">
        <v>103.5</v>
      </c>
      <c r="G235" s="575">
        <v>66</v>
      </c>
      <c r="H235" s="777">
        <v>106</v>
      </c>
      <c r="I235" s="777">
        <v>104.8</v>
      </c>
      <c r="J235" s="777">
        <v>98.9</v>
      </c>
      <c r="K235" s="777">
        <v>96.1</v>
      </c>
      <c r="L235" s="777">
        <v>94.8</v>
      </c>
    </row>
    <row r="236" spans="1:12" s="16" customFormat="1">
      <c r="A236" s="635">
        <v>211</v>
      </c>
      <c r="B236" s="626" t="s">
        <v>247</v>
      </c>
      <c r="C236" s="512"/>
      <c r="D236" s="512"/>
      <c r="E236" s="512"/>
      <c r="F236" s="765" t="s">
        <v>120</v>
      </c>
      <c r="G236" s="765" t="s">
        <v>120</v>
      </c>
      <c r="H236" s="779" t="s">
        <v>120</v>
      </c>
      <c r="I236" s="779" t="s">
        <v>120</v>
      </c>
      <c r="J236" s="779" t="s">
        <v>120</v>
      </c>
      <c r="K236" s="779" t="s">
        <v>120</v>
      </c>
      <c r="L236" s="779" t="s">
        <v>120</v>
      </c>
    </row>
    <row r="237" spans="1:12" s="16" customFormat="1">
      <c r="A237" s="635"/>
      <c r="B237" s="775" t="s">
        <v>248</v>
      </c>
      <c r="C237" s="512"/>
      <c r="D237" s="512"/>
      <c r="E237" s="512"/>
      <c r="F237" s="575">
        <v>100.6</v>
      </c>
      <c r="G237" s="575">
        <v>52.3</v>
      </c>
      <c r="H237" s="777">
        <v>103.6</v>
      </c>
      <c r="I237" s="777">
        <v>102.45</v>
      </c>
      <c r="J237" s="777">
        <v>96.66</v>
      </c>
      <c r="K237" s="777">
        <v>93.88</v>
      </c>
      <c r="L237" s="777">
        <v>92.66</v>
      </c>
    </row>
    <row r="238" spans="1:12" s="16" customFormat="1">
      <c r="A238" s="635"/>
      <c r="B238" s="775" t="s">
        <v>249</v>
      </c>
      <c r="C238" s="512"/>
      <c r="D238" s="512"/>
      <c r="E238" s="512"/>
      <c r="F238" s="575">
        <v>2.5</v>
      </c>
      <c r="G238" s="575">
        <v>13.7</v>
      </c>
      <c r="H238" s="777">
        <v>2.4</v>
      </c>
      <c r="I238" s="777">
        <v>2.37</v>
      </c>
      <c r="J238" s="777">
        <v>2.2400000000000002</v>
      </c>
      <c r="K238" s="777">
        <v>2.17</v>
      </c>
      <c r="L238" s="777">
        <v>2.15</v>
      </c>
    </row>
    <row r="239" spans="1:12" s="16" customFormat="1">
      <c r="A239" s="635">
        <v>212</v>
      </c>
      <c r="B239" s="775" t="s">
        <v>250</v>
      </c>
      <c r="C239" s="512"/>
      <c r="D239" s="512"/>
      <c r="E239" s="512"/>
      <c r="F239" s="765">
        <v>0.3</v>
      </c>
      <c r="G239" s="765" t="s">
        <v>120</v>
      </c>
      <c r="H239" s="779" t="s">
        <v>120</v>
      </c>
      <c r="I239" s="779" t="s">
        <v>120</v>
      </c>
      <c r="J239" s="779" t="s">
        <v>120</v>
      </c>
      <c r="K239" s="779" t="s">
        <v>120</v>
      </c>
      <c r="L239" s="779" t="s">
        <v>120</v>
      </c>
    </row>
    <row r="240" spans="1:12" s="16" customFormat="1">
      <c r="A240" s="635">
        <v>22</v>
      </c>
      <c r="B240" s="775" t="s">
        <v>251</v>
      </c>
      <c r="C240" s="512"/>
      <c r="D240" s="512"/>
      <c r="E240" s="512"/>
      <c r="F240" s="575">
        <v>26.8</v>
      </c>
      <c r="G240" s="575">
        <v>65</v>
      </c>
      <c r="H240" s="777">
        <v>24.8</v>
      </c>
      <c r="I240" s="777">
        <v>24.5</v>
      </c>
      <c r="J240" s="777">
        <v>23.1</v>
      </c>
      <c r="K240" s="777">
        <v>22.4</v>
      </c>
      <c r="L240" s="777">
        <v>22.2</v>
      </c>
    </row>
    <row r="241" spans="1:12" s="16" customFormat="1">
      <c r="A241" s="635">
        <v>26</v>
      </c>
      <c r="B241" s="626" t="s">
        <v>252</v>
      </c>
      <c r="C241" s="512"/>
      <c r="D241" s="512"/>
      <c r="E241" s="512"/>
      <c r="F241" s="575">
        <v>102</v>
      </c>
      <c r="G241" s="575">
        <v>75.3</v>
      </c>
      <c r="H241" s="777">
        <v>117.7</v>
      </c>
      <c r="I241" s="777">
        <v>116.4</v>
      </c>
      <c r="J241" s="777">
        <v>109.8</v>
      </c>
      <c r="K241" s="777">
        <v>106.7</v>
      </c>
      <c r="L241" s="777">
        <v>105.3</v>
      </c>
    </row>
    <row r="242" spans="1:12" s="16" customFormat="1">
      <c r="A242" s="635">
        <v>263</v>
      </c>
      <c r="B242" s="626" t="s">
        <v>253</v>
      </c>
      <c r="C242" s="512"/>
      <c r="D242" s="512"/>
      <c r="E242" s="512"/>
      <c r="F242" s="575">
        <v>82</v>
      </c>
      <c r="G242" s="575">
        <v>67</v>
      </c>
      <c r="H242" s="777">
        <v>107</v>
      </c>
      <c r="I242" s="777">
        <v>105.82</v>
      </c>
      <c r="J242" s="777">
        <v>99.83</v>
      </c>
      <c r="K242" s="777">
        <v>96.96</v>
      </c>
      <c r="L242" s="777">
        <v>95.7</v>
      </c>
    </row>
    <row r="243" spans="1:12" s="16" customFormat="1">
      <c r="A243" s="635"/>
      <c r="B243" s="775" t="s">
        <v>273</v>
      </c>
      <c r="C243" s="512"/>
      <c r="D243" s="512"/>
      <c r="E243" s="512"/>
      <c r="F243" s="575">
        <v>20</v>
      </c>
      <c r="G243" s="575">
        <v>8.3000000000000007</v>
      </c>
      <c r="H243" s="777">
        <v>10.7</v>
      </c>
      <c r="I243" s="777">
        <v>10.59</v>
      </c>
      <c r="J243" s="777">
        <v>9.99</v>
      </c>
      <c r="K243" s="777">
        <v>9.7100000000000009</v>
      </c>
      <c r="L243" s="777">
        <v>9.58</v>
      </c>
    </row>
    <row r="244" spans="1:12" s="16" customFormat="1">
      <c r="A244" s="635">
        <v>31</v>
      </c>
      <c r="B244" s="775" t="s">
        <v>271</v>
      </c>
      <c r="C244" s="512"/>
      <c r="D244" s="512"/>
      <c r="E244" s="512"/>
      <c r="F244" s="765" t="s">
        <v>120</v>
      </c>
      <c r="G244" s="765" t="s">
        <v>120</v>
      </c>
      <c r="H244" s="779" t="s">
        <v>120</v>
      </c>
      <c r="I244" s="779" t="s">
        <v>120</v>
      </c>
      <c r="J244" s="779" t="s">
        <v>120</v>
      </c>
      <c r="K244" s="779" t="s">
        <v>120</v>
      </c>
      <c r="L244" s="779" t="s">
        <v>120</v>
      </c>
    </row>
    <row r="245" spans="1:12" s="16" customFormat="1">
      <c r="A245" s="635">
        <v>9</v>
      </c>
      <c r="B245" s="626" t="s">
        <v>256</v>
      </c>
      <c r="C245" s="512"/>
      <c r="D245" s="512"/>
      <c r="E245" s="512"/>
      <c r="F245" s="765" t="s">
        <v>120</v>
      </c>
      <c r="G245" s="765" t="s">
        <v>120</v>
      </c>
      <c r="H245" s="779" t="s">
        <v>120</v>
      </c>
      <c r="I245" s="779" t="s">
        <v>120</v>
      </c>
      <c r="J245" s="779" t="s">
        <v>120</v>
      </c>
      <c r="K245" s="779" t="s">
        <v>120</v>
      </c>
      <c r="L245" s="779" t="s">
        <v>120</v>
      </c>
    </row>
    <row r="246" spans="1:12" s="16" customFormat="1">
      <c r="A246" s="635"/>
      <c r="B246" s="626" t="s">
        <v>268</v>
      </c>
      <c r="C246" s="512"/>
      <c r="D246" s="512"/>
      <c r="E246" s="512"/>
      <c r="F246" s="575"/>
      <c r="G246" s="575"/>
      <c r="H246" s="777"/>
      <c r="I246" s="780"/>
      <c r="J246" s="780"/>
      <c r="K246" s="780"/>
      <c r="L246" s="780"/>
    </row>
    <row r="247" spans="1:12" s="16" customFormat="1">
      <c r="A247" s="635"/>
      <c r="B247" s="626"/>
      <c r="C247" s="512"/>
      <c r="D247" s="512"/>
      <c r="E247" s="512"/>
      <c r="F247" s="607">
        <v>667.5</v>
      </c>
      <c r="G247" s="607">
        <v>631.6</v>
      </c>
      <c r="H247" s="407">
        <v>665.8</v>
      </c>
      <c r="I247" s="776">
        <v>658.4</v>
      </c>
      <c r="J247" s="776">
        <v>621.20000000000005</v>
      </c>
      <c r="K247" s="776">
        <v>603.29999999999995</v>
      </c>
      <c r="L247" s="776">
        <v>595.5</v>
      </c>
    </row>
    <row r="248" spans="1:12" s="16" customFormat="1">
      <c r="A248" s="632">
        <v>21</v>
      </c>
      <c r="B248" s="606" t="s">
        <v>274</v>
      </c>
      <c r="C248" s="512"/>
      <c r="D248" s="512"/>
      <c r="E248" s="512"/>
      <c r="F248" s="575">
        <v>298</v>
      </c>
      <c r="G248" s="575">
        <v>312.8</v>
      </c>
      <c r="H248" s="777">
        <v>267.8</v>
      </c>
      <c r="I248" s="777">
        <v>264.89999999999998</v>
      </c>
      <c r="J248" s="777">
        <v>249.9</v>
      </c>
      <c r="K248" s="777">
        <v>242.7</v>
      </c>
      <c r="L248" s="777">
        <v>239.5</v>
      </c>
    </row>
    <row r="249" spans="1:12" s="16" customFormat="1">
      <c r="A249" s="635">
        <v>211</v>
      </c>
      <c r="B249" s="626" t="s">
        <v>247</v>
      </c>
      <c r="C249" s="512"/>
      <c r="D249" s="512"/>
      <c r="E249" s="512"/>
      <c r="F249" s="575">
        <v>255.6</v>
      </c>
      <c r="G249" s="575">
        <v>270</v>
      </c>
      <c r="H249" s="779" t="s">
        <v>120</v>
      </c>
      <c r="I249" s="779" t="s">
        <v>120</v>
      </c>
      <c r="J249" s="779" t="s">
        <v>120</v>
      </c>
      <c r="K249" s="779" t="s">
        <v>120</v>
      </c>
      <c r="L249" s="779" t="s">
        <v>120</v>
      </c>
    </row>
    <row r="250" spans="1:12" s="16" customFormat="1">
      <c r="A250" s="635"/>
      <c r="B250" s="775" t="s">
        <v>248</v>
      </c>
      <c r="C250" s="512"/>
      <c r="D250" s="512"/>
      <c r="E250" s="512"/>
      <c r="F250" s="575">
        <v>9.8000000000000007</v>
      </c>
      <c r="G250" s="575">
        <v>6.7</v>
      </c>
      <c r="H250" s="777">
        <v>262.39999999999998</v>
      </c>
      <c r="I250" s="777">
        <v>259.47000000000003</v>
      </c>
      <c r="J250" s="777">
        <v>244.81</v>
      </c>
      <c r="K250" s="777">
        <v>237.77</v>
      </c>
      <c r="L250" s="777">
        <v>234.67</v>
      </c>
    </row>
    <row r="251" spans="1:12" s="16" customFormat="1">
      <c r="A251" s="635"/>
      <c r="B251" s="775" t="s">
        <v>249</v>
      </c>
      <c r="C251" s="512"/>
      <c r="D251" s="512"/>
      <c r="E251" s="512"/>
      <c r="F251" s="575">
        <v>8.1</v>
      </c>
      <c r="G251" s="575">
        <v>9.6</v>
      </c>
      <c r="H251" s="777">
        <v>3.7</v>
      </c>
      <c r="I251" s="777">
        <v>3.7</v>
      </c>
      <c r="J251" s="777">
        <v>3.49</v>
      </c>
      <c r="K251" s="777">
        <v>3.39</v>
      </c>
      <c r="L251" s="777">
        <v>3.35</v>
      </c>
    </row>
    <row r="252" spans="1:12" s="16" customFormat="1">
      <c r="A252" s="635">
        <v>212</v>
      </c>
      <c r="B252" s="775" t="s">
        <v>250</v>
      </c>
      <c r="C252" s="512"/>
      <c r="D252" s="512"/>
      <c r="E252" s="512"/>
      <c r="F252" s="575">
        <v>24.6</v>
      </c>
      <c r="G252" s="575">
        <v>26.5</v>
      </c>
      <c r="H252" s="777">
        <v>1.7</v>
      </c>
      <c r="I252" s="777">
        <v>1.69</v>
      </c>
      <c r="J252" s="777">
        <v>1.59</v>
      </c>
      <c r="K252" s="777">
        <v>1.55</v>
      </c>
      <c r="L252" s="777">
        <v>1.53</v>
      </c>
    </row>
    <row r="253" spans="1:12" s="16" customFormat="1">
      <c r="A253" s="635">
        <v>22</v>
      </c>
      <c r="B253" s="775" t="s">
        <v>251</v>
      </c>
      <c r="C253" s="512"/>
      <c r="D253" s="512"/>
      <c r="E253" s="512"/>
      <c r="F253" s="575">
        <v>185.5</v>
      </c>
      <c r="G253" s="575">
        <v>179.5</v>
      </c>
      <c r="H253" s="777">
        <v>175.3</v>
      </c>
      <c r="I253" s="777">
        <v>173.3</v>
      </c>
      <c r="J253" s="777">
        <v>163.5</v>
      </c>
      <c r="K253" s="777">
        <v>158.80000000000001</v>
      </c>
      <c r="L253" s="777">
        <v>156.80000000000001</v>
      </c>
    </row>
    <row r="254" spans="1:12" s="16" customFormat="1">
      <c r="A254" s="635">
        <v>26</v>
      </c>
      <c r="B254" s="626" t="s">
        <v>252</v>
      </c>
      <c r="C254" s="512"/>
      <c r="D254" s="512"/>
      <c r="E254" s="512"/>
      <c r="F254" s="575">
        <v>23.5</v>
      </c>
      <c r="G254" s="575">
        <v>17.7</v>
      </c>
      <c r="H254" s="777">
        <v>30.7</v>
      </c>
      <c r="I254" s="777">
        <v>30.3</v>
      </c>
      <c r="J254" s="777">
        <v>28.6</v>
      </c>
      <c r="K254" s="777">
        <v>27.8</v>
      </c>
      <c r="L254" s="777">
        <v>27.4</v>
      </c>
    </row>
    <row r="255" spans="1:12" s="16" customFormat="1">
      <c r="A255" s="635">
        <v>27</v>
      </c>
      <c r="B255" s="626" t="s">
        <v>253</v>
      </c>
      <c r="C255" s="512"/>
      <c r="D255" s="512"/>
      <c r="E255" s="512"/>
      <c r="F255" s="575" t="s">
        <v>120</v>
      </c>
      <c r="G255" s="575">
        <v>9.1</v>
      </c>
      <c r="H255" s="777">
        <v>13.6</v>
      </c>
      <c r="I255" s="777">
        <v>13.4</v>
      </c>
      <c r="J255" s="777">
        <v>12.7</v>
      </c>
      <c r="K255" s="777">
        <v>12.3</v>
      </c>
      <c r="L255" s="777">
        <v>12.1</v>
      </c>
    </row>
    <row r="256" spans="1:12" s="16" customFormat="1">
      <c r="A256" s="635">
        <v>28</v>
      </c>
      <c r="B256" s="626" t="s">
        <v>254</v>
      </c>
      <c r="C256" s="512"/>
      <c r="D256" s="512"/>
      <c r="E256" s="512"/>
      <c r="F256" s="575">
        <v>6.7</v>
      </c>
      <c r="G256" s="575">
        <v>112.5</v>
      </c>
      <c r="H256" s="777">
        <v>16.3</v>
      </c>
      <c r="I256" s="777">
        <v>16.100000000000001</v>
      </c>
      <c r="J256" s="777">
        <v>15.2</v>
      </c>
      <c r="K256" s="777">
        <v>14.8</v>
      </c>
      <c r="L256" s="777">
        <v>14.6</v>
      </c>
    </row>
    <row r="257" spans="1:12" s="16" customFormat="1">
      <c r="A257" s="635">
        <v>31</v>
      </c>
      <c r="B257" s="626" t="s">
        <v>255</v>
      </c>
      <c r="C257" s="512"/>
      <c r="D257" s="512"/>
      <c r="E257" s="512"/>
      <c r="F257" s="765">
        <v>153.80000000000001</v>
      </c>
      <c r="G257" s="765" t="s">
        <v>120</v>
      </c>
      <c r="H257" s="777">
        <v>162.1</v>
      </c>
      <c r="I257" s="777">
        <v>160.30000000000001</v>
      </c>
      <c r="J257" s="777">
        <v>151.19999999999999</v>
      </c>
      <c r="K257" s="777">
        <v>146.9</v>
      </c>
      <c r="L257" s="777">
        <v>145</v>
      </c>
    </row>
    <row r="258" spans="1:12" s="16" customFormat="1">
      <c r="A258" s="635">
        <v>311</v>
      </c>
      <c r="B258" s="626" t="s">
        <v>256</v>
      </c>
      <c r="C258" s="512"/>
      <c r="D258" s="512"/>
      <c r="E258" s="512"/>
      <c r="F258" s="765" t="s">
        <v>120</v>
      </c>
      <c r="G258" s="765" t="s">
        <v>120</v>
      </c>
      <c r="H258" s="777">
        <v>4.5</v>
      </c>
      <c r="I258" s="777">
        <v>4.4800000000000004</v>
      </c>
      <c r="J258" s="777">
        <v>4.22</v>
      </c>
      <c r="K258" s="777">
        <v>4.0999999999999996</v>
      </c>
      <c r="L258" s="777">
        <v>4.05</v>
      </c>
    </row>
    <row r="259" spans="1:12" s="16" customFormat="1">
      <c r="A259" s="635"/>
      <c r="B259" s="775" t="s">
        <v>257</v>
      </c>
      <c r="C259" s="512"/>
      <c r="D259" s="512"/>
      <c r="E259" s="512"/>
      <c r="F259" s="765">
        <v>140.4</v>
      </c>
      <c r="G259" s="765" t="s">
        <v>120</v>
      </c>
      <c r="H259" s="777">
        <v>154.69999999999999</v>
      </c>
      <c r="I259" s="777">
        <v>152.97</v>
      </c>
      <c r="J259" s="777">
        <v>144.32</v>
      </c>
      <c r="K259" s="777">
        <v>140.16999999999999</v>
      </c>
      <c r="L259" s="777">
        <v>138.35</v>
      </c>
    </row>
    <row r="260" spans="1:12" s="16" customFormat="1">
      <c r="A260" s="635"/>
      <c r="B260" s="775" t="s">
        <v>260</v>
      </c>
      <c r="C260" s="512"/>
      <c r="D260" s="512"/>
      <c r="E260" s="512"/>
      <c r="F260" s="765">
        <v>8.5</v>
      </c>
      <c r="G260" s="765" t="s">
        <v>120</v>
      </c>
      <c r="H260" s="779" t="s">
        <v>120</v>
      </c>
      <c r="I260" s="779" t="s">
        <v>120</v>
      </c>
      <c r="J260" s="779" t="s">
        <v>120</v>
      </c>
      <c r="K260" s="779" t="s">
        <v>120</v>
      </c>
      <c r="L260" s="779" t="s">
        <v>120</v>
      </c>
    </row>
    <row r="261" spans="1:12" s="16" customFormat="1">
      <c r="A261" s="635"/>
      <c r="B261" s="775" t="s">
        <v>261</v>
      </c>
      <c r="C261" s="512"/>
      <c r="D261" s="512"/>
      <c r="E261" s="512"/>
      <c r="F261" s="765">
        <v>2.6</v>
      </c>
      <c r="G261" s="765" t="s">
        <v>120</v>
      </c>
      <c r="H261" s="777">
        <v>2.2000000000000002</v>
      </c>
      <c r="I261" s="777">
        <v>2.2200000000000002</v>
      </c>
      <c r="J261" s="777">
        <v>2.09</v>
      </c>
      <c r="K261" s="777">
        <v>2.0299999999999998</v>
      </c>
      <c r="L261" s="777">
        <v>2.0099999999999998</v>
      </c>
    </row>
    <row r="262" spans="1:12" s="16" customFormat="1">
      <c r="A262" s="635"/>
      <c r="B262" s="775" t="s">
        <v>264</v>
      </c>
      <c r="C262" s="512"/>
      <c r="D262" s="512"/>
      <c r="E262" s="512"/>
      <c r="F262" s="765" t="s">
        <v>120</v>
      </c>
      <c r="G262" s="765" t="s">
        <v>120</v>
      </c>
      <c r="H262" s="777">
        <v>0.2</v>
      </c>
      <c r="I262" s="777">
        <v>0.2</v>
      </c>
      <c r="J262" s="777">
        <v>0.19</v>
      </c>
      <c r="K262" s="777">
        <v>0.18</v>
      </c>
      <c r="L262" s="777">
        <v>0.18</v>
      </c>
    </row>
    <row r="263" spans="1:12" s="16" customFormat="1">
      <c r="A263" s="635"/>
      <c r="B263" s="775" t="s">
        <v>265</v>
      </c>
      <c r="C263" s="512"/>
      <c r="D263" s="512"/>
      <c r="E263" s="512"/>
      <c r="F263" s="765">
        <v>2.2999999999999998</v>
      </c>
      <c r="G263" s="765" t="s">
        <v>120</v>
      </c>
      <c r="H263" s="777">
        <v>0.5</v>
      </c>
      <c r="I263" s="777">
        <v>0.45</v>
      </c>
      <c r="J263" s="777">
        <v>0.42</v>
      </c>
      <c r="K263" s="777">
        <v>0.41</v>
      </c>
      <c r="L263" s="777">
        <v>0.41</v>
      </c>
    </row>
    <row r="264" spans="1:12" s="16" customFormat="1">
      <c r="A264" s="635"/>
      <c r="B264" s="775" t="s">
        <v>266</v>
      </c>
      <c r="C264" s="512"/>
      <c r="D264" s="512"/>
      <c r="E264" s="512"/>
      <c r="F264" s="575"/>
      <c r="G264" s="575"/>
      <c r="H264" s="777"/>
      <c r="I264" s="780"/>
      <c r="J264" s="780"/>
      <c r="K264" s="780"/>
      <c r="L264" s="780"/>
    </row>
    <row r="265" spans="1:12" s="16" customFormat="1">
      <c r="A265" s="635"/>
      <c r="B265" s="626"/>
      <c r="C265" s="512"/>
      <c r="D265" s="512"/>
      <c r="E265" s="512"/>
      <c r="F265" s="607">
        <v>1082.0999999999999</v>
      </c>
      <c r="G265" s="607">
        <v>1479.6</v>
      </c>
      <c r="H265" s="776">
        <v>1382.9</v>
      </c>
      <c r="I265" s="776">
        <v>1367.6</v>
      </c>
      <c r="J265" s="776">
        <v>1290.3</v>
      </c>
      <c r="K265" s="776">
        <v>1253.2</v>
      </c>
      <c r="L265" s="776">
        <v>1236.9000000000001</v>
      </c>
    </row>
    <row r="266" spans="1:12" s="16" customFormat="1">
      <c r="A266" s="632"/>
      <c r="B266" s="606" t="s">
        <v>275</v>
      </c>
      <c r="C266" s="512"/>
      <c r="D266" s="512"/>
      <c r="E266" s="512"/>
      <c r="F266" s="575">
        <v>4.8</v>
      </c>
      <c r="G266" s="575">
        <v>35.9</v>
      </c>
      <c r="H266" s="777">
        <v>17.2</v>
      </c>
      <c r="I266" s="777">
        <v>17.04</v>
      </c>
      <c r="J266" s="777">
        <v>16.079999999999998</v>
      </c>
      <c r="K266" s="777">
        <v>15.62</v>
      </c>
      <c r="L266" s="777">
        <v>15.41</v>
      </c>
    </row>
    <row r="267" spans="1:12" s="16" customFormat="1">
      <c r="A267" s="635">
        <v>24</v>
      </c>
      <c r="B267" s="626" t="s">
        <v>252</v>
      </c>
      <c r="C267" s="512"/>
      <c r="D267" s="512"/>
      <c r="E267" s="512"/>
      <c r="F267" s="575">
        <v>1077.3</v>
      </c>
      <c r="G267" s="575">
        <v>1443.7</v>
      </c>
      <c r="H267" s="777">
        <v>1365.7</v>
      </c>
      <c r="I267" s="777">
        <v>1350.6</v>
      </c>
      <c r="J267" s="777">
        <v>1274.2</v>
      </c>
      <c r="K267" s="777">
        <v>1237.5999999999999</v>
      </c>
      <c r="L267" s="777">
        <v>1221.5</v>
      </c>
    </row>
    <row r="268" spans="1:12" s="16" customFormat="1">
      <c r="A268" s="635">
        <v>241</v>
      </c>
      <c r="B268" s="626" t="s">
        <v>276</v>
      </c>
      <c r="C268" s="512"/>
      <c r="D268" s="512"/>
      <c r="E268" s="512"/>
      <c r="F268" s="575">
        <v>65.5</v>
      </c>
      <c r="G268" s="575">
        <v>267.2</v>
      </c>
      <c r="H268" s="777">
        <v>167.9</v>
      </c>
      <c r="I268" s="777">
        <v>166.06</v>
      </c>
      <c r="J268" s="777">
        <v>156.68</v>
      </c>
      <c r="K268" s="777">
        <v>152.16999999999999</v>
      </c>
      <c r="L268" s="777">
        <v>150.19</v>
      </c>
    </row>
    <row r="269" spans="1:12" s="16" customFormat="1">
      <c r="A269" s="635">
        <v>242</v>
      </c>
      <c r="B269" s="626" t="s">
        <v>656</v>
      </c>
      <c r="C269" s="512"/>
      <c r="D269" s="512"/>
      <c r="E269" s="512"/>
      <c r="F269" s="575">
        <v>1011.8</v>
      </c>
      <c r="G269" s="575">
        <v>1176.5</v>
      </c>
      <c r="H269" s="777">
        <v>1197.8</v>
      </c>
      <c r="I269" s="777">
        <v>1184.52</v>
      </c>
      <c r="J269" s="777">
        <v>1117.56</v>
      </c>
      <c r="K269" s="777">
        <v>1085.42</v>
      </c>
      <c r="L269" s="777">
        <v>1071.31</v>
      </c>
    </row>
    <row r="270" spans="1:12" s="16" customFormat="1">
      <c r="A270" s="635"/>
      <c r="B270" s="775" t="s">
        <v>277</v>
      </c>
      <c r="C270" s="512"/>
      <c r="D270" s="512"/>
      <c r="E270" s="512"/>
      <c r="F270" s="575"/>
      <c r="G270" s="575"/>
      <c r="H270" s="777"/>
      <c r="I270" s="777"/>
      <c r="J270" s="777"/>
      <c r="K270" s="777"/>
      <c r="L270" s="777"/>
    </row>
    <row r="271" spans="1:12" s="16" customFormat="1">
      <c r="A271" s="635"/>
      <c r="B271" s="626"/>
      <c r="C271" s="512"/>
      <c r="D271" s="512"/>
      <c r="E271" s="512"/>
      <c r="F271" s="607">
        <v>707.25</v>
      </c>
      <c r="G271" s="607">
        <v>930.1</v>
      </c>
      <c r="H271" s="776">
        <v>475.1</v>
      </c>
      <c r="I271" s="776">
        <v>469.85</v>
      </c>
      <c r="J271" s="776">
        <v>443.29</v>
      </c>
      <c r="K271" s="776">
        <v>430.54</v>
      </c>
      <c r="L271" s="776">
        <v>424.94</v>
      </c>
    </row>
    <row r="272" spans="1:12" s="16" customFormat="1">
      <c r="A272" s="632"/>
      <c r="B272" s="606" t="s">
        <v>278</v>
      </c>
      <c r="C272" s="512"/>
      <c r="D272" s="512"/>
      <c r="E272" s="512"/>
      <c r="F272" s="575"/>
      <c r="G272" s="575"/>
      <c r="H272" s="777"/>
      <c r="I272" s="777"/>
      <c r="J272" s="777"/>
      <c r="K272" s="777"/>
      <c r="L272" s="777"/>
    </row>
    <row r="273" spans="1:12" s="16" customFormat="1">
      <c r="A273" s="635"/>
      <c r="B273" s="626"/>
      <c r="C273" s="512"/>
      <c r="D273" s="512"/>
      <c r="E273" s="512"/>
      <c r="F273" s="607">
        <v>819.5</v>
      </c>
      <c r="G273" s="607">
        <v>1134.0999999999999</v>
      </c>
      <c r="H273" s="776">
        <v>866.9</v>
      </c>
      <c r="I273" s="776">
        <v>779.1</v>
      </c>
      <c r="J273" s="776">
        <v>735.1</v>
      </c>
      <c r="K273" s="776">
        <v>714</v>
      </c>
      <c r="L273" s="776">
        <v>704.7</v>
      </c>
    </row>
    <row r="274" spans="1:12" s="16" customFormat="1">
      <c r="A274" s="632"/>
      <c r="B274" s="606" t="s">
        <v>253</v>
      </c>
      <c r="C274" s="512"/>
      <c r="D274" s="512"/>
      <c r="E274" s="512"/>
      <c r="F274" s="575">
        <v>778.8</v>
      </c>
      <c r="G274" s="575">
        <v>998.7</v>
      </c>
      <c r="H274" s="777">
        <v>945.9</v>
      </c>
      <c r="I274" s="777">
        <v>935.44</v>
      </c>
      <c r="J274" s="777">
        <v>882.56</v>
      </c>
      <c r="K274" s="777">
        <v>857.18</v>
      </c>
      <c r="L274" s="777">
        <v>846.03</v>
      </c>
    </row>
    <row r="275" spans="1:12" s="16" customFormat="1">
      <c r="A275" s="635"/>
      <c r="B275" s="626" t="s">
        <v>279</v>
      </c>
      <c r="C275" s="512"/>
      <c r="D275" s="512"/>
      <c r="E275" s="512"/>
      <c r="F275" s="575">
        <v>505</v>
      </c>
      <c r="G275" s="575">
        <v>549.70000000000005</v>
      </c>
      <c r="H275" s="779" t="s">
        <v>120</v>
      </c>
      <c r="I275" s="779" t="s">
        <v>120</v>
      </c>
      <c r="J275" s="779" t="s">
        <v>120</v>
      </c>
      <c r="K275" s="779" t="s">
        <v>120</v>
      </c>
      <c r="L275" s="779" t="s">
        <v>120</v>
      </c>
    </row>
    <row r="276" spans="1:12" s="16" customFormat="1">
      <c r="A276" s="635"/>
      <c r="B276" s="775" t="s">
        <v>443</v>
      </c>
      <c r="C276" s="512"/>
      <c r="D276" s="512"/>
      <c r="E276" s="512"/>
      <c r="F276" s="575" t="s">
        <v>120</v>
      </c>
      <c r="G276" s="575">
        <v>12.4</v>
      </c>
      <c r="H276" s="779" t="s">
        <v>120</v>
      </c>
      <c r="I276" s="779" t="s">
        <v>120</v>
      </c>
      <c r="J276" s="779" t="s">
        <v>120</v>
      </c>
      <c r="K276" s="779" t="s">
        <v>120</v>
      </c>
      <c r="L276" s="779" t="s">
        <v>120</v>
      </c>
    </row>
    <row r="277" spans="1:12" s="16" customFormat="1">
      <c r="A277" s="635"/>
      <c r="B277" s="775" t="s">
        <v>445</v>
      </c>
      <c r="C277" s="512"/>
      <c r="D277" s="512"/>
      <c r="E277" s="512"/>
      <c r="F277" s="575">
        <v>505</v>
      </c>
      <c r="G277" s="575">
        <v>537.29999999999995</v>
      </c>
      <c r="H277" s="777">
        <v>945.9</v>
      </c>
      <c r="I277" s="777">
        <v>935.44</v>
      </c>
      <c r="J277" s="777">
        <v>882.56</v>
      </c>
      <c r="K277" s="777">
        <v>857.18</v>
      </c>
      <c r="L277" s="777">
        <v>846.03</v>
      </c>
    </row>
    <row r="278" spans="1:12" s="16" customFormat="1">
      <c r="A278" s="635"/>
      <c r="B278" s="775" t="s">
        <v>444</v>
      </c>
      <c r="C278" s="512"/>
      <c r="D278" s="512"/>
      <c r="E278" s="512"/>
      <c r="F278" s="575">
        <v>273.8</v>
      </c>
      <c r="G278" s="575">
        <v>449</v>
      </c>
      <c r="H278" s="779" t="s">
        <v>120</v>
      </c>
      <c r="I278" s="779" t="s">
        <v>120</v>
      </c>
      <c r="J278" s="779" t="s">
        <v>120</v>
      </c>
      <c r="K278" s="779" t="s">
        <v>120</v>
      </c>
      <c r="L278" s="779" t="s">
        <v>120</v>
      </c>
    </row>
    <row r="279" spans="1:12" s="16" customFormat="1">
      <c r="A279" s="635"/>
      <c r="B279" s="775" t="s">
        <v>446</v>
      </c>
      <c r="C279" s="512"/>
      <c r="D279" s="512"/>
      <c r="E279" s="512"/>
      <c r="F279" s="575" t="s">
        <v>120</v>
      </c>
      <c r="G279" s="575">
        <v>25.1</v>
      </c>
      <c r="H279" s="779" t="s">
        <v>120</v>
      </c>
      <c r="I279" s="779" t="s">
        <v>120</v>
      </c>
      <c r="J279" s="779" t="s">
        <v>120</v>
      </c>
      <c r="K279" s="779" t="s">
        <v>120</v>
      </c>
      <c r="L279" s="779" t="s">
        <v>120</v>
      </c>
    </row>
    <row r="280" spans="1:12" s="16" customFormat="1">
      <c r="A280" s="635"/>
      <c r="B280" s="775" t="s">
        <v>445</v>
      </c>
      <c r="C280" s="512"/>
      <c r="D280" s="512"/>
      <c r="E280" s="512"/>
      <c r="F280" s="575">
        <v>273.8</v>
      </c>
      <c r="G280" s="575">
        <v>423.9</v>
      </c>
      <c r="H280" s="779" t="s">
        <v>120</v>
      </c>
      <c r="I280" s="779" t="s">
        <v>120</v>
      </c>
      <c r="J280" s="779" t="s">
        <v>120</v>
      </c>
      <c r="K280" s="779" t="s">
        <v>120</v>
      </c>
      <c r="L280" s="779" t="s">
        <v>120</v>
      </c>
    </row>
    <row r="281" spans="1:12" s="16" customFormat="1">
      <c r="A281" s="635"/>
      <c r="B281" s="775" t="s">
        <v>444</v>
      </c>
      <c r="C281" s="512"/>
      <c r="D281" s="512"/>
      <c r="E281" s="512"/>
      <c r="F281" s="575">
        <v>40.700000000000003</v>
      </c>
      <c r="G281" s="575">
        <v>135.4</v>
      </c>
      <c r="H281" s="779" t="s">
        <v>120</v>
      </c>
      <c r="I281" s="779" t="s">
        <v>120</v>
      </c>
      <c r="J281" s="779" t="s">
        <v>120</v>
      </c>
      <c r="K281" s="779" t="s">
        <v>120</v>
      </c>
      <c r="L281" s="779" t="s">
        <v>120</v>
      </c>
    </row>
    <row r="282" spans="1:12" s="16" customFormat="1">
      <c r="A282" s="635"/>
      <c r="B282" s="626" t="s">
        <v>280</v>
      </c>
      <c r="C282" s="512"/>
      <c r="D282" s="512"/>
      <c r="E282" s="512"/>
      <c r="F282" s="575">
        <v>22.4</v>
      </c>
      <c r="G282" s="575">
        <v>124.6</v>
      </c>
      <c r="H282" s="779" t="s">
        <v>120</v>
      </c>
      <c r="I282" s="779" t="s">
        <v>120</v>
      </c>
      <c r="J282" s="779" t="s">
        <v>120</v>
      </c>
      <c r="K282" s="779" t="s">
        <v>120</v>
      </c>
      <c r="L282" s="779" t="s">
        <v>120</v>
      </c>
    </row>
    <row r="283" spans="1:12" s="16" customFormat="1">
      <c r="A283" s="635"/>
      <c r="B283" s="775" t="s">
        <v>443</v>
      </c>
      <c r="C283" s="512"/>
      <c r="D283" s="512"/>
      <c r="E283" s="512"/>
      <c r="F283" s="575" t="s">
        <v>120</v>
      </c>
      <c r="G283" s="575">
        <v>53.1</v>
      </c>
      <c r="H283" s="779" t="s">
        <v>120</v>
      </c>
      <c r="I283" s="779" t="s">
        <v>120</v>
      </c>
      <c r="J283" s="779" t="s">
        <v>120</v>
      </c>
      <c r="K283" s="779" t="s">
        <v>120</v>
      </c>
      <c r="L283" s="779" t="s">
        <v>120</v>
      </c>
    </row>
    <row r="284" spans="1:12" s="16" customFormat="1">
      <c r="A284" s="635"/>
      <c r="B284" s="775" t="s">
        <v>445</v>
      </c>
      <c r="C284" s="512"/>
      <c r="D284" s="512"/>
      <c r="E284" s="512"/>
      <c r="F284" s="575" t="s">
        <v>120</v>
      </c>
      <c r="G284" s="575">
        <v>71.5</v>
      </c>
      <c r="H284" s="779" t="s">
        <v>120</v>
      </c>
      <c r="I284" s="779" t="s">
        <v>120</v>
      </c>
      <c r="J284" s="779" t="s">
        <v>120</v>
      </c>
      <c r="K284" s="779" t="s">
        <v>120</v>
      </c>
      <c r="L284" s="779" t="s">
        <v>120</v>
      </c>
    </row>
    <row r="285" spans="1:12" s="16" customFormat="1">
      <c r="A285" s="635"/>
      <c r="B285" s="775" t="s">
        <v>444</v>
      </c>
      <c r="C285" s="512"/>
      <c r="D285" s="512"/>
      <c r="E285" s="512"/>
      <c r="F285" s="575">
        <v>18.3</v>
      </c>
      <c r="G285" s="575">
        <v>10.8</v>
      </c>
      <c r="H285" s="779" t="s">
        <v>120</v>
      </c>
      <c r="I285" s="779" t="s">
        <v>120</v>
      </c>
      <c r="J285" s="779" t="s">
        <v>120</v>
      </c>
      <c r="K285" s="779" t="s">
        <v>120</v>
      </c>
      <c r="L285" s="779" t="s">
        <v>120</v>
      </c>
    </row>
    <row r="286" spans="1:12" s="16" customFormat="1">
      <c r="A286" s="635"/>
      <c r="B286" s="775" t="s">
        <v>446</v>
      </c>
      <c r="C286" s="512"/>
      <c r="D286" s="512"/>
      <c r="E286" s="512"/>
      <c r="F286" s="765">
        <v>18.3</v>
      </c>
      <c r="G286" s="765" t="s">
        <v>120</v>
      </c>
      <c r="H286" s="779" t="s">
        <v>120</v>
      </c>
      <c r="I286" s="779" t="s">
        <v>120</v>
      </c>
      <c r="J286" s="779" t="s">
        <v>120</v>
      </c>
      <c r="K286" s="779" t="s">
        <v>120</v>
      </c>
      <c r="L286" s="779" t="s">
        <v>120</v>
      </c>
    </row>
    <row r="287" spans="1:12" s="16" customFormat="1">
      <c r="A287" s="544"/>
      <c r="B287" s="775" t="s">
        <v>445</v>
      </c>
      <c r="C287" s="512"/>
      <c r="D287" s="512"/>
      <c r="E287" s="512"/>
      <c r="F287" s="575" t="s">
        <v>120</v>
      </c>
      <c r="G287" s="575">
        <v>10.8</v>
      </c>
      <c r="H287" s="779" t="s">
        <v>120</v>
      </c>
      <c r="I287" s="779" t="s">
        <v>120</v>
      </c>
      <c r="J287" s="779" t="s">
        <v>120</v>
      </c>
      <c r="K287" s="779" t="s">
        <v>120</v>
      </c>
      <c r="L287" s="779" t="s">
        <v>120</v>
      </c>
    </row>
    <row r="288" spans="1:12" s="16" customFormat="1">
      <c r="A288" s="544"/>
      <c r="B288" s="775" t="s">
        <v>444</v>
      </c>
      <c r="C288" s="512"/>
      <c r="D288" s="512"/>
      <c r="E288" s="512"/>
      <c r="F288" s="575" t="s">
        <v>120</v>
      </c>
      <c r="G288" s="575">
        <v>379.1</v>
      </c>
      <c r="H288" s="777">
        <v>-79</v>
      </c>
      <c r="I288" s="777">
        <v>78.14</v>
      </c>
      <c r="J288" s="777">
        <v>73.73</v>
      </c>
      <c r="K288" s="777">
        <v>71.61</v>
      </c>
      <c r="L288" s="777">
        <v>70.680000000000007</v>
      </c>
    </row>
    <row r="289" spans="1:12" s="16" customFormat="1">
      <c r="A289" s="544"/>
      <c r="B289" s="626" t="s">
        <v>281</v>
      </c>
      <c r="C289" s="512"/>
      <c r="D289" s="512"/>
      <c r="E289" s="512"/>
      <c r="F289" s="575" t="s">
        <v>120</v>
      </c>
      <c r="G289" s="575">
        <v>379.1</v>
      </c>
      <c r="H289" s="777">
        <v>-79</v>
      </c>
      <c r="I289" s="777">
        <v>78.14</v>
      </c>
      <c r="J289" s="777">
        <v>73.73</v>
      </c>
      <c r="K289" s="777">
        <v>71.61</v>
      </c>
      <c r="L289" s="777">
        <v>70.680000000000007</v>
      </c>
    </row>
    <row r="290" spans="1:12" s="16" customFormat="1">
      <c r="A290" s="544"/>
      <c r="B290" s="775" t="s">
        <v>443</v>
      </c>
      <c r="C290" s="512"/>
      <c r="D290" s="512"/>
      <c r="E290" s="512"/>
      <c r="F290" s="575" t="s">
        <v>120</v>
      </c>
      <c r="G290" s="575">
        <v>379.1</v>
      </c>
      <c r="H290" s="777">
        <v>-79</v>
      </c>
      <c r="I290" s="777">
        <v>78.14</v>
      </c>
      <c r="J290" s="777">
        <v>73.73</v>
      </c>
      <c r="K290" s="777">
        <v>71.61</v>
      </c>
      <c r="L290" s="777">
        <v>70.680000000000007</v>
      </c>
    </row>
    <row r="291" spans="1:12" s="16" customFormat="1">
      <c r="A291" s="544"/>
      <c r="B291" s="775" t="s">
        <v>445</v>
      </c>
      <c r="C291" s="512"/>
      <c r="D291" s="512"/>
      <c r="E291" s="512"/>
      <c r="F291" s="765" t="s">
        <v>120</v>
      </c>
      <c r="G291" s="765" t="s">
        <v>120</v>
      </c>
      <c r="H291" s="779" t="s">
        <v>120</v>
      </c>
      <c r="I291" s="779" t="s">
        <v>120</v>
      </c>
      <c r="J291" s="779" t="s">
        <v>120</v>
      </c>
      <c r="K291" s="779" t="s">
        <v>120</v>
      </c>
      <c r="L291" s="779" t="s">
        <v>120</v>
      </c>
    </row>
    <row r="292" spans="1:12" s="16" customFormat="1">
      <c r="A292" s="544"/>
      <c r="B292" s="775" t="s">
        <v>444</v>
      </c>
      <c r="C292" s="512"/>
      <c r="D292" s="512"/>
      <c r="E292" s="512"/>
      <c r="F292" s="765" t="s">
        <v>120</v>
      </c>
      <c r="G292" s="765" t="s">
        <v>120</v>
      </c>
      <c r="H292" s="779" t="s">
        <v>120</v>
      </c>
      <c r="I292" s="779" t="s">
        <v>120</v>
      </c>
      <c r="J292" s="779" t="s">
        <v>120</v>
      </c>
      <c r="K292" s="779" t="s">
        <v>120</v>
      </c>
      <c r="L292" s="779" t="s">
        <v>120</v>
      </c>
    </row>
    <row r="293" spans="1:12" s="16" customFormat="1">
      <c r="A293" s="544"/>
      <c r="B293" s="775" t="s">
        <v>446</v>
      </c>
      <c r="C293" s="512"/>
      <c r="D293" s="512"/>
      <c r="E293" s="512"/>
      <c r="F293" s="765" t="s">
        <v>120</v>
      </c>
      <c r="G293" s="765" t="s">
        <v>120</v>
      </c>
      <c r="H293" s="779" t="s">
        <v>120</v>
      </c>
      <c r="I293" s="779" t="s">
        <v>120</v>
      </c>
      <c r="J293" s="779" t="s">
        <v>120</v>
      </c>
      <c r="K293" s="779" t="s">
        <v>120</v>
      </c>
      <c r="L293" s="779" t="s">
        <v>120</v>
      </c>
    </row>
    <row r="294" spans="1:12" s="16" customFormat="1">
      <c r="A294" s="544"/>
      <c r="B294" s="775" t="s">
        <v>445</v>
      </c>
      <c r="C294" s="512"/>
      <c r="D294" s="512"/>
      <c r="E294" s="512"/>
      <c r="F294" s="765" t="s">
        <v>120</v>
      </c>
      <c r="G294" s="765" t="s">
        <v>120</v>
      </c>
      <c r="H294" s="779" t="s">
        <v>120</v>
      </c>
      <c r="I294" s="779" t="s">
        <v>120</v>
      </c>
      <c r="J294" s="779" t="s">
        <v>120</v>
      </c>
      <c r="K294" s="779" t="s">
        <v>120</v>
      </c>
      <c r="L294" s="779" t="s">
        <v>120</v>
      </c>
    </row>
    <row r="295" spans="1:12" s="16" customFormat="1">
      <c r="A295" s="544"/>
      <c r="B295" s="775" t="s">
        <v>444</v>
      </c>
      <c r="C295" s="512"/>
      <c r="D295" s="512"/>
      <c r="E295" s="512"/>
      <c r="F295" s="575"/>
      <c r="G295" s="575"/>
      <c r="H295" s="777"/>
      <c r="I295" s="777"/>
      <c r="J295" s="777"/>
      <c r="K295" s="777"/>
      <c r="L295" s="777"/>
    </row>
    <row r="296" spans="1:12" s="16" customFormat="1">
      <c r="A296" s="544"/>
      <c r="B296" s="626"/>
      <c r="C296" s="512"/>
      <c r="D296" s="512"/>
      <c r="E296" s="512"/>
      <c r="F296" s="607">
        <v>13788.84</v>
      </c>
      <c r="G296" s="607">
        <v>13834.24</v>
      </c>
      <c r="H296" s="776">
        <v>13349.63</v>
      </c>
      <c r="I296" s="776">
        <v>12978.39</v>
      </c>
      <c r="J296" s="776">
        <v>13216.12</v>
      </c>
      <c r="K296" s="776">
        <v>13425.37</v>
      </c>
      <c r="L296" s="776">
        <v>13607.16</v>
      </c>
    </row>
    <row r="297" spans="1:12" s="16" customFormat="1">
      <c r="A297" s="543"/>
      <c r="B297" s="606" t="s">
        <v>531</v>
      </c>
      <c r="C297" s="512"/>
      <c r="D297" s="512"/>
      <c r="E297" s="512"/>
      <c r="F297" s="140"/>
      <c r="G297" s="512"/>
      <c r="H297" s="512"/>
      <c r="I297" s="512"/>
      <c r="J297" s="512"/>
      <c r="K297" s="512"/>
      <c r="L297" s="92"/>
    </row>
    <row r="298" spans="1:12" s="16" customFormat="1">
      <c r="A298" s="302"/>
      <c r="B298" s="513"/>
      <c r="C298" s="512"/>
      <c r="D298" s="512"/>
      <c r="E298" s="512"/>
      <c r="F298" s="140"/>
      <c r="G298" s="512"/>
      <c r="H298" s="512"/>
      <c r="I298" s="512"/>
      <c r="J298" s="512"/>
      <c r="K298" s="512"/>
      <c r="L298" s="92"/>
    </row>
    <row r="299" spans="1:12" s="617" customFormat="1">
      <c r="A299" s="302"/>
      <c r="B299" s="513"/>
      <c r="C299" s="630"/>
      <c r="D299" s="630"/>
      <c r="E299" s="630"/>
      <c r="F299" s="630"/>
      <c r="G299" s="630"/>
      <c r="H299" s="630"/>
      <c r="I299" s="630"/>
      <c r="J299" s="630"/>
      <c r="K299" s="630"/>
      <c r="L299" s="198"/>
    </row>
    <row r="300" spans="1:12" s="617" customFormat="1" ht="12.95" customHeight="1">
      <c r="A300" s="544"/>
      <c r="B300" s="629" t="s">
        <v>472</v>
      </c>
      <c r="C300" s="523">
        <v>2012</v>
      </c>
      <c r="D300" s="523">
        <v>2013</v>
      </c>
      <c r="E300" s="523">
        <v>2014</v>
      </c>
      <c r="F300" s="661"/>
      <c r="G300" s="602">
        <v>2016</v>
      </c>
      <c r="H300" s="602">
        <v>2017</v>
      </c>
      <c r="I300" s="602">
        <v>2018</v>
      </c>
      <c r="J300" s="602">
        <v>2019</v>
      </c>
      <c r="K300" s="602">
        <v>2020</v>
      </c>
    </row>
    <row r="301" spans="1:12" s="617" customFormat="1" ht="12.95" customHeight="1">
      <c r="A301" s="540"/>
      <c r="B301" s="618" t="s">
        <v>245</v>
      </c>
      <c r="C301" s="525" t="s">
        <v>82</v>
      </c>
      <c r="D301" s="525" t="s">
        <v>82</v>
      </c>
      <c r="E301" s="525" t="s">
        <v>82</v>
      </c>
      <c r="F301" s="662"/>
      <c r="G301" s="603" t="s">
        <v>83</v>
      </c>
      <c r="H301" s="603" t="s">
        <v>83</v>
      </c>
      <c r="I301" s="603" t="s">
        <v>83</v>
      </c>
      <c r="J301" s="603" t="s">
        <v>83</v>
      </c>
      <c r="K301" s="603" t="s">
        <v>83</v>
      </c>
    </row>
    <row r="302" spans="1:12" s="617" customFormat="1" ht="12.95" customHeight="1">
      <c r="A302" s="540"/>
      <c r="B302" s="620" t="s">
        <v>172</v>
      </c>
      <c r="C302" s="527" t="s">
        <v>85</v>
      </c>
      <c r="D302" s="527" t="s">
        <v>85</v>
      </c>
      <c r="E302" s="527" t="s">
        <v>85</v>
      </c>
      <c r="F302" s="253"/>
      <c r="G302" s="605" t="s">
        <v>85</v>
      </c>
      <c r="H302" s="605" t="s">
        <v>85</v>
      </c>
      <c r="I302" s="605" t="s">
        <v>85</v>
      </c>
      <c r="J302" s="605" t="s">
        <v>85</v>
      </c>
      <c r="K302" s="605" t="s">
        <v>85</v>
      </c>
    </row>
    <row r="303" spans="1:12" s="24" customFormat="1" ht="12.95" customHeight="1">
      <c r="A303" s="540"/>
      <c r="B303" s="622" t="s">
        <v>174</v>
      </c>
      <c r="C303" s="534"/>
      <c r="D303" s="534"/>
      <c r="E303" s="534"/>
      <c r="F303" s="308"/>
      <c r="G303" s="631"/>
      <c r="H303" s="631"/>
      <c r="I303" s="631"/>
      <c r="J303" s="631"/>
      <c r="K303" s="631"/>
    </row>
    <row r="304" spans="1:12" s="24" customFormat="1" ht="12.95" customHeight="1">
      <c r="A304" s="540"/>
      <c r="B304" s="540"/>
      <c r="C304" s="535">
        <v>6643.9</v>
      </c>
      <c r="D304" s="535">
        <v>8778.2000000000007</v>
      </c>
      <c r="E304" s="535">
        <v>9947.9</v>
      </c>
      <c r="F304" s="666"/>
      <c r="G304" s="633">
        <v>9880.7999999999993</v>
      </c>
      <c r="H304" s="634">
        <v>9380</v>
      </c>
      <c r="I304" s="634">
        <v>9484.6</v>
      </c>
      <c r="J304" s="634">
        <v>9874.4</v>
      </c>
      <c r="K304" s="634">
        <v>9961.7999999999993</v>
      </c>
    </row>
    <row r="305" spans="1:11" s="24" customFormat="1" ht="12.95" customHeight="1">
      <c r="A305" s="632">
        <v>21</v>
      </c>
      <c r="B305" s="606" t="s">
        <v>246</v>
      </c>
      <c r="C305" s="533">
        <v>1396.8</v>
      </c>
      <c r="D305" s="533">
        <v>1448</v>
      </c>
      <c r="E305" s="533">
        <v>2025.5</v>
      </c>
      <c r="F305" s="630"/>
      <c r="G305" s="636">
        <v>2072</v>
      </c>
      <c r="H305" s="636">
        <v>1966.5</v>
      </c>
      <c r="I305" s="636">
        <v>1988.5</v>
      </c>
      <c r="J305" s="636">
        <v>2070.1999999999998</v>
      </c>
      <c r="K305" s="636">
        <v>2088.5</v>
      </c>
    </row>
    <row r="306" spans="1:11" s="24" customFormat="1" ht="12.95" customHeight="1">
      <c r="A306" s="635">
        <v>211</v>
      </c>
      <c r="B306" s="626" t="s">
        <v>247</v>
      </c>
      <c r="C306" s="533">
        <v>1184.5999999999999</v>
      </c>
      <c r="D306" s="533">
        <v>1294</v>
      </c>
      <c r="E306" s="533">
        <v>1604.9</v>
      </c>
      <c r="F306" s="667"/>
      <c r="G306" s="637">
        <v>1794.7</v>
      </c>
      <c r="H306" s="636">
        <v>1703.4</v>
      </c>
      <c r="I306" s="636">
        <v>1722.4</v>
      </c>
      <c r="J306" s="636">
        <v>1793.2</v>
      </c>
      <c r="K306" s="636">
        <v>1809.1</v>
      </c>
    </row>
    <row r="307" spans="1:11" s="24" customFormat="1" ht="12.95" customHeight="1">
      <c r="A307" s="635">
        <v>212</v>
      </c>
      <c r="B307" s="626" t="s">
        <v>454</v>
      </c>
      <c r="C307" s="533">
        <v>212.3</v>
      </c>
      <c r="D307" s="533">
        <v>154</v>
      </c>
      <c r="E307" s="533">
        <v>420.6</v>
      </c>
      <c r="F307" s="667"/>
      <c r="G307" s="637">
        <v>277.2</v>
      </c>
      <c r="H307" s="636">
        <v>263.10000000000002</v>
      </c>
      <c r="I307" s="636">
        <v>266</v>
      </c>
      <c r="J307" s="636">
        <v>277</v>
      </c>
      <c r="K307" s="636">
        <v>279.39999999999998</v>
      </c>
    </row>
    <row r="308" spans="1:11" s="24" customFormat="1" ht="12.95" customHeight="1">
      <c r="A308" s="635">
        <v>22</v>
      </c>
      <c r="B308" s="626" t="s">
        <v>455</v>
      </c>
      <c r="C308" s="534">
        <v>1945</v>
      </c>
      <c r="D308" s="534">
        <v>2509.8000000000002</v>
      </c>
      <c r="E308" s="534">
        <v>1991.3</v>
      </c>
      <c r="F308" s="308"/>
      <c r="G308" s="631">
        <v>3259.6</v>
      </c>
      <c r="H308" s="636">
        <v>3093.7</v>
      </c>
      <c r="I308" s="636">
        <v>3128.2</v>
      </c>
      <c r="J308" s="636">
        <v>3256.8</v>
      </c>
      <c r="K308" s="636">
        <v>3285.6</v>
      </c>
    </row>
    <row r="309" spans="1:11" s="24" customFormat="1" ht="12.95" customHeight="1">
      <c r="A309" s="635">
        <v>26</v>
      </c>
      <c r="B309" s="626" t="s">
        <v>252</v>
      </c>
      <c r="C309" s="534">
        <v>1366.5</v>
      </c>
      <c r="D309" s="534">
        <v>710</v>
      </c>
      <c r="E309" s="534">
        <v>1609.4</v>
      </c>
      <c r="F309" s="308"/>
      <c r="G309" s="631">
        <v>1389.1</v>
      </c>
      <c r="H309" s="636">
        <v>1320.4</v>
      </c>
      <c r="I309" s="636">
        <v>1335.1</v>
      </c>
      <c r="J309" s="636">
        <v>1390</v>
      </c>
      <c r="K309" s="636">
        <v>1402.3</v>
      </c>
    </row>
    <row r="310" spans="1:11" s="24" customFormat="1" ht="12.95" customHeight="1">
      <c r="A310" s="635">
        <v>28</v>
      </c>
      <c r="B310" s="626" t="s">
        <v>253</v>
      </c>
      <c r="C310" s="534">
        <v>59</v>
      </c>
      <c r="D310" s="534">
        <v>855.3</v>
      </c>
      <c r="E310" s="534">
        <v>136.69999999999999</v>
      </c>
      <c r="F310" s="308"/>
      <c r="G310" s="631">
        <v>157.4</v>
      </c>
      <c r="H310" s="636">
        <v>149.4</v>
      </c>
      <c r="I310" s="636">
        <v>151</v>
      </c>
      <c r="J310" s="636">
        <v>157.30000000000001</v>
      </c>
      <c r="K310" s="636">
        <v>158.6</v>
      </c>
    </row>
    <row r="311" spans="1:11" s="24" customFormat="1" ht="12.95" customHeight="1">
      <c r="A311" s="635">
        <v>31</v>
      </c>
      <c r="B311" s="626" t="s">
        <v>255</v>
      </c>
      <c r="C311" s="534">
        <v>1423.7</v>
      </c>
      <c r="D311" s="534">
        <v>1722.1</v>
      </c>
      <c r="E311" s="534">
        <v>3251.8</v>
      </c>
      <c r="F311" s="308"/>
      <c r="G311" s="631">
        <v>1482.1</v>
      </c>
      <c r="H311" s="636">
        <v>1406.7</v>
      </c>
      <c r="I311" s="636">
        <v>1422.4</v>
      </c>
      <c r="J311" s="636">
        <v>1480.8</v>
      </c>
      <c r="K311" s="636">
        <v>1494</v>
      </c>
    </row>
    <row r="312" spans="1:11" s="24" customFormat="1" ht="12.95" customHeight="1">
      <c r="A312" s="635">
        <v>311</v>
      </c>
      <c r="B312" s="626" t="s">
        <v>256</v>
      </c>
      <c r="C312" s="533">
        <f>C311</f>
        <v>1423.7</v>
      </c>
      <c r="D312" s="533">
        <f>D311</f>
        <v>1722.1</v>
      </c>
      <c r="E312" s="533">
        <f>E311</f>
        <v>3251.8</v>
      </c>
      <c r="F312" s="308"/>
      <c r="G312" s="631">
        <v>1467.6</v>
      </c>
      <c r="H312" s="636">
        <v>1392.9</v>
      </c>
      <c r="I312" s="636">
        <v>1408.5</v>
      </c>
      <c r="J312" s="636">
        <v>1466.3</v>
      </c>
      <c r="K312" s="636">
        <v>1479.3</v>
      </c>
    </row>
    <row r="313" spans="1:11" s="24" customFormat="1" ht="12.95" customHeight="1">
      <c r="A313" s="635">
        <v>52</v>
      </c>
      <c r="B313" s="626" t="s">
        <v>456</v>
      </c>
      <c r="C313" s="534">
        <v>0.5</v>
      </c>
      <c r="D313" s="534"/>
      <c r="E313" s="534"/>
      <c r="F313" s="667"/>
      <c r="G313" s="637"/>
      <c r="H313" s="636"/>
      <c r="I313" s="636"/>
      <c r="J313" s="636"/>
      <c r="K313" s="636"/>
    </row>
    <row r="314" spans="1:11" s="24" customFormat="1" ht="12.95" customHeight="1">
      <c r="A314" s="635">
        <v>9</v>
      </c>
      <c r="B314" s="626" t="s">
        <v>267</v>
      </c>
      <c r="C314" s="534"/>
      <c r="D314" s="534">
        <v>1011.8</v>
      </c>
      <c r="E314" s="534"/>
      <c r="F314" s="308"/>
      <c r="G314" s="631">
        <v>0.9</v>
      </c>
      <c r="H314" s="636">
        <v>0.8</v>
      </c>
      <c r="I314" s="636">
        <v>0.8</v>
      </c>
      <c r="J314" s="636">
        <v>0.9</v>
      </c>
      <c r="K314" s="636">
        <v>0.9</v>
      </c>
    </row>
    <row r="315" spans="1:11" s="24" customFormat="1" ht="12.95" customHeight="1">
      <c r="A315" s="635"/>
      <c r="B315" s="626" t="s">
        <v>268</v>
      </c>
      <c r="C315" s="534"/>
      <c r="D315" s="534"/>
      <c r="E315" s="534"/>
      <c r="F315" s="308"/>
      <c r="G315" s="631"/>
      <c r="H315" s="636"/>
      <c r="I315" s="636"/>
      <c r="J315" s="636"/>
      <c r="K315" s="636"/>
    </row>
    <row r="316" spans="1:11" s="24" customFormat="1" ht="12.95" customHeight="1">
      <c r="A316" s="635"/>
      <c r="B316" s="626"/>
      <c r="C316" s="535">
        <v>1753.1</v>
      </c>
      <c r="D316" s="535">
        <v>2794.3</v>
      </c>
      <c r="E316" s="535">
        <v>3686.3</v>
      </c>
      <c r="F316" s="666"/>
      <c r="G316" s="633">
        <v>3318.1</v>
      </c>
      <c r="H316" s="634">
        <v>3149.3</v>
      </c>
      <c r="I316" s="634">
        <v>3184.4</v>
      </c>
      <c r="J316" s="634">
        <v>3315.3</v>
      </c>
      <c r="K316" s="634">
        <v>3344.6</v>
      </c>
    </row>
    <row r="317" spans="1:11" s="24" customFormat="1" ht="12.95" customHeight="1">
      <c r="A317" s="632">
        <v>21</v>
      </c>
      <c r="B317" s="606" t="s">
        <v>269</v>
      </c>
      <c r="C317" s="534">
        <v>1037.5</v>
      </c>
      <c r="D317" s="534">
        <v>1006.3</v>
      </c>
      <c r="E317" s="534">
        <v>1301</v>
      </c>
      <c r="F317" s="308"/>
      <c r="G317" s="631">
        <v>1405.1</v>
      </c>
      <c r="H317" s="636">
        <v>1333.6</v>
      </c>
      <c r="I317" s="636">
        <v>1348.5</v>
      </c>
      <c r="J317" s="636">
        <v>1403.9</v>
      </c>
      <c r="K317" s="636">
        <v>1416.3</v>
      </c>
    </row>
    <row r="318" spans="1:11" s="24" customFormat="1" ht="12.95" customHeight="1">
      <c r="A318" s="635">
        <v>211</v>
      </c>
      <c r="B318" s="626" t="s">
        <v>457</v>
      </c>
      <c r="C318" s="533">
        <v>1035.7</v>
      </c>
      <c r="D318" s="533">
        <v>1004.2</v>
      </c>
      <c r="E318" s="533">
        <v>1297.3</v>
      </c>
      <c r="F318" s="667"/>
      <c r="G318" s="637">
        <f>G317</f>
        <v>1405.1</v>
      </c>
      <c r="H318" s="636">
        <v>1333.6</v>
      </c>
      <c r="I318" s="636">
        <v>1348.5</v>
      </c>
      <c r="J318" s="636">
        <v>1403.9</v>
      </c>
      <c r="K318" s="636">
        <v>1416.3</v>
      </c>
    </row>
    <row r="319" spans="1:11" s="24" customFormat="1" ht="12.95" customHeight="1">
      <c r="A319" s="635">
        <v>212</v>
      </c>
      <c r="B319" s="626" t="s">
        <v>458</v>
      </c>
      <c r="C319" s="533">
        <v>1.8</v>
      </c>
      <c r="D319" s="533">
        <v>2.1</v>
      </c>
      <c r="E319" s="533">
        <v>3.7</v>
      </c>
      <c r="F319" s="668"/>
      <c r="G319" s="638" t="s">
        <v>120</v>
      </c>
      <c r="H319" s="638" t="s">
        <v>120</v>
      </c>
      <c r="I319" s="638" t="s">
        <v>120</v>
      </c>
      <c r="J319" s="638" t="s">
        <v>120</v>
      </c>
      <c r="K319" s="638" t="s">
        <v>120</v>
      </c>
    </row>
    <row r="320" spans="1:11" s="24" customFormat="1" ht="12.95" customHeight="1">
      <c r="A320" s="635">
        <v>22</v>
      </c>
      <c r="B320" s="626" t="s">
        <v>459</v>
      </c>
      <c r="C320" s="534">
        <v>332.6</v>
      </c>
      <c r="D320" s="534">
        <v>1593.1</v>
      </c>
      <c r="E320" s="534">
        <v>1382.5</v>
      </c>
      <c r="F320" s="308"/>
      <c r="G320" s="631">
        <v>825</v>
      </c>
      <c r="H320" s="636">
        <v>783</v>
      </c>
      <c r="I320" s="636">
        <v>791.7</v>
      </c>
      <c r="J320" s="636">
        <v>824.2</v>
      </c>
      <c r="K320" s="636">
        <v>831.5</v>
      </c>
    </row>
    <row r="321" spans="1:11" s="24" customFormat="1" ht="12.95" customHeight="1">
      <c r="A321" s="635">
        <v>26</v>
      </c>
      <c r="B321" s="626" t="s">
        <v>460</v>
      </c>
      <c r="C321" s="534">
        <v>127.5</v>
      </c>
      <c r="D321" s="534">
        <v>433.1</v>
      </c>
      <c r="E321" s="534">
        <v>716.8</v>
      </c>
      <c r="F321" s="308"/>
      <c r="G321" s="631">
        <v>893.3</v>
      </c>
      <c r="H321" s="636">
        <v>847.8</v>
      </c>
      <c r="I321" s="636">
        <v>857.3</v>
      </c>
      <c r="J321" s="636">
        <v>892.5</v>
      </c>
      <c r="K321" s="636">
        <v>900.4</v>
      </c>
    </row>
    <row r="322" spans="1:11" s="24" customFormat="1" ht="12.95" customHeight="1">
      <c r="A322" s="635">
        <v>264</v>
      </c>
      <c r="B322" s="626" t="s">
        <v>461</v>
      </c>
      <c r="C322" s="533"/>
      <c r="D322" s="533"/>
      <c r="E322" s="533"/>
      <c r="F322" s="667"/>
      <c r="G322" s="637">
        <v>116.9</v>
      </c>
      <c r="H322" s="636">
        <v>110.9</v>
      </c>
      <c r="I322" s="636">
        <v>112.1</v>
      </c>
      <c r="J322" s="636">
        <v>116.7</v>
      </c>
      <c r="K322" s="636">
        <v>117.8</v>
      </c>
    </row>
    <row r="323" spans="1:11" s="24" customFormat="1" ht="12.95" customHeight="1">
      <c r="A323" s="635">
        <v>265</v>
      </c>
      <c r="B323" s="626" t="s">
        <v>462</v>
      </c>
      <c r="C323" s="533"/>
      <c r="D323" s="533"/>
      <c r="E323" s="533"/>
      <c r="F323" s="667"/>
      <c r="G323" s="637">
        <v>776.4</v>
      </c>
      <c r="H323" s="636">
        <v>736.9</v>
      </c>
      <c r="I323" s="636">
        <v>745.1</v>
      </c>
      <c r="J323" s="636">
        <v>775.7</v>
      </c>
      <c r="K323" s="636">
        <v>782.6</v>
      </c>
    </row>
    <row r="324" spans="1:11" s="24" customFormat="1" ht="12.95" customHeight="1">
      <c r="A324" s="635">
        <v>31</v>
      </c>
      <c r="B324" s="626" t="s">
        <v>463</v>
      </c>
      <c r="C324" s="534">
        <v>255.5</v>
      </c>
      <c r="D324" s="534">
        <v>307.3</v>
      </c>
      <c r="E324" s="534">
        <v>286</v>
      </c>
      <c r="F324" s="667"/>
      <c r="G324" s="637">
        <v>49.4</v>
      </c>
      <c r="H324" s="636">
        <v>46.9</v>
      </c>
      <c r="I324" s="636">
        <v>47.4</v>
      </c>
      <c r="J324" s="636">
        <v>49.4</v>
      </c>
      <c r="K324" s="636">
        <v>49.8</v>
      </c>
    </row>
    <row r="325" spans="1:11" s="24" customFormat="1" ht="12.95" customHeight="1">
      <c r="A325" s="635">
        <v>311</v>
      </c>
      <c r="B325" s="626" t="s">
        <v>464</v>
      </c>
      <c r="C325" s="533">
        <f>C324</f>
        <v>255.5</v>
      </c>
      <c r="D325" s="533">
        <f>D324</f>
        <v>307.3</v>
      </c>
      <c r="E325" s="533">
        <f>E324</f>
        <v>286</v>
      </c>
      <c r="F325" s="667"/>
      <c r="G325" s="637">
        <f>G324</f>
        <v>49.4</v>
      </c>
      <c r="H325" s="636">
        <v>46.9</v>
      </c>
      <c r="I325" s="636">
        <v>47.4</v>
      </c>
      <c r="J325" s="636">
        <v>49.4</v>
      </c>
      <c r="K325" s="636">
        <v>49.8</v>
      </c>
    </row>
    <row r="326" spans="1:11" s="24" customFormat="1" ht="12.95" customHeight="1">
      <c r="A326" s="635"/>
      <c r="B326" s="626" t="s">
        <v>465</v>
      </c>
      <c r="C326" s="533"/>
      <c r="D326" s="533"/>
      <c r="E326" s="533"/>
      <c r="F326" s="667"/>
      <c r="G326" s="637"/>
      <c r="H326" s="636"/>
      <c r="I326" s="636"/>
      <c r="J326" s="636"/>
      <c r="K326" s="636"/>
    </row>
    <row r="327" spans="1:11" s="24" customFormat="1" ht="12.95" customHeight="1">
      <c r="A327" s="635"/>
      <c r="B327" s="626"/>
      <c r="C327" s="535">
        <v>176.2</v>
      </c>
      <c r="D327" s="535">
        <v>221.3</v>
      </c>
      <c r="E327" s="535">
        <v>245.8</v>
      </c>
      <c r="F327" s="666"/>
      <c r="G327" s="633">
        <v>344</v>
      </c>
      <c r="H327" s="634">
        <v>326.5</v>
      </c>
      <c r="I327" s="634">
        <v>330.1</v>
      </c>
      <c r="J327" s="634">
        <v>343.7</v>
      </c>
      <c r="K327" s="634">
        <v>346.7</v>
      </c>
    </row>
    <row r="328" spans="1:11" s="24" customFormat="1" ht="12.95" customHeight="1">
      <c r="A328" s="632">
        <v>21</v>
      </c>
      <c r="B328" s="606" t="s">
        <v>272</v>
      </c>
      <c r="C328" s="534">
        <v>58.2</v>
      </c>
      <c r="D328" s="534">
        <v>56.1</v>
      </c>
      <c r="E328" s="534">
        <v>63.5</v>
      </c>
      <c r="F328" s="667"/>
      <c r="G328" s="637">
        <v>106.2</v>
      </c>
      <c r="H328" s="636">
        <v>100.8</v>
      </c>
      <c r="I328" s="636">
        <v>102</v>
      </c>
      <c r="J328" s="636">
        <v>106.1</v>
      </c>
      <c r="K328" s="636">
        <v>107.1</v>
      </c>
    </row>
    <row r="329" spans="1:11" s="24" customFormat="1" ht="12.95" customHeight="1">
      <c r="A329" s="635">
        <v>211</v>
      </c>
      <c r="B329" s="626" t="s">
        <v>457</v>
      </c>
      <c r="C329" s="533">
        <v>58.2</v>
      </c>
      <c r="D329" s="533">
        <v>55.800000000000004</v>
      </c>
      <c r="E329" s="533">
        <v>63.3</v>
      </c>
      <c r="F329" s="667"/>
      <c r="G329" s="637">
        <v>106.2</v>
      </c>
      <c r="H329" s="636">
        <v>100.8</v>
      </c>
      <c r="I329" s="636">
        <v>102</v>
      </c>
      <c r="J329" s="636">
        <v>106.1</v>
      </c>
      <c r="K329" s="636">
        <v>107.1</v>
      </c>
    </row>
    <row r="330" spans="1:11" s="24" customFormat="1" ht="12.95" customHeight="1">
      <c r="A330" s="635"/>
      <c r="B330" s="626" t="s">
        <v>458</v>
      </c>
      <c r="C330" s="533">
        <v>58.2</v>
      </c>
      <c r="D330" s="533">
        <v>12</v>
      </c>
      <c r="E330" s="533">
        <v>61.7</v>
      </c>
      <c r="F330" s="668"/>
      <c r="G330" s="637">
        <v>106.2</v>
      </c>
      <c r="H330" s="636">
        <v>100.8</v>
      </c>
      <c r="I330" s="636">
        <v>102</v>
      </c>
      <c r="J330" s="636">
        <v>106.1</v>
      </c>
      <c r="K330" s="636">
        <v>107.1</v>
      </c>
    </row>
    <row r="331" spans="1:11" s="24" customFormat="1" ht="12.95" customHeight="1">
      <c r="A331" s="635"/>
      <c r="B331" s="626" t="s">
        <v>468</v>
      </c>
      <c r="C331" s="533">
        <v>57.2</v>
      </c>
      <c r="D331" s="533">
        <v>42.1</v>
      </c>
      <c r="E331" s="533" t="s">
        <v>120</v>
      </c>
      <c r="F331" s="667"/>
      <c r="G331" s="637">
        <v>104.4</v>
      </c>
      <c r="H331" s="636">
        <v>99.1</v>
      </c>
      <c r="I331" s="636">
        <v>100.2</v>
      </c>
      <c r="J331" s="636">
        <v>104.4</v>
      </c>
      <c r="K331" s="636">
        <v>105.3</v>
      </c>
    </row>
    <row r="332" spans="1:11" s="24" customFormat="1" ht="12.95" customHeight="1">
      <c r="A332" s="635"/>
      <c r="B332" s="626" t="s">
        <v>217</v>
      </c>
      <c r="C332" s="533">
        <v>1</v>
      </c>
      <c r="D332" s="533">
        <v>1.7</v>
      </c>
      <c r="E332" s="533">
        <v>1.6</v>
      </c>
      <c r="F332" s="667"/>
      <c r="G332" s="637">
        <v>1.8</v>
      </c>
      <c r="H332" s="636">
        <v>1.7</v>
      </c>
      <c r="I332" s="636">
        <v>1.7</v>
      </c>
      <c r="J332" s="636">
        <v>1.8</v>
      </c>
      <c r="K332" s="636">
        <v>1.8</v>
      </c>
    </row>
    <row r="333" spans="1:11" s="24" customFormat="1" ht="12.95" customHeight="1">
      <c r="A333" s="635">
        <v>212</v>
      </c>
      <c r="B333" s="626" t="s">
        <v>218</v>
      </c>
      <c r="C333" s="536" t="s">
        <v>120</v>
      </c>
      <c r="D333" s="533">
        <v>0.3</v>
      </c>
      <c r="E333" s="533">
        <v>0.2</v>
      </c>
      <c r="F333" s="668"/>
      <c r="G333" s="638" t="s">
        <v>120</v>
      </c>
      <c r="H333" s="638" t="s">
        <v>120</v>
      </c>
      <c r="I333" s="638" t="s">
        <v>120</v>
      </c>
      <c r="J333" s="638" t="s">
        <v>120</v>
      </c>
      <c r="K333" s="638" t="s">
        <v>120</v>
      </c>
    </row>
    <row r="334" spans="1:11" s="24" customFormat="1" ht="12.95" customHeight="1">
      <c r="A334" s="635">
        <v>22</v>
      </c>
      <c r="B334" s="626" t="s">
        <v>459</v>
      </c>
      <c r="C334" s="534">
        <v>17</v>
      </c>
      <c r="D334" s="534">
        <v>28.3</v>
      </c>
      <c r="E334" s="534">
        <v>22.3</v>
      </c>
      <c r="F334" s="667"/>
      <c r="G334" s="637">
        <v>118.5</v>
      </c>
      <c r="H334" s="636">
        <v>112.5</v>
      </c>
      <c r="I334" s="636">
        <v>113.7</v>
      </c>
      <c r="J334" s="636">
        <v>118.4</v>
      </c>
      <c r="K334" s="636">
        <v>119.5</v>
      </c>
    </row>
    <row r="335" spans="1:11" s="24" customFormat="1" ht="12.95" customHeight="1">
      <c r="A335" s="635">
        <v>26</v>
      </c>
      <c r="B335" s="626" t="s">
        <v>460</v>
      </c>
      <c r="C335" s="534">
        <v>101</v>
      </c>
      <c r="D335" s="534">
        <v>58.1</v>
      </c>
      <c r="E335" s="534">
        <v>160</v>
      </c>
      <c r="F335" s="667"/>
      <c r="G335" s="637">
        <v>119.2</v>
      </c>
      <c r="H335" s="636">
        <v>113.2</v>
      </c>
      <c r="I335" s="636">
        <v>114.4</v>
      </c>
      <c r="J335" s="636">
        <v>119.1</v>
      </c>
      <c r="K335" s="636">
        <v>120.2</v>
      </c>
    </row>
    <row r="336" spans="1:11" s="24" customFormat="1" ht="12.95" customHeight="1">
      <c r="A336" s="635"/>
      <c r="B336" s="626" t="s">
        <v>461</v>
      </c>
      <c r="C336" s="533">
        <v>101</v>
      </c>
      <c r="D336" s="533">
        <v>58.1</v>
      </c>
      <c r="E336" s="533">
        <v>160</v>
      </c>
      <c r="F336" s="667"/>
      <c r="G336" s="637">
        <v>12.2</v>
      </c>
      <c r="H336" s="636">
        <v>11.6</v>
      </c>
      <c r="I336" s="636">
        <v>11.7</v>
      </c>
      <c r="J336" s="636">
        <v>12.2</v>
      </c>
      <c r="K336" s="636">
        <v>12.3</v>
      </c>
    </row>
    <row r="337" spans="1:12" s="24" customFormat="1" ht="12.95" customHeight="1">
      <c r="A337" s="635"/>
      <c r="B337" s="626" t="s">
        <v>469</v>
      </c>
      <c r="C337" s="536" t="s">
        <v>120</v>
      </c>
      <c r="D337" s="536" t="s">
        <v>120</v>
      </c>
      <c r="E337" s="536" t="s">
        <v>120</v>
      </c>
      <c r="F337" s="667"/>
      <c r="G337" s="637">
        <v>107</v>
      </c>
      <c r="H337" s="636">
        <v>101.6</v>
      </c>
      <c r="I337" s="636">
        <v>102.7</v>
      </c>
      <c r="J337" s="636">
        <v>106.9</v>
      </c>
      <c r="K337" s="636">
        <v>107.9</v>
      </c>
    </row>
    <row r="338" spans="1:12" s="24" customFormat="1" ht="12.95" customHeight="1">
      <c r="A338" s="635">
        <v>31</v>
      </c>
      <c r="B338" s="626" t="s">
        <v>226</v>
      </c>
      <c r="C338" s="536" t="s">
        <v>120</v>
      </c>
      <c r="D338" s="533">
        <v>98</v>
      </c>
      <c r="E338" s="536" t="s">
        <v>120</v>
      </c>
      <c r="F338" s="667"/>
      <c r="G338" s="638" t="s">
        <v>120</v>
      </c>
      <c r="H338" s="639" t="s">
        <v>120</v>
      </c>
      <c r="I338" s="639" t="s">
        <v>120</v>
      </c>
      <c r="J338" s="639" t="s">
        <v>120</v>
      </c>
      <c r="K338" s="639" t="s">
        <v>120</v>
      </c>
    </row>
    <row r="339" spans="1:12" s="24" customFormat="1" ht="12.95" customHeight="1">
      <c r="A339" s="635">
        <v>9</v>
      </c>
      <c r="B339" s="626" t="s">
        <v>464</v>
      </c>
      <c r="C339" s="536" t="s">
        <v>120</v>
      </c>
      <c r="D339" s="533">
        <v>19.2</v>
      </c>
      <c r="E339" s="536" t="s">
        <v>120</v>
      </c>
      <c r="F339" s="668"/>
      <c r="G339" s="638" t="s">
        <v>120</v>
      </c>
      <c r="H339" s="640" t="s">
        <v>120</v>
      </c>
      <c r="I339" s="640" t="s">
        <v>120</v>
      </c>
      <c r="J339" s="640" t="s">
        <v>120</v>
      </c>
      <c r="K339" s="640" t="s">
        <v>120</v>
      </c>
    </row>
    <row r="340" spans="1:12" s="24" customFormat="1" ht="12.95" customHeight="1">
      <c r="A340" s="635"/>
      <c r="B340" s="626" t="s">
        <v>268</v>
      </c>
      <c r="C340" s="533"/>
      <c r="D340" s="533"/>
      <c r="E340" s="533"/>
      <c r="F340" s="667"/>
      <c r="G340" s="637"/>
      <c r="H340" s="641"/>
      <c r="I340" s="641"/>
      <c r="J340" s="641"/>
      <c r="K340" s="641"/>
    </row>
    <row r="341" spans="1:12" s="24" customFormat="1" ht="12.95" customHeight="1">
      <c r="A341" s="635"/>
      <c r="B341" s="626"/>
      <c r="C341" s="535">
        <v>1370.2</v>
      </c>
      <c r="D341" s="535">
        <v>1382</v>
      </c>
      <c r="E341" s="535">
        <v>1574.2</v>
      </c>
      <c r="F341" s="666"/>
      <c r="G341" s="633">
        <v>1219.7</v>
      </c>
      <c r="H341" s="634">
        <v>1157.7</v>
      </c>
      <c r="I341" s="634">
        <v>1170.5999999999999</v>
      </c>
      <c r="J341" s="634">
        <v>1218.7</v>
      </c>
      <c r="K341" s="634">
        <v>1229.5</v>
      </c>
    </row>
    <row r="342" spans="1:12" s="24" customFormat="1" ht="12.95" customHeight="1">
      <c r="A342" s="632">
        <v>21</v>
      </c>
      <c r="B342" s="606" t="s">
        <v>274</v>
      </c>
      <c r="C342" s="534">
        <v>4</v>
      </c>
      <c r="D342" s="534">
        <v>275.60000000000002</v>
      </c>
      <c r="E342" s="534">
        <v>306.89999999999998</v>
      </c>
      <c r="F342" s="667"/>
      <c r="G342" s="637">
        <v>293</v>
      </c>
      <c r="H342" s="636">
        <v>278.10000000000002</v>
      </c>
      <c r="I342" s="636">
        <v>281.2</v>
      </c>
      <c r="J342" s="636">
        <v>292.7</v>
      </c>
      <c r="K342" s="636">
        <v>295.3</v>
      </c>
    </row>
    <row r="343" spans="1:12" s="24" customFormat="1" ht="12.95" customHeight="1">
      <c r="A343" s="635">
        <v>211</v>
      </c>
      <c r="B343" s="626" t="s">
        <v>457</v>
      </c>
      <c r="C343" s="533">
        <v>3.9</v>
      </c>
      <c r="D343" s="533">
        <v>251.90000000000003</v>
      </c>
      <c r="E343" s="533">
        <v>277</v>
      </c>
      <c r="F343" s="667"/>
      <c r="G343" s="637">
        <v>286.3</v>
      </c>
      <c r="H343" s="636">
        <v>271.8</v>
      </c>
      <c r="I343" s="636">
        <v>274.8</v>
      </c>
      <c r="J343" s="636">
        <v>2861</v>
      </c>
      <c r="K343" s="636">
        <v>288.60000000000002</v>
      </c>
    </row>
    <row r="344" spans="1:12" s="24" customFormat="1" ht="12.95" customHeight="1">
      <c r="A344" s="635">
        <v>212</v>
      </c>
      <c r="B344" s="626" t="s">
        <v>458</v>
      </c>
      <c r="C344" s="533">
        <v>0.1</v>
      </c>
      <c r="D344" s="533">
        <v>23.7</v>
      </c>
      <c r="E344" s="533">
        <v>29.9</v>
      </c>
      <c r="F344" s="667"/>
      <c r="G344" s="637">
        <v>6.7</v>
      </c>
      <c r="H344" s="636">
        <v>6.3</v>
      </c>
      <c r="I344" s="636">
        <v>6.4</v>
      </c>
      <c r="J344" s="636">
        <v>6.7</v>
      </c>
      <c r="K344" s="636">
        <v>6.7</v>
      </c>
    </row>
    <row r="345" spans="1:12" s="24" customFormat="1" ht="12.95" customHeight="1">
      <c r="A345" s="635">
        <v>22</v>
      </c>
      <c r="B345" s="626" t="s">
        <v>459</v>
      </c>
      <c r="C345" s="534">
        <v>77.7</v>
      </c>
      <c r="D345" s="534">
        <v>203.7</v>
      </c>
      <c r="E345" s="534">
        <v>295.10000000000002</v>
      </c>
      <c r="F345" s="667"/>
      <c r="G345" s="637">
        <v>276.8</v>
      </c>
      <c r="H345" s="636">
        <v>262.7</v>
      </c>
      <c r="I345" s="636">
        <v>265.60000000000002</v>
      </c>
      <c r="J345" s="636">
        <v>276.60000000000002</v>
      </c>
      <c r="K345" s="636">
        <v>279</v>
      </c>
    </row>
    <row r="346" spans="1:12" s="24" customFormat="1" ht="12.95" customHeight="1">
      <c r="A346" s="635">
        <v>26</v>
      </c>
      <c r="B346" s="626" t="s">
        <v>460</v>
      </c>
      <c r="C346" s="534">
        <v>479.5</v>
      </c>
      <c r="D346" s="534">
        <v>122.4</v>
      </c>
      <c r="E346" s="534">
        <v>28.6</v>
      </c>
      <c r="F346" s="667"/>
      <c r="G346" s="637">
        <v>35.4</v>
      </c>
      <c r="H346" s="636">
        <v>33.6</v>
      </c>
      <c r="I346" s="636">
        <v>33.9</v>
      </c>
      <c r="J346" s="636">
        <v>35.299999999999997</v>
      </c>
      <c r="K346" s="636">
        <v>35.6</v>
      </c>
    </row>
    <row r="347" spans="1:12" s="24" customFormat="1" ht="12.95" customHeight="1">
      <c r="A347" s="635">
        <v>263</v>
      </c>
      <c r="B347" s="626" t="s">
        <v>461</v>
      </c>
      <c r="C347" s="534">
        <v>478.7</v>
      </c>
      <c r="D347" s="534">
        <v>122.4</v>
      </c>
      <c r="E347" s="534">
        <v>28.6</v>
      </c>
      <c r="F347" s="667"/>
      <c r="G347" s="637">
        <v>35.4</v>
      </c>
      <c r="H347" s="636">
        <v>33.6</v>
      </c>
      <c r="I347" s="636">
        <v>33.9</v>
      </c>
      <c r="J347" s="636">
        <v>35.299999999999997</v>
      </c>
      <c r="K347" s="636">
        <v>35.6</v>
      </c>
    </row>
    <row r="348" spans="1:12" s="24" customFormat="1" ht="12.95" customHeight="1">
      <c r="A348" s="635"/>
      <c r="B348" s="626" t="s">
        <v>466</v>
      </c>
      <c r="C348" s="533">
        <v>0.8</v>
      </c>
      <c r="D348" s="536" t="s">
        <v>120</v>
      </c>
      <c r="E348" s="536" t="s">
        <v>120</v>
      </c>
      <c r="F348" s="668"/>
      <c r="G348" s="638" t="s">
        <v>120</v>
      </c>
      <c r="H348" s="639" t="s">
        <v>120</v>
      </c>
      <c r="I348" s="639" t="s">
        <v>120</v>
      </c>
      <c r="J348" s="639" t="s">
        <v>120</v>
      </c>
      <c r="K348" s="639" t="s">
        <v>120</v>
      </c>
    </row>
    <row r="349" spans="1:12" s="24" customFormat="1" ht="12.95" customHeight="1">
      <c r="A349" s="635">
        <v>28</v>
      </c>
      <c r="B349" s="626" t="s">
        <v>226</v>
      </c>
      <c r="C349" s="534">
        <v>13.5</v>
      </c>
      <c r="D349" s="534">
        <v>3.4</v>
      </c>
      <c r="E349" s="534">
        <v>67.8</v>
      </c>
      <c r="F349" s="667"/>
      <c r="G349" s="637">
        <v>189.3</v>
      </c>
      <c r="H349" s="636">
        <v>179.4</v>
      </c>
      <c r="I349" s="636">
        <v>181.7</v>
      </c>
      <c r="J349" s="636">
        <v>189.1</v>
      </c>
      <c r="K349" s="636">
        <v>190.8</v>
      </c>
    </row>
    <row r="350" spans="1:12" s="24" customFormat="1" ht="12.95" customHeight="1">
      <c r="A350" s="635">
        <v>31</v>
      </c>
      <c r="B350" s="626" t="s">
        <v>467</v>
      </c>
      <c r="C350" s="534">
        <v>795.5</v>
      </c>
      <c r="D350" s="534">
        <v>777</v>
      </c>
      <c r="E350" s="534">
        <v>875.8</v>
      </c>
      <c r="F350" s="667"/>
      <c r="G350" s="637">
        <v>404.6</v>
      </c>
      <c r="H350" s="636">
        <v>384</v>
      </c>
      <c r="I350" s="636">
        <v>388.3</v>
      </c>
      <c r="J350" s="636">
        <v>404.2</v>
      </c>
      <c r="K350" s="636">
        <v>407.8</v>
      </c>
    </row>
    <row r="351" spans="1:12" s="24" customFormat="1" ht="12.95" customHeight="1">
      <c r="A351" s="635">
        <v>311</v>
      </c>
      <c r="B351" s="626" t="s">
        <v>464</v>
      </c>
      <c r="C351" s="533">
        <v>795.5</v>
      </c>
      <c r="D351" s="533">
        <v>777</v>
      </c>
      <c r="E351" s="533">
        <v>875.8</v>
      </c>
      <c r="F351" s="667"/>
      <c r="G351" s="637">
        <v>399.6</v>
      </c>
      <c r="H351" s="636">
        <v>379.2</v>
      </c>
      <c r="I351" s="636">
        <v>383.5</v>
      </c>
      <c r="J351" s="636">
        <v>399.2</v>
      </c>
      <c r="K351" s="636">
        <v>402.8</v>
      </c>
    </row>
    <row r="352" spans="1:12" s="24" customFormat="1" ht="12.95" customHeight="1">
      <c r="A352" s="635"/>
      <c r="B352" s="626" t="s">
        <v>465</v>
      </c>
      <c r="C352" s="533"/>
      <c r="D352" s="533"/>
      <c r="E352" s="533"/>
      <c r="F352" s="630"/>
      <c r="G352" s="636"/>
      <c r="H352" s="631"/>
      <c r="I352" s="631"/>
      <c r="J352" s="631"/>
      <c r="K352" s="631"/>
      <c r="L352" s="105"/>
    </row>
    <row r="353" spans="1:12" s="644" customFormat="1" ht="12.95" customHeight="1">
      <c r="A353" s="540"/>
      <c r="B353" s="540"/>
      <c r="C353" s="535"/>
      <c r="D353" s="535"/>
      <c r="E353" s="535"/>
      <c r="F353" s="669"/>
      <c r="G353" s="634">
        <v>14762.6</v>
      </c>
      <c r="H353" s="634">
        <v>14013.4</v>
      </c>
      <c r="I353" s="634">
        <v>14169.7</v>
      </c>
      <c r="J353" s="634">
        <v>14752</v>
      </c>
      <c r="K353" s="634">
        <v>14882.6</v>
      </c>
      <c r="L353" s="643"/>
    </row>
    <row r="354" spans="1:12">
      <c r="A354" s="642"/>
      <c r="B354" s="642" t="s">
        <v>214</v>
      </c>
      <c r="C354" s="92"/>
      <c r="D354" s="92"/>
      <c r="E354" s="92"/>
      <c r="F354" s="92"/>
      <c r="G354" s="92"/>
    </row>
    <row r="355" spans="1:12">
      <c r="C355" s="92"/>
      <c r="D355" s="92"/>
      <c r="E355" s="92"/>
      <c r="F355" s="92"/>
      <c r="G355" s="92"/>
    </row>
    <row r="356" spans="1:12">
      <c r="C356" s="92"/>
      <c r="D356" s="92"/>
      <c r="E356" s="92"/>
      <c r="F356" s="92"/>
      <c r="G356" s="92"/>
    </row>
    <row r="357" spans="1:12">
      <c r="C357" s="92"/>
      <c r="D357" s="92"/>
      <c r="E357" s="92"/>
      <c r="F357" s="92"/>
      <c r="G357" s="92"/>
    </row>
    <row r="358" spans="1:12">
      <c r="C358" s="92"/>
      <c r="D358" s="92"/>
      <c r="E358" s="92"/>
      <c r="F358" s="92"/>
      <c r="G358" s="92"/>
    </row>
    <row r="359" spans="1:12">
      <c r="C359" s="92"/>
      <c r="D359" s="92"/>
      <c r="E359" s="92"/>
      <c r="F359" s="92"/>
      <c r="G359" s="92"/>
    </row>
    <row r="360" spans="1:12">
      <c r="C360" s="92"/>
      <c r="D360" s="92"/>
      <c r="E360" s="92"/>
      <c r="F360" s="92"/>
      <c r="G360" s="92"/>
    </row>
    <row r="361" spans="1:12">
      <c r="C361" s="92"/>
      <c r="D361" s="92"/>
      <c r="E361" s="92"/>
      <c r="F361" s="92"/>
      <c r="G361" s="92"/>
    </row>
    <row r="362" spans="1:12">
      <c r="C362" s="92"/>
      <c r="D362" s="92"/>
      <c r="E362" s="92"/>
      <c r="F362" s="92"/>
      <c r="G362" s="92"/>
    </row>
    <row r="363" spans="1:12">
      <c r="C363" s="92"/>
      <c r="D363" s="92"/>
      <c r="E363" s="92"/>
      <c r="F363" s="92"/>
      <c r="G363" s="92"/>
    </row>
    <row r="364" spans="1:12">
      <c r="C364" s="92"/>
      <c r="D364" s="92"/>
      <c r="E364" s="92"/>
      <c r="F364" s="92"/>
      <c r="G364" s="92"/>
    </row>
    <row r="365" spans="1:12">
      <c r="C365" s="92"/>
      <c r="D365" s="92"/>
      <c r="E365" s="92"/>
      <c r="F365" s="92"/>
      <c r="G365" s="92"/>
    </row>
    <row r="366" spans="1:12">
      <c r="C366" s="92"/>
      <c r="D366" s="92"/>
      <c r="E366" s="92"/>
      <c r="F366" s="92"/>
      <c r="G366" s="92"/>
    </row>
    <row r="367" spans="1:12">
      <c r="C367" s="92"/>
      <c r="D367" s="92"/>
      <c r="E367" s="92"/>
      <c r="F367" s="92"/>
      <c r="G367" s="92"/>
    </row>
    <row r="368" spans="1:12">
      <c r="C368" s="92"/>
      <c r="D368" s="92"/>
      <c r="E368" s="92"/>
      <c r="F368" s="92"/>
      <c r="G368" s="92"/>
    </row>
    <row r="369" spans="3:7">
      <c r="C369" s="92"/>
      <c r="D369" s="92"/>
      <c r="E369" s="92"/>
      <c r="F369" s="92"/>
      <c r="G369" s="92"/>
    </row>
    <row r="370" spans="3:7">
      <c r="C370" s="92"/>
      <c r="D370" s="92"/>
      <c r="E370" s="92"/>
      <c r="F370" s="92"/>
      <c r="G370" s="92"/>
    </row>
    <row r="371" spans="3:7">
      <c r="C371" s="92"/>
      <c r="D371" s="92"/>
      <c r="E371" s="92"/>
      <c r="F371" s="92"/>
      <c r="G371" s="92"/>
    </row>
    <row r="372" spans="3:7">
      <c r="C372" s="92"/>
      <c r="D372" s="92"/>
      <c r="E372" s="92"/>
      <c r="F372" s="92"/>
      <c r="G372" s="92"/>
    </row>
    <row r="373" spans="3:7">
      <c r="C373" s="92"/>
      <c r="D373" s="92"/>
      <c r="E373" s="92"/>
      <c r="F373" s="92"/>
      <c r="G373" s="92"/>
    </row>
    <row r="374" spans="3:7">
      <c r="C374" s="92"/>
      <c r="D374" s="92"/>
      <c r="E374" s="92"/>
      <c r="F374" s="92"/>
      <c r="G374" s="92"/>
    </row>
    <row r="375" spans="3:7">
      <c r="C375" s="92"/>
      <c r="D375" s="92"/>
      <c r="E375" s="92"/>
      <c r="F375" s="92"/>
      <c r="G375" s="92"/>
    </row>
    <row r="376" spans="3:7">
      <c r="C376" s="92"/>
      <c r="D376" s="92"/>
      <c r="E376" s="92"/>
      <c r="F376" s="92"/>
      <c r="G376" s="92"/>
    </row>
    <row r="377" spans="3:7">
      <c r="C377" s="92"/>
      <c r="D377" s="92"/>
      <c r="E377" s="92"/>
      <c r="F377" s="92"/>
      <c r="G377" s="92"/>
    </row>
    <row r="378" spans="3:7">
      <c r="C378" s="92"/>
      <c r="D378" s="92"/>
      <c r="E378" s="92"/>
      <c r="F378" s="92"/>
      <c r="G378" s="92"/>
    </row>
    <row r="379" spans="3:7">
      <c r="C379" s="92"/>
      <c r="D379" s="92"/>
      <c r="E379" s="92"/>
      <c r="F379" s="92"/>
      <c r="G379" s="92"/>
    </row>
    <row r="380" spans="3:7">
      <c r="C380" s="92"/>
      <c r="D380" s="92"/>
      <c r="E380" s="92"/>
      <c r="F380" s="92"/>
      <c r="G380" s="92"/>
    </row>
    <row r="381" spans="3:7">
      <c r="C381" s="92"/>
      <c r="D381" s="92"/>
      <c r="E381" s="92"/>
      <c r="F381" s="92"/>
      <c r="G381" s="92"/>
    </row>
    <row r="382" spans="3:7">
      <c r="C382" s="92"/>
      <c r="D382" s="92"/>
      <c r="E382" s="92"/>
      <c r="F382" s="92"/>
      <c r="G382" s="92"/>
    </row>
    <row r="383" spans="3:7">
      <c r="C383" s="92"/>
      <c r="D383" s="92"/>
      <c r="E383" s="92"/>
      <c r="F383" s="92"/>
      <c r="G383" s="92"/>
    </row>
    <row r="384" spans="3:7">
      <c r="C384" s="92"/>
      <c r="D384" s="92"/>
      <c r="E384" s="92"/>
      <c r="F384" s="92"/>
      <c r="G384" s="92"/>
    </row>
    <row r="385" spans="3:7">
      <c r="C385" s="92"/>
      <c r="D385" s="92"/>
      <c r="E385" s="92"/>
      <c r="F385" s="92"/>
      <c r="G385" s="92"/>
    </row>
    <row r="386" spans="3:7">
      <c r="C386" s="92"/>
      <c r="D386" s="92"/>
      <c r="E386" s="92"/>
      <c r="F386" s="92"/>
      <c r="G386" s="92"/>
    </row>
    <row r="387" spans="3:7">
      <c r="C387" s="92"/>
      <c r="D387" s="92"/>
      <c r="E387" s="92"/>
      <c r="F387" s="92"/>
      <c r="G387" s="92"/>
    </row>
    <row r="388" spans="3:7">
      <c r="C388" s="92"/>
      <c r="D388" s="92"/>
      <c r="E388" s="92"/>
      <c r="F388" s="92"/>
      <c r="G388" s="92"/>
    </row>
    <row r="389" spans="3:7">
      <c r="C389" s="92"/>
      <c r="D389" s="92"/>
      <c r="E389" s="92"/>
      <c r="F389" s="92"/>
      <c r="G389" s="92"/>
    </row>
    <row r="390" spans="3:7">
      <c r="C390" s="92"/>
      <c r="D390" s="92"/>
      <c r="E390" s="92"/>
      <c r="F390" s="92"/>
      <c r="G390" s="92"/>
    </row>
    <row r="391" spans="3:7">
      <c r="C391" s="92"/>
      <c r="D391" s="92"/>
      <c r="E391" s="92"/>
      <c r="F391" s="92"/>
      <c r="G391" s="92"/>
    </row>
    <row r="392" spans="3:7">
      <c r="C392" s="92"/>
      <c r="D392" s="92"/>
      <c r="E392" s="92"/>
      <c r="F392" s="92"/>
      <c r="G392" s="92"/>
    </row>
    <row r="393" spans="3:7">
      <c r="C393" s="92"/>
      <c r="D393" s="92"/>
      <c r="E393" s="92"/>
      <c r="F393" s="92"/>
      <c r="G393" s="92"/>
    </row>
    <row r="394" spans="3:7">
      <c r="C394" s="92"/>
      <c r="D394" s="92"/>
      <c r="E394" s="92"/>
      <c r="F394" s="92"/>
      <c r="G394" s="92"/>
    </row>
    <row r="395" spans="3:7">
      <c r="C395" s="92"/>
      <c r="D395" s="92"/>
      <c r="E395" s="92"/>
      <c r="F395" s="92"/>
      <c r="G395" s="92"/>
    </row>
    <row r="396" spans="3:7">
      <c r="C396" s="92"/>
      <c r="D396" s="92"/>
      <c r="E396" s="92"/>
      <c r="F396" s="92"/>
      <c r="G396" s="92"/>
    </row>
    <row r="397" spans="3:7">
      <c r="C397" s="92"/>
      <c r="D397" s="92"/>
      <c r="E397" s="92"/>
      <c r="F397" s="92"/>
      <c r="G397" s="92"/>
    </row>
    <row r="398" spans="3:7">
      <c r="C398" s="92"/>
      <c r="D398" s="92"/>
      <c r="E398" s="92"/>
      <c r="F398" s="92"/>
      <c r="G398" s="92"/>
    </row>
    <row r="399" spans="3:7">
      <c r="C399" s="92"/>
      <c r="D399" s="92"/>
      <c r="E399" s="92"/>
      <c r="F399" s="92"/>
      <c r="G399" s="92"/>
    </row>
    <row r="400" spans="3:7">
      <c r="C400" s="92"/>
      <c r="D400" s="92"/>
      <c r="E400" s="92"/>
      <c r="F400" s="92"/>
      <c r="G400" s="92"/>
    </row>
    <row r="401" spans="3:7">
      <c r="C401" s="92"/>
      <c r="D401" s="92"/>
      <c r="E401" s="92"/>
      <c r="F401" s="92"/>
      <c r="G401" s="92"/>
    </row>
    <row r="402" spans="3:7">
      <c r="C402" s="92"/>
      <c r="D402" s="92"/>
      <c r="E402" s="92"/>
      <c r="F402" s="92"/>
      <c r="G402" s="92"/>
    </row>
    <row r="403" spans="3:7">
      <c r="C403" s="92"/>
      <c r="D403" s="92"/>
      <c r="E403" s="92"/>
      <c r="F403" s="92"/>
      <c r="G403" s="92"/>
    </row>
    <row r="404" spans="3:7">
      <c r="C404" s="92"/>
      <c r="D404" s="92"/>
      <c r="E404" s="92"/>
      <c r="F404" s="92"/>
      <c r="G404" s="92"/>
    </row>
    <row r="405" spans="3:7">
      <c r="C405" s="92"/>
      <c r="D405" s="92"/>
      <c r="E405" s="92"/>
      <c r="F405" s="92"/>
      <c r="G405" s="92"/>
    </row>
    <row r="406" spans="3:7">
      <c r="C406" s="92"/>
      <c r="D406" s="92"/>
      <c r="E406" s="92"/>
      <c r="F406" s="92"/>
      <c r="G406" s="92"/>
    </row>
    <row r="407" spans="3:7">
      <c r="C407" s="92"/>
      <c r="D407" s="92"/>
      <c r="E407" s="92"/>
      <c r="F407" s="92"/>
      <c r="G407" s="92"/>
    </row>
    <row r="408" spans="3:7">
      <c r="C408" s="92"/>
      <c r="D408" s="92"/>
      <c r="E408" s="92"/>
      <c r="F408" s="92"/>
      <c r="G408" s="92"/>
    </row>
    <row r="409" spans="3:7">
      <c r="C409" s="92"/>
      <c r="D409" s="92"/>
      <c r="E409" s="92"/>
      <c r="F409" s="92"/>
      <c r="G409" s="92"/>
    </row>
    <row r="410" spans="3:7">
      <c r="C410" s="92"/>
      <c r="D410" s="92"/>
      <c r="E410" s="92"/>
      <c r="F410" s="92"/>
      <c r="G410" s="92"/>
    </row>
    <row r="411" spans="3:7">
      <c r="C411" s="92"/>
      <c r="D411" s="92"/>
      <c r="E411" s="92"/>
      <c r="F411" s="92"/>
      <c r="G411" s="92"/>
    </row>
    <row r="412" spans="3:7">
      <c r="C412" s="92"/>
      <c r="D412" s="92"/>
      <c r="E412" s="92"/>
      <c r="F412" s="92"/>
      <c r="G412" s="92"/>
    </row>
    <row r="413" spans="3:7">
      <c r="C413" s="92"/>
      <c r="D413" s="92"/>
      <c r="E413" s="92"/>
      <c r="F413" s="92"/>
      <c r="G413" s="92"/>
    </row>
    <row r="414" spans="3:7">
      <c r="C414" s="92"/>
      <c r="D414" s="92"/>
      <c r="E414" s="92"/>
      <c r="F414" s="92"/>
      <c r="G414" s="92"/>
    </row>
    <row r="415" spans="3:7">
      <c r="C415" s="92"/>
      <c r="D415" s="92"/>
      <c r="E415" s="92"/>
      <c r="F415" s="92"/>
      <c r="G415" s="92"/>
    </row>
    <row r="416" spans="3:7">
      <c r="C416" s="92"/>
      <c r="D416" s="92"/>
      <c r="E416" s="92"/>
      <c r="F416" s="92"/>
      <c r="G416" s="92"/>
    </row>
    <row r="417" spans="3:7">
      <c r="C417" s="92"/>
      <c r="D417" s="92"/>
      <c r="E417" s="92"/>
      <c r="F417" s="92"/>
      <c r="G417" s="92"/>
    </row>
    <row r="418" spans="3:7">
      <c r="C418" s="92"/>
      <c r="D418" s="92"/>
      <c r="E418" s="92"/>
      <c r="F418" s="92"/>
      <c r="G418" s="92"/>
    </row>
    <row r="419" spans="3:7">
      <c r="C419" s="92"/>
      <c r="D419" s="92"/>
      <c r="E419" s="92"/>
      <c r="F419" s="92"/>
      <c r="G419" s="92"/>
    </row>
    <row r="420" spans="3:7">
      <c r="C420" s="92"/>
      <c r="D420" s="92"/>
      <c r="E420" s="92"/>
      <c r="F420" s="92"/>
      <c r="G420" s="92"/>
    </row>
    <row r="421" spans="3:7">
      <c r="C421" s="92"/>
      <c r="D421" s="92"/>
      <c r="E421" s="92"/>
      <c r="F421" s="92"/>
      <c r="G421" s="92"/>
    </row>
  </sheetData>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194"/>
  <sheetViews>
    <sheetView workbookViewId="0">
      <pane xSplit="2" ySplit="3" topLeftCell="AC76" activePane="bottomRight" state="frozen"/>
      <selection pane="topRight" activeCell="C1" sqref="C1"/>
      <selection pane="bottomLeft" activeCell="A4" sqref="A4"/>
      <selection pane="bottomRight" activeCell="AG3" sqref="AG3"/>
    </sheetView>
  </sheetViews>
  <sheetFormatPr defaultColWidth="8.85546875" defaultRowHeight="12.75"/>
  <cols>
    <col min="1" max="1" width="3.85546875" style="43" customWidth="1"/>
    <col min="2" max="2" width="45.28515625" style="44" customWidth="1"/>
    <col min="3" max="4" width="10.140625" style="16" customWidth="1"/>
    <col min="5" max="11" width="10.7109375" style="16" customWidth="1"/>
    <col min="12" max="12" width="10.140625" style="16" customWidth="1"/>
    <col min="13" max="23" width="8.28515625" style="58" customWidth="1"/>
    <col min="24" max="25" width="7.85546875" style="58" customWidth="1"/>
    <col min="26" max="26" width="12" style="94" customWidth="1"/>
    <col min="27" max="27" width="12.28515625" style="94" customWidth="1"/>
    <col min="28" max="28" width="12" style="94" customWidth="1"/>
    <col min="29" max="29" width="11.85546875" style="95" customWidth="1"/>
    <col min="30" max="31" width="12.42578125" style="36" bestFit="1" customWidth="1"/>
    <col min="32" max="32" width="13.140625" style="36" customWidth="1"/>
    <col min="33" max="33" width="13.140625" style="31" customWidth="1"/>
    <col min="34" max="35" width="13.140625" style="36" customWidth="1"/>
    <col min="36" max="36" width="13.42578125" style="14" customWidth="1"/>
    <col min="37" max="37" width="12.42578125" style="14" customWidth="1"/>
    <col min="38" max="16384" width="8.85546875" style="14"/>
  </cols>
  <sheetData>
    <row r="1" spans="1:52" ht="15.75">
      <c r="A1" s="65"/>
      <c r="B1" s="304" t="s">
        <v>282</v>
      </c>
      <c r="C1" s="305">
        <f>D1-1</f>
        <v>1989</v>
      </c>
      <c r="D1" s="305">
        <f>E1-1</f>
        <v>1990</v>
      </c>
      <c r="E1" s="305">
        <f>F1-1</f>
        <v>1991</v>
      </c>
      <c r="F1" s="305">
        <f t="shared" ref="F1:K1" si="0">G1-1</f>
        <v>1992</v>
      </c>
      <c r="G1" s="305">
        <f t="shared" si="0"/>
        <v>1993</v>
      </c>
      <c r="H1" s="305">
        <f t="shared" si="0"/>
        <v>1994</v>
      </c>
      <c r="I1" s="305">
        <f t="shared" si="0"/>
        <v>1995</v>
      </c>
      <c r="J1" s="305">
        <f t="shared" si="0"/>
        <v>1996</v>
      </c>
      <c r="K1" s="305">
        <f t="shared" si="0"/>
        <v>1997</v>
      </c>
      <c r="L1" s="305">
        <f>M1-1</f>
        <v>1998</v>
      </c>
      <c r="M1" s="305">
        <v>1999</v>
      </c>
      <c r="N1" s="305">
        <v>2000</v>
      </c>
      <c r="O1" s="305">
        <v>2001</v>
      </c>
      <c r="P1" s="305">
        <v>2002</v>
      </c>
      <c r="Q1" s="305">
        <v>2003</v>
      </c>
      <c r="R1" s="305">
        <v>2004</v>
      </c>
      <c r="S1" s="305">
        <v>2005</v>
      </c>
      <c r="T1" s="305">
        <v>2006</v>
      </c>
      <c r="U1" s="305">
        <v>2007</v>
      </c>
      <c r="V1" s="305">
        <v>2008</v>
      </c>
      <c r="W1" s="305">
        <v>2009</v>
      </c>
      <c r="X1" s="305">
        <v>2010</v>
      </c>
      <c r="Y1" s="305">
        <v>2011</v>
      </c>
      <c r="Z1" s="66">
        <v>2012</v>
      </c>
      <c r="AA1" s="66">
        <v>2013</v>
      </c>
      <c r="AB1" s="66">
        <v>2014</v>
      </c>
      <c r="AC1" s="120">
        <v>2015</v>
      </c>
      <c r="AD1" s="120">
        <v>2016</v>
      </c>
      <c r="AE1" s="120">
        <v>2017</v>
      </c>
      <c r="AF1" s="119">
        <v>2018</v>
      </c>
      <c r="AG1" s="976">
        <v>2018</v>
      </c>
      <c r="AH1" s="119">
        <v>2019</v>
      </c>
      <c r="AI1" s="119">
        <v>2020</v>
      </c>
      <c r="AJ1" s="119">
        <f>'Exp (Tb13B)'!M1</f>
        <v>2021</v>
      </c>
      <c r="AK1" s="119">
        <f>'Exp (Tb13B)'!N1</f>
        <v>2022</v>
      </c>
      <c r="AL1" s="119">
        <f>'Exp (Tb13B)'!O1</f>
        <v>2023</v>
      </c>
      <c r="AM1" s="16"/>
      <c r="AN1" s="16"/>
      <c r="AO1" s="16"/>
      <c r="AP1" s="16"/>
      <c r="AQ1" s="16"/>
      <c r="AR1" s="16"/>
      <c r="AS1" s="16"/>
      <c r="AT1" s="16"/>
      <c r="AU1" s="16"/>
      <c r="AV1" s="16"/>
      <c r="AW1" s="16"/>
      <c r="AX1" s="16"/>
      <c r="AY1" s="16"/>
      <c r="AZ1" s="16"/>
    </row>
    <row r="2" spans="1:52" ht="15.75" customHeight="1">
      <c r="A2" s="65"/>
      <c r="B2" s="304" t="s">
        <v>172</v>
      </c>
      <c r="C2" s="250" t="s">
        <v>173</v>
      </c>
      <c r="D2" s="250" t="s">
        <v>173</v>
      </c>
      <c r="E2" s="250" t="s">
        <v>173</v>
      </c>
      <c r="F2" s="250" t="s">
        <v>173</v>
      </c>
      <c r="G2" s="250" t="s">
        <v>173</v>
      </c>
      <c r="H2" s="250" t="s">
        <v>173</v>
      </c>
      <c r="I2" s="250" t="s">
        <v>173</v>
      </c>
      <c r="J2" s="250" t="s">
        <v>173</v>
      </c>
      <c r="K2" s="250" t="s">
        <v>173</v>
      </c>
      <c r="L2" s="250" t="s">
        <v>173</v>
      </c>
      <c r="M2" s="250" t="s">
        <v>173</v>
      </c>
      <c r="N2" s="250" t="s">
        <v>173</v>
      </c>
      <c r="O2" s="250" t="s">
        <v>173</v>
      </c>
      <c r="P2" s="250" t="s">
        <v>173</v>
      </c>
      <c r="Q2" s="250" t="s">
        <v>173</v>
      </c>
      <c r="R2" s="250" t="s">
        <v>173</v>
      </c>
      <c r="S2" s="250" t="s">
        <v>173</v>
      </c>
      <c r="T2" s="250" t="s">
        <v>173</v>
      </c>
      <c r="U2" s="250" t="s">
        <v>173</v>
      </c>
      <c r="V2" s="250" t="s">
        <v>173</v>
      </c>
      <c r="W2" s="250" t="s">
        <v>173</v>
      </c>
      <c r="X2" s="250" t="s">
        <v>173</v>
      </c>
      <c r="Y2" s="250" t="s">
        <v>173</v>
      </c>
      <c r="Z2" s="68" t="s">
        <v>82</v>
      </c>
      <c r="AA2" s="68" t="s">
        <v>82</v>
      </c>
      <c r="AB2" s="68" t="s">
        <v>82</v>
      </c>
      <c r="AC2" s="251" t="s">
        <v>82</v>
      </c>
      <c r="AD2" s="121" t="s">
        <v>82</v>
      </c>
      <c r="AE2" s="121" t="str">
        <f>'Exp (Tb13B)'!H2</f>
        <v>ACTUAL</v>
      </c>
      <c r="AF2" s="336" t="s">
        <v>83</v>
      </c>
      <c r="AG2" s="977" t="s">
        <v>82</v>
      </c>
      <c r="AH2" s="336" t="s">
        <v>83</v>
      </c>
      <c r="AI2" s="336" t="s">
        <v>83</v>
      </c>
      <c r="AJ2" s="336" t="str">
        <f>'Exp (Tb13B)'!M2</f>
        <v>PROJECTION</v>
      </c>
      <c r="AK2" s="336" t="str">
        <f>'Exp (Tb13B)'!N2</f>
        <v>PROJECTION</v>
      </c>
      <c r="AL2" s="336" t="str">
        <f>'Exp (Tb13B)'!O2</f>
        <v>PROJECTION</v>
      </c>
      <c r="AM2" s="16"/>
      <c r="AN2" s="16"/>
      <c r="AO2" s="16"/>
      <c r="AP2" s="16"/>
      <c r="AQ2" s="16"/>
      <c r="AR2" s="16"/>
      <c r="AS2" s="16"/>
      <c r="AT2" s="16"/>
      <c r="AU2" s="16"/>
      <c r="AV2" s="16"/>
      <c r="AW2" s="16"/>
      <c r="AX2" s="16"/>
      <c r="AY2" s="16"/>
      <c r="AZ2" s="16"/>
    </row>
    <row r="3" spans="1:52" ht="27.75" customHeight="1">
      <c r="A3" s="65"/>
      <c r="B3" s="252" t="s">
        <v>174</v>
      </c>
      <c r="C3" s="250"/>
      <c r="D3" s="250" t="s">
        <v>407</v>
      </c>
      <c r="E3" s="250" t="s">
        <v>407</v>
      </c>
      <c r="F3" s="250" t="s">
        <v>407</v>
      </c>
      <c r="G3" s="250" t="s">
        <v>407</v>
      </c>
      <c r="H3" s="250" t="s">
        <v>408</v>
      </c>
      <c r="I3" s="250" t="s">
        <v>409</v>
      </c>
      <c r="J3" s="250" t="s">
        <v>409</v>
      </c>
      <c r="K3" s="250" t="s">
        <v>409</v>
      </c>
      <c r="L3" s="250"/>
      <c r="M3" s="250"/>
      <c r="N3" s="250"/>
      <c r="O3" s="250"/>
      <c r="P3" s="250"/>
      <c r="Q3" s="250"/>
      <c r="R3" s="250"/>
      <c r="S3" s="722"/>
      <c r="T3" s="722"/>
      <c r="U3" s="722"/>
      <c r="V3" s="722"/>
      <c r="W3" s="722"/>
      <c r="X3" s="722" t="s">
        <v>601</v>
      </c>
      <c r="Y3" s="722" t="s">
        <v>578</v>
      </c>
      <c r="Z3" s="722" t="s">
        <v>595</v>
      </c>
      <c r="AA3" s="68" t="s">
        <v>594</v>
      </c>
      <c r="AB3" s="722" t="s">
        <v>604</v>
      </c>
      <c r="AC3" s="722" t="s">
        <v>697</v>
      </c>
      <c r="AD3" s="78" t="s">
        <v>675</v>
      </c>
      <c r="AE3" s="78" t="s">
        <v>771</v>
      </c>
      <c r="AF3" s="80" t="s">
        <v>771</v>
      </c>
      <c r="AG3" s="978" t="s">
        <v>781</v>
      </c>
      <c r="AH3" s="80" t="s">
        <v>771</v>
      </c>
      <c r="AI3" s="80" t="s">
        <v>771</v>
      </c>
      <c r="AJ3" s="80" t="s">
        <v>771</v>
      </c>
      <c r="AK3" s="80" t="s">
        <v>771</v>
      </c>
      <c r="AL3" s="80" t="s">
        <v>771</v>
      </c>
      <c r="AM3" s="16"/>
      <c r="AN3" s="16"/>
      <c r="AO3" s="16"/>
      <c r="AP3" s="16"/>
      <c r="AQ3" s="16"/>
      <c r="AR3" s="16"/>
      <c r="AS3" s="16"/>
      <c r="AT3" s="16"/>
      <c r="AU3" s="16"/>
      <c r="AV3" s="16"/>
      <c r="AW3" s="16"/>
      <c r="AX3" s="16"/>
      <c r="AY3" s="16"/>
      <c r="AZ3" s="16"/>
    </row>
    <row r="4" spans="1:52">
      <c r="A4" s="65"/>
      <c r="B4" s="306"/>
      <c r="C4" s="302"/>
      <c r="D4" s="302"/>
      <c r="E4" s="302"/>
      <c r="F4" s="302"/>
      <c r="G4" s="302"/>
      <c r="H4" s="302"/>
      <c r="I4" s="302"/>
      <c r="J4" s="302"/>
      <c r="K4" s="302"/>
      <c r="L4" s="302"/>
      <c r="M4" s="307"/>
      <c r="N4" s="307"/>
      <c r="O4" s="307"/>
      <c r="P4" s="307"/>
      <c r="Q4" s="307"/>
      <c r="R4" s="307"/>
      <c r="S4" s="307"/>
      <c r="T4" s="307"/>
      <c r="U4" s="307"/>
      <c r="V4" s="307"/>
      <c r="W4" s="307"/>
      <c r="X4" s="307"/>
      <c r="Y4" s="307"/>
      <c r="Z4" s="308"/>
      <c r="AA4" s="308"/>
      <c r="AB4" s="308"/>
      <c r="AC4" s="309"/>
      <c r="AD4" s="752"/>
      <c r="AE4" s="752"/>
      <c r="AF4" s="337"/>
      <c r="AG4" s="1000"/>
      <c r="AH4" s="337"/>
      <c r="AI4" s="337"/>
      <c r="AJ4" s="337"/>
      <c r="AK4" s="337"/>
      <c r="AL4" s="337"/>
      <c r="AM4" s="16"/>
      <c r="AN4" s="16"/>
      <c r="AO4" s="16"/>
      <c r="AP4" s="16"/>
      <c r="AQ4" s="16"/>
      <c r="AR4" s="16"/>
      <c r="AS4" s="16"/>
      <c r="AT4" s="16"/>
      <c r="AU4" s="16"/>
      <c r="AV4" s="16"/>
      <c r="AW4" s="16"/>
      <c r="AX4" s="16"/>
      <c r="AY4" s="16"/>
      <c r="AZ4" s="16"/>
    </row>
    <row r="5" spans="1:52" s="13" customFormat="1">
      <c r="A5" s="424">
        <v>2</v>
      </c>
      <c r="B5" s="310" t="s">
        <v>531</v>
      </c>
      <c r="C5" s="108"/>
      <c r="D5" s="108"/>
      <c r="E5" s="108"/>
      <c r="F5" s="108"/>
      <c r="G5" s="108"/>
      <c r="H5" s="108"/>
      <c r="I5" s="108"/>
      <c r="J5" s="108"/>
      <c r="K5" s="108"/>
      <c r="L5" s="108"/>
      <c r="M5" s="311"/>
      <c r="N5" s="311"/>
      <c r="O5" s="311"/>
      <c r="P5" s="311"/>
      <c r="Q5" s="311"/>
      <c r="R5" s="311"/>
      <c r="S5" s="311"/>
      <c r="T5" s="311"/>
      <c r="U5" s="311"/>
      <c r="V5" s="311"/>
      <c r="W5" s="311"/>
      <c r="X5" s="311"/>
      <c r="Y5" s="311"/>
      <c r="Z5" s="151">
        <f>'Exp (Tb13B)'!C91</f>
        <v>9943.2999999999993</v>
      </c>
      <c r="AA5" s="151">
        <f>'Exp (Tb13B)'!D91</f>
        <v>13175.8</v>
      </c>
      <c r="AB5" s="151">
        <f>'Exp (Tb13B)'!E91</f>
        <v>15454.1</v>
      </c>
      <c r="AC5" s="151">
        <f>'Exp (Tb13B)'!F91</f>
        <v>13788.900000000001</v>
      </c>
      <c r="AD5" s="151">
        <f>'Exp (Tb13B)'!G91</f>
        <v>13572.5</v>
      </c>
      <c r="AE5" s="151">
        <f>'Exp (Tb13B)'!H91</f>
        <v>13319.8</v>
      </c>
      <c r="AF5" s="150">
        <f>'Exp (Tb13B)'!I91</f>
        <v>14718.000000000002</v>
      </c>
      <c r="AG5" s="1001">
        <f>'Exp (Tb13B)'!J91</f>
        <v>16134.2</v>
      </c>
      <c r="AH5" s="150">
        <f>'Exp (Tb13B)'!K91</f>
        <v>16132.999999999998</v>
      </c>
      <c r="AI5" s="150">
        <f>'Exp (Tb13B)'!L91</f>
        <v>16190</v>
      </c>
      <c r="AJ5" s="150">
        <f>'Exp (Tb13B)'!M91</f>
        <v>16625.8</v>
      </c>
      <c r="AK5" s="150">
        <f>'Exp (Tb13B)'!N91</f>
        <v>17986.8</v>
      </c>
      <c r="AL5" s="150">
        <f>'Exp (Tb13B)'!O91</f>
        <v>19516.900000000001</v>
      </c>
      <c r="AM5" s="17"/>
      <c r="AN5" s="17"/>
      <c r="AO5" s="17"/>
      <c r="AP5" s="17"/>
      <c r="AQ5" s="17"/>
      <c r="AR5" s="17"/>
      <c r="AS5" s="17"/>
      <c r="AT5" s="17"/>
      <c r="AU5" s="17"/>
      <c r="AV5" s="17"/>
      <c r="AW5" s="17"/>
      <c r="AX5" s="17"/>
      <c r="AY5" s="17"/>
      <c r="AZ5" s="17"/>
    </row>
    <row r="6" spans="1:52" s="49" customFormat="1">
      <c r="A6" s="332"/>
      <c r="B6" s="315" t="s">
        <v>531</v>
      </c>
      <c r="C6" s="499">
        <v>1049.0999999999999</v>
      </c>
      <c r="D6" s="280">
        <v>1089.0999999999999</v>
      </c>
      <c r="E6" s="280">
        <v>1187.8</v>
      </c>
      <c r="F6" s="280">
        <v>1358.3</v>
      </c>
      <c r="G6" s="280">
        <v>1605.1</v>
      </c>
      <c r="H6" s="280">
        <v>1605.5</v>
      </c>
      <c r="I6" s="280">
        <v>1755</v>
      </c>
      <c r="J6" s="280">
        <v>1860.8</v>
      </c>
      <c r="K6" s="280">
        <v>2192.1999999999998</v>
      </c>
      <c r="L6" s="280">
        <v>2475.1999999999998</v>
      </c>
      <c r="M6" s="280">
        <v>2801.3</v>
      </c>
      <c r="N6" s="280">
        <v>3206.2</v>
      </c>
      <c r="O6" s="280">
        <v>3544.2</v>
      </c>
      <c r="P6" s="280">
        <v>3774.4</v>
      </c>
      <c r="Q6" s="280">
        <v>3774.4</v>
      </c>
      <c r="R6" s="280">
        <v>4147.8</v>
      </c>
      <c r="S6" s="280">
        <v>5319.1</v>
      </c>
      <c r="T6" s="280">
        <v>5775.8</v>
      </c>
      <c r="U6" s="280">
        <v>6552.4</v>
      </c>
      <c r="V6" s="280">
        <v>7551.8</v>
      </c>
      <c r="W6" s="280">
        <v>6687.2</v>
      </c>
      <c r="X6" s="280">
        <v>8092.6</v>
      </c>
      <c r="Y6" s="280">
        <v>8588.7999999999993</v>
      </c>
      <c r="Z6" s="316">
        <v>10943.9</v>
      </c>
      <c r="AA6" s="316">
        <v>12505.1</v>
      </c>
      <c r="AB6" s="316">
        <v>14489.8</v>
      </c>
      <c r="AC6" s="316">
        <v>13496.1</v>
      </c>
      <c r="AD6" s="781"/>
      <c r="AE6" s="781"/>
      <c r="AF6" s="345"/>
      <c r="AG6" s="1002"/>
      <c r="AH6" s="345"/>
      <c r="AI6" s="345"/>
      <c r="AJ6" s="345"/>
      <c r="AK6" s="345"/>
      <c r="AL6" s="345"/>
      <c r="AM6" s="48"/>
      <c r="AN6" s="48"/>
      <c r="AO6" s="48"/>
      <c r="AP6" s="48"/>
      <c r="AQ6" s="48"/>
      <c r="AR6" s="48"/>
      <c r="AS6" s="48"/>
      <c r="AT6" s="48"/>
      <c r="AU6" s="48"/>
      <c r="AV6" s="48"/>
      <c r="AW6" s="48"/>
      <c r="AX6" s="48"/>
      <c r="AY6" s="48"/>
      <c r="AZ6" s="48"/>
    </row>
    <row r="7" spans="1:52" s="12" customFormat="1">
      <c r="A7" s="178"/>
      <c r="B7" s="312"/>
      <c r="C7" s="728"/>
      <c r="D7" s="728"/>
      <c r="E7" s="728"/>
      <c r="F7" s="728"/>
      <c r="G7" s="728"/>
      <c r="H7" s="728"/>
      <c r="I7" s="728"/>
      <c r="J7" s="728"/>
      <c r="K7" s="728"/>
      <c r="L7" s="729"/>
      <c r="M7" s="729"/>
      <c r="N7" s="728"/>
      <c r="O7" s="728"/>
      <c r="P7" s="729"/>
      <c r="Q7" s="728"/>
      <c r="R7" s="728"/>
      <c r="S7" s="729"/>
      <c r="T7" s="728"/>
      <c r="U7" s="728"/>
      <c r="V7" s="728"/>
      <c r="W7" s="728"/>
      <c r="X7" s="728"/>
      <c r="Y7" s="728"/>
      <c r="Z7" s="728"/>
      <c r="AA7" s="728"/>
      <c r="AB7" s="728"/>
      <c r="AC7" s="728"/>
      <c r="AD7" s="782"/>
      <c r="AE7" s="782"/>
      <c r="AF7" s="338"/>
      <c r="AG7" s="1003"/>
      <c r="AH7" s="338"/>
      <c r="AI7" s="338"/>
      <c r="AJ7" s="338"/>
      <c r="AK7" s="338"/>
      <c r="AL7" s="338"/>
      <c r="AM7" s="17"/>
      <c r="AN7" s="17"/>
      <c r="AO7" s="17"/>
      <c r="AP7" s="17"/>
      <c r="AQ7" s="17"/>
      <c r="AR7" s="17"/>
      <c r="AS7" s="17"/>
      <c r="AT7" s="17"/>
      <c r="AU7" s="17"/>
      <c r="AV7" s="17"/>
      <c r="AW7" s="17"/>
      <c r="AX7" s="17"/>
      <c r="AY7" s="17"/>
      <c r="AZ7" s="17"/>
    </row>
    <row r="8" spans="1:52" s="13" customFormat="1">
      <c r="A8" s="424"/>
      <c r="B8" s="310" t="s">
        <v>283</v>
      </c>
      <c r="C8" s="314"/>
      <c r="D8" s="314"/>
      <c r="E8" s="314"/>
      <c r="F8" s="314"/>
      <c r="G8" s="314"/>
      <c r="H8" s="314"/>
      <c r="I8" s="314"/>
      <c r="J8" s="314"/>
      <c r="K8" s="314"/>
      <c r="L8" s="314"/>
      <c r="M8" s="314"/>
      <c r="N8" s="314"/>
      <c r="O8" s="314"/>
      <c r="P8" s="314"/>
      <c r="Q8" s="314"/>
      <c r="R8" s="314"/>
      <c r="S8" s="314"/>
      <c r="T8" s="314"/>
      <c r="U8" s="314"/>
      <c r="V8" s="314"/>
      <c r="W8" s="314"/>
      <c r="X8" s="314"/>
      <c r="Y8" s="314"/>
      <c r="Z8" s="152">
        <f>'Exp (Tb13B)'!C5</f>
        <v>6643.9</v>
      </c>
      <c r="AA8" s="152">
        <f>'Exp (Tb13B)'!D5</f>
        <v>8778.2000000000007</v>
      </c>
      <c r="AB8" s="152">
        <f>'Exp (Tb13B)'!E5</f>
        <v>9947.9</v>
      </c>
      <c r="AC8" s="152">
        <f>'Exp (Tb13B)'!F5</f>
        <v>6337.6</v>
      </c>
      <c r="AD8" s="152">
        <f>'Exp (Tb13B)'!G5</f>
        <v>5390.3</v>
      </c>
      <c r="AE8" s="152">
        <f>'Exp (Tb13B)'!H5</f>
        <v>5728.3</v>
      </c>
      <c r="AF8" s="149">
        <f>'Exp (Tb13B)'!I5</f>
        <v>6472.8</v>
      </c>
      <c r="AG8" s="948">
        <f>'Exp (Tb13B)'!J5</f>
        <v>6746.2</v>
      </c>
      <c r="AH8" s="149">
        <f>'Exp (Tb13B)'!K5</f>
        <v>7750.8</v>
      </c>
      <c r="AI8" s="149">
        <f>'Exp (Tb13B)'!M5</f>
        <v>7336</v>
      </c>
      <c r="AJ8" s="149">
        <f>'Exp (Tb13B)'!N5</f>
        <v>7831.8</v>
      </c>
      <c r="AK8" s="149">
        <f>'Exp (Tb13B)'!O5</f>
        <v>8699.7999999999993</v>
      </c>
      <c r="AL8" s="149" t="e">
        <f>'Exp (Tb13B)'!#REF!</f>
        <v>#REF!</v>
      </c>
      <c r="AM8" s="17"/>
      <c r="AN8" s="17"/>
      <c r="AO8" s="17"/>
      <c r="AP8" s="17"/>
      <c r="AQ8" s="17"/>
      <c r="AR8" s="17"/>
      <c r="AS8" s="17"/>
      <c r="AT8" s="17"/>
      <c r="AU8" s="17"/>
      <c r="AV8" s="17"/>
      <c r="AW8" s="17"/>
      <c r="AX8" s="17"/>
      <c r="AY8" s="17"/>
      <c r="AZ8" s="17"/>
    </row>
    <row r="9" spans="1:52" s="40" customFormat="1">
      <c r="A9" s="332"/>
      <c r="B9" s="315" t="s">
        <v>283</v>
      </c>
      <c r="C9" s="280">
        <v>458.6</v>
      </c>
      <c r="D9" s="280">
        <v>467.7</v>
      </c>
      <c r="E9" s="280">
        <v>524.6</v>
      </c>
      <c r="F9" s="280">
        <v>603.5</v>
      </c>
      <c r="G9" s="280">
        <v>606.4</v>
      </c>
      <c r="H9" s="280">
        <v>676.9</v>
      </c>
      <c r="I9" s="280">
        <v>781.6</v>
      </c>
      <c r="J9" s="280">
        <v>720.1</v>
      </c>
      <c r="K9" s="280">
        <v>820.1</v>
      </c>
      <c r="L9" s="280">
        <v>861.5</v>
      </c>
      <c r="M9" s="280">
        <v>969.5</v>
      </c>
      <c r="N9" s="280">
        <v>1218.0999999999999</v>
      </c>
      <c r="O9" s="280">
        <v>1242.3</v>
      </c>
      <c r="P9" s="280">
        <v>1357.1</v>
      </c>
      <c r="Q9" s="280">
        <v>1192.4000000000001</v>
      </c>
      <c r="R9" s="280">
        <v>1555.1</v>
      </c>
      <c r="S9" s="280">
        <v>1833.1</v>
      </c>
      <c r="T9" s="280">
        <v>1665.9</v>
      </c>
      <c r="U9" s="280">
        <v>2098.4</v>
      </c>
      <c r="V9" s="280">
        <v>2276.1</v>
      </c>
      <c r="W9" s="280">
        <v>2403.4</v>
      </c>
      <c r="X9" s="280">
        <v>2474.3000000000002</v>
      </c>
      <c r="Y9" s="280">
        <v>3338.9</v>
      </c>
      <c r="Z9" s="316">
        <v>3917.2</v>
      </c>
      <c r="AA9" s="316">
        <v>4990.8</v>
      </c>
      <c r="AB9" s="730">
        <v>7264.7</v>
      </c>
      <c r="AC9" s="730">
        <f>AC12+AC14+AC21+AC25+AC26+AC28</f>
        <v>6337.4</v>
      </c>
      <c r="AD9" s="783"/>
      <c r="AE9" s="783"/>
      <c r="AF9" s="339"/>
      <c r="AG9" s="1004"/>
      <c r="AH9" s="339"/>
      <c r="AI9" s="339"/>
      <c r="AJ9" s="339"/>
      <c r="AK9" s="339"/>
      <c r="AL9" s="339"/>
      <c r="AM9" s="48"/>
      <c r="AN9" s="48"/>
      <c r="AO9" s="48"/>
      <c r="AP9" s="48"/>
      <c r="AQ9" s="48"/>
      <c r="AR9" s="48"/>
      <c r="AS9" s="48"/>
      <c r="AT9" s="48"/>
      <c r="AU9" s="48"/>
      <c r="AV9" s="48"/>
      <c r="AW9" s="48"/>
      <c r="AX9" s="48"/>
      <c r="AY9" s="48"/>
      <c r="AZ9" s="48"/>
    </row>
    <row r="10" spans="1:52" s="17" customFormat="1">
      <c r="A10" s="425"/>
      <c r="B10" s="312"/>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8"/>
      <c r="AC10" s="318"/>
      <c r="AD10" s="784"/>
      <c r="AE10" s="784"/>
      <c r="AF10" s="340"/>
      <c r="AG10" s="1005"/>
      <c r="AH10" s="340"/>
      <c r="AI10" s="340"/>
      <c r="AJ10" s="340"/>
      <c r="AK10" s="340"/>
      <c r="AL10" s="340"/>
    </row>
    <row r="11" spans="1:52">
      <c r="A11" s="178">
        <v>21</v>
      </c>
      <c r="B11" s="306" t="s">
        <v>215</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154">
        <f>'Exp (Tb13B)'!C6</f>
        <v>1396.8</v>
      </c>
      <c r="AA11" s="154">
        <f>'Exp (Tb13B)'!D6</f>
        <v>1448</v>
      </c>
      <c r="AB11" s="154">
        <f>'Exp (Tb13B)'!E6</f>
        <v>2025.5</v>
      </c>
      <c r="AC11" s="154">
        <f>'Exp (Tb13B)'!F6</f>
        <v>2133.8000000000002</v>
      </c>
      <c r="AD11" s="154">
        <f>'Exp (Tb13B)'!G6</f>
        <v>2394.5</v>
      </c>
      <c r="AE11" s="154">
        <f>'Exp (Tb13B)'!H6</f>
        <v>2286.1999999999998</v>
      </c>
      <c r="AF11" s="153">
        <f>'Exp (Tb13B)'!I6</f>
        <v>2282.9</v>
      </c>
      <c r="AG11" s="949">
        <f>'Exp (Tb13B)'!J6</f>
        <v>2817</v>
      </c>
      <c r="AH11" s="153">
        <f>'Exp (Tb13B)'!K6</f>
        <v>2089.9</v>
      </c>
      <c r="AI11" s="153">
        <f>'Exp (Tb13B)'!L6</f>
        <v>2249.4</v>
      </c>
      <c r="AJ11" s="153">
        <f>'Exp (Tb13B)'!M6</f>
        <v>2364.9</v>
      </c>
      <c r="AK11" s="153">
        <f>'Exp (Tb13B)'!N6</f>
        <v>2428</v>
      </c>
      <c r="AL11" s="153">
        <f>'Exp (Tb13B)'!O6</f>
        <v>2555.3000000000002</v>
      </c>
      <c r="AM11" s="16"/>
      <c r="AN11" s="16"/>
      <c r="AO11" s="16"/>
      <c r="AP11" s="16"/>
      <c r="AQ11" s="16"/>
      <c r="AR11" s="16"/>
      <c r="AS11" s="16"/>
      <c r="AT11" s="16"/>
      <c r="AU11" s="16"/>
      <c r="AV11" s="16"/>
      <c r="AW11" s="16"/>
      <c r="AX11" s="16"/>
      <c r="AY11" s="16"/>
      <c r="AZ11" s="16"/>
    </row>
    <row r="12" spans="1:52" s="27" customFormat="1">
      <c r="A12" s="321"/>
      <c r="B12" s="322" t="s">
        <v>284</v>
      </c>
      <c r="C12" s="269">
        <v>204.3</v>
      </c>
      <c r="D12" s="269">
        <v>225.8</v>
      </c>
      <c r="E12" s="269">
        <v>232.8</v>
      </c>
      <c r="F12" s="269">
        <v>255.8</v>
      </c>
      <c r="G12" s="269">
        <v>269.8</v>
      </c>
      <c r="H12" s="269">
        <v>309.7</v>
      </c>
      <c r="I12" s="269">
        <v>334.4</v>
      </c>
      <c r="J12" s="269">
        <v>345.9</v>
      </c>
      <c r="K12" s="269">
        <v>367.3</v>
      </c>
      <c r="L12" s="269">
        <v>383</v>
      </c>
      <c r="M12" s="269">
        <v>424.4</v>
      </c>
      <c r="N12" s="269">
        <v>473.1</v>
      </c>
      <c r="O12" s="269">
        <v>539.5</v>
      </c>
      <c r="P12" s="269">
        <v>574.29999999999995</v>
      </c>
      <c r="Q12" s="269">
        <v>618</v>
      </c>
      <c r="R12" s="269">
        <v>682.2</v>
      </c>
      <c r="S12" s="269">
        <v>690.5</v>
      </c>
      <c r="T12" s="269">
        <v>698</v>
      </c>
      <c r="U12" s="269">
        <v>834.7</v>
      </c>
      <c r="V12" s="269">
        <v>919.6</v>
      </c>
      <c r="W12" s="269">
        <v>986.7</v>
      </c>
      <c r="X12" s="269">
        <v>1070.2</v>
      </c>
      <c r="Y12" s="269">
        <v>1309</v>
      </c>
      <c r="Z12" s="323">
        <v>1395</v>
      </c>
      <c r="AA12" s="323">
        <v>1460</v>
      </c>
      <c r="AB12" s="731">
        <v>2025.5</v>
      </c>
      <c r="AC12" s="731">
        <v>2133.8000000000002</v>
      </c>
      <c r="AD12" s="785"/>
      <c r="AE12" s="785"/>
      <c r="AF12" s="341"/>
      <c r="AG12" s="1006"/>
      <c r="AH12" s="341"/>
      <c r="AI12" s="341"/>
      <c r="AJ12" s="341"/>
      <c r="AK12" s="341"/>
      <c r="AL12" s="341"/>
      <c r="AM12" s="500"/>
      <c r="AN12" s="500"/>
      <c r="AO12" s="500"/>
      <c r="AP12" s="500"/>
      <c r="AQ12" s="500"/>
      <c r="AR12" s="500"/>
      <c r="AS12" s="500"/>
      <c r="AT12" s="500"/>
      <c r="AU12" s="500"/>
      <c r="AV12" s="500"/>
      <c r="AW12" s="500"/>
      <c r="AX12" s="500"/>
      <c r="AY12" s="500"/>
      <c r="AZ12" s="500"/>
    </row>
    <row r="13" spans="1:52" s="12" customFormat="1">
      <c r="A13" s="178">
        <v>22</v>
      </c>
      <c r="B13" s="306" t="s">
        <v>220</v>
      </c>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154">
        <f>'Exp (Tb13B)'!C11</f>
        <v>1945</v>
      </c>
      <c r="AA13" s="154">
        <f>'Exp (Tb13B)'!D11</f>
        <v>2509.8000000000002</v>
      </c>
      <c r="AB13" s="154">
        <f>'Exp (Tb13B)'!E11</f>
        <v>1991.3</v>
      </c>
      <c r="AC13" s="154">
        <f>'Exp (Tb13B)'!F11</f>
        <v>2174</v>
      </c>
      <c r="AD13" s="154">
        <f>'Exp (Tb13B)'!G11</f>
        <v>1746.2</v>
      </c>
      <c r="AE13" s="154">
        <f>'Exp (Tb13B)'!H11</f>
        <v>2306.6</v>
      </c>
      <c r="AF13" s="153">
        <f>'Exp (Tb13B)'!I11</f>
        <v>2660.5</v>
      </c>
      <c r="AG13" s="949">
        <f>'Exp (Tb13B)'!J11</f>
        <v>2594.3000000000002</v>
      </c>
      <c r="AH13" s="153">
        <f>'Exp (Tb13B)'!K11</f>
        <v>3554.2</v>
      </c>
      <c r="AI13" s="153">
        <f>'Exp (Tb13B)'!L11</f>
        <v>3228.9</v>
      </c>
      <c r="AJ13" s="153">
        <f>'Exp (Tb13B)'!M11</f>
        <v>3121.1</v>
      </c>
      <c r="AK13" s="153">
        <f>'Exp (Tb13B)'!N11</f>
        <v>3392.8</v>
      </c>
      <c r="AL13" s="153">
        <f>'Exp (Tb13B)'!O11</f>
        <v>3857.8</v>
      </c>
      <c r="AM13" s="17"/>
      <c r="AN13" s="17"/>
      <c r="AO13" s="17"/>
      <c r="AP13" s="17"/>
      <c r="AQ13" s="17"/>
      <c r="AR13" s="17"/>
      <c r="AS13" s="17"/>
      <c r="AT13" s="17"/>
      <c r="AU13" s="17"/>
      <c r="AV13" s="17"/>
      <c r="AW13" s="17"/>
      <c r="AX13" s="17"/>
      <c r="AY13" s="17"/>
      <c r="AZ13" s="17"/>
    </row>
    <row r="14" spans="1:52" s="27" customFormat="1">
      <c r="A14" s="321"/>
      <c r="B14" s="322" t="s">
        <v>285</v>
      </c>
      <c r="C14" s="269">
        <v>254.3</v>
      </c>
      <c r="D14" s="269">
        <v>241.9</v>
      </c>
      <c r="E14" s="269">
        <v>291.8</v>
      </c>
      <c r="F14" s="269">
        <v>347.7</v>
      </c>
      <c r="G14" s="269">
        <v>336.6</v>
      </c>
      <c r="H14" s="269">
        <v>367.2</v>
      </c>
      <c r="I14" s="269">
        <v>447.2</v>
      </c>
      <c r="J14" s="269">
        <v>374.2</v>
      </c>
      <c r="K14" s="269">
        <v>452.8</v>
      </c>
      <c r="L14" s="269">
        <v>478.5</v>
      </c>
      <c r="M14" s="269">
        <v>545.1</v>
      </c>
      <c r="N14" s="269">
        <v>745</v>
      </c>
      <c r="O14" s="269">
        <v>702.8</v>
      </c>
      <c r="P14" s="269">
        <v>782.80000000000007</v>
      </c>
      <c r="Q14" s="269">
        <v>574.4</v>
      </c>
      <c r="R14" s="269">
        <v>872.9</v>
      </c>
      <c r="S14" s="269">
        <v>1142.5999999999999</v>
      </c>
      <c r="T14" s="269">
        <v>967.9</v>
      </c>
      <c r="U14" s="269">
        <v>1263.7</v>
      </c>
      <c r="V14" s="269">
        <v>1356.5</v>
      </c>
      <c r="W14" s="269">
        <v>1416.7</v>
      </c>
      <c r="X14" s="269">
        <v>1404.1</v>
      </c>
      <c r="Y14" s="269">
        <v>2029.9</v>
      </c>
      <c r="Z14" s="323">
        <v>2522.1999999999998</v>
      </c>
      <c r="AA14" s="323">
        <v>3530.8</v>
      </c>
      <c r="AB14" s="731">
        <v>1589.6</v>
      </c>
      <c r="AC14" s="731">
        <v>1511.6</v>
      </c>
      <c r="AD14" s="785"/>
      <c r="AE14" s="785"/>
      <c r="AF14" s="341"/>
      <c r="AG14" s="1006"/>
      <c r="AH14" s="341"/>
      <c r="AI14" s="341"/>
      <c r="AJ14" s="341"/>
      <c r="AK14" s="341"/>
      <c r="AL14" s="341"/>
      <c r="AM14" s="500"/>
      <c r="AN14" s="500"/>
      <c r="AO14" s="500"/>
      <c r="AP14" s="500"/>
      <c r="AQ14" s="500"/>
      <c r="AR14" s="500"/>
      <c r="AS14" s="500"/>
      <c r="AT14" s="500"/>
      <c r="AU14" s="500"/>
      <c r="AV14" s="500"/>
      <c r="AW14" s="500"/>
      <c r="AX14" s="500"/>
      <c r="AY14" s="500"/>
      <c r="AZ14" s="500"/>
    </row>
    <row r="15" spans="1:52" s="47" customFormat="1">
      <c r="A15" s="324"/>
      <c r="B15" s="431" t="s">
        <v>286</v>
      </c>
      <c r="C15" s="269"/>
      <c r="D15" s="269"/>
      <c r="E15" s="269"/>
      <c r="F15" s="269"/>
      <c r="G15" s="269"/>
      <c r="H15" s="269"/>
      <c r="I15" s="269"/>
      <c r="J15" s="269"/>
      <c r="K15" s="269"/>
      <c r="L15" s="269"/>
      <c r="M15" s="269">
        <v>545.1</v>
      </c>
      <c r="N15" s="269">
        <v>474.7</v>
      </c>
      <c r="O15" s="269">
        <v>571.9</v>
      </c>
      <c r="P15" s="269">
        <v>554</v>
      </c>
      <c r="Q15" s="269">
        <v>489.9</v>
      </c>
      <c r="R15" s="269">
        <v>534.9</v>
      </c>
      <c r="S15" s="269">
        <v>904</v>
      </c>
      <c r="T15" s="269">
        <v>786.6</v>
      </c>
      <c r="U15" s="269">
        <v>1050.8</v>
      </c>
      <c r="V15" s="269">
        <v>1133.5999999999999</v>
      </c>
      <c r="W15" s="269">
        <v>1213.4000000000001</v>
      </c>
      <c r="X15" s="269">
        <v>1161.9000000000001</v>
      </c>
      <c r="Y15" s="269">
        <v>1791.5</v>
      </c>
      <c r="Z15" s="323">
        <v>2171.9</v>
      </c>
      <c r="AA15" s="323">
        <v>2803.8</v>
      </c>
      <c r="AB15" s="732" t="s">
        <v>120</v>
      </c>
      <c r="AC15" s="732" t="s">
        <v>120</v>
      </c>
      <c r="AD15" s="786"/>
      <c r="AE15" s="786"/>
      <c r="AF15" s="342"/>
      <c r="AG15" s="1007"/>
      <c r="AH15" s="342"/>
      <c r="AI15" s="342"/>
      <c r="AJ15" s="342"/>
      <c r="AK15" s="342"/>
      <c r="AL15" s="342"/>
      <c r="AM15" s="501"/>
      <c r="AN15" s="501"/>
      <c r="AO15" s="501"/>
      <c r="AP15" s="501"/>
      <c r="AQ15" s="501"/>
      <c r="AR15" s="501"/>
      <c r="AS15" s="501"/>
      <c r="AT15" s="501"/>
      <c r="AU15" s="501"/>
      <c r="AV15" s="501"/>
      <c r="AW15" s="501"/>
      <c r="AX15" s="501"/>
      <c r="AY15" s="501"/>
      <c r="AZ15" s="501"/>
    </row>
    <row r="16" spans="1:52" s="47" customFormat="1" ht="15">
      <c r="A16" s="324"/>
      <c r="B16" s="431" t="s">
        <v>287</v>
      </c>
      <c r="C16" s="269"/>
      <c r="D16" s="269"/>
      <c r="E16" s="269"/>
      <c r="F16" s="269"/>
      <c r="G16" s="269"/>
      <c r="H16" s="269"/>
      <c r="I16" s="269"/>
      <c r="J16" s="269"/>
      <c r="K16" s="269"/>
      <c r="L16" s="269"/>
      <c r="M16" s="269"/>
      <c r="N16" s="269"/>
      <c r="O16" s="269"/>
      <c r="P16" s="269">
        <v>134.69999999999999</v>
      </c>
      <c r="Q16" s="269">
        <v>29.9</v>
      </c>
      <c r="R16" s="269">
        <v>39.5</v>
      </c>
      <c r="S16" s="269">
        <v>40.9</v>
      </c>
      <c r="T16" s="269">
        <v>42.4</v>
      </c>
      <c r="U16" s="269">
        <v>148.9</v>
      </c>
      <c r="V16" s="269">
        <v>142.9</v>
      </c>
      <c r="W16" s="269">
        <v>142.69999999999999</v>
      </c>
      <c r="X16" s="269">
        <v>144.19999999999999</v>
      </c>
      <c r="Y16" s="269">
        <v>171.8</v>
      </c>
      <c r="Z16" s="323">
        <v>277.7</v>
      </c>
      <c r="AA16" s="323">
        <v>647.20000000000005</v>
      </c>
      <c r="AB16" s="732" t="s">
        <v>120</v>
      </c>
      <c r="AC16" s="732" t="s">
        <v>120</v>
      </c>
      <c r="AD16" s="786"/>
      <c r="AE16" s="786"/>
      <c r="AF16" s="342"/>
      <c r="AG16" s="1007"/>
      <c r="AH16" s="342"/>
      <c r="AI16" s="342"/>
      <c r="AJ16" s="342"/>
      <c r="AK16" s="342"/>
      <c r="AL16" s="342"/>
      <c r="AM16" s="502"/>
      <c r="AN16" s="501"/>
      <c r="AO16" s="501"/>
      <c r="AP16" s="501"/>
      <c r="AQ16" s="501"/>
      <c r="AR16" s="501"/>
      <c r="AS16" s="501"/>
      <c r="AT16" s="501"/>
      <c r="AU16" s="501"/>
      <c r="AV16" s="501"/>
      <c r="AW16" s="501"/>
      <c r="AX16" s="501"/>
      <c r="AY16" s="501"/>
      <c r="AZ16" s="501"/>
    </row>
    <row r="17" spans="1:52" s="47" customFormat="1" ht="15">
      <c r="A17" s="324"/>
      <c r="B17" s="431" t="s">
        <v>288</v>
      </c>
      <c r="C17" s="269"/>
      <c r="D17" s="269"/>
      <c r="E17" s="269"/>
      <c r="F17" s="269"/>
      <c r="G17" s="269"/>
      <c r="H17" s="269"/>
      <c r="I17" s="269"/>
      <c r="J17" s="269"/>
      <c r="K17" s="269"/>
      <c r="L17" s="269"/>
      <c r="M17" s="269"/>
      <c r="N17" s="269">
        <v>193.3</v>
      </c>
      <c r="O17" s="269">
        <v>91.3</v>
      </c>
      <c r="P17" s="269">
        <v>12</v>
      </c>
      <c r="Q17" s="269">
        <v>20.6</v>
      </c>
      <c r="R17" s="269">
        <v>141.80000000000001</v>
      </c>
      <c r="S17" s="269">
        <v>36.200000000000003</v>
      </c>
      <c r="T17" s="269">
        <v>33.9</v>
      </c>
      <c r="U17" s="269">
        <v>1.2</v>
      </c>
      <c r="V17" s="269" t="s">
        <v>120</v>
      </c>
      <c r="W17" s="269" t="s">
        <v>120</v>
      </c>
      <c r="X17" s="269" t="s">
        <v>120</v>
      </c>
      <c r="Y17" s="269" t="s">
        <v>120</v>
      </c>
      <c r="Z17" s="325" t="s">
        <v>120</v>
      </c>
      <c r="AA17" s="325" t="s">
        <v>120</v>
      </c>
      <c r="AB17" s="732" t="s">
        <v>120</v>
      </c>
      <c r="AC17" s="732" t="s">
        <v>120</v>
      </c>
      <c r="AD17" s="786"/>
      <c r="AE17" s="786"/>
      <c r="AF17" s="342"/>
      <c r="AG17" s="1007"/>
      <c r="AH17" s="342"/>
      <c r="AI17" s="342"/>
      <c r="AJ17" s="342"/>
      <c r="AK17" s="342"/>
      <c r="AL17" s="342"/>
      <c r="AM17" s="503"/>
      <c r="AN17" s="501"/>
      <c r="AO17" s="501"/>
      <c r="AP17" s="501"/>
      <c r="AQ17" s="501"/>
      <c r="AR17" s="501"/>
      <c r="AS17" s="501"/>
      <c r="AT17" s="501"/>
      <c r="AU17" s="501"/>
      <c r="AV17" s="501"/>
      <c r="AW17" s="501"/>
      <c r="AX17" s="501"/>
      <c r="AY17" s="501"/>
      <c r="AZ17" s="501"/>
    </row>
    <row r="18" spans="1:52" s="47" customFormat="1" ht="15">
      <c r="A18" s="324"/>
      <c r="B18" s="431" t="s">
        <v>289</v>
      </c>
      <c r="C18" s="269"/>
      <c r="D18" s="269"/>
      <c r="E18" s="269"/>
      <c r="F18" s="269"/>
      <c r="G18" s="269"/>
      <c r="H18" s="269"/>
      <c r="I18" s="269"/>
      <c r="J18" s="269"/>
      <c r="K18" s="269"/>
      <c r="L18" s="269"/>
      <c r="M18" s="269"/>
      <c r="N18" s="269">
        <v>77</v>
      </c>
      <c r="O18" s="269">
        <v>39.6</v>
      </c>
      <c r="P18" s="269">
        <v>68</v>
      </c>
      <c r="Q18" s="269">
        <v>9.6999999999999993</v>
      </c>
      <c r="R18" s="269">
        <v>66.7</v>
      </c>
      <c r="S18" s="269">
        <v>104.5</v>
      </c>
      <c r="T18" s="269">
        <v>30.3</v>
      </c>
      <c r="U18" s="269">
        <v>6.8</v>
      </c>
      <c r="V18" s="269">
        <v>8.8000000000000007</v>
      </c>
      <c r="W18" s="269">
        <v>9</v>
      </c>
      <c r="X18" s="269">
        <v>28</v>
      </c>
      <c r="Y18" s="269">
        <v>5.8</v>
      </c>
      <c r="Z18" s="323">
        <v>7.1</v>
      </c>
      <c r="AA18" s="325" t="s">
        <v>120</v>
      </c>
      <c r="AB18" s="732" t="s">
        <v>120</v>
      </c>
      <c r="AC18" s="732" t="s">
        <v>120</v>
      </c>
      <c r="AD18" s="786"/>
      <c r="AE18" s="786"/>
      <c r="AF18" s="342"/>
      <c r="AG18" s="1007"/>
      <c r="AH18" s="342"/>
      <c r="AI18" s="342"/>
      <c r="AJ18" s="342"/>
      <c r="AK18" s="342"/>
      <c r="AL18" s="342"/>
      <c r="AM18" s="502"/>
      <c r="AN18" s="501"/>
      <c r="AO18" s="501"/>
      <c r="AP18" s="501"/>
      <c r="AQ18" s="501"/>
      <c r="AR18" s="501"/>
      <c r="AS18" s="501"/>
      <c r="AT18" s="501"/>
      <c r="AU18" s="501"/>
      <c r="AV18" s="501"/>
      <c r="AW18" s="501"/>
      <c r="AX18" s="501"/>
      <c r="AY18" s="501"/>
      <c r="AZ18" s="501"/>
    </row>
    <row r="19" spans="1:52" s="47" customFormat="1" ht="15">
      <c r="A19" s="324"/>
      <c r="B19" s="431" t="s">
        <v>290</v>
      </c>
      <c r="C19" s="269"/>
      <c r="D19" s="269"/>
      <c r="E19" s="269"/>
      <c r="F19" s="269"/>
      <c r="G19" s="269"/>
      <c r="H19" s="269"/>
      <c r="I19" s="269"/>
      <c r="J19" s="269"/>
      <c r="K19" s="269"/>
      <c r="L19" s="269"/>
      <c r="M19" s="269"/>
      <c r="N19" s="269"/>
      <c r="O19" s="269"/>
      <c r="P19" s="269">
        <v>14.1</v>
      </c>
      <c r="Q19" s="269">
        <v>24.2</v>
      </c>
      <c r="R19" s="269">
        <v>90</v>
      </c>
      <c r="S19" s="269">
        <v>57</v>
      </c>
      <c r="T19" s="269">
        <v>74.7</v>
      </c>
      <c r="U19" s="269">
        <v>56</v>
      </c>
      <c r="V19" s="269">
        <v>71.2</v>
      </c>
      <c r="W19" s="269">
        <v>51.6</v>
      </c>
      <c r="X19" s="269">
        <v>70</v>
      </c>
      <c r="Y19" s="269">
        <v>60.8</v>
      </c>
      <c r="Z19" s="323">
        <v>65.5</v>
      </c>
      <c r="AA19" s="323">
        <v>79.8</v>
      </c>
      <c r="AB19" s="732" t="s">
        <v>120</v>
      </c>
      <c r="AC19" s="732" t="s">
        <v>120</v>
      </c>
      <c r="AD19" s="786"/>
      <c r="AE19" s="786"/>
      <c r="AF19" s="342"/>
      <c r="AG19" s="1007"/>
      <c r="AH19" s="342"/>
      <c r="AI19" s="342"/>
      <c r="AJ19" s="342"/>
      <c r="AK19" s="342"/>
      <c r="AL19" s="342"/>
      <c r="AM19" s="503"/>
      <c r="AN19" s="501"/>
      <c r="AO19" s="501"/>
      <c r="AP19" s="501"/>
      <c r="AQ19" s="501"/>
      <c r="AR19" s="501"/>
      <c r="AS19" s="501"/>
      <c r="AT19" s="501"/>
      <c r="AU19" s="501"/>
      <c r="AV19" s="501"/>
      <c r="AW19" s="501"/>
      <c r="AX19" s="501"/>
      <c r="AY19" s="501"/>
      <c r="AZ19" s="501"/>
    </row>
    <row r="20" spans="1:52" s="12" customFormat="1" ht="15">
      <c r="A20" s="178">
        <v>26</v>
      </c>
      <c r="B20" s="306" t="s">
        <v>224</v>
      </c>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154">
        <f>'Exp (Tb13B)'!C12</f>
        <v>1366.5</v>
      </c>
      <c r="AA20" s="154">
        <f>'Exp (Tb13B)'!D12</f>
        <v>710</v>
      </c>
      <c r="AB20" s="154">
        <f>'Exp (Tb13B)'!E12</f>
        <v>1609.4</v>
      </c>
      <c r="AC20" s="154">
        <f>'Exp (Tb13B)'!F12</f>
        <v>893</v>
      </c>
      <c r="AD20" s="154">
        <f>'Exp (Tb13B)'!G12</f>
        <v>610.70000000000005</v>
      </c>
      <c r="AE20" s="154">
        <f>'Exp (Tb13B)'!H12</f>
        <v>613.20000000000005</v>
      </c>
      <c r="AF20" s="153">
        <f>'Exp (Tb13B)'!I12</f>
        <v>643.5</v>
      </c>
      <c r="AG20" s="949">
        <f>'Exp (Tb13B)'!J12</f>
        <v>779.2</v>
      </c>
      <c r="AH20" s="153">
        <f>'Exp (Tb13B)'!K12</f>
        <v>932</v>
      </c>
      <c r="AI20" s="153">
        <f>'Exp (Tb13B)'!L12</f>
        <v>846.7</v>
      </c>
      <c r="AJ20" s="153">
        <f>'Exp (Tb13B)'!M12</f>
        <v>818.4</v>
      </c>
      <c r="AK20" s="153">
        <f>'Exp (Tb13B)'!N12</f>
        <v>889.7</v>
      </c>
      <c r="AL20" s="153">
        <f>'Exp (Tb13B)'!O12</f>
        <v>1011.6</v>
      </c>
      <c r="AM20" s="502"/>
      <c r="AN20" s="17"/>
      <c r="AO20" s="17"/>
      <c r="AP20" s="17"/>
      <c r="AQ20" s="17"/>
      <c r="AR20" s="17"/>
      <c r="AS20" s="17"/>
      <c r="AT20" s="17"/>
      <c r="AU20" s="17"/>
      <c r="AV20" s="17"/>
      <c r="AW20" s="17"/>
      <c r="AX20" s="17"/>
      <c r="AY20" s="17"/>
      <c r="AZ20" s="17"/>
    </row>
    <row r="21" spans="1:52" s="27" customFormat="1" ht="15">
      <c r="A21" s="321"/>
      <c r="B21" s="322" t="s">
        <v>291</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323"/>
      <c r="AA21" s="323"/>
      <c r="AB21" s="731">
        <v>1439.9</v>
      </c>
      <c r="AC21" s="731">
        <v>1028.8</v>
      </c>
      <c r="AD21" s="786"/>
      <c r="AE21" s="786"/>
      <c r="AF21" s="342"/>
      <c r="AG21" s="1007"/>
      <c r="AH21" s="342"/>
      <c r="AI21" s="342"/>
      <c r="AJ21" s="342"/>
      <c r="AK21" s="342"/>
      <c r="AL21" s="342"/>
      <c r="AM21" s="503"/>
      <c r="AN21" s="500"/>
      <c r="AO21" s="500"/>
      <c r="AP21" s="500"/>
      <c r="AQ21" s="500"/>
      <c r="AR21" s="500"/>
      <c r="AS21" s="500"/>
      <c r="AT21" s="500"/>
      <c r="AU21" s="500"/>
      <c r="AV21" s="500"/>
      <c r="AW21" s="500"/>
      <c r="AX21" s="500"/>
      <c r="AY21" s="500"/>
      <c r="AZ21" s="500"/>
    </row>
    <row r="22" spans="1:52" s="3" customFormat="1" ht="15">
      <c r="A22" s="74">
        <v>27</v>
      </c>
      <c r="B22" s="413" t="s">
        <v>227</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734"/>
      <c r="AA22" s="734"/>
      <c r="AB22" s="734"/>
      <c r="AC22" s="734">
        <f>'Exp (Tb13B)'!F26</f>
        <v>0</v>
      </c>
      <c r="AD22" s="787"/>
      <c r="AE22" s="787"/>
      <c r="AF22" s="735"/>
      <c r="AG22" s="1008"/>
      <c r="AH22" s="735"/>
      <c r="AI22" s="735"/>
      <c r="AJ22" s="735"/>
      <c r="AK22" s="735"/>
      <c r="AL22" s="735"/>
      <c r="AM22" s="736"/>
      <c r="AN22" s="10"/>
      <c r="AO22" s="10"/>
      <c r="AP22" s="10"/>
      <c r="AQ22" s="10"/>
      <c r="AR22" s="10"/>
      <c r="AS22" s="10"/>
      <c r="AT22" s="10"/>
      <c r="AU22" s="10"/>
      <c r="AV22" s="10"/>
      <c r="AW22" s="10"/>
      <c r="AX22" s="10"/>
      <c r="AY22" s="10"/>
      <c r="AZ22" s="10"/>
    </row>
    <row r="23" spans="1:52" s="12" customFormat="1" ht="15">
      <c r="A23" s="178">
        <v>28</v>
      </c>
      <c r="B23" s="306" t="s">
        <v>229</v>
      </c>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154">
        <f>'Exp (Tb13B)'!C13</f>
        <v>59</v>
      </c>
      <c r="AA23" s="154">
        <f>'Exp (Tb13B)'!D13</f>
        <v>855.3</v>
      </c>
      <c r="AB23" s="154">
        <f>'Exp (Tb13B)'!E13</f>
        <v>136.69999999999999</v>
      </c>
      <c r="AC23" s="154">
        <f>'Exp (Tb13B)'!F13</f>
        <v>121</v>
      </c>
      <c r="AD23" s="154">
        <f>'Exp (Tb13B)'!G13</f>
        <v>84.1</v>
      </c>
      <c r="AE23" s="154">
        <f>'Exp (Tb13B)'!H13</f>
        <v>79.8</v>
      </c>
      <c r="AF23" s="153">
        <f>'Exp (Tb13B)'!I13</f>
        <v>77.400000000000006</v>
      </c>
      <c r="AG23" s="949">
        <f>'Exp (Tb13B)'!J13</f>
        <v>72.7</v>
      </c>
      <c r="AH23" s="153">
        <f>'Exp (Tb13B)'!K13</f>
        <v>88.2</v>
      </c>
      <c r="AI23" s="153">
        <f>'Exp (Tb13B)'!L13</f>
        <v>80.099999999999994</v>
      </c>
      <c r="AJ23" s="153">
        <f>'Exp (Tb13B)'!M13</f>
        <v>77.400000000000006</v>
      </c>
      <c r="AK23" s="153">
        <f>'Exp (Tb13B)'!N13</f>
        <v>84.2</v>
      </c>
      <c r="AL23" s="153">
        <f>'Exp (Tb13B)'!O13</f>
        <v>95.7</v>
      </c>
      <c r="AM23" s="502"/>
      <c r="AN23" s="17"/>
      <c r="AO23" s="17"/>
      <c r="AP23" s="17"/>
      <c r="AQ23" s="17"/>
      <c r="AR23" s="17"/>
      <c r="AS23" s="17"/>
      <c r="AT23" s="17"/>
      <c r="AU23" s="17"/>
      <c r="AV23" s="17"/>
      <c r="AW23" s="17"/>
      <c r="AX23" s="17"/>
      <c r="AY23" s="17"/>
      <c r="AZ23" s="17"/>
    </row>
    <row r="24" spans="1:52" s="12" customFormat="1">
      <c r="A24" s="178">
        <v>31</v>
      </c>
      <c r="B24" s="306" t="s">
        <v>233</v>
      </c>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154">
        <f>'Exp (Tb13B)'!C14</f>
        <v>1423.7</v>
      </c>
      <c r="AA24" s="154">
        <f>'Exp (Tb13B)'!D14</f>
        <v>1722.1</v>
      </c>
      <c r="AB24" s="154">
        <f>'Exp (Tb13B)'!E14</f>
        <v>3251.8</v>
      </c>
      <c r="AC24" s="154">
        <f>'Exp (Tb13B)'!F14</f>
        <v>1015.8</v>
      </c>
      <c r="AD24" s="154">
        <f>'Exp (Tb13B)'!G14</f>
        <v>554.79999999999995</v>
      </c>
      <c r="AE24" s="154">
        <f>'Exp (Tb13B)'!H14</f>
        <v>442.5</v>
      </c>
      <c r="AF24" s="153">
        <f>'Exp (Tb13B)'!I14</f>
        <v>760.7</v>
      </c>
      <c r="AG24" s="949">
        <f>'Exp (Tb13B)'!J14</f>
        <v>482.1</v>
      </c>
      <c r="AH24" s="153">
        <f>'Exp (Tb13B)'!K14</f>
        <v>1035.7</v>
      </c>
      <c r="AI24" s="153">
        <f>'Exp (Tb13B)'!L14</f>
        <v>940.9</v>
      </c>
      <c r="AJ24" s="153">
        <f>'Exp (Tb13B)'!M14</f>
        <v>909.5</v>
      </c>
      <c r="AK24" s="153">
        <f>'Exp (Tb13B)'!N14</f>
        <v>988.6</v>
      </c>
      <c r="AL24" s="153">
        <f>'Exp (Tb13B)'!O14</f>
        <v>1124.0999999999999</v>
      </c>
      <c r="AM24" s="17"/>
      <c r="AN24" s="17"/>
      <c r="AO24" s="17"/>
      <c r="AP24" s="17"/>
      <c r="AQ24" s="17"/>
      <c r="AR24" s="17"/>
      <c r="AS24" s="17"/>
      <c r="AT24" s="17"/>
      <c r="AU24" s="17"/>
      <c r="AV24" s="17"/>
      <c r="AW24" s="17"/>
      <c r="AX24" s="17"/>
      <c r="AY24" s="17"/>
      <c r="AZ24" s="17"/>
    </row>
    <row r="25" spans="1:52" s="27" customFormat="1">
      <c r="A25" s="321"/>
      <c r="B25" s="322" t="s">
        <v>292</v>
      </c>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323"/>
      <c r="AA25" s="323"/>
      <c r="AB25" s="731">
        <v>48.3</v>
      </c>
      <c r="AC25" s="731">
        <v>11.2</v>
      </c>
      <c r="AD25" s="786"/>
      <c r="AE25" s="786"/>
      <c r="AF25" s="342"/>
      <c r="AG25" s="1007"/>
      <c r="AH25" s="342"/>
      <c r="AI25" s="342"/>
      <c r="AJ25" s="342"/>
      <c r="AK25" s="342"/>
      <c r="AL25" s="342"/>
      <c r="AM25" s="500"/>
      <c r="AN25" s="500"/>
      <c r="AO25" s="500"/>
      <c r="AP25" s="500"/>
      <c r="AQ25" s="500"/>
      <c r="AR25" s="500"/>
      <c r="AS25" s="500"/>
      <c r="AT25" s="500"/>
      <c r="AU25" s="500"/>
      <c r="AV25" s="500"/>
      <c r="AW25" s="500"/>
      <c r="AX25" s="500"/>
      <c r="AY25" s="500"/>
      <c r="AZ25" s="500"/>
    </row>
    <row r="26" spans="1:52" s="27" customFormat="1">
      <c r="A26" s="321"/>
      <c r="B26" s="322" t="s">
        <v>293</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323"/>
      <c r="AA26" s="323"/>
      <c r="AB26" s="731">
        <v>1560.5</v>
      </c>
      <c r="AC26" s="731">
        <v>1012.8</v>
      </c>
      <c r="AD26" s="786"/>
      <c r="AE26" s="786"/>
      <c r="AF26" s="342"/>
      <c r="AG26" s="1007"/>
      <c r="AH26" s="342"/>
      <c r="AI26" s="342"/>
      <c r="AJ26" s="342"/>
      <c r="AK26" s="342"/>
      <c r="AL26" s="342"/>
      <c r="AM26" s="500"/>
      <c r="AN26" s="500"/>
      <c r="AO26" s="500"/>
      <c r="AP26" s="500"/>
      <c r="AQ26" s="500"/>
      <c r="AR26" s="500"/>
      <c r="AS26" s="500"/>
      <c r="AT26" s="500"/>
      <c r="AU26" s="500"/>
      <c r="AV26" s="500"/>
      <c r="AW26" s="500"/>
      <c r="AX26" s="500"/>
      <c r="AY26" s="500"/>
      <c r="AZ26" s="500"/>
    </row>
    <row r="27" spans="1:52" s="27" customFormat="1">
      <c r="A27" s="321"/>
      <c r="B27" s="322" t="s">
        <v>294</v>
      </c>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323"/>
      <c r="AA27" s="323"/>
      <c r="AB27" s="731"/>
      <c r="AC27" s="731">
        <v>0.2</v>
      </c>
      <c r="AD27" s="786"/>
      <c r="AE27" s="786"/>
      <c r="AF27" s="342"/>
      <c r="AG27" s="1007"/>
      <c r="AH27" s="342"/>
      <c r="AI27" s="342"/>
      <c r="AJ27" s="342"/>
      <c r="AK27" s="342"/>
      <c r="AL27" s="342"/>
      <c r="AM27" s="500"/>
      <c r="AN27" s="500"/>
      <c r="AO27" s="500"/>
      <c r="AP27" s="500"/>
      <c r="AQ27" s="500"/>
      <c r="AR27" s="500"/>
      <c r="AS27" s="500"/>
      <c r="AT27" s="500"/>
      <c r="AU27" s="500"/>
      <c r="AV27" s="500"/>
      <c r="AW27" s="500"/>
      <c r="AX27" s="500"/>
      <c r="AY27" s="500"/>
      <c r="AZ27" s="500"/>
    </row>
    <row r="28" spans="1:52" s="27" customFormat="1">
      <c r="A28" s="321"/>
      <c r="B28" s="322" t="s">
        <v>296</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323"/>
      <c r="AA28" s="323"/>
      <c r="AB28" s="731">
        <v>601</v>
      </c>
      <c r="AC28" s="731">
        <v>639.20000000000005</v>
      </c>
      <c r="AD28" s="788"/>
      <c r="AE28" s="788"/>
      <c r="AF28" s="344"/>
      <c r="AG28" s="1009"/>
      <c r="AH28" s="344"/>
      <c r="AI28" s="344"/>
      <c r="AJ28" s="344"/>
      <c r="AK28" s="344"/>
      <c r="AL28" s="344"/>
      <c r="AM28" s="500"/>
      <c r="AN28" s="500"/>
      <c r="AO28" s="500"/>
      <c r="AP28" s="500"/>
      <c r="AQ28" s="500"/>
      <c r="AR28" s="500"/>
      <c r="AS28" s="500"/>
      <c r="AT28" s="500"/>
      <c r="AU28" s="500"/>
      <c r="AV28" s="500"/>
      <c r="AW28" s="500"/>
      <c r="AX28" s="500"/>
      <c r="AY28" s="500"/>
      <c r="AZ28" s="500"/>
    </row>
    <row r="29" spans="1:52" s="12" customFormat="1">
      <c r="A29" s="178">
        <v>52</v>
      </c>
      <c r="B29" s="306" t="s">
        <v>267</v>
      </c>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154">
        <f>'Exp (Tb13B)'!C24</f>
        <v>0.5</v>
      </c>
      <c r="AA29" s="156" t="s">
        <v>120</v>
      </c>
      <c r="AB29" s="156" t="s">
        <v>120</v>
      </c>
      <c r="AC29" s="156" t="s">
        <v>120</v>
      </c>
      <c r="AD29" s="156" t="s">
        <v>120</v>
      </c>
      <c r="AE29" s="156" t="s">
        <v>120</v>
      </c>
      <c r="AF29" s="155" t="s">
        <v>120</v>
      </c>
      <c r="AG29" s="950" t="s">
        <v>120</v>
      </c>
      <c r="AH29" s="155" t="s">
        <v>120</v>
      </c>
      <c r="AI29" s="155" t="s">
        <v>120</v>
      </c>
      <c r="AJ29" s="155" t="s">
        <v>120</v>
      </c>
      <c r="AK29" s="155" t="s">
        <v>120</v>
      </c>
      <c r="AL29" s="155" t="s">
        <v>120</v>
      </c>
      <c r="AM29" s="17"/>
      <c r="AN29" s="17"/>
      <c r="AO29" s="17"/>
      <c r="AP29" s="17"/>
      <c r="AQ29" s="17"/>
      <c r="AR29" s="17"/>
      <c r="AS29" s="17"/>
      <c r="AT29" s="17"/>
      <c r="AU29" s="17"/>
      <c r="AV29" s="17"/>
      <c r="AW29" s="17"/>
      <c r="AX29" s="17"/>
      <c r="AY29" s="17"/>
      <c r="AZ29" s="17"/>
    </row>
    <row r="30" spans="1:52" s="16" customFormat="1">
      <c r="A30" s="425">
        <v>9</v>
      </c>
      <c r="B30" s="306" t="s">
        <v>244</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19"/>
      <c r="AA30" s="154">
        <f>'Exp (Tb13B)'!D25</f>
        <v>1011.8</v>
      </c>
      <c r="AB30" s="327" t="s">
        <v>120</v>
      </c>
      <c r="AC30" s="327">
        <f>'Exp (Tb13B)'!F25</f>
        <v>0</v>
      </c>
      <c r="AD30" s="156" t="s">
        <v>120</v>
      </c>
      <c r="AE30" s="156" t="s">
        <v>120</v>
      </c>
      <c r="AF30" s="155" t="s">
        <v>120</v>
      </c>
      <c r="AG30" s="950" t="s">
        <v>120</v>
      </c>
      <c r="AH30" s="155" t="s">
        <v>120</v>
      </c>
      <c r="AI30" s="155" t="s">
        <v>120</v>
      </c>
      <c r="AJ30" s="155" t="s">
        <v>120</v>
      </c>
      <c r="AK30" s="155" t="s">
        <v>120</v>
      </c>
      <c r="AL30" s="155" t="s">
        <v>120</v>
      </c>
    </row>
    <row r="31" spans="1:52">
      <c r="A31" s="65"/>
      <c r="B31" s="306"/>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154"/>
      <c r="AA31" s="154"/>
      <c r="AB31" s="154"/>
      <c r="AC31" s="154"/>
      <c r="AD31" s="154"/>
      <c r="AE31" s="154"/>
      <c r="AF31" s="153"/>
      <c r="AG31" s="949"/>
      <c r="AH31" s="153"/>
      <c r="AI31" s="153"/>
      <c r="AJ31" s="153"/>
      <c r="AK31" s="153"/>
      <c r="AL31" s="153"/>
      <c r="AM31" s="16"/>
      <c r="AN31" s="16"/>
      <c r="AO31" s="16"/>
      <c r="AP31" s="16"/>
      <c r="AQ31" s="16"/>
      <c r="AR31" s="16"/>
      <c r="AS31" s="16"/>
      <c r="AT31" s="16"/>
      <c r="AU31" s="16"/>
      <c r="AV31" s="16"/>
      <c r="AW31" s="16"/>
      <c r="AX31" s="16"/>
      <c r="AY31" s="16"/>
      <c r="AZ31" s="16"/>
    </row>
    <row r="32" spans="1:52" s="13" customFormat="1">
      <c r="A32" s="424"/>
      <c r="B32" s="310" t="s">
        <v>297</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152">
        <f>'Exp (Tb13B)'!C28</f>
        <v>1753.1</v>
      </c>
      <c r="AA32" s="152">
        <f>'Exp (Tb13B)'!D28</f>
        <v>2794.3</v>
      </c>
      <c r="AB32" s="152">
        <f>'Exp (Tb13B)'!E28</f>
        <v>3686.3</v>
      </c>
      <c r="AC32" s="152">
        <f>'Exp (Tb13B)'!F28</f>
        <v>3949.8</v>
      </c>
      <c r="AD32" s="152">
        <f>'Exp (Tb13B)'!G28</f>
        <v>3658.4</v>
      </c>
      <c r="AE32" s="152">
        <f>'Exp (Tb13B)'!H28</f>
        <v>3178.5</v>
      </c>
      <c r="AF32" s="149">
        <f>'Exp (Tb13B)'!I28</f>
        <v>3606.4</v>
      </c>
      <c r="AG32" s="948">
        <f>'Exp (Tb13B)'!J28</f>
        <v>3560.8999999999996</v>
      </c>
      <c r="AH32" s="149">
        <f>'Exp (Tb13B)'!K28</f>
        <v>2870.7</v>
      </c>
      <c r="AI32" s="149">
        <f>'Exp (Tb13B)'!L28</f>
        <v>2883.5</v>
      </c>
      <c r="AJ32" s="149">
        <f>'Exp (Tb13B)'!M28</f>
        <v>2932.9</v>
      </c>
      <c r="AK32" s="149">
        <f>'Exp (Tb13B)'!N28</f>
        <v>3075.7</v>
      </c>
      <c r="AL32" s="149">
        <f>'Exp (Tb13B)'!O28</f>
        <v>3336.2</v>
      </c>
      <c r="AM32" s="17"/>
      <c r="AN32" s="17"/>
      <c r="AO32" s="17"/>
      <c r="AP32" s="17"/>
      <c r="AQ32" s="17"/>
      <c r="AR32" s="17"/>
      <c r="AS32" s="17"/>
      <c r="AT32" s="17"/>
      <c r="AU32" s="17"/>
      <c r="AV32" s="17"/>
      <c r="AW32" s="17"/>
      <c r="AX32" s="17"/>
      <c r="AY32" s="17"/>
      <c r="AZ32" s="17"/>
    </row>
    <row r="33" spans="1:52" s="40" customFormat="1">
      <c r="A33" s="332"/>
      <c r="B33" s="315" t="s">
        <v>297</v>
      </c>
      <c r="C33" s="280">
        <v>147.19999999999999</v>
      </c>
      <c r="D33" s="280">
        <v>136.1</v>
      </c>
      <c r="E33" s="280">
        <v>144.4</v>
      </c>
      <c r="F33" s="280">
        <v>163.30000000000001</v>
      </c>
      <c r="G33" s="280">
        <v>157</v>
      </c>
      <c r="H33" s="280">
        <v>152.5</v>
      </c>
      <c r="I33" s="280">
        <v>334.9</v>
      </c>
      <c r="J33" s="280">
        <v>525</v>
      </c>
      <c r="K33" s="280">
        <v>584.70000000000005</v>
      </c>
      <c r="L33" s="280">
        <v>559.6</v>
      </c>
      <c r="M33" s="280">
        <v>536.70000000000005</v>
      </c>
      <c r="N33" s="280">
        <v>526.6</v>
      </c>
      <c r="O33" s="280">
        <v>588.6</v>
      </c>
      <c r="P33" s="280">
        <v>562.9</v>
      </c>
      <c r="Q33" s="280">
        <v>563.29999999999995</v>
      </c>
      <c r="R33" s="280">
        <v>656</v>
      </c>
      <c r="S33" s="280">
        <v>632.5</v>
      </c>
      <c r="T33" s="280">
        <v>765.1</v>
      </c>
      <c r="U33" s="280">
        <v>745</v>
      </c>
      <c r="V33" s="280">
        <v>802.7</v>
      </c>
      <c r="W33" s="280">
        <v>985.6</v>
      </c>
      <c r="X33" s="280">
        <v>982.9</v>
      </c>
      <c r="Y33" s="280">
        <v>1228.0999999999999</v>
      </c>
      <c r="Z33" s="316">
        <v>1346.4</v>
      </c>
      <c r="AA33" s="316">
        <v>1396.6</v>
      </c>
      <c r="AB33" s="730">
        <v>3512.8</v>
      </c>
      <c r="AC33" s="730">
        <v>3437.7</v>
      </c>
      <c r="AD33" s="781"/>
      <c r="AE33" s="781"/>
      <c r="AF33" s="345"/>
      <c r="AG33" s="1002"/>
      <c r="AH33" s="345"/>
      <c r="AI33" s="345"/>
      <c r="AJ33" s="345"/>
      <c r="AK33" s="345"/>
      <c r="AL33" s="345"/>
      <c r="AM33" s="48"/>
      <c r="AN33" s="48"/>
      <c r="AO33" s="48"/>
      <c r="AP33" s="48"/>
      <c r="AQ33" s="48"/>
      <c r="AR33" s="48"/>
      <c r="AS33" s="48"/>
      <c r="AT33" s="48"/>
      <c r="AU33" s="48"/>
      <c r="AV33" s="48"/>
      <c r="AW33" s="48"/>
      <c r="AX33" s="48"/>
      <c r="AY33" s="48"/>
      <c r="AZ33" s="48"/>
    </row>
    <row r="34" spans="1:52">
      <c r="A34" s="178">
        <v>21</v>
      </c>
      <c r="B34" s="306" t="s">
        <v>215</v>
      </c>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154">
        <v>1037.5</v>
      </c>
      <c r="AA34" s="154">
        <v>1006.3</v>
      </c>
      <c r="AB34" s="154">
        <v>1301</v>
      </c>
      <c r="AC34" s="154">
        <f>'Exp (Tb13B)'!F29</f>
        <v>1457.8</v>
      </c>
      <c r="AD34" s="154">
        <f>'Exp (Tb13B)'!G29</f>
        <v>1641.7</v>
      </c>
      <c r="AE34" s="154">
        <f>'Exp (Tb13B)'!H29</f>
        <v>1686.4</v>
      </c>
      <c r="AF34" s="153">
        <f>'Exp (Tb13B)'!I29</f>
        <v>1456.4</v>
      </c>
      <c r="AG34" s="949">
        <f>'Exp (Tb13B)'!J29</f>
        <v>1823</v>
      </c>
      <c r="AH34" s="153">
        <f>'Exp (Tb13B)'!K29</f>
        <v>1671.4</v>
      </c>
      <c r="AI34" s="153">
        <f>'Exp (Tb13B)'!L29</f>
        <v>1794</v>
      </c>
      <c r="AJ34" s="153">
        <f>'Exp (Tb13B)'!M29</f>
        <v>1879.8</v>
      </c>
      <c r="AK34" s="153">
        <f>'Exp (Tb13B)'!N29</f>
        <v>1931</v>
      </c>
      <c r="AL34" s="153">
        <f>'Exp (Tb13B)'!O29</f>
        <v>2034.6</v>
      </c>
      <c r="AM34" s="16"/>
      <c r="AN34" s="16"/>
      <c r="AO34" s="16"/>
      <c r="AP34" s="16"/>
      <c r="AQ34" s="16"/>
      <c r="AR34" s="16"/>
      <c r="AS34" s="16"/>
      <c r="AT34" s="16"/>
      <c r="AU34" s="16"/>
      <c r="AV34" s="16"/>
      <c r="AW34" s="16"/>
      <c r="AX34" s="16"/>
      <c r="AY34" s="16"/>
      <c r="AZ34" s="16"/>
    </row>
    <row r="35" spans="1:52" s="27" customFormat="1">
      <c r="A35" s="321"/>
      <c r="B35" s="322" t="s">
        <v>284</v>
      </c>
      <c r="C35" s="269">
        <v>109.2</v>
      </c>
      <c r="D35" s="269">
        <v>106.5</v>
      </c>
      <c r="E35" s="269">
        <v>111.3</v>
      </c>
      <c r="F35" s="269">
        <v>121.3</v>
      </c>
      <c r="G35" s="269">
        <v>125.2</v>
      </c>
      <c r="H35" s="269">
        <v>135.1</v>
      </c>
      <c r="I35" s="269">
        <f>SUM(I36:I37)</f>
        <v>256.10000000000002</v>
      </c>
      <c r="J35" s="269">
        <f>SUM(J36:J37)</f>
        <v>258.3</v>
      </c>
      <c r="K35" s="269">
        <f>SUM(K36:K37)</f>
        <v>288.10000000000002</v>
      </c>
      <c r="L35" s="269">
        <f>SUM(L36:L37)</f>
        <v>306.5</v>
      </c>
      <c r="M35" s="269">
        <v>383.8</v>
      </c>
      <c r="N35" s="269">
        <v>363.2</v>
      </c>
      <c r="O35" s="269">
        <v>419.8</v>
      </c>
      <c r="P35" s="269">
        <v>467.2</v>
      </c>
      <c r="Q35" s="269">
        <v>482.9</v>
      </c>
      <c r="R35" s="269">
        <v>580.20000000000005</v>
      </c>
      <c r="S35" s="269">
        <v>543.4</v>
      </c>
      <c r="T35" s="269">
        <v>662.5</v>
      </c>
      <c r="U35" s="269">
        <v>621.6</v>
      </c>
      <c r="V35" s="269">
        <v>668.4</v>
      </c>
      <c r="W35" s="269">
        <v>791.4</v>
      </c>
      <c r="X35" s="269">
        <v>781.6</v>
      </c>
      <c r="Y35" s="269">
        <v>977</v>
      </c>
      <c r="Z35" s="323">
        <v>1037.4000000000001</v>
      </c>
      <c r="AA35" s="323">
        <v>1004.6</v>
      </c>
      <c r="AB35" s="731">
        <v>1301</v>
      </c>
      <c r="AC35" s="731">
        <v>1413.6</v>
      </c>
      <c r="AD35" s="786"/>
      <c r="AE35" s="786"/>
      <c r="AF35" s="342"/>
      <c r="AG35" s="1007"/>
      <c r="AH35" s="342"/>
      <c r="AI35" s="342"/>
      <c r="AJ35" s="342"/>
      <c r="AK35" s="342"/>
      <c r="AL35" s="342"/>
      <c r="AM35" s="500"/>
      <c r="AN35" s="500"/>
      <c r="AO35" s="500"/>
      <c r="AP35" s="500"/>
      <c r="AQ35" s="500"/>
      <c r="AR35" s="500"/>
      <c r="AS35" s="500"/>
      <c r="AT35" s="500"/>
      <c r="AU35" s="500"/>
      <c r="AV35" s="500"/>
      <c r="AW35" s="500"/>
      <c r="AX35" s="500"/>
      <c r="AY35" s="500"/>
      <c r="AZ35" s="500"/>
    </row>
    <row r="36" spans="1:52" s="47" customFormat="1">
      <c r="A36" s="324"/>
      <c r="B36" s="486" t="s">
        <v>298</v>
      </c>
      <c r="C36" s="269"/>
      <c r="D36" s="269"/>
      <c r="E36" s="269"/>
      <c r="F36" s="269"/>
      <c r="G36" s="269"/>
      <c r="H36" s="269"/>
      <c r="I36" s="269">
        <v>151.1</v>
      </c>
      <c r="J36" s="269">
        <v>152</v>
      </c>
      <c r="K36" s="269">
        <v>182.2</v>
      </c>
      <c r="L36" s="269">
        <v>197.6</v>
      </c>
      <c r="M36" s="269">
        <v>238.3</v>
      </c>
      <c r="N36" s="269">
        <v>235.5</v>
      </c>
      <c r="O36" s="269">
        <v>272.89999999999998</v>
      </c>
      <c r="P36" s="269">
        <v>310.8</v>
      </c>
      <c r="Q36" s="269">
        <v>322.2</v>
      </c>
      <c r="R36" s="269">
        <v>397.2</v>
      </c>
      <c r="S36" s="269">
        <v>380.9</v>
      </c>
      <c r="T36" s="269">
        <v>471.2</v>
      </c>
      <c r="U36" s="269">
        <v>438</v>
      </c>
      <c r="V36" s="269">
        <v>463.6</v>
      </c>
      <c r="W36" s="269">
        <v>544</v>
      </c>
      <c r="X36" s="269">
        <v>526.5</v>
      </c>
      <c r="Y36" s="269">
        <v>679.8</v>
      </c>
      <c r="Z36" s="323">
        <v>706</v>
      </c>
      <c r="AA36" s="323">
        <v>633</v>
      </c>
      <c r="AB36" s="732" t="s">
        <v>120</v>
      </c>
      <c r="AC36" s="732" t="s">
        <v>120</v>
      </c>
      <c r="AD36" s="786"/>
      <c r="AE36" s="786"/>
      <c r="AF36" s="342"/>
      <c r="AG36" s="1007"/>
      <c r="AH36" s="342"/>
      <c r="AI36" s="342"/>
      <c r="AJ36" s="342"/>
      <c r="AK36" s="342"/>
      <c r="AL36" s="342"/>
      <c r="AM36" s="501"/>
      <c r="AN36" s="501"/>
      <c r="AO36" s="501"/>
      <c r="AP36" s="501"/>
      <c r="AQ36" s="501"/>
      <c r="AR36" s="501"/>
      <c r="AS36" s="501"/>
      <c r="AT36" s="501"/>
      <c r="AU36" s="501"/>
      <c r="AV36" s="501"/>
      <c r="AW36" s="501"/>
      <c r="AX36" s="501"/>
      <c r="AY36" s="501"/>
      <c r="AZ36" s="501"/>
    </row>
    <row r="37" spans="1:52" s="47" customFormat="1">
      <c r="A37" s="324"/>
      <c r="B37" s="486" t="s">
        <v>299</v>
      </c>
      <c r="C37" s="269"/>
      <c r="D37" s="269"/>
      <c r="E37" s="269"/>
      <c r="F37" s="269"/>
      <c r="G37" s="269"/>
      <c r="H37" s="269"/>
      <c r="I37" s="269">
        <v>105</v>
      </c>
      <c r="J37" s="269">
        <v>106.3</v>
      </c>
      <c r="K37" s="269">
        <v>105.9</v>
      </c>
      <c r="L37" s="269">
        <v>108.9</v>
      </c>
      <c r="M37" s="269">
        <v>145.5</v>
      </c>
      <c r="N37" s="269">
        <v>127.7</v>
      </c>
      <c r="O37" s="269">
        <v>146.9</v>
      </c>
      <c r="P37" s="269">
        <v>156.4</v>
      </c>
      <c r="Q37" s="269">
        <v>160.69999999999999</v>
      </c>
      <c r="R37" s="269">
        <v>183</v>
      </c>
      <c r="S37" s="269">
        <v>162.5</v>
      </c>
      <c r="T37" s="269">
        <v>191.3</v>
      </c>
      <c r="U37" s="269">
        <v>183.6</v>
      </c>
      <c r="V37" s="269">
        <v>204.8</v>
      </c>
      <c r="W37" s="269">
        <v>247.4</v>
      </c>
      <c r="X37" s="269">
        <v>255.1</v>
      </c>
      <c r="Y37" s="269">
        <f>Y35-Y36</f>
        <v>297.20000000000005</v>
      </c>
      <c r="Z37" s="325" t="s">
        <v>120</v>
      </c>
      <c r="AA37" s="325" t="s">
        <v>120</v>
      </c>
      <c r="AB37" s="732" t="s">
        <v>120</v>
      </c>
      <c r="AC37" s="732" t="s">
        <v>120</v>
      </c>
      <c r="AD37" s="786"/>
      <c r="AE37" s="786"/>
      <c r="AF37" s="342"/>
      <c r="AG37" s="1007"/>
      <c r="AH37" s="342"/>
      <c r="AI37" s="342"/>
      <c r="AJ37" s="342"/>
      <c r="AK37" s="342"/>
      <c r="AL37" s="342"/>
      <c r="AM37" s="501"/>
      <c r="AN37" s="501"/>
      <c r="AO37" s="501"/>
      <c r="AP37" s="501"/>
      <c r="AQ37" s="501"/>
      <c r="AR37" s="501"/>
      <c r="AS37" s="501"/>
      <c r="AT37" s="501"/>
      <c r="AU37" s="501"/>
      <c r="AV37" s="501"/>
      <c r="AW37" s="501"/>
      <c r="AX37" s="501"/>
      <c r="AY37" s="501"/>
      <c r="AZ37" s="501"/>
    </row>
    <row r="38" spans="1:52" s="47" customFormat="1">
      <c r="A38" s="324"/>
      <c r="B38" s="486" t="s">
        <v>300</v>
      </c>
      <c r="C38" s="269"/>
      <c r="D38" s="269"/>
      <c r="E38" s="269"/>
      <c r="F38" s="269"/>
      <c r="G38" s="269"/>
      <c r="H38" s="269"/>
      <c r="I38" s="269"/>
      <c r="J38" s="269"/>
      <c r="K38" s="269"/>
      <c r="L38" s="269"/>
      <c r="M38" s="269"/>
      <c r="N38" s="269"/>
      <c r="O38" s="269"/>
      <c r="P38" s="269"/>
      <c r="Q38" s="269"/>
      <c r="R38" s="269"/>
      <c r="S38" s="269"/>
      <c r="T38" s="269"/>
      <c r="U38" s="269"/>
      <c r="V38" s="269"/>
      <c r="W38" s="269"/>
      <c r="X38" s="269"/>
      <c r="Y38" s="269">
        <v>21.9</v>
      </c>
      <c r="Z38" s="323">
        <v>21.3</v>
      </c>
      <c r="AA38" s="323">
        <v>29.5</v>
      </c>
      <c r="AB38" s="732" t="s">
        <v>120</v>
      </c>
      <c r="AC38" s="732" t="s">
        <v>120</v>
      </c>
      <c r="AD38" s="786"/>
      <c r="AE38" s="786"/>
      <c r="AF38" s="342"/>
      <c r="AG38" s="1007"/>
      <c r="AH38" s="342"/>
      <c r="AI38" s="342"/>
      <c r="AJ38" s="342"/>
      <c r="AK38" s="342"/>
      <c r="AL38" s="342"/>
      <c r="AM38" s="501"/>
      <c r="AN38" s="501"/>
      <c r="AO38" s="501"/>
      <c r="AP38" s="501"/>
      <c r="AQ38" s="501"/>
      <c r="AR38" s="501"/>
      <c r="AS38" s="501"/>
      <c r="AT38" s="501"/>
      <c r="AU38" s="501"/>
      <c r="AV38" s="501"/>
      <c r="AW38" s="501"/>
      <c r="AX38" s="501"/>
      <c r="AY38" s="501"/>
      <c r="AZ38" s="501"/>
    </row>
    <row r="39" spans="1:52" s="47" customFormat="1">
      <c r="A39" s="324"/>
      <c r="B39" s="486" t="s">
        <v>301</v>
      </c>
      <c r="C39" s="269"/>
      <c r="D39" s="269"/>
      <c r="E39" s="269"/>
      <c r="F39" s="269"/>
      <c r="G39" s="269"/>
      <c r="H39" s="269"/>
      <c r="I39" s="269"/>
      <c r="J39" s="269"/>
      <c r="K39" s="269"/>
      <c r="L39" s="269"/>
      <c r="M39" s="269"/>
      <c r="N39" s="269"/>
      <c r="O39" s="269"/>
      <c r="P39" s="269"/>
      <c r="Q39" s="269"/>
      <c r="R39" s="269"/>
      <c r="S39" s="269"/>
      <c r="T39" s="269"/>
      <c r="U39" s="269"/>
      <c r="V39" s="269"/>
      <c r="W39" s="269"/>
      <c r="X39" s="269"/>
      <c r="Y39" s="269">
        <v>254.2</v>
      </c>
      <c r="Z39" s="323">
        <v>290.3</v>
      </c>
      <c r="AA39" s="323">
        <v>321</v>
      </c>
      <c r="AB39" s="732" t="s">
        <v>120</v>
      </c>
      <c r="AC39" s="732" t="s">
        <v>120</v>
      </c>
      <c r="AD39" s="786"/>
      <c r="AE39" s="786"/>
      <c r="AF39" s="342"/>
      <c r="AG39" s="1007"/>
      <c r="AH39" s="342"/>
      <c r="AI39" s="342"/>
      <c r="AJ39" s="342"/>
      <c r="AK39" s="342"/>
      <c r="AL39" s="342"/>
      <c r="AM39" s="501"/>
      <c r="AN39" s="501"/>
      <c r="AO39" s="501"/>
      <c r="AP39" s="501"/>
      <c r="AQ39" s="501"/>
      <c r="AR39" s="501"/>
      <c r="AS39" s="501"/>
      <c r="AT39" s="501"/>
      <c r="AU39" s="501"/>
      <c r="AV39" s="501"/>
      <c r="AW39" s="501"/>
      <c r="AX39" s="501"/>
      <c r="AY39" s="501"/>
      <c r="AZ39" s="501"/>
    </row>
    <row r="40" spans="1:52" s="47" customFormat="1">
      <c r="A40" s="324"/>
      <c r="B40" s="486" t="s">
        <v>302</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v>10.4</v>
      </c>
      <c r="Z40" s="323">
        <v>12.8</v>
      </c>
      <c r="AA40" s="323">
        <v>12.8</v>
      </c>
      <c r="AB40" s="732" t="s">
        <v>120</v>
      </c>
      <c r="AC40" s="732" t="s">
        <v>120</v>
      </c>
      <c r="AD40" s="786"/>
      <c r="AE40" s="786"/>
      <c r="AF40" s="342"/>
      <c r="AG40" s="1007"/>
      <c r="AH40" s="342"/>
      <c r="AI40" s="342"/>
      <c r="AJ40" s="342"/>
      <c r="AK40" s="342"/>
      <c r="AL40" s="342"/>
      <c r="AM40" s="501"/>
      <c r="AN40" s="501"/>
      <c r="AO40" s="501"/>
      <c r="AP40" s="501"/>
      <c r="AQ40" s="501"/>
      <c r="AR40" s="501"/>
      <c r="AS40" s="501"/>
      <c r="AT40" s="501"/>
      <c r="AU40" s="501"/>
      <c r="AV40" s="501"/>
      <c r="AW40" s="501"/>
      <c r="AX40" s="501"/>
      <c r="AY40" s="501"/>
      <c r="AZ40" s="501"/>
    </row>
    <row r="41" spans="1:52" s="47" customFormat="1">
      <c r="A41" s="324"/>
      <c r="B41" s="486" t="s">
        <v>303</v>
      </c>
      <c r="C41" s="269"/>
      <c r="D41" s="269"/>
      <c r="E41" s="269"/>
      <c r="F41" s="269"/>
      <c r="G41" s="269"/>
      <c r="H41" s="269"/>
      <c r="I41" s="269"/>
      <c r="J41" s="269"/>
      <c r="K41" s="269"/>
      <c r="L41" s="269"/>
      <c r="M41" s="269"/>
      <c r="N41" s="269"/>
      <c r="O41" s="269"/>
      <c r="P41" s="269"/>
      <c r="Q41" s="269"/>
      <c r="R41" s="269"/>
      <c r="S41" s="269"/>
      <c r="T41" s="269"/>
      <c r="U41" s="269"/>
      <c r="V41" s="269"/>
      <c r="W41" s="269"/>
      <c r="X41" s="269"/>
      <c r="Y41" s="269">
        <v>10.7</v>
      </c>
      <c r="Z41" s="323">
        <v>7</v>
      </c>
      <c r="AA41" s="323">
        <v>8.1999999999999993</v>
      </c>
      <c r="AB41" s="732" t="s">
        <v>120</v>
      </c>
      <c r="AC41" s="732" t="s">
        <v>120</v>
      </c>
      <c r="AD41" s="786"/>
      <c r="AE41" s="786"/>
      <c r="AF41" s="342"/>
      <c r="AG41" s="1007"/>
      <c r="AH41" s="342"/>
      <c r="AI41" s="342"/>
      <c r="AJ41" s="342"/>
      <c r="AK41" s="342"/>
      <c r="AL41" s="342"/>
      <c r="AM41" s="501"/>
      <c r="AN41" s="501"/>
      <c r="AO41" s="501"/>
      <c r="AP41" s="501"/>
      <c r="AQ41" s="501"/>
      <c r="AR41" s="501"/>
      <c r="AS41" s="501"/>
      <c r="AT41" s="501"/>
      <c r="AU41" s="501"/>
      <c r="AV41" s="501"/>
      <c r="AW41" s="501"/>
      <c r="AX41" s="501"/>
      <c r="AY41" s="501"/>
      <c r="AZ41" s="501"/>
    </row>
    <row r="42" spans="1:52" s="12" customFormat="1">
      <c r="A42" s="178">
        <v>22</v>
      </c>
      <c r="B42" s="306" t="s">
        <v>220</v>
      </c>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154">
        <f>'Exp (Tb13B)'!C34</f>
        <v>332.6</v>
      </c>
      <c r="AA42" s="154">
        <f>'Exp (Tb13B)'!D34</f>
        <v>1593.1</v>
      </c>
      <c r="AB42" s="154">
        <f>'Exp (Tb13B)'!E34</f>
        <v>1382.5</v>
      </c>
      <c r="AC42" s="154">
        <f>'Exp (Tb13B)'!F34</f>
        <v>568.6</v>
      </c>
      <c r="AD42" s="154">
        <f>'Exp (Tb13B)'!G34</f>
        <v>809.7</v>
      </c>
      <c r="AE42" s="154">
        <f>'Exp (Tb13B)'!H34</f>
        <v>631.70000000000005</v>
      </c>
      <c r="AF42" s="153">
        <f>'Exp (Tb13B)'!I34</f>
        <v>719.4</v>
      </c>
      <c r="AG42" s="949">
        <f>'Exp (Tb13B)'!J34</f>
        <v>713.6</v>
      </c>
      <c r="AH42" s="153">
        <f>'Exp (Tb13B)'!K34</f>
        <v>17</v>
      </c>
      <c r="AI42" s="153">
        <f>'Exp (Tb13B)'!L34</f>
        <v>15.4</v>
      </c>
      <c r="AJ42" s="153">
        <f>'Exp (Tb13B)'!M34</f>
        <v>14.9</v>
      </c>
      <c r="AK42" s="153">
        <f>'Exp (Tb13B)'!N34</f>
        <v>16.2</v>
      </c>
      <c r="AL42" s="153">
        <f>'Exp (Tb13B)'!O34</f>
        <v>18.5</v>
      </c>
      <c r="AM42" s="17"/>
      <c r="AN42" s="17"/>
      <c r="AO42" s="17"/>
      <c r="AP42" s="17"/>
      <c r="AQ42" s="17"/>
      <c r="AR42" s="17"/>
      <c r="AS42" s="17"/>
      <c r="AT42" s="17"/>
      <c r="AU42" s="17"/>
      <c r="AV42" s="17"/>
      <c r="AW42" s="17"/>
      <c r="AX42" s="17"/>
      <c r="AY42" s="17"/>
      <c r="AZ42" s="17"/>
    </row>
    <row r="43" spans="1:52" s="27" customFormat="1">
      <c r="A43" s="321"/>
      <c r="B43" s="322" t="s">
        <v>304</v>
      </c>
      <c r="C43" s="269">
        <v>38</v>
      </c>
      <c r="D43" s="269">
        <v>29.6</v>
      </c>
      <c r="E43" s="269">
        <v>33</v>
      </c>
      <c r="F43" s="269">
        <v>42</v>
      </c>
      <c r="G43" s="269">
        <v>31.8</v>
      </c>
      <c r="H43" s="269">
        <v>17.399999999999999</v>
      </c>
      <c r="I43" s="269">
        <v>78.8</v>
      </c>
      <c r="J43" s="269">
        <v>76.599999999999994</v>
      </c>
      <c r="K43" s="269">
        <v>72.8</v>
      </c>
      <c r="L43" s="269">
        <v>122.3</v>
      </c>
      <c r="M43" s="269">
        <v>84.6</v>
      </c>
      <c r="N43" s="269">
        <v>94.3</v>
      </c>
      <c r="O43" s="269">
        <v>98</v>
      </c>
      <c r="P43" s="269">
        <v>45.7</v>
      </c>
      <c r="Q43" s="269">
        <v>53.4</v>
      </c>
      <c r="R43" s="269">
        <v>54</v>
      </c>
      <c r="S43" s="269">
        <v>54.6</v>
      </c>
      <c r="T43" s="269">
        <v>65.099999999999994</v>
      </c>
      <c r="U43" s="269">
        <v>65.400000000000006</v>
      </c>
      <c r="V43" s="269">
        <v>134.30000000000001</v>
      </c>
      <c r="W43" s="269">
        <v>194.2</v>
      </c>
      <c r="X43" s="269">
        <v>201.3</v>
      </c>
      <c r="Y43" s="269">
        <v>251.1</v>
      </c>
      <c r="Z43" s="323">
        <v>309</v>
      </c>
      <c r="AA43" s="323">
        <v>392.1</v>
      </c>
      <c r="AB43" s="731">
        <v>930.2</v>
      </c>
      <c r="AC43" s="731">
        <v>58.5</v>
      </c>
      <c r="AD43" s="786"/>
      <c r="AE43" s="786"/>
      <c r="AF43" s="342"/>
      <c r="AG43" s="1007"/>
      <c r="AH43" s="342"/>
      <c r="AI43" s="342"/>
      <c r="AJ43" s="342"/>
      <c r="AK43" s="342"/>
      <c r="AL43" s="342"/>
      <c r="AM43" s="500"/>
      <c r="AN43" s="500"/>
      <c r="AO43" s="500"/>
      <c r="AP43" s="500"/>
      <c r="AQ43" s="500"/>
      <c r="AR43" s="500"/>
      <c r="AS43" s="500"/>
      <c r="AT43" s="500"/>
      <c r="AU43" s="500"/>
      <c r="AV43" s="500"/>
      <c r="AW43" s="500"/>
      <c r="AX43" s="500"/>
      <c r="AY43" s="500"/>
      <c r="AZ43" s="500"/>
    </row>
    <row r="44" spans="1:52">
      <c r="A44" s="178">
        <v>24</v>
      </c>
      <c r="B44" s="306" t="s">
        <v>158</v>
      </c>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154"/>
      <c r="AA44" s="154"/>
      <c r="AB44" s="154"/>
      <c r="AC44" s="154">
        <f>'Exp (Tb13B)'!F35</f>
        <v>0</v>
      </c>
      <c r="AD44" s="154">
        <f>'Exp (Tb13B)'!G35</f>
        <v>0</v>
      </c>
      <c r="AE44" s="154">
        <f>'Exp (Tb13B)'!H35</f>
        <v>0</v>
      </c>
      <c r="AF44" s="153">
        <f>'Exp (Tb13B)'!I35</f>
        <v>0</v>
      </c>
      <c r="AG44" s="949">
        <f>'Exp (Tb13B)'!J35</f>
        <v>0</v>
      </c>
      <c r="AH44" s="153">
        <f>'Exp (Tb13B)'!K35</f>
        <v>0</v>
      </c>
      <c r="AI44" s="153">
        <f>'Exp (Tb13B)'!L35</f>
        <v>0</v>
      </c>
      <c r="AJ44" s="153">
        <f>'Exp (Tb13B)'!M35</f>
        <v>0</v>
      </c>
      <c r="AK44" s="153">
        <f>'Exp (Tb13B)'!N35</f>
        <v>0</v>
      </c>
      <c r="AL44" s="153">
        <f>'Exp (Tb13B)'!O35</f>
        <v>0</v>
      </c>
      <c r="AM44" s="16"/>
      <c r="AN44" s="16"/>
      <c r="AO44" s="16"/>
      <c r="AP44" s="16"/>
      <c r="AQ44" s="16"/>
      <c r="AR44" s="16"/>
      <c r="AS44" s="16"/>
      <c r="AT44" s="16"/>
      <c r="AU44" s="16"/>
      <c r="AV44" s="16"/>
      <c r="AW44" s="16"/>
      <c r="AX44" s="16"/>
      <c r="AY44" s="16"/>
      <c r="AZ44" s="16"/>
    </row>
    <row r="45" spans="1:52" s="12" customFormat="1">
      <c r="A45" s="178">
        <v>26</v>
      </c>
      <c r="B45" s="306" t="s">
        <v>224</v>
      </c>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154">
        <f>'Exp (Tb13B)'!C36</f>
        <v>127.5</v>
      </c>
      <c r="AA45" s="154">
        <f>'Exp (Tb13B)'!D36</f>
        <v>433.1</v>
      </c>
      <c r="AB45" s="154">
        <f>'Exp (Tb13B)'!E36</f>
        <v>716.8</v>
      </c>
      <c r="AC45" s="154">
        <f>'Exp (Tb13B)'!F36</f>
        <v>1883.9</v>
      </c>
      <c r="AD45" s="154">
        <f>'Exp (Tb13B)'!G36</f>
        <v>1184</v>
      </c>
      <c r="AE45" s="154">
        <f>'Exp (Tb13B)'!H36</f>
        <v>659.3</v>
      </c>
      <c r="AF45" s="153">
        <f>'Exp (Tb13B)'!I36</f>
        <v>1402</v>
      </c>
      <c r="AG45" s="949">
        <f>'Exp (Tb13B)'!J36</f>
        <v>1002.8</v>
      </c>
      <c r="AH45" s="153">
        <f>'Exp (Tb13B)'!K36</f>
        <v>1164.2</v>
      </c>
      <c r="AI45" s="153">
        <f>'Exp (Tb13B)'!L36</f>
        <v>1057.7</v>
      </c>
      <c r="AJ45" s="153">
        <f>'Exp (Tb13B)'!M36</f>
        <v>1022.4</v>
      </c>
      <c r="AK45" s="153">
        <f>'Exp (Tb13B)'!N36</f>
        <v>1111.3</v>
      </c>
      <c r="AL45" s="153">
        <f>'Exp (Tb13B)'!O36</f>
        <v>1263.7</v>
      </c>
      <c r="AM45" s="17"/>
      <c r="AN45" s="17"/>
      <c r="AO45" s="17"/>
      <c r="AP45" s="17"/>
      <c r="AQ45" s="17"/>
      <c r="AR45" s="17"/>
      <c r="AS45" s="17"/>
      <c r="AT45" s="17"/>
      <c r="AU45" s="17"/>
      <c r="AV45" s="17"/>
      <c r="AW45" s="17"/>
      <c r="AX45" s="17"/>
      <c r="AY45" s="17"/>
      <c r="AZ45" s="17"/>
    </row>
    <row r="46" spans="1:52" s="27" customFormat="1">
      <c r="A46" s="321"/>
      <c r="B46" s="335" t="s">
        <v>291</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323"/>
      <c r="AA46" s="323"/>
      <c r="AB46" s="731">
        <v>1166.5</v>
      </c>
      <c r="AC46" s="731">
        <v>1926.1</v>
      </c>
      <c r="AD46" s="786"/>
      <c r="AE46" s="786"/>
      <c r="AF46" s="342"/>
      <c r="AG46" s="1007"/>
      <c r="AH46" s="342"/>
      <c r="AI46" s="342"/>
      <c r="AJ46" s="342"/>
      <c r="AK46" s="342"/>
      <c r="AL46" s="342"/>
      <c r="AM46" s="500"/>
      <c r="AN46" s="500"/>
      <c r="AO46" s="500"/>
      <c r="AP46" s="500"/>
      <c r="AQ46" s="500"/>
      <c r="AR46" s="500"/>
      <c r="AS46" s="500"/>
      <c r="AT46" s="500"/>
      <c r="AU46" s="500"/>
      <c r="AV46" s="500"/>
      <c r="AW46" s="500"/>
      <c r="AX46" s="500"/>
      <c r="AY46" s="500"/>
      <c r="AZ46" s="500"/>
    </row>
    <row r="47" spans="1:52" s="47" customFormat="1">
      <c r="A47" s="324"/>
      <c r="B47" s="322" t="s">
        <v>305</v>
      </c>
      <c r="C47" s="269"/>
      <c r="D47" s="269"/>
      <c r="E47" s="269"/>
      <c r="F47" s="269"/>
      <c r="G47" s="269"/>
      <c r="H47" s="269"/>
      <c r="I47" s="269"/>
      <c r="J47" s="269"/>
      <c r="K47" s="269"/>
      <c r="L47" s="269">
        <v>25.5</v>
      </c>
      <c r="M47" s="269">
        <v>20</v>
      </c>
      <c r="N47" s="269">
        <v>20</v>
      </c>
      <c r="O47" s="269">
        <v>21.2</v>
      </c>
      <c r="P47" s="269"/>
      <c r="Q47" s="269">
        <v>11</v>
      </c>
      <c r="R47" s="269">
        <v>16.899999999999999</v>
      </c>
      <c r="S47" s="269">
        <v>19.8</v>
      </c>
      <c r="T47" s="269">
        <v>20.6</v>
      </c>
      <c r="U47" s="269">
        <v>21.6</v>
      </c>
      <c r="V47" s="269">
        <v>21.7</v>
      </c>
      <c r="W47" s="269">
        <v>31.6</v>
      </c>
      <c r="X47" s="269">
        <v>40.200000000000003</v>
      </c>
      <c r="Y47" s="269">
        <v>46</v>
      </c>
      <c r="Z47" s="323">
        <v>58.7</v>
      </c>
      <c r="AA47" s="325" t="s">
        <v>120</v>
      </c>
      <c r="AB47" s="732" t="s">
        <v>120</v>
      </c>
      <c r="AC47" s="732" t="s">
        <v>120</v>
      </c>
      <c r="AD47" s="786"/>
      <c r="AE47" s="786"/>
      <c r="AF47" s="342"/>
      <c r="AG47" s="1007"/>
      <c r="AH47" s="342"/>
      <c r="AI47" s="342"/>
      <c r="AJ47" s="342"/>
      <c r="AK47" s="342"/>
      <c r="AL47" s="342"/>
      <c r="AM47" s="501"/>
      <c r="AN47" s="501"/>
      <c r="AO47" s="501"/>
      <c r="AP47" s="501"/>
      <c r="AQ47" s="501"/>
      <c r="AR47" s="501"/>
      <c r="AS47" s="501"/>
      <c r="AT47" s="501"/>
      <c r="AU47" s="501"/>
      <c r="AV47" s="501"/>
      <c r="AW47" s="501"/>
      <c r="AX47" s="501"/>
      <c r="AY47" s="501"/>
      <c r="AZ47" s="501"/>
    </row>
    <row r="48" spans="1:52" s="47" customFormat="1">
      <c r="A48" s="324"/>
      <c r="B48" s="428" t="s">
        <v>306</v>
      </c>
      <c r="C48" s="269"/>
      <c r="D48" s="269"/>
      <c r="E48" s="269"/>
      <c r="F48" s="269"/>
      <c r="G48" s="269"/>
      <c r="H48" s="269"/>
      <c r="I48" s="269">
        <v>4.7</v>
      </c>
      <c r="J48" s="269">
        <v>0</v>
      </c>
      <c r="K48" s="269">
        <v>7.9</v>
      </c>
      <c r="L48" s="269">
        <v>9.6999999999999993</v>
      </c>
      <c r="M48" s="269">
        <v>11.2</v>
      </c>
      <c r="N48" s="269">
        <v>14.6</v>
      </c>
      <c r="O48" s="269">
        <v>15.5</v>
      </c>
      <c r="P48" s="269">
        <v>10.1</v>
      </c>
      <c r="Q48" s="269">
        <v>8.5</v>
      </c>
      <c r="R48" s="269">
        <v>10.5</v>
      </c>
      <c r="S48" s="269">
        <v>11.2</v>
      </c>
      <c r="T48" s="269">
        <v>11.7</v>
      </c>
      <c r="U48" s="269">
        <v>14.3</v>
      </c>
      <c r="V48" s="269">
        <v>14</v>
      </c>
      <c r="W48" s="269">
        <v>14.1</v>
      </c>
      <c r="X48" s="269">
        <v>14.1</v>
      </c>
      <c r="Y48" s="269">
        <v>16.7</v>
      </c>
      <c r="Z48" s="323">
        <v>20.5</v>
      </c>
      <c r="AA48" s="323">
        <v>25.3</v>
      </c>
      <c r="AB48" s="732" t="s">
        <v>120</v>
      </c>
      <c r="AC48" s="732" t="s">
        <v>120</v>
      </c>
      <c r="AD48" s="786"/>
      <c r="AE48" s="786"/>
      <c r="AF48" s="342"/>
      <c r="AG48" s="1007"/>
      <c r="AH48" s="342"/>
      <c r="AI48" s="342"/>
      <c r="AJ48" s="342"/>
      <c r="AK48" s="342"/>
      <c r="AL48" s="342"/>
      <c r="AM48" s="501"/>
      <c r="AN48" s="501"/>
      <c r="AO48" s="501"/>
      <c r="AP48" s="501"/>
      <c r="AQ48" s="501"/>
      <c r="AR48" s="501"/>
      <c r="AS48" s="501"/>
      <c r="AT48" s="501"/>
      <c r="AU48" s="501"/>
      <c r="AV48" s="501"/>
      <c r="AW48" s="501"/>
      <c r="AX48" s="501"/>
      <c r="AY48" s="501"/>
      <c r="AZ48" s="501"/>
    </row>
    <row r="49" spans="1:52" s="47" customFormat="1">
      <c r="A49" s="324"/>
      <c r="B49" s="322" t="s">
        <v>307</v>
      </c>
      <c r="C49" s="269"/>
      <c r="D49" s="269"/>
      <c r="E49" s="269"/>
      <c r="F49" s="269"/>
      <c r="G49" s="269"/>
      <c r="H49" s="269"/>
      <c r="I49" s="269">
        <v>74.099999999999994</v>
      </c>
      <c r="J49" s="269">
        <v>76.599999999999994</v>
      </c>
      <c r="K49" s="269">
        <v>59.9</v>
      </c>
      <c r="L49" s="269">
        <v>51.7</v>
      </c>
      <c r="M49" s="269">
        <v>41.1</v>
      </c>
      <c r="N49" s="269">
        <v>47.4</v>
      </c>
      <c r="O49" s="269">
        <v>49.5</v>
      </c>
      <c r="P49" s="269">
        <v>35.6</v>
      </c>
      <c r="Q49" s="269">
        <v>34</v>
      </c>
      <c r="R49" s="269">
        <v>17.5</v>
      </c>
      <c r="S49" s="269">
        <v>11.8</v>
      </c>
      <c r="T49" s="269">
        <v>21.3</v>
      </c>
      <c r="U49" s="269">
        <v>16.100000000000001</v>
      </c>
      <c r="V49" s="269">
        <v>21.2</v>
      </c>
      <c r="W49" s="269">
        <v>38.200000000000003</v>
      </c>
      <c r="X49" s="269">
        <v>23.9</v>
      </c>
      <c r="Y49" s="269">
        <v>26.7</v>
      </c>
      <c r="Z49" s="323">
        <v>33.5</v>
      </c>
      <c r="AA49" s="323">
        <v>11.4</v>
      </c>
      <c r="AB49" s="732" t="s">
        <v>120</v>
      </c>
      <c r="AC49" s="732" t="s">
        <v>120</v>
      </c>
      <c r="AD49" s="786"/>
      <c r="AE49" s="786"/>
      <c r="AF49" s="342"/>
      <c r="AG49" s="1007"/>
      <c r="AH49" s="342"/>
      <c r="AI49" s="342"/>
      <c r="AJ49" s="342"/>
      <c r="AK49" s="342"/>
      <c r="AL49" s="342"/>
      <c r="AM49" s="501"/>
      <c r="AN49" s="501"/>
      <c r="AO49" s="501"/>
      <c r="AP49" s="501"/>
      <c r="AQ49" s="501"/>
      <c r="AR49" s="501"/>
      <c r="AS49" s="501"/>
      <c r="AT49" s="501"/>
      <c r="AU49" s="501"/>
      <c r="AV49" s="501"/>
      <c r="AW49" s="501"/>
      <c r="AX49" s="501"/>
      <c r="AY49" s="501"/>
      <c r="AZ49" s="501"/>
    </row>
    <row r="50" spans="1:52" s="47" customFormat="1">
      <c r="A50" s="324"/>
      <c r="B50" s="322" t="s">
        <v>308</v>
      </c>
      <c r="C50" s="269"/>
      <c r="D50" s="269"/>
      <c r="E50" s="269"/>
      <c r="F50" s="269"/>
      <c r="G50" s="269"/>
      <c r="H50" s="269"/>
      <c r="I50" s="269"/>
      <c r="J50" s="269"/>
      <c r="K50" s="269"/>
      <c r="L50" s="269"/>
      <c r="M50" s="269">
        <v>12.3</v>
      </c>
      <c r="N50" s="269">
        <v>12.3</v>
      </c>
      <c r="O50" s="269">
        <v>11.8</v>
      </c>
      <c r="P50" s="269"/>
      <c r="Q50" s="269"/>
      <c r="R50" s="269"/>
      <c r="S50" s="269"/>
      <c r="T50" s="269"/>
      <c r="U50" s="269"/>
      <c r="V50" s="269"/>
      <c r="W50" s="269"/>
      <c r="X50" s="269"/>
      <c r="Y50" s="269"/>
      <c r="Z50" s="323"/>
      <c r="AA50" s="323">
        <v>42.6</v>
      </c>
      <c r="AB50" s="732" t="s">
        <v>120</v>
      </c>
      <c r="AC50" s="732" t="s">
        <v>120</v>
      </c>
      <c r="AD50" s="786"/>
      <c r="AE50" s="786"/>
      <c r="AF50" s="342"/>
      <c r="AG50" s="1007"/>
      <c r="AH50" s="342"/>
      <c r="AI50" s="342"/>
      <c r="AJ50" s="342"/>
      <c r="AK50" s="342"/>
      <c r="AL50" s="342"/>
      <c r="AM50" s="501"/>
      <c r="AN50" s="501"/>
      <c r="AO50" s="501"/>
      <c r="AP50" s="501"/>
      <c r="AQ50" s="501"/>
      <c r="AR50" s="501"/>
      <c r="AS50" s="501"/>
      <c r="AT50" s="501"/>
      <c r="AU50" s="501"/>
      <c r="AV50" s="501"/>
      <c r="AW50" s="501"/>
      <c r="AX50" s="501"/>
      <c r="AY50" s="501"/>
      <c r="AZ50" s="501"/>
    </row>
    <row r="51" spans="1:52" s="47" customFormat="1">
      <c r="A51" s="324"/>
      <c r="B51" s="322" t="s">
        <v>309</v>
      </c>
      <c r="C51" s="269"/>
      <c r="D51" s="269"/>
      <c r="E51" s="269"/>
      <c r="F51" s="269"/>
      <c r="G51" s="269"/>
      <c r="H51" s="269"/>
      <c r="I51" s="269"/>
      <c r="J51" s="269"/>
      <c r="K51" s="269"/>
      <c r="L51" s="269"/>
      <c r="M51" s="269"/>
      <c r="N51" s="269"/>
      <c r="O51" s="269"/>
      <c r="P51" s="269"/>
      <c r="Q51" s="274" t="s">
        <v>120</v>
      </c>
      <c r="R51" s="269">
        <v>9.1</v>
      </c>
      <c r="S51" s="269">
        <v>11.8</v>
      </c>
      <c r="T51" s="269">
        <v>11.5</v>
      </c>
      <c r="U51" s="269">
        <v>13.4</v>
      </c>
      <c r="V51" s="269">
        <v>14.5</v>
      </c>
      <c r="W51" s="269">
        <v>28.4</v>
      </c>
      <c r="X51" s="269">
        <v>39.200000000000003</v>
      </c>
      <c r="Y51" s="269">
        <v>51.3</v>
      </c>
      <c r="Z51" s="323">
        <v>63.2</v>
      </c>
      <c r="AA51" s="325" t="s">
        <v>120</v>
      </c>
      <c r="AB51" s="732" t="s">
        <v>120</v>
      </c>
      <c r="AC51" s="732" t="s">
        <v>120</v>
      </c>
      <c r="AD51" s="786"/>
      <c r="AE51" s="786"/>
      <c r="AF51" s="342"/>
      <c r="AG51" s="1007"/>
      <c r="AH51" s="342"/>
      <c r="AI51" s="342"/>
      <c r="AJ51" s="342"/>
      <c r="AK51" s="342"/>
      <c r="AL51" s="342"/>
      <c r="AM51" s="501"/>
      <c r="AN51" s="501"/>
      <c r="AO51" s="501"/>
      <c r="AP51" s="501"/>
      <c r="AQ51" s="501"/>
      <c r="AR51" s="501"/>
      <c r="AS51" s="501"/>
      <c r="AT51" s="501"/>
      <c r="AU51" s="501"/>
      <c r="AV51" s="501"/>
      <c r="AW51" s="501"/>
      <c r="AX51" s="501"/>
      <c r="AY51" s="501"/>
      <c r="AZ51" s="501"/>
    </row>
    <row r="52" spans="1:52" s="47" customFormat="1">
      <c r="A52" s="324"/>
      <c r="B52" s="428" t="s">
        <v>310</v>
      </c>
      <c r="C52" s="269"/>
      <c r="D52" s="269"/>
      <c r="E52" s="269"/>
      <c r="F52" s="269"/>
      <c r="G52" s="269"/>
      <c r="H52" s="269"/>
      <c r="I52" s="269"/>
      <c r="J52" s="269">
        <v>190.1</v>
      </c>
      <c r="K52" s="269">
        <v>223.9</v>
      </c>
      <c r="L52" s="269">
        <v>130.80000000000001</v>
      </c>
      <c r="M52" s="269">
        <v>68.3</v>
      </c>
      <c r="N52" s="269">
        <v>69.099999999999994</v>
      </c>
      <c r="O52" s="269">
        <v>70.8</v>
      </c>
      <c r="P52" s="269">
        <v>50</v>
      </c>
      <c r="Q52" s="269">
        <v>26.9</v>
      </c>
      <c r="R52" s="269">
        <v>21.8</v>
      </c>
      <c r="S52" s="269">
        <v>34.5</v>
      </c>
      <c r="T52" s="269">
        <v>37.5</v>
      </c>
      <c r="U52" s="269">
        <v>58</v>
      </c>
      <c r="V52" s="269">
        <f>SUM(V53:V54)</f>
        <v>62.8</v>
      </c>
      <c r="W52" s="269">
        <f>SUM(W53:W54)</f>
        <v>81.900000000000006</v>
      </c>
      <c r="X52" s="269">
        <f>SUM(X53:X54)</f>
        <v>83.9</v>
      </c>
      <c r="Y52" s="269">
        <f>SUM(Y53:Y57)</f>
        <v>109.39999999999999</v>
      </c>
      <c r="Z52" s="323">
        <f>SUM(Z53:Z57)</f>
        <v>133.30000000000001</v>
      </c>
      <c r="AA52" s="325" t="s">
        <v>120</v>
      </c>
      <c r="AB52" s="732" t="s">
        <v>120</v>
      </c>
      <c r="AC52" s="732" t="s">
        <v>120</v>
      </c>
      <c r="AD52" s="786"/>
      <c r="AE52" s="786"/>
      <c r="AF52" s="342"/>
      <c r="AG52" s="1007"/>
      <c r="AH52" s="342"/>
      <c r="AI52" s="342"/>
      <c r="AJ52" s="342"/>
      <c r="AK52" s="342"/>
      <c r="AL52" s="342"/>
      <c r="AM52" s="501"/>
      <c r="AN52" s="501"/>
      <c r="AO52" s="501"/>
      <c r="AP52" s="501"/>
      <c r="AQ52" s="501"/>
      <c r="AR52" s="501"/>
      <c r="AS52" s="501"/>
      <c r="AT52" s="501"/>
      <c r="AU52" s="501"/>
      <c r="AV52" s="501"/>
      <c r="AW52" s="501"/>
      <c r="AX52" s="501"/>
      <c r="AY52" s="501"/>
      <c r="AZ52" s="501"/>
    </row>
    <row r="53" spans="1:52" s="47" customFormat="1">
      <c r="A53" s="324"/>
      <c r="B53" s="486" t="s">
        <v>311</v>
      </c>
      <c r="C53" s="269"/>
      <c r="D53" s="269"/>
      <c r="E53" s="269"/>
      <c r="F53" s="269"/>
      <c r="G53" s="269"/>
      <c r="H53" s="269"/>
      <c r="I53" s="269"/>
      <c r="J53" s="269">
        <v>20.7</v>
      </c>
      <c r="K53" s="269">
        <v>76.5</v>
      </c>
      <c r="L53" s="269">
        <v>62.8</v>
      </c>
      <c r="M53" s="269">
        <v>31.7</v>
      </c>
      <c r="N53" s="269">
        <v>32</v>
      </c>
      <c r="O53" s="269">
        <v>31.9</v>
      </c>
      <c r="P53" s="269">
        <v>22.3</v>
      </c>
      <c r="Q53" s="269">
        <v>13.9</v>
      </c>
      <c r="R53" s="269">
        <v>12.5</v>
      </c>
      <c r="S53" s="269">
        <v>12.7</v>
      </c>
      <c r="T53" s="269">
        <v>14.4</v>
      </c>
      <c r="U53" s="269">
        <v>15.4</v>
      </c>
      <c r="V53" s="269">
        <v>16.7</v>
      </c>
      <c r="W53" s="269">
        <v>34.1</v>
      </c>
      <c r="X53" s="269">
        <v>44</v>
      </c>
      <c r="Y53" s="269">
        <v>61.1</v>
      </c>
      <c r="Z53" s="323">
        <v>79.400000000000006</v>
      </c>
      <c r="AA53" s="323">
        <v>107</v>
      </c>
      <c r="AB53" s="732" t="s">
        <v>120</v>
      </c>
      <c r="AC53" s="732" t="s">
        <v>120</v>
      </c>
      <c r="AD53" s="786"/>
      <c r="AE53" s="786"/>
      <c r="AF53" s="342"/>
      <c r="AG53" s="1007"/>
      <c r="AH53" s="342"/>
      <c r="AI53" s="342"/>
      <c r="AJ53" s="342"/>
      <c r="AK53" s="342"/>
      <c r="AL53" s="342"/>
      <c r="AM53" s="501"/>
      <c r="AN53" s="501"/>
      <c r="AO53" s="501"/>
      <c r="AP53" s="501"/>
      <c r="AQ53" s="501"/>
      <c r="AR53" s="501"/>
      <c r="AS53" s="501"/>
      <c r="AT53" s="501"/>
      <c r="AU53" s="501"/>
      <c r="AV53" s="501"/>
      <c r="AW53" s="501"/>
      <c r="AX53" s="501"/>
      <c r="AY53" s="501"/>
      <c r="AZ53" s="501"/>
    </row>
    <row r="54" spans="1:52" s="47" customFormat="1">
      <c r="A54" s="324"/>
      <c r="B54" s="486" t="s">
        <v>312</v>
      </c>
      <c r="C54" s="269"/>
      <c r="D54" s="269"/>
      <c r="E54" s="269"/>
      <c r="F54" s="269"/>
      <c r="G54" s="269"/>
      <c r="H54" s="269"/>
      <c r="I54" s="269"/>
      <c r="J54" s="269">
        <v>16.399999999999999</v>
      </c>
      <c r="K54" s="269">
        <v>77.099999999999994</v>
      </c>
      <c r="L54" s="269">
        <v>59.3</v>
      </c>
      <c r="M54" s="269">
        <f t="shared" ref="M54:S54" si="1">SUM(M55:M56)</f>
        <v>36.6</v>
      </c>
      <c r="N54" s="269">
        <f t="shared" si="1"/>
        <v>37.1</v>
      </c>
      <c r="O54" s="269">
        <f t="shared" si="1"/>
        <v>38.900000000000006</v>
      </c>
      <c r="P54" s="269">
        <f t="shared" si="1"/>
        <v>17.7</v>
      </c>
      <c r="Q54" s="269">
        <f t="shared" si="1"/>
        <v>12.899999999999999</v>
      </c>
      <c r="R54" s="269">
        <f t="shared" si="1"/>
        <v>9.3999999999999986</v>
      </c>
      <c r="S54" s="269">
        <f t="shared" si="1"/>
        <v>21.8</v>
      </c>
      <c r="T54" s="269">
        <f>SUM(T55:T56)</f>
        <v>23.1</v>
      </c>
      <c r="U54" s="269">
        <f>SUM(U55:U57)</f>
        <v>42.6</v>
      </c>
      <c r="V54" s="269">
        <f>SUM(V55:V57)</f>
        <v>46.1</v>
      </c>
      <c r="W54" s="269">
        <f>SUM(W55:W57)</f>
        <v>47.800000000000004</v>
      </c>
      <c r="X54" s="269">
        <f>SUM(X55:X57)</f>
        <v>39.900000000000006</v>
      </c>
      <c r="Y54" s="269">
        <v>46</v>
      </c>
      <c r="Z54" s="323">
        <v>50.4</v>
      </c>
      <c r="AA54" s="323">
        <v>52.7</v>
      </c>
      <c r="AB54" s="732" t="s">
        <v>120</v>
      </c>
      <c r="AC54" s="732" t="s">
        <v>120</v>
      </c>
      <c r="AD54" s="786"/>
      <c r="AE54" s="786"/>
      <c r="AF54" s="342"/>
      <c r="AG54" s="1007"/>
      <c r="AH54" s="342"/>
      <c r="AI54" s="342"/>
      <c r="AJ54" s="342"/>
      <c r="AK54" s="342"/>
      <c r="AL54" s="342"/>
      <c r="AM54" s="501"/>
      <c r="AN54" s="501"/>
      <c r="AO54" s="501"/>
      <c r="AP54" s="501"/>
      <c r="AQ54" s="501"/>
      <c r="AR54" s="501"/>
      <c r="AS54" s="501"/>
      <c r="AT54" s="501"/>
      <c r="AU54" s="501"/>
      <c r="AV54" s="501"/>
      <c r="AW54" s="501"/>
      <c r="AX54" s="501"/>
      <c r="AY54" s="501"/>
      <c r="AZ54" s="501"/>
    </row>
    <row r="55" spans="1:52" s="47" customFormat="1">
      <c r="A55" s="324"/>
      <c r="B55" s="486" t="s">
        <v>313</v>
      </c>
      <c r="C55" s="269"/>
      <c r="D55" s="269"/>
      <c r="E55" s="269"/>
      <c r="F55" s="269"/>
      <c r="G55" s="269"/>
      <c r="H55" s="269"/>
      <c r="I55" s="269"/>
      <c r="J55" s="269"/>
      <c r="K55" s="269"/>
      <c r="L55" s="269"/>
      <c r="M55" s="269">
        <v>31.7</v>
      </c>
      <c r="N55" s="269">
        <v>31.9</v>
      </c>
      <c r="O55" s="269">
        <v>33.200000000000003</v>
      </c>
      <c r="P55" s="269">
        <v>14.5</v>
      </c>
      <c r="Q55" s="269">
        <v>8.1</v>
      </c>
      <c r="R55" s="269">
        <v>3.8</v>
      </c>
      <c r="S55" s="269">
        <v>15.4</v>
      </c>
      <c r="T55" s="269">
        <v>16.5</v>
      </c>
      <c r="U55" s="269">
        <v>37.4</v>
      </c>
      <c r="V55" s="269">
        <v>40.9</v>
      </c>
      <c r="W55" s="269">
        <v>33.700000000000003</v>
      </c>
      <c r="X55" s="269">
        <v>34.200000000000003</v>
      </c>
      <c r="Y55" s="269" t="s">
        <v>120</v>
      </c>
      <c r="Z55" s="325" t="s">
        <v>120</v>
      </c>
      <c r="AA55" s="325" t="s">
        <v>120</v>
      </c>
      <c r="AB55" s="732" t="s">
        <v>120</v>
      </c>
      <c r="AC55" s="732" t="s">
        <v>120</v>
      </c>
      <c r="AD55" s="786"/>
      <c r="AE55" s="786"/>
      <c r="AF55" s="342"/>
      <c r="AG55" s="1007"/>
      <c r="AH55" s="342"/>
      <c r="AI55" s="342"/>
      <c r="AJ55" s="342"/>
      <c r="AK55" s="342"/>
      <c r="AL55" s="342"/>
      <c r="AM55" s="501"/>
      <c r="AN55" s="501"/>
      <c r="AO55" s="501"/>
      <c r="AP55" s="501"/>
      <c r="AQ55" s="501"/>
      <c r="AR55" s="501"/>
      <c r="AS55" s="501"/>
      <c r="AT55" s="501"/>
      <c r="AU55" s="501"/>
      <c r="AV55" s="501"/>
      <c r="AW55" s="501"/>
      <c r="AX55" s="501"/>
      <c r="AY55" s="501"/>
      <c r="AZ55" s="501"/>
    </row>
    <row r="56" spans="1:52" s="47" customFormat="1">
      <c r="A56" s="324"/>
      <c r="B56" s="486" t="s">
        <v>314</v>
      </c>
      <c r="C56" s="269"/>
      <c r="D56" s="269"/>
      <c r="E56" s="269"/>
      <c r="F56" s="269"/>
      <c r="G56" s="269"/>
      <c r="H56" s="269"/>
      <c r="I56" s="269"/>
      <c r="J56" s="269">
        <v>5.2</v>
      </c>
      <c r="K56" s="269">
        <v>10.9</v>
      </c>
      <c r="L56" s="269">
        <v>8.6999999999999993</v>
      </c>
      <c r="M56" s="269">
        <v>4.9000000000000004</v>
      </c>
      <c r="N56" s="269">
        <v>5.2</v>
      </c>
      <c r="O56" s="269">
        <v>5.7</v>
      </c>
      <c r="P56" s="269">
        <v>3.2</v>
      </c>
      <c r="Q56" s="269">
        <v>4.8</v>
      </c>
      <c r="R56" s="269">
        <v>5.6</v>
      </c>
      <c r="S56" s="269">
        <v>6.4</v>
      </c>
      <c r="T56" s="269">
        <v>6.6</v>
      </c>
      <c r="U56" s="269">
        <v>3</v>
      </c>
      <c r="V56" s="269">
        <v>3</v>
      </c>
      <c r="W56" s="269">
        <v>11.9</v>
      </c>
      <c r="X56" s="269">
        <v>3.5</v>
      </c>
      <c r="Y56" s="269" t="s">
        <v>120</v>
      </c>
      <c r="Z56" s="325" t="s">
        <v>120</v>
      </c>
      <c r="AA56" s="325" t="s">
        <v>120</v>
      </c>
      <c r="AB56" s="732" t="s">
        <v>120</v>
      </c>
      <c r="AC56" s="732" t="s">
        <v>120</v>
      </c>
      <c r="AD56" s="786"/>
      <c r="AE56" s="786"/>
      <c r="AF56" s="342"/>
      <c r="AG56" s="1007"/>
      <c r="AH56" s="342"/>
      <c r="AI56" s="342"/>
      <c r="AJ56" s="342"/>
      <c r="AK56" s="342"/>
      <c r="AL56" s="342"/>
      <c r="AM56" s="501"/>
      <c r="AN56" s="501"/>
      <c r="AO56" s="501"/>
      <c r="AP56" s="501"/>
      <c r="AQ56" s="501"/>
      <c r="AR56" s="501"/>
      <c r="AS56" s="501"/>
      <c r="AT56" s="501"/>
      <c r="AU56" s="501"/>
      <c r="AV56" s="501"/>
      <c r="AW56" s="501"/>
      <c r="AX56" s="501"/>
      <c r="AY56" s="501"/>
      <c r="AZ56" s="501"/>
    </row>
    <row r="57" spans="1:52" s="47" customFormat="1">
      <c r="A57" s="324"/>
      <c r="B57" s="486" t="s">
        <v>315</v>
      </c>
      <c r="C57" s="269"/>
      <c r="D57" s="269"/>
      <c r="E57" s="269"/>
      <c r="F57" s="269"/>
      <c r="G57" s="269"/>
      <c r="H57" s="269"/>
      <c r="I57" s="269"/>
      <c r="J57" s="269"/>
      <c r="K57" s="269"/>
      <c r="L57" s="269"/>
      <c r="M57" s="269"/>
      <c r="N57" s="269"/>
      <c r="O57" s="269"/>
      <c r="P57" s="269"/>
      <c r="Q57" s="269"/>
      <c r="R57" s="269"/>
      <c r="S57" s="269"/>
      <c r="T57" s="269"/>
      <c r="U57" s="269">
        <v>2.2000000000000002</v>
      </c>
      <c r="V57" s="269">
        <v>2.2000000000000002</v>
      </c>
      <c r="W57" s="269">
        <v>2.2000000000000002</v>
      </c>
      <c r="X57" s="269">
        <v>2.2000000000000002</v>
      </c>
      <c r="Y57" s="269">
        <v>2.2999999999999998</v>
      </c>
      <c r="Z57" s="323">
        <v>3.5</v>
      </c>
      <c r="AA57" s="325" t="s">
        <v>120</v>
      </c>
      <c r="AB57" s="732" t="s">
        <v>120</v>
      </c>
      <c r="AC57" s="732" t="s">
        <v>120</v>
      </c>
      <c r="AD57" s="786"/>
      <c r="AE57" s="786"/>
      <c r="AF57" s="342"/>
      <c r="AG57" s="1007"/>
      <c r="AH57" s="342"/>
      <c r="AI57" s="342"/>
      <c r="AJ57" s="342"/>
      <c r="AK57" s="342"/>
      <c r="AL57" s="342"/>
      <c r="AM57" s="501"/>
      <c r="AN57" s="501"/>
      <c r="AO57" s="501"/>
      <c r="AP57" s="501"/>
      <c r="AQ57" s="501"/>
      <c r="AR57" s="501"/>
      <c r="AS57" s="501"/>
      <c r="AT57" s="501"/>
      <c r="AU57" s="501"/>
      <c r="AV57" s="501"/>
      <c r="AW57" s="501"/>
      <c r="AX57" s="501"/>
      <c r="AY57" s="501"/>
      <c r="AZ57" s="501"/>
    </row>
    <row r="58" spans="1:52" s="47" customFormat="1">
      <c r="A58" s="324"/>
      <c r="B58" s="428" t="s">
        <v>410</v>
      </c>
      <c r="C58" s="325"/>
      <c r="D58" s="325"/>
      <c r="E58" s="325"/>
      <c r="F58" s="325"/>
      <c r="G58" s="325"/>
      <c r="H58" s="325"/>
      <c r="I58" s="325"/>
      <c r="J58" s="325">
        <v>47.5</v>
      </c>
      <c r="K58" s="325">
        <v>24.9</v>
      </c>
      <c r="L58" s="325" t="s">
        <v>120</v>
      </c>
      <c r="M58" s="325" t="s">
        <v>120</v>
      </c>
      <c r="N58" s="325" t="s">
        <v>120</v>
      </c>
      <c r="O58" s="325" t="s">
        <v>120</v>
      </c>
      <c r="P58" s="325" t="s">
        <v>120</v>
      </c>
      <c r="Q58" s="325" t="s">
        <v>120</v>
      </c>
      <c r="R58" s="325" t="s">
        <v>120</v>
      </c>
      <c r="S58" s="325" t="s">
        <v>120</v>
      </c>
      <c r="T58" s="325" t="s">
        <v>120</v>
      </c>
      <c r="U58" s="325" t="s">
        <v>120</v>
      </c>
      <c r="V58" s="325" t="s">
        <v>120</v>
      </c>
      <c r="W58" s="325" t="s">
        <v>120</v>
      </c>
      <c r="X58" s="325" t="s">
        <v>120</v>
      </c>
      <c r="Y58" s="325" t="s">
        <v>120</v>
      </c>
      <c r="Z58" s="325" t="s">
        <v>120</v>
      </c>
      <c r="AA58" s="325" t="s">
        <v>120</v>
      </c>
      <c r="AB58" s="732" t="s">
        <v>120</v>
      </c>
      <c r="AC58" s="732" t="s">
        <v>120</v>
      </c>
      <c r="AD58" s="786"/>
      <c r="AE58" s="786"/>
      <c r="AF58" s="342"/>
      <c r="AG58" s="1007"/>
      <c r="AH58" s="342"/>
      <c r="AI58" s="342"/>
      <c r="AJ58" s="342"/>
      <c r="AK58" s="342"/>
      <c r="AL58" s="342"/>
      <c r="AM58" s="501"/>
      <c r="AN58" s="501"/>
      <c r="AO58" s="501"/>
      <c r="AP58" s="501"/>
      <c r="AQ58" s="501"/>
      <c r="AR58" s="501"/>
      <c r="AS58" s="501"/>
      <c r="AT58" s="501"/>
      <c r="AU58" s="501"/>
      <c r="AV58" s="501"/>
      <c r="AW58" s="501"/>
      <c r="AX58" s="501"/>
      <c r="AY58" s="501"/>
      <c r="AZ58" s="501"/>
    </row>
    <row r="59" spans="1:52" s="47" customFormat="1">
      <c r="A59" s="324"/>
      <c r="B59" s="428" t="s">
        <v>411</v>
      </c>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323"/>
      <c r="AA59" s="323">
        <v>-8.6</v>
      </c>
      <c r="AB59" s="732" t="s">
        <v>120</v>
      </c>
      <c r="AC59" s="732" t="s">
        <v>120</v>
      </c>
      <c r="AD59" s="786"/>
      <c r="AE59" s="786"/>
      <c r="AF59" s="342"/>
      <c r="AG59" s="1007"/>
      <c r="AH59" s="342"/>
      <c r="AI59" s="342"/>
      <c r="AJ59" s="342"/>
      <c r="AK59" s="342"/>
      <c r="AL59" s="342"/>
      <c r="AM59" s="501"/>
      <c r="AN59" s="501"/>
      <c r="AO59" s="501"/>
      <c r="AP59" s="501"/>
      <c r="AQ59" s="501"/>
      <c r="AR59" s="501"/>
      <c r="AS59" s="501"/>
      <c r="AT59" s="501"/>
      <c r="AU59" s="501"/>
      <c r="AV59" s="501"/>
      <c r="AW59" s="501"/>
      <c r="AX59" s="501"/>
      <c r="AY59" s="501"/>
      <c r="AZ59" s="501"/>
    </row>
    <row r="60" spans="1:52" s="12" customFormat="1">
      <c r="A60" s="178">
        <v>31</v>
      </c>
      <c r="B60" s="306" t="s">
        <v>233</v>
      </c>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154">
        <f>'Exp (Tb13B)'!C39</f>
        <v>255.5</v>
      </c>
      <c r="AA60" s="154">
        <f>'Exp (Tb13B)'!D39</f>
        <v>307.3</v>
      </c>
      <c r="AB60" s="154">
        <f>'Exp (Tb13B)'!E39</f>
        <v>286</v>
      </c>
      <c r="AC60" s="154">
        <f>'Exp (Tb13B)'!F39</f>
        <v>39.5</v>
      </c>
      <c r="AD60" s="154">
        <f>'Exp (Tb13B)'!G39</f>
        <v>23</v>
      </c>
      <c r="AE60" s="154">
        <f>'Exp (Tb13B)'!H39</f>
        <v>201</v>
      </c>
      <c r="AF60" s="153">
        <f>'Exp (Tb13B)'!I39</f>
        <v>28.5</v>
      </c>
      <c r="AG60" s="949">
        <f>'Exp (Tb13B)'!J39</f>
        <v>21.5</v>
      </c>
      <c r="AH60" s="153">
        <f>'Exp (Tb13B)'!K39</f>
        <v>18</v>
      </c>
      <c r="AI60" s="153">
        <f>'Exp (Tb13B)'!L39</f>
        <v>16.399999999999999</v>
      </c>
      <c r="AJ60" s="153">
        <f>'Exp (Tb13B)'!M39</f>
        <v>15.8</v>
      </c>
      <c r="AK60" s="153">
        <f>'Exp (Tb13B)'!N39</f>
        <v>17.2</v>
      </c>
      <c r="AL60" s="153">
        <f>'Exp (Tb13B)'!O39</f>
        <v>19.5</v>
      </c>
      <c r="AM60" s="17"/>
      <c r="AN60" s="17"/>
      <c r="AO60" s="17"/>
      <c r="AP60" s="17"/>
      <c r="AQ60" s="17"/>
      <c r="AR60" s="17"/>
      <c r="AS60" s="17"/>
      <c r="AT60" s="17"/>
      <c r="AU60" s="17"/>
      <c r="AV60" s="17"/>
      <c r="AW60" s="17"/>
      <c r="AX60" s="17"/>
      <c r="AY60" s="17"/>
      <c r="AZ60" s="17"/>
    </row>
    <row r="61" spans="1:52" s="27" customFormat="1">
      <c r="A61" s="321"/>
      <c r="B61" s="322" t="s">
        <v>293</v>
      </c>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323"/>
      <c r="AA61" s="323"/>
      <c r="AB61" s="731">
        <v>112.7</v>
      </c>
      <c r="AC61" s="731">
        <v>39.5</v>
      </c>
      <c r="AD61" s="786"/>
      <c r="AE61" s="786"/>
      <c r="AF61" s="342"/>
      <c r="AG61" s="1007"/>
      <c r="AH61" s="342"/>
      <c r="AI61" s="342"/>
      <c r="AJ61" s="342"/>
      <c r="AK61" s="342"/>
      <c r="AL61" s="342"/>
      <c r="AM61" s="500"/>
      <c r="AN61" s="500"/>
      <c r="AO61" s="500"/>
      <c r="AP61" s="500"/>
      <c r="AQ61" s="500"/>
      <c r="AR61" s="500"/>
      <c r="AS61" s="500"/>
      <c r="AT61" s="500"/>
      <c r="AU61" s="500"/>
      <c r="AV61" s="500"/>
      <c r="AW61" s="500"/>
      <c r="AX61" s="500"/>
      <c r="AY61" s="500"/>
      <c r="AZ61" s="500"/>
    </row>
    <row r="62" spans="1:52" s="27" customFormat="1">
      <c r="A62" s="321"/>
      <c r="B62" s="322" t="s">
        <v>316</v>
      </c>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323"/>
      <c r="AA62" s="323"/>
      <c r="AB62" s="731">
        <v>2.4</v>
      </c>
      <c r="AC62" s="732" t="s">
        <v>120</v>
      </c>
      <c r="AD62" s="786"/>
      <c r="AE62" s="786"/>
      <c r="AF62" s="342"/>
      <c r="AG62" s="1007"/>
      <c r="AH62" s="342"/>
      <c r="AI62" s="342"/>
      <c r="AJ62" s="342"/>
      <c r="AK62" s="342"/>
      <c r="AL62" s="342"/>
      <c r="AM62" s="500"/>
      <c r="AN62" s="500"/>
      <c r="AO62" s="500"/>
      <c r="AP62" s="500"/>
      <c r="AQ62" s="500"/>
      <c r="AR62" s="500"/>
      <c r="AS62" s="500"/>
      <c r="AT62" s="500"/>
      <c r="AU62" s="500"/>
      <c r="AV62" s="500"/>
      <c r="AW62" s="500"/>
      <c r="AX62" s="500"/>
      <c r="AY62" s="500"/>
      <c r="AZ62" s="500"/>
    </row>
    <row r="63" spans="1:52" s="12" customFormat="1">
      <c r="A63" s="178">
        <v>9</v>
      </c>
      <c r="B63" s="306" t="s">
        <v>244</v>
      </c>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156" t="str">
        <f>'Exp (Tb13B)'!C41</f>
        <v>-</v>
      </c>
      <c r="AA63" s="156">
        <f>'Exp (Tb13B)'!D41</f>
        <v>545.5</v>
      </c>
      <c r="AB63" s="156" t="str">
        <f>'Exp (Tb13B)'!E41</f>
        <v>-</v>
      </c>
      <c r="AC63" s="156">
        <f>'Exp (Tb13B)'!F41</f>
        <v>0</v>
      </c>
      <c r="AD63" s="156">
        <f>'Exp (Tb13B)'!G41</f>
        <v>0</v>
      </c>
      <c r="AE63" s="156">
        <f>'Exp (Tb13B)'!H41</f>
        <v>0</v>
      </c>
      <c r="AF63" s="155">
        <f>'Exp (Tb13B)'!I41</f>
        <v>0</v>
      </c>
      <c r="AG63" s="950">
        <f>'Exp (Tb13B)'!J41</f>
        <v>0</v>
      </c>
      <c r="AH63" s="155">
        <f>'Exp (Tb13B)'!K41</f>
        <v>0</v>
      </c>
      <c r="AI63" s="155">
        <f>'Exp (Tb13B)'!L41</f>
        <v>0</v>
      </c>
      <c r="AJ63" s="155">
        <f>'Exp (Tb13B)'!M41</f>
        <v>0</v>
      </c>
      <c r="AK63" s="155">
        <f>'Exp (Tb13B)'!N41</f>
        <v>0</v>
      </c>
      <c r="AL63" s="155">
        <f>'Exp (Tb13B)'!O41</f>
        <v>0</v>
      </c>
      <c r="AM63" s="17"/>
      <c r="AN63" s="17"/>
      <c r="AO63" s="17"/>
      <c r="AP63" s="17"/>
      <c r="AQ63" s="17"/>
      <c r="AR63" s="17"/>
      <c r="AS63" s="17"/>
      <c r="AT63" s="17"/>
      <c r="AU63" s="17"/>
      <c r="AV63" s="17"/>
      <c r="AW63" s="17"/>
      <c r="AX63" s="17"/>
      <c r="AY63" s="17"/>
      <c r="AZ63" s="17"/>
    </row>
    <row r="64" spans="1:52" s="12" customFormat="1">
      <c r="A64" s="178"/>
      <c r="B64" s="322"/>
      <c r="C64" s="269"/>
      <c r="D64" s="269"/>
      <c r="E64" s="269"/>
      <c r="F64" s="269"/>
      <c r="G64" s="269"/>
      <c r="H64" s="269"/>
      <c r="I64" s="313"/>
      <c r="J64" s="313"/>
      <c r="K64" s="313"/>
      <c r="L64" s="313"/>
      <c r="M64" s="313"/>
      <c r="N64" s="313"/>
      <c r="O64" s="313"/>
      <c r="P64" s="313"/>
      <c r="Q64" s="313"/>
      <c r="R64" s="313"/>
      <c r="S64" s="313"/>
      <c r="T64" s="313"/>
      <c r="U64" s="313"/>
      <c r="V64" s="313"/>
      <c r="W64" s="313"/>
      <c r="X64" s="313"/>
      <c r="Y64" s="313"/>
      <c r="Z64" s="156"/>
      <c r="AA64" s="156"/>
      <c r="AB64" s="156"/>
      <c r="AC64" s="156"/>
      <c r="AD64" s="156"/>
      <c r="AE64" s="156"/>
      <c r="AF64" s="155"/>
      <c r="AG64" s="950"/>
      <c r="AH64" s="155"/>
      <c r="AI64" s="155"/>
      <c r="AJ64" s="155"/>
      <c r="AK64" s="155"/>
      <c r="AL64" s="155"/>
      <c r="AM64" s="17"/>
      <c r="AN64" s="17"/>
      <c r="AO64" s="17"/>
      <c r="AP64" s="17"/>
      <c r="AQ64" s="17"/>
      <c r="AR64" s="17"/>
      <c r="AS64" s="17"/>
      <c r="AT64" s="17"/>
      <c r="AU64" s="17"/>
      <c r="AV64" s="17"/>
      <c r="AW64" s="17"/>
      <c r="AX64" s="17"/>
      <c r="AY64" s="17"/>
      <c r="AZ64" s="17"/>
    </row>
    <row r="65" spans="1:52" s="13" customFormat="1">
      <c r="A65" s="424"/>
      <c r="B65" s="310" t="s">
        <v>317</v>
      </c>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152">
        <v>176.2</v>
      </c>
      <c r="AA65" s="152">
        <v>221.3</v>
      </c>
      <c r="AB65" s="152">
        <v>245.8</v>
      </c>
      <c r="AC65" s="152">
        <f>'Exp (Tb13B)'!F43</f>
        <v>232.3</v>
      </c>
      <c r="AD65" s="152">
        <f>'Exp (Tb13B)'!G43</f>
        <v>211</v>
      </c>
      <c r="AE65" s="152">
        <f>'Exp (Tb13B)'!H43</f>
        <v>165.2</v>
      </c>
      <c r="AF65" s="149">
        <f>'Exp (Tb13B)'!I43</f>
        <v>213.2</v>
      </c>
      <c r="AG65" s="948">
        <f>'Exp (Tb13B)'!J43</f>
        <v>225.9</v>
      </c>
      <c r="AH65" s="149">
        <f>'Exp (Tb13B)'!K43</f>
        <v>193.8</v>
      </c>
      <c r="AI65" s="149">
        <f>'Exp (Tb13B)'!L43</f>
        <v>185.7</v>
      </c>
      <c r="AJ65" s="149">
        <f>'Exp (Tb13B)'!M43</f>
        <v>183.9</v>
      </c>
      <c r="AK65" s="149">
        <f>'Exp (Tb13B)'!N43</f>
        <v>195.8</v>
      </c>
      <c r="AL65" s="149">
        <f>'Exp (Tb13B)'!O43</f>
        <v>217.1</v>
      </c>
      <c r="AM65" s="17"/>
      <c r="AN65" s="17"/>
      <c r="AO65" s="17"/>
      <c r="AP65" s="17"/>
      <c r="AQ65" s="17"/>
      <c r="AR65" s="17"/>
      <c r="AS65" s="17"/>
      <c r="AT65" s="17"/>
      <c r="AU65" s="17"/>
      <c r="AV65" s="17"/>
      <c r="AW65" s="17"/>
      <c r="AX65" s="17"/>
      <c r="AY65" s="17"/>
      <c r="AZ65" s="17"/>
    </row>
    <row r="66" spans="1:52" s="40" customFormat="1">
      <c r="A66" s="426"/>
      <c r="B66" s="315" t="s">
        <v>317</v>
      </c>
      <c r="C66" s="280"/>
      <c r="D66" s="280"/>
      <c r="E66" s="280"/>
      <c r="F66" s="280"/>
      <c r="G66" s="280"/>
      <c r="H66" s="280"/>
      <c r="I66" s="280"/>
      <c r="J66" s="280"/>
      <c r="K66" s="280"/>
      <c r="L66" s="280">
        <v>8.9</v>
      </c>
      <c r="M66" s="280"/>
      <c r="N66" s="280"/>
      <c r="O66" s="280"/>
      <c r="P66" s="280">
        <v>25</v>
      </c>
      <c r="Q66" s="280">
        <v>31.3</v>
      </c>
      <c r="R66" s="280">
        <v>35</v>
      </c>
      <c r="S66" s="280">
        <v>45.3</v>
      </c>
      <c r="T66" s="280">
        <v>46.5</v>
      </c>
      <c r="U66" s="280">
        <v>50</v>
      </c>
      <c r="V66" s="280">
        <v>52.3</v>
      </c>
      <c r="W66" s="280">
        <v>60.6</v>
      </c>
      <c r="X66" s="280">
        <v>63.2</v>
      </c>
      <c r="Y66" s="280">
        <v>62.5</v>
      </c>
      <c r="Z66" s="316">
        <v>75.2</v>
      </c>
      <c r="AA66" s="316">
        <v>80.2</v>
      </c>
      <c r="AB66" s="730">
        <v>230.8</v>
      </c>
      <c r="AC66" s="730">
        <v>232.3</v>
      </c>
      <c r="AD66" s="789"/>
      <c r="AE66" s="789"/>
      <c r="AF66" s="346"/>
      <c r="AG66" s="1010"/>
      <c r="AH66" s="346"/>
      <c r="AI66" s="346"/>
      <c r="AJ66" s="346"/>
      <c r="AK66" s="346"/>
      <c r="AL66" s="346"/>
      <c r="AM66" s="48"/>
      <c r="AN66" s="48"/>
      <c r="AO66" s="48"/>
      <c r="AP66" s="48"/>
      <c r="AQ66" s="48"/>
      <c r="AR66" s="48"/>
      <c r="AS66" s="48"/>
      <c r="AT66" s="48"/>
      <c r="AU66" s="48"/>
      <c r="AV66" s="48"/>
      <c r="AW66" s="48"/>
      <c r="AX66" s="48"/>
      <c r="AY66" s="48"/>
      <c r="AZ66" s="48"/>
    </row>
    <row r="67" spans="1:52">
      <c r="A67" s="178">
        <v>21</v>
      </c>
      <c r="B67" s="306" t="s">
        <v>215</v>
      </c>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154">
        <f>'Exp (Tb13B)'!C44</f>
        <v>58.2</v>
      </c>
      <c r="AA67" s="154">
        <f>'Exp (Tb13B)'!D44</f>
        <v>56.1</v>
      </c>
      <c r="AB67" s="154">
        <f>'Exp (Tb13B)'!E44</f>
        <v>63.5</v>
      </c>
      <c r="AC67" s="154">
        <f>'Exp (Tb13B)'!F44</f>
        <v>103.5</v>
      </c>
      <c r="AD67" s="154">
        <f>'Exp (Tb13B)'!G44</f>
        <v>113.9</v>
      </c>
      <c r="AE67" s="154">
        <f>'Exp (Tb13B)'!H44</f>
        <v>111.3</v>
      </c>
      <c r="AF67" s="153">
        <f>'Exp (Tb13B)'!I44</f>
        <v>95.7</v>
      </c>
      <c r="AG67" s="949">
        <f>'Exp (Tb13B)'!J44</f>
        <v>119.8</v>
      </c>
      <c r="AH67" s="153">
        <f>'Exp (Tb13B)'!K44</f>
        <v>64.599999999999994</v>
      </c>
      <c r="AI67" s="153">
        <f>'Exp (Tb13B)'!L44</f>
        <v>68.3</v>
      </c>
      <c r="AJ67" s="153">
        <f>'Exp (Tb13B)'!M44</f>
        <v>70.3</v>
      </c>
      <c r="AK67" s="153">
        <f>'Exp (Tb13B)'!N44</f>
        <v>72.5</v>
      </c>
      <c r="AL67" s="153">
        <f>'Exp (Tb13B)'!O44</f>
        <v>76.8</v>
      </c>
      <c r="AM67" s="16"/>
      <c r="AN67" s="16"/>
      <c r="AO67" s="16"/>
      <c r="AP67" s="16"/>
      <c r="AQ67" s="16"/>
      <c r="AR67" s="16"/>
      <c r="AS67" s="16"/>
      <c r="AT67" s="16"/>
      <c r="AU67" s="16"/>
      <c r="AV67" s="16"/>
      <c r="AW67" s="16"/>
      <c r="AX67" s="16"/>
      <c r="AY67" s="16"/>
      <c r="AZ67" s="16"/>
    </row>
    <row r="68" spans="1:52" s="27" customFormat="1">
      <c r="A68" s="321"/>
      <c r="B68" s="428" t="s">
        <v>284</v>
      </c>
      <c r="C68" s="269"/>
      <c r="D68" s="269"/>
      <c r="E68" s="269"/>
      <c r="F68" s="269"/>
      <c r="G68" s="269"/>
      <c r="H68" s="269"/>
      <c r="I68" s="269"/>
      <c r="J68" s="269"/>
      <c r="K68" s="269"/>
      <c r="L68" s="269"/>
      <c r="M68" s="269"/>
      <c r="N68" s="269"/>
      <c r="O68" s="269"/>
      <c r="P68" s="269"/>
      <c r="Q68" s="269"/>
      <c r="R68" s="269"/>
      <c r="S68" s="269"/>
      <c r="T68" s="269"/>
      <c r="U68" s="269">
        <v>23.1</v>
      </c>
      <c r="V68" s="269">
        <v>33</v>
      </c>
      <c r="W68" s="269">
        <v>40.299999999999997</v>
      </c>
      <c r="X68" s="269">
        <v>41.7</v>
      </c>
      <c r="Y68" s="269">
        <v>52.9</v>
      </c>
      <c r="Z68" s="323">
        <v>58.2</v>
      </c>
      <c r="AA68" s="323">
        <v>56.1</v>
      </c>
      <c r="AB68" s="731">
        <v>63.5</v>
      </c>
      <c r="AC68" s="731">
        <v>88.4</v>
      </c>
      <c r="AD68" s="786"/>
      <c r="AE68" s="786"/>
      <c r="AF68" s="342"/>
      <c r="AG68" s="1007"/>
      <c r="AH68" s="342"/>
      <c r="AI68" s="342"/>
      <c r="AJ68" s="342"/>
      <c r="AK68" s="342"/>
      <c r="AL68" s="342"/>
      <c r="AM68" s="500"/>
      <c r="AN68" s="500"/>
      <c r="AO68" s="500"/>
      <c r="AP68" s="500"/>
      <c r="AQ68" s="500"/>
      <c r="AR68" s="500"/>
      <c r="AS68" s="500"/>
      <c r="AT68" s="500"/>
      <c r="AU68" s="500"/>
      <c r="AV68" s="500"/>
      <c r="AW68" s="500"/>
      <c r="AX68" s="500"/>
      <c r="AY68" s="500"/>
      <c r="AZ68" s="500"/>
    </row>
    <row r="69" spans="1:52" s="47" customFormat="1">
      <c r="A69" s="324"/>
      <c r="B69" s="711" t="s">
        <v>298</v>
      </c>
      <c r="C69" s="269"/>
      <c r="D69" s="269"/>
      <c r="E69" s="269"/>
      <c r="F69" s="269"/>
      <c r="G69" s="269"/>
      <c r="H69" s="269"/>
      <c r="I69" s="269"/>
      <c r="J69" s="269"/>
      <c r="K69" s="269"/>
      <c r="L69" s="269"/>
      <c r="M69" s="269"/>
      <c r="N69" s="269"/>
      <c r="O69" s="269"/>
      <c r="P69" s="269"/>
      <c r="Q69" s="269"/>
      <c r="R69" s="269"/>
      <c r="S69" s="269"/>
      <c r="T69" s="269"/>
      <c r="U69" s="269">
        <v>17</v>
      </c>
      <c r="V69" s="269">
        <v>25.6</v>
      </c>
      <c r="W69" s="269">
        <v>31.1</v>
      </c>
      <c r="X69" s="269">
        <v>30.4</v>
      </c>
      <c r="Y69" s="269">
        <v>39</v>
      </c>
      <c r="Z69" s="323">
        <v>40.799999999999997</v>
      </c>
      <c r="AA69" s="323">
        <v>35.299999999999997</v>
      </c>
      <c r="AB69" s="732" t="s">
        <v>120</v>
      </c>
      <c r="AC69" s="732" t="s">
        <v>120</v>
      </c>
      <c r="AD69" s="786"/>
      <c r="AE69" s="786"/>
      <c r="AF69" s="342"/>
      <c r="AG69" s="1007"/>
      <c r="AH69" s="342"/>
      <c r="AI69" s="342"/>
      <c r="AJ69" s="342"/>
      <c r="AK69" s="342"/>
      <c r="AL69" s="342"/>
      <c r="AM69" s="501"/>
      <c r="AN69" s="501"/>
      <c r="AO69" s="501"/>
      <c r="AP69" s="501"/>
      <c r="AQ69" s="501"/>
      <c r="AR69" s="501"/>
      <c r="AS69" s="501"/>
      <c r="AT69" s="501"/>
      <c r="AU69" s="501"/>
      <c r="AV69" s="501"/>
      <c r="AW69" s="501"/>
      <c r="AX69" s="501"/>
      <c r="AY69" s="501"/>
      <c r="AZ69" s="501"/>
    </row>
    <row r="70" spans="1:52" s="47" customFormat="1">
      <c r="A70" s="324"/>
      <c r="B70" s="711" t="s">
        <v>559</v>
      </c>
      <c r="C70" s="269"/>
      <c r="D70" s="269"/>
      <c r="E70" s="269"/>
      <c r="F70" s="269"/>
      <c r="G70" s="269"/>
      <c r="H70" s="269"/>
      <c r="I70" s="269"/>
      <c r="J70" s="269"/>
      <c r="K70" s="269"/>
      <c r="L70" s="269"/>
      <c r="M70" s="269"/>
      <c r="N70" s="269"/>
      <c r="O70" s="269"/>
      <c r="P70" s="269"/>
      <c r="Q70" s="269"/>
      <c r="R70" s="269"/>
      <c r="S70" s="269"/>
      <c r="T70" s="269"/>
      <c r="U70" s="269">
        <v>6.1</v>
      </c>
      <c r="V70" s="269">
        <v>7.4</v>
      </c>
      <c r="W70" s="269">
        <v>9.1999999999999993</v>
      </c>
      <c r="X70" s="269">
        <v>11.3</v>
      </c>
      <c r="Y70" s="269">
        <f>Y68-Y69</f>
        <v>13.899999999999999</v>
      </c>
      <c r="Z70" s="325" t="s">
        <v>120</v>
      </c>
      <c r="AA70" s="325" t="s">
        <v>120</v>
      </c>
      <c r="AB70" s="732" t="s">
        <v>120</v>
      </c>
      <c r="AC70" s="732" t="s">
        <v>120</v>
      </c>
      <c r="AD70" s="786"/>
      <c r="AE70" s="786"/>
      <c r="AF70" s="342"/>
      <c r="AG70" s="1007"/>
      <c r="AH70" s="342"/>
      <c r="AI70" s="342"/>
      <c r="AJ70" s="342"/>
      <c r="AK70" s="342"/>
      <c r="AL70" s="342"/>
      <c r="AM70" s="501"/>
      <c r="AN70" s="501"/>
      <c r="AO70" s="501"/>
      <c r="AP70" s="501"/>
      <c r="AQ70" s="501"/>
      <c r="AR70" s="501"/>
      <c r="AS70" s="501"/>
      <c r="AT70" s="501"/>
      <c r="AU70" s="501"/>
      <c r="AV70" s="501"/>
      <c r="AW70" s="501"/>
      <c r="AX70" s="501"/>
      <c r="AY70" s="501"/>
      <c r="AZ70" s="501"/>
    </row>
    <row r="71" spans="1:52" s="47" customFormat="1">
      <c r="A71" s="324"/>
      <c r="B71" s="430" t="s">
        <v>560</v>
      </c>
      <c r="C71" s="269"/>
      <c r="D71" s="269"/>
      <c r="E71" s="269"/>
      <c r="F71" s="269"/>
      <c r="G71" s="269"/>
      <c r="H71" s="269"/>
      <c r="I71" s="269"/>
      <c r="J71" s="269"/>
      <c r="K71" s="269"/>
      <c r="L71" s="269"/>
      <c r="M71" s="269"/>
      <c r="N71" s="269"/>
      <c r="O71" s="269"/>
      <c r="P71" s="269"/>
      <c r="Q71" s="269"/>
      <c r="R71" s="269"/>
      <c r="S71" s="269"/>
      <c r="T71" s="269"/>
      <c r="U71" s="269"/>
      <c r="V71" s="269"/>
      <c r="W71" s="269"/>
      <c r="X71" s="269"/>
      <c r="Y71" s="269">
        <v>1</v>
      </c>
      <c r="Z71" s="323">
        <v>0.8</v>
      </c>
      <c r="AA71" s="323">
        <v>1.4</v>
      </c>
      <c r="AB71" s="732" t="s">
        <v>120</v>
      </c>
      <c r="AC71" s="732" t="s">
        <v>120</v>
      </c>
      <c r="AD71" s="786"/>
      <c r="AE71" s="786"/>
      <c r="AF71" s="342"/>
      <c r="AG71" s="1007"/>
      <c r="AH71" s="342"/>
      <c r="AI71" s="342"/>
      <c r="AJ71" s="342"/>
      <c r="AK71" s="342"/>
      <c r="AL71" s="342"/>
      <c r="AM71" s="501"/>
      <c r="AN71" s="501"/>
      <c r="AO71" s="501"/>
      <c r="AP71" s="501"/>
      <c r="AQ71" s="501"/>
      <c r="AR71" s="501"/>
      <c r="AS71" s="501"/>
      <c r="AT71" s="501"/>
      <c r="AU71" s="501"/>
      <c r="AV71" s="501"/>
      <c r="AW71" s="501"/>
      <c r="AX71" s="501"/>
      <c r="AY71" s="501"/>
      <c r="AZ71" s="501"/>
    </row>
    <row r="72" spans="1:52" s="47" customFormat="1">
      <c r="A72" s="324"/>
      <c r="B72" s="430" t="s">
        <v>561</v>
      </c>
      <c r="C72" s="269"/>
      <c r="D72" s="269"/>
      <c r="E72" s="269"/>
      <c r="F72" s="269"/>
      <c r="G72" s="269"/>
      <c r="H72" s="269"/>
      <c r="I72" s="269"/>
      <c r="J72" s="269"/>
      <c r="K72" s="269"/>
      <c r="L72" s="269"/>
      <c r="M72" s="269"/>
      <c r="N72" s="269"/>
      <c r="O72" s="269"/>
      <c r="P72" s="269"/>
      <c r="Q72" s="269"/>
      <c r="R72" s="269"/>
      <c r="S72" s="269"/>
      <c r="T72" s="269"/>
      <c r="U72" s="269"/>
      <c r="V72" s="269"/>
      <c r="W72" s="269"/>
      <c r="X72" s="269"/>
      <c r="Y72" s="269">
        <v>12.6</v>
      </c>
      <c r="Z72" s="323">
        <v>16.399999999999999</v>
      </c>
      <c r="AA72" s="323">
        <v>19.100000000000001</v>
      </c>
      <c r="AB72" s="732" t="s">
        <v>120</v>
      </c>
      <c r="AC72" s="732" t="s">
        <v>120</v>
      </c>
      <c r="AD72" s="786"/>
      <c r="AE72" s="786"/>
      <c r="AF72" s="342"/>
      <c r="AG72" s="1007"/>
      <c r="AH72" s="342"/>
      <c r="AI72" s="342"/>
      <c r="AJ72" s="342"/>
      <c r="AK72" s="342"/>
      <c r="AL72" s="342"/>
      <c r="AM72" s="501"/>
      <c r="AN72" s="501"/>
      <c r="AO72" s="501"/>
      <c r="AP72" s="501"/>
      <c r="AQ72" s="501"/>
      <c r="AR72" s="501"/>
      <c r="AS72" s="501"/>
      <c r="AT72" s="501"/>
      <c r="AU72" s="501"/>
      <c r="AV72" s="501"/>
      <c r="AW72" s="501"/>
      <c r="AX72" s="501"/>
      <c r="AY72" s="501"/>
      <c r="AZ72" s="501"/>
    </row>
    <row r="73" spans="1:52" s="47" customFormat="1">
      <c r="A73" s="324"/>
      <c r="B73" s="430" t="s">
        <v>562</v>
      </c>
      <c r="C73" s="269"/>
      <c r="D73" s="269"/>
      <c r="E73" s="269"/>
      <c r="F73" s="269"/>
      <c r="G73" s="269"/>
      <c r="H73" s="269"/>
      <c r="I73" s="269"/>
      <c r="J73" s="269"/>
      <c r="K73" s="269"/>
      <c r="L73" s="269"/>
      <c r="M73" s="269"/>
      <c r="N73" s="269"/>
      <c r="O73" s="269"/>
      <c r="P73" s="269"/>
      <c r="Q73" s="269"/>
      <c r="R73" s="269"/>
      <c r="S73" s="269"/>
      <c r="T73" s="269"/>
      <c r="U73" s="269"/>
      <c r="V73" s="269"/>
      <c r="W73" s="269"/>
      <c r="X73" s="269"/>
      <c r="Y73" s="269">
        <v>0.3</v>
      </c>
      <c r="Z73" s="323">
        <v>0.2</v>
      </c>
      <c r="AA73" s="323">
        <v>0.3</v>
      </c>
      <c r="AB73" s="732" t="s">
        <v>120</v>
      </c>
      <c r="AC73" s="732" t="s">
        <v>120</v>
      </c>
      <c r="AD73" s="786"/>
      <c r="AE73" s="786"/>
      <c r="AF73" s="342"/>
      <c r="AG73" s="1007"/>
      <c r="AH73" s="342"/>
      <c r="AI73" s="342"/>
      <c r="AJ73" s="342"/>
      <c r="AK73" s="342"/>
      <c r="AL73" s="342"/>
      <c r="AM73" s="501"/>
      <c r="AN73" s="501"/>
      <c r="AO73" s="501"/>
      <c r="AP73" s="501"/>
      <c r="AQ73" s="501"/>
      <c r="AR73" s="501"/>
      <c r="AS73" s="501"/>
      <c r="AT73" s="501"/>
      <c r="AU73" s="501"/>
      <c r="AV73" s="501"/>
      <c r="AW73" s="501"/>
      <c r="AX73" s="501"/>
      <c r="AY73" s="501"/>
      <c r="AZ73" s="501"/>
    </row>
    <row r="74" spans="1:52" s="12" customFormat="1">
      <c r="A74" s="178">
        <v>22</v>
      </c>
      <c r="B74" s="306" t="s">
        <v>220</v>
      </c>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154">
        <f>'Exp (Tb13B)'!C49</f>
        <v>17</v>
      </c>
      <c r="AA74" s="154">
        <f>'Exp (Tb13B)'!D49</f>
        <v>28.3</v>
      </c>
      <c r="AB74" s="154">
        <f>'Exp (Tb13B)'!E49</f>
        <v>22.3</v>
      </c>
      <c r="AC74" s="154">
        <f>'Exp (Tb13B)'!F49</f>
        <v>26.8</v>
      </c>
      <c r="AD74" s="154">
        <f>'Exp (Tb13B)'!G49</f>
        <v>24.8</v>
      </c>
      <c r="AE74" s="154">
        <f>'Exp (Tb13B)'!H49</f>
        <v>22.4</v>
      </c>
      <c r="AF74" s="153">
        <f>'Exp (Tb13B)'!I49</f>
        <v>27.8</v>
      </c>
      <c r="AG74" s="949">
        <f>'Exp (Tb13B)'!J49</f>
        <v>28.1</v>
      </c>
      <c r="AH74" s="153">
        <f>'Exp (Tb13B)'!K49</f>
        <v>34.6</v>
      </c>
      <c r="AI74" s="153">
        <f>'Exp (Tb13B)'!L49</f>
        <v>31.5</v>
      </c>
      <c r="AJ74" s="153">
        <f>'Exp (Tb13B)'!M49</f>
        <v>30.4</v>
      </c>
      <c r="AK74" s="153">
        <f>'Exp (Tb13B)'!N49</f>
        <v>33.1</v>
      </c>
      <c r="AL74" s="153">
        <f>'Exp (Tb13B)'!O49</f>
        <v>37.6</v>
      </c>
      <c r="AM74" s="17"/>
      <c r="AN74" s="17"/>
      <c r="AO74" s="17"/>
      <c r="AP74" s="17"/>
      <c r="AQ74" s="17"/>
      <c r="AR74" s="17"/>
      <c r="AS74" s="17"/>
      <c r="AT74" s="17"/>
      <c r="AU74" s="17"/>
      <c r="AV74" s="17"/>
      <c r="AW74" s="17"/>
      <c r="AX74" s="17"/>
      <c r="AY74" s="17"/>
      <c r="AZ74" s="17"/>
    </row>
    <row r="75" spans="1:52" s="27" customFormat="1">
      <c r="A75" s="321"/>
      <c r="B75" s="428" t="s">
        <v>319</v>
      </c>
      <c r="C75" s="269"/>
      <c r="D75" s="269"/>
      <c r="E75" s="269"/>
      <c r="F75" s="269"/>
      <c r="G75" s="269"/>
      <c r="H75" s="269"/>
      <c r="I75" s="269"/>
      <c r="J75" s="269"/>
      <c r="K75" s="269"/>
      <c r="L75" s="269"/>
      <c r="M75" s="269"/>
      <c r="N75" s="269"/>
      <c r="O75" s="269"/>
      <c r="P75" s="269"/>
      <c r="Q75" s="269"/>
      <c r="R75" s="269"/>
      <c r="S75" s="269"/>
      <c r="T75" s="269"/>
      <c r="U75" s="269">
        <v>26.9</v>
      </c>
      <c r="V75" s="269">
        <v>19.3</v>
      </c>
      <c r="W75" s="269">
        <v>20.3</v>
      </c>
      <c r="X75" s="269">
        <v>21.5</v>
      </c>
      <c r="Y75" s="269">
        <v>9.6</v>
      </c>
      <c r="Z75" s="323">
        <v>17</v>
      </c>
      <c r="AA75" s="323">
        <v>24.1</v>
      </c>
      <c r="AB75" s="732" t="s">
        <v>120</v>
      </c>
      <c r="AC75" s="732" t="s">
        <v>120</v>
      </c>
      <c r="AD75" s="786"/>
      <c r="AE75" s="786"/>
      <c r="AF75" s="342"/>
      <c r="AG75" s="1007"/>
      <c r="AH75" s="342"/>
      <c r="AI75" s="342"/>
      <c r="AJ75" s="342"/>
      <c r="AK75" s="342"/>
      <c r="AL75" s="342"/>
      <c r="AM75" s="500"/>
      <c r="AN75" s="500"/>
      <c r="AO75" s="500"/>
      <c r="AP75" s="500"/>
      <c r="AQ75" s="500"/>
      <c r="AR75" s="500"/>
      <c r="AS75" s="500"/>
      <c r="AT75" s="500"/>
      <c r="AU75" s="500"/>
      <c r="AV75" s="500"/>
      <c r="AW75" s="500"/>
      <c r="AX75" s="500"/>
      <c r="AY75" s="500"/>
      <c r="AZ75" s="500"/>
    </row>
    <row r="76" spans="1:52" s="47" customFormat="1">
      <c r="A76" s="324"/>
      <c r="B76" s="428" t="s">
        <v>597</v>
      </c>
      <c r="C76" s="269"/>
      <c r="D76" s="269"/>
      <c r="E76" s="269"/>
      <c r="F76" s="269"/>
      <c r="G76" s="269"/>
      <c r="H76" s="269"/>
      <c r="I76" s="269"/>
      <c r="J76" s="269"/>
      <c r="K76" s="269"/>
      <c r="L76" s="269"/>
      <c r="M76" s="269"/>
      <c r="N76" s="269"/>
      <c r="O76" s="269"/>
      <c r="P76" s="269"/>
      <c r="Q76" s="269"/>
      <c r="R76" s="269"/>
      <c r="S76" s="269"/>
      <c r="T76" s="269">
        <v>2</v>
      </c>
      <c r="U76" s="269">
        <v>2.1</v>
      </c>
      <c r="V76" s="269">
        <v>2.2000000000000002</v>
      </c>
      <c r="W76" s="269">
        <v>2.2999999999999998</v>
      </c>
      <c r="X76" s="269">
        <v>2.4</v>
      </c>
      <c r="Y76" s="269">
        <v>2.6</v>
      </c>
      <c r="Z76" s="323">
        <v>2.1</v>
      </c>
      <c r="AA76" s="323">
        <v>3</v>
      </c>
      <c r="AB76" s="732" t="s">
        <v>120</v>
      </c>
      <c r="AC76" s="732" t="s">
        <v>120</v>
      </c>
      <c r="AD76" s="786"/>
      <c r="AE76" s="786"/>
      <c r="AF76" s="342"/>
      <c r="AG76" s="1007"/>
      <c r="AH76" s="342"/>
      <c r="AI76" s="342"/>
      <c r="AJ76" s="342"/>
      <c r="AK76" s="342"/>
      <c r="AL76" s="342"/>
      <c r="AM76" s="501"/>
      <c r="AN76" s="501"/>
      <c r="AO76" s="501"/>
      <c r="AP76" s="501"/>
      <c r="AQ76" s="501"/>
      <c r="AR76" s="501"/>
      <c r="AS76" s="501"/>
      <c r="AT76" s="501"/>
      <c r="AU76" s="501"/>
      <c r="AV76" s="501"/>
      <c r="AW76" s="501"/>
      <c r="AX76" s="501"/>
      <c r="AY76" s="501"/>
      <c r="AZ76" s="501"/>
    </row>
    <row r="77" spans="1:52" s="47" customFormat="1">
      <c r="A77" s="324"/>
      <c r="B77" s="428" t="s">
        <v>598</v>
      </c>
      <c r="C77" s="269"/>
      <c r="D77" s="269"/>
      <c r="E77" s="269"/>
      <c r="F77" s="269"/>
      <c r="G77" s="269"/>
      <c r="H77" s="269"/>
      <c r="I77" s="269"/>
      <c r="J77" s="269"/>
      <c r="K77" s="269"/>
      <c r="L77" s="269"/>
      <c r="M77" s="269"/>
      <c r="N77" s="269"/>
      <c r="O77" s="269"/>
      <c r="P77" s="269"/>
      <c r="Q77" s="269"/>
      <c r="R77" s="269"/>
      <c r="S77" s="269"/>
      <c r="T77" s="269"/>
      <c r="U77" s="269">
        <v>24.6</v>
      </c>
      <c r="V77" s="269">
        <v>16.8</v>
      </c>
      <c r="W77" s="269">
        <v>17.7</v>
      </c>
      <c r="X77" s="269">
        <v>18.8</v>
      </c>
      <c r="Y77" s="269">
        <v>4.7</v>
      </c>
      <c r="Z77" s="323">
        <v>14.7</v>
      </c>
      <c r="AA77" s="323">
        <v>20.9</v>
      </c>
      <c r="AB77" s="732" t="s">
        <v>120</v>
      </c>
      <c r="AC77" s="732" t="s">
        <v>120</v>
      </c>
      <c r="AD77" s="786"/>
      <c r="AE77" s="786"/>
      <c r="AF77" s="342"/>
      <c r="AG77" s="1007"/>
      <c r="AH77" s="342"/>
      <c r="AI77" s="342"/>
      <c r="AJ77" s="342"/>
      <c r="AK77" s="342"/>
      <c r="AL77" s="342"/>
      <c r="AM77" s="501"/>
      <c r="AN77" s="501"/>
      <c r="AO77" s="501"/>
      <c r="AP77" s="501"/>
      <c r="AQ77" s="501"/>
      <c r="AR77" s="501"/>
      <c r="AS77" s="501"/>
      <c r="AT77" s="501"/>
      <c r="AU77" s="501"/>
      <c r="AV77" s="501"/>
      <c r="AW77" s="501"/>
      <c r="AX77" s="501"/>
      <c r="AY77" s="501"/>
      <c r="AZ77" s="501"/>
    </row>
    <row r="78" spans="1:52" s="47" customFormat="1">
      <c r="A78" s="324"/>
      <c r="B78" s="428" t="s">
        <v>599</v>
      </c>
      <c r="C78" s="269"/>
      <c r="D78" s="269"/>
      <c r="E78" s="269"/>
      <c r="F78" s="269"/>
      <c r="G78" s="269"/>
      <c r="H78" s="269"/>
      <c r="I78" s="269"/>
      <c r="J78" s="269"/>
      <c r="K78" s="269"/>
      <c r="L78" s="269"/>
      <c r="M78" s="269"/>
      <c r="N78" s="269"/>
      <c r="O78" s="269"/>
      <c r="P78" s="269"/>
      <c r="Q78" s="269"/>
      <c r="R78" s="269"/>
      <c r="S78" s="269"/>
      <c r="T78" s="269"/>
      <c r="U78" s="269">
        <v>0.2</v>
      </c>
      <c r="V78" s="269">
        <v>0.3</v>
      </c>
      <c r="W78" s="269">
        <v>0.3</v>
      </c>
      <c r="X78" s="269">
        <v>0.3</v>
      </c>
      <c r="Y78" s="269">
        <v>2.2999999999999998</v>
      </c>
      <c r="Z78" s="323">
        <v>0.2</v>
      </c>
      <c r="AA78" s="323">
        <v>0.3</v>
      </c>
      <c r="AB78" s="732" t="s">
        <v>120</v>
      </c>
      <c r="AC78" s="732" t="s">
        <v>120</v>
      </c>
      <c r="AD78" s="786"/>
      <c r="AE78" s="786"/>
      <c r="AF78" s="342"/>
      <c r="AG78" s="1007"/>
      <c r="AH78" s="342"/>
      <c r="AI78" s="342"/>
      <c r="AJ78" s="342"/>
      <c r="AK78" s="342"/>
      <c r="AL78" s="342"/>
      <c r="AM78" s="501"/>
      <c r="AN78" s="501"/>
      <c r="AO78" s="501"/>
      <c r="AP78" s="501"/>
      <c r="AQ78" s="501"/>
      <c r="AR78" s="501"/>
      <c r="AS78" s="501"/>
      <c r="AT78" s="501"/>
      <c r="AU78" s="501"/>
      <c r="AV78" s="501"/>
      <c r="AW78" s="501"/>
      <c r="AX78" s="501"/>
      <c r="AY78" s="501"/>
      <c r="AZ78" s="501"/>
    </row>
    <row r="79" spans="1:52" s="47" customFormat="1">
      <c r="A79" s="324"/>
      <c r="B79" s="428" t="s">
        <v>600</v>
      </c>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323"/>
      <c r="AA79" s="323">
        <v>-0.2</v>
      </c>
      <c r="AB79" s="732" t="s">
        <v>120</v>
      </c>
      <c r="AC79" s="732" t="s">
        <v>120</v>
      </c>
      <c r="AD79" s="786"/>
      <c r="AE79" s="786"/>
      <c r="AF79" s="342"/>
      <c r="AG79" s="1007"/>
      <c r="AH79" s="342"/>
      <c r="AI79" s="342"/>
      <c r="AJ79" s="342"/>
      <c r="AK79" s="342"/>
      <c r="AL79" s="342"/>
      <c r="AM79" s="501"/>
      <c r="AN79" s="501"/>
      <c r="AO79" s="501"/>
      <c r="AP79" s="501"/>
      <c r="AQ79" s="501"/>
      <c r="AR79" s="501"/>
      <c r="AS79" s="501"/>
      <c r="AT79" s="501"/>
      <c r="AU79" s="501"/>
      <c r="AV79" s="501"/>
      <c r="AW79" s="501"/>
      <c r="AX79" s="501"/>
      <c r="AY79" s="501"/>
      <c r="AZ79" s="501"/>
    </row>
    <row r="80" spans="1:52" s="12" customFormat="1">
      <c r="A80" s="178">
        <v>26</v>
      </c>
      <c r="B80" s="306" t="s">
        <v>224</v>
      </c>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154">
        <f>'Exp (Tb13B)'!C50</f>
        <v>101</v>
      </c>
      <c r="AA80" s="154">
        <f>'Exp (Tb13B)'!D50</f>
        <v>58.1</v>
      </c>
      <c r="AB80" s="154">
        <f>'Exp (Tb13B)'!E50</f>
        <v>160</v>
      </c>
      <c r="AC80" s="154">
        <f>'Exp (Tb13B)'!F50</f>
        <v>102</v>
      </c>
      <c r="AD80" s="154">
        <f>'Exp (Tb13B)'!G50</f>
        <v>72.3</v>
      </c>
      <c r="AE80" s="154">
        <f>'Exp (Tb13B)'!H50</f>
        <v>31.5</v>
      </c>
      <c r="AF80" s="153">
        <f>'Exp (Tb13B)'!I50</f>
        <v>89.7</v>
      </c>
      <c r="AG80" s="949">
        <f>'Exp (Tb13B)'!J50</f>
        <v>78</v>
      </c>
      <c r="AH80" s="153">
        <f>'Exp (Tb13B)'!K50</f>
        <v>35.9</v>
      </c>
      <c r="AI80" s="153">
        <f>'Exp (Tb13B)'!L50</f>
        <v>32.6</v>
      </c>
      <c r="AJ80" s="153">
        <f>'Exp (Tb13B)'!M50</f>
        <v>31.6</v>
      </c>
      <c r="AK80" s="153">
        <f>'Exp (Tb13B)'!N50</f>
        <v>34.299999999999997</v>
      </c>
      <c r="AL80" s="153">
        <f>'Exp (Tb13B)'!O50</f>
        <v>39</v>
      </c>
      <c r="AM80" s="17"/>
      <c r="AN80" s="17"/>
      <c r="AO80" s="17"/>
      <c r="AP80" s="17"/>
      <c r="AQ80" s="17"/>
      <c r="AR80" s="17"/>
      <c r="AS80" s="17"/>
      <c r="AT80" s="17"/>
      <c r="AU80" s="17"/>
      <c r="AV80" s="17"/>
      <c r="AW80" s="17"/>
      <c r="AX80" s="17"/>
      <c r="AY80" s="17"/>
      <c r="AZ80" s="17"/>
    </row>
    <row r="81" spans="1:52 16380:16380" s="27" customFormat="1">
      <c r="A81" s="321"/>
      <c r="B81" s="322" t="s">
        <v>318</v>
      </c>
      <c r="C81" s="269"/>
      <c r="D81" s="269"/>
      <c r="E81" s="269"/>
      <c r="F81" s="269"/>
      <c r="G81" s="269"/>
      <c r="H81" s="269"/>
      <c r="I81" s="269"/>
      <c r="J81" s="269"/>
      <c r="K81" s="269"/>
      <c r="L81" s="269"/>
      <c r="M81" s="269"/>
      <c r="N81" s="269"/>
      <c r="O81" s="269"/>
      <c r="P81" s="269">
        <v>25</v>
      </c>
      <c r="Q81" s="269">
        <v>26.3</v>
      </c>
      <c r="R81" s="269">
        <v>30</v>
      </c>
      <c r="S81" s="269">
        <v>40.299999999999997</v>
      </c>
      <c r="T81" s="269">
        <v>44.5</v>
      </c>
      <c r="U81" s="269">
        <v>47.9</v>
      </c>
      <c r="V81" s="269">
        <v>50.1</v>
      </c>
      <c r="W81" s="269">
        <v>58.3</v>
      </c>
      <c r="X81" s="269"/>
      <c r="Y81" s="269"/>
      <c r="Z81" s="323"/>
      <c r="AA81" s="323"/>
      <c r="AB81" s="731"/>
      <c r="AC81" s="731"/>
      <c r="AD81" s="786"/>
      <c r="AE81" s="786"/>
      <c r="AF81" s="342"/>
      <c r="AG81" s="1007"/>
      <c r="AH81" s="342"/>
      <c r="AI81" s="342"/>
      <c r="AJ81" s="342"/>
      <c r="AK81" s="342"/>
      <c r="AL81" s="342"/>
      <c r="AM81" s="500"/>
      <c r="AN81" s="500"/>
      <c r="AO81" s="500"/>
      <c r="AP81" s="500"/>
      <c r="AQ81" s="500"/>
      <c r="AR81" s="500"/>
      <c r="AS81" s="500"/>
      <c r="AT81" s="500"/>
      <c r="AU81" s="500"/>
      <c r="AV81" s="500"/>
      <c r="AW81" s="500"/>
      <c r="AX81" s="500"/>
      <c r="AY81" s="500"/>
      <c r="AZ81" s="500"/>
    </row>
    <row r="82" spans="1:52 16380:16380" s="27" customFormat="1">
      <c r="A82" s="321"/>
      <c r="B82" s="322" t="s">
        <v>291</v>
      </c>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323"/>
      <c r="AA82" s="323"/>
      <c r="AB82" s="731">
        <v>167.3</v>
      </c>
      <c r="AC82" s="731">
        <v>143.9</v>
      </c>
      <c r="AD82" s="786"/>
      <c r="AE82" s="786"/>
      <c r="AF82" s="342"/>
      <c r="AG82" s="1007"/>
      <c r="AH82" s="342"/>
      <c r="AI82" s="342"/>
      <c r="AJ82" s="342"/>
      <c r="AK82" s="342"/>
      <c r="AL82" s="342"/>
      <c r="AM82" s="500"/>
      <c r="AN82" s="500"/>
      <c r="AO82" s="500"/>
      <c r="AP82" s="500"/>
      <c r="AQ82" s="500"/>
      <c r="AR82" s="500"/>
      <c r="AS82" s="500"/>
      <c r="AT82" s="500"/>
      <c r="AU82" s="500"/>
      <c r="AV82" s="500"/>
      <c r="AW82" s="500"/>
      <c r="AX82" s="500"/>
      <c r="AY82" s="500"/>
      <c r="AZ82" s="500"/>
    </row>
    <row r="83" spans="1:52 16380:16380" s="12" customFormat="1">
      <c r="A83" s="178">
        <v>31</v>
      </c>
      <c r="B83" s="306" t="s">
        <v>233</v>
      </c>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154"/>
      <c r="AA83" s="154">
        <v>98</v>
      </c>
      <c r="AB83" s="156" t="s">
        <v>120</v>
      </c>
      <c r="AC83" s="154">
        <f>'Exp (Tb13B)'!F53</f>
        <v>0</v>
      </c>
      <c r="AD83" s="154">
        <f>'Exp (Tb13B)'!G53</f>
        <v>0</v>
      </c>
      <c r="AE83" s="154">
        <f>'Exp (Tb13B)'!H53</f>
        <v>0</v>
      </c>
      <c r="AF83" s="153">
        <f>'Exp (Tb13B)'!K53</f>
        <v>58.7</v>
      </c>
      <c r="AG83" s="949">
        <f>'Exp (Tb13B)'!L53</f>
        <v>53.3</v>
      </c>
      <c r="AH83" s="153">
        <f>'Exp (Tb13B)'!L53</f>
        <v>53.3</v>
      </c>
      <c r="AI83" s="153">
        <f>'Exp (Tb13B)'!M53</f>
        <v>51.5</v>
      </c>
      <c r="AJ83" s="153">
        <f>'Exp (Tb13B)'!N53</f>
        <v>56</v>
      </c>
      <c r="AK83" s="153">
        <f>'Exp (Tb13B)'!O53</f>
        <v>63.7</v>
      </c>
      <c r="AL83" s="153" t="e">
        <f>'Exp (Tb13B)'!#REF!</f>
        <v>#REF!</v>
      </c>
      <c r="AM83" s="17"/>
      <c r="AN83" s="17"/>
      <c r="AO83" s="17"/>
      <c r="AP83" s="17"/>
      <c r="AQ83" s="17"/>
      <c r="AR83" s="17"/>
      <c r="AS83" s="17"/>
      <c r="AT83" s="17"/>
      <c r="AU83" s="17"/>
      <c r="AV83" s="17"/>
      <c r="AW83" s="17"/>
      <c r="AX83" s="17"/>
      <c r="AY83" s="17"/>
      <c r="AZ83" s="17"/>
    </row>
    <row r="84" spans="1:52 16380:16380" s="12" customFormat="1">
      <c r="A84" s="178">
        <v>9</v>
      </c>
      <c r="B84" s="306" t="s">
        <v>244</v>
      </c>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154"/>
      <c r="AA84" s="154">
        <v>19.2</v>
      </c>
      <c r="AB84" s="156" t="s">
        <v>120</v>
      </c>
      <c r="AC84" s="156" t="s">
        <v>120</v>
      </c>
      <c r="AD84" s="154">
        <f>'Exp (Tb13B)'!G54</f>
        <v>0</v>
      </c>
      <c r="AE84" s="154">
        <f>'Exp (Tb13B)'!H54</f>
        <v>0</v>
      </c>
      <c r="AF84" s="153">
        <f>'Exp (Tb13B)'!I54</f>
        <v>0</v>
      </c>
      <c r="AG84" s="949">
        <f>'Exp (Tb13B)'!J54</f>
        <v>0</v>
      </c>
      <c r="AH84" s="153">
        <f>'Exp (Tb13B)'!K54</f>
        <v>0</v>
      </c>
      <c r="AI84" s="153">
        <f>'Exp (Tb13B)'!L54</f>
        <v>0</v>
      </c>
      <c r="AJ84" s="153">
        <f>'Exp (Tb13B)'!M54</f>
        <v>0</v>
      </c>
      <c r="AK84" s="153">
        <f>'Exp (Tb13B)'!N54</f>
        <v>0</v>
      </c>
      <c r="AL84" s="153">
        <f>'Exp (Tb13B)'!O54</f>
        <v>0</v>
      </c>
      <c r="AM84" s="17"/>
      <c r="AN84" s="17"/>
      <c r="AO84" s="17"/>
      <c r="AP84" s="17"/>
      <c r="AQ84" s="17"/>
      <c r="AR84" s="17"/>
      <c r="AS84" s="17"/>
      <c r="AT84" s="17"/>
      <c r="AU84" s="17"/>
      <c r="AV84" s="17"/>
      <c r="AW84" s="17"/>
      <c r="AX84" s="17"/>
      <c r="AY84" s="17"/>
      <c r="AZ84" s="17"/>
    </row>
    <row r="85" spans="1:52 16380:16380">
      <c r="A85" s="65"/>
      <c r="B85" s="306"/>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154"/>
      <c r="AA85" s="154"/>
      <c r="AB85" s="154"/>
      <c r="AC85" s="154"/>
      <c r="AD85" s="782"/>
      <c r="AE85" s="782"/>
      <c r="AF85" s="338"/>
      <c r="AG85" s="1003"/>
      <c r="AH85" s="338"/>
      <c r="AI85" s="338"/>
      <c r="AJ85" s="338"/>
      <c r="AK85" s="338"/>
      <c r="AL85" s="338"/>
      <c r="AM85" s="16"/>
      <c r="AN85" s="16"/>
      <c r="AO85" s="16"/>
      <c r="AP85" s="16"/>
      <c r="AQ85" s="16"/>
      <c r="AR85" s="16"/>
      <c r="AS85" s="16"/>
      <c r="AT85" s="16"/>
      <c r="AU85" s="16"/>
      <c r="AV85" s="16"/>
      <c r="AW85" s="16"/>
      <c r="AX85" s="16"/>
      <c r="AY85" s="16"/>
      <c r="AZ85" s="16"/>
    </row>
    <row r="86" spans="1:52 16380:16380" s="13" customFormat="1">
      <c r="A86" s="424"/>
      <c r="B86" s="310" t="s">
        <v>321</v>
      </c>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152">
        <f>'Exp (Tb13B)'!C56</f>
        <v>1370.2</v>
      </c>
      <c r="AA86" s="152">
        <f>'Exp (Tb13B)'!D56</f>
        <v>1382</v>
      </c>
      <c r="AB86" s="152">
        <f>'Exp (Tb13B)'!E56</f>
        <v>1574.2</v>
      </c>
      <c r="AC86" s="152">
        <f>'Exp (Tb13B)'!F56</f>
        <v>667.7</v>
      </c>
      <c r="AD86" s="152">
        <f>'Exp (Tb13B)'!G56</f>
        <v>624.6</v>
      </c>
      <c r="AE86" s="152">
        <f>'Exp (Tb13B)'!H56</f>
        <v>597.9</v>
      </c>
      <c r="AF86" s="149">
        <f>'Exp (Tb13B)'!I56</f>
        <v>942.4</v>
      </c>
      <c r="AG86" s="948">
        <f>'Exp (Tb13B)'!J56</f>
        <v>1039.2</v>
      </c>
      <c r="AH86" s="149">
        <f>'Exp (Tb13B)'!K56</f>
        <v>1579.1</v>
      </c>
      <c r="AI86" s="149">
        <f>'Exp (Tb13B)'!L56</f>
        <v>1527.6</v>
      </c>
      <c r="AJ86" s="149">
        <f>'Exp (Tb13B)'!M56</f>
        <v>1518.4</v>
      </c>
      <c r="AK86" s="149">
        <f>'Exp (Tb13B)'!N56</f>
        <v>1611.9</v>
      </c>
      <c r="AL86" s="149">
        <f>'Exp (Tb13B)'!O56</f>
        <v>1778.9</v>
      </c>
      <c r="AM86" s="17"/>
      <c r="AN86" s="17"/>
      <c r="AO86" s="17"/>
      <c r="AP86" s="17"/>
      <c r="AQ86" s="17"/>
      <c r="AR86" s="17"/>
      <c r="AS86" s="17"/>
      <c r="AT86" s="17"/>
      <c r="AU86" s="17"/>
      <c r="AV86" s="17"/>
      <c r="AW86" s="17"/>
      <c r="AX86" s="17"/>
      <c r="AY86" s="17"/>
      <c r="AZ86" s="17"/>
    </row>
    <row r="87" spans="1:52 16380:16380" s="40" customFormat="1">
      <c r="A87" s="332"/>
      <c r="B87" s="315" t="s">
        <v>321</v>
      </c>
      <c r="C87" s="280">
        <v>70.5</v>
      </c>
      <c r="D87" s="280">
        <v>63.4</v>
      </c>
      <c r="E87" s="280">
        <v>69.400000000000006</v>
      </c>
      <c r="F87" s="280">
        <v>82.1</v>
      </c>
      <c r="G87" s="280">
        <v>132.19999999999999</v>
      </c>
      <c r="H87" s="280">
        <v>152.4</v>
      </c>
      <c r="I87" s="280">
        <v>126.7</v>
      </c>
      <c r="J87" s="280">
        <v>112.2</v>
      </c>
      <c r="K87" s="280">
        <v>120.4</v>
      </c>
      <c r="L87" s="280">
        <v>135.30000000000001</v>
      </c>
      <c r="M87" s="280">
        <v>121.2</v>
      </c>
      <c r="N87" s="280">
        <v>122.3</v>
      </c>
      <c r="O87" s="280">
        <v>164.7</v>
      </c>
      <c r="P87" s="280">
        <v>164.9</v>
      </c>
      <c r="Q87" s="280">
        <v>178.4</v>
      </c>
      <c r="R87" s="280">
        <v>207.9</v>
      </c>
      <c r="S87" s="280">
        <v>206.7</v>
      </c>
      <c r="T87" s="280">
        <v>234.3</v>
      </c>
      <c r="U87" s="280">
        <v>238.6</v>
      </c>
      <c r="V87" s="280">
        <v>256.7</v>
      </c>
      <c r="W87" s="280">
        <v>270.5</v>
      </c>
      <c r="X87" s="280">
        <v>288.10000000000002</v>
      </c>
      <c r="Y87" s="280">
        <v>300.89999999999998</v>
      </c>
      <c r="Z87" s="316">
        <v>392.5</v>
      </c>
      <c r="AA87" s="316">
        <v>434.1</v>
      </c>
      <c r="AB87" s="730">
        <v>1196.7</v>
      </c>
      <c r="AC87" s="730">
        <v>667.5</v>
      </c>
      <c r="AD87" s="781"/>
      <c r="AE87" s="781"/>
      <c r="AF87" s="345"/>
      <c r="AG87" s="1002"/>
      <c r="AH87" s="345"/>
      <c r="AI87" s="345"/>
      <c r="AJ87" s="345"/>
      <c r="AK87" s="345"/>
      <c r="AL87" s="345"/>
      <c r="AM87" s="48"/>
      <c r="AN87" s="48"/>
      <c r="AO87" s="48"/>
      <c r="AP87" s="48"/>
      <c r="AQ87" s="48"/>
      <c r="AR87" s="48"/>
      <c r="AS87" s="48"/>
      <c r="AT87" s="48"/>
      <c r="AU87" s="48"/>
      <c r="AV87" s="48"/>
      <c r="AW87" s="48"/>
      <c r="AX87" s="48"/>
      <c r="AY87" s="48"/>
      <c r="AZ87" s="48"/>
    </row>
    <row r="88" spans="1:52 16380:16380" s="48" customFormat="1">
      <c r="A88" s="427"/>
      <c r="B88" s="328"/>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164"/>
      <c r="AA88" s="164"/>
      <c r="AB88" s="164"/>
      <c r="AC88" s="164"/>
      <c r="AD88" s="790"/>
      <c r="AE88" s="790"/>
      <c r="AF88" s="347"/>
      <c r="AG88" s="1011"/>
      <c r="AH88" s="347"/>
      <c r="AI88" s="347"/>
      <c r="AJ88" s="347"/>
      <c r="AK88" s="347"/>
      <c r="AL88" s="347"/>
    </row>
    <row r="89" spans="1:52 16380:16380">
      <c r="A89" s="178">
        <v>21</v>
      </c>
      <c r="B89" s="306" t="s">
        <v>215</v>
      </c>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154">
        <f>'Exp (Tb13B)'!C57</f>
        <v>4</v>
      </c>
      <c r="AA89" s="154">
        <f>'Exp (Tb13B)'!D57</f>
        <v>275.60000000000002</v>
      </c>
      <c r="AB89" s="154">
        <f>'Exp (Tb13B)'!E57</f>
        <v>306.89999999999998</v>
      </c>
      <c r="AC89" s="154">
        <f>'Exp (Tb13B)'!F57</f>
        <v>298.2</v>
      </c>
      <c r="AD89" s="154">
        <f>'Exp (Tb13B)'!G57</f>
        <v>313.2</v>
      </c>
      <c r="AE89" s="154">
        <f>'Exp (Tb13B)'!H57</f>
        <v>292.39999999999998</v>
      </c>
      <c r="AF89" s="153">
        <f>'Exp (Tb13B)'!I57</f>
        <v>302.3</v>
      </c>
      <c r="AG89" s="949">
        <f>'Exp (Tb13B)'!J57</f>
        <v>438.6</v>
      </c>
      <c r="AH89" s="153">
        <f>'Exp (Tb13B)'!K57</f>
        <v>622.5</v>
      </c>
      <c r="AI89" s="153">
        <f>'Exp (Tb13B)'!L57</f>
        <v>658.6</v>
      </c>
      <c r="AJ89" s="153">
        <f>'Exp (Tb13B)'!M57</f>
        <v>678.3</v>
      </c>
      <c r="AK89" s="153">
        <f>'Exp (Tb13B)'!N57</f>
        <v>698.7</v>
      </c>
      <c r="AL89" s="153">
        <f>'Exp (Tb13B)'!O57</f>
        <v>740.6</v>
      </c>
      <c r="AM89" s="16"/>
      <c r="AN89" s="16"/>
      <c r="AO89" s="16"/>
      <c r="AP89" s="16"/>
      <c r="AQ89" s="16"/>
      <c r="AR89" s="16"/>
      <c r="AS89" s="16"/>
      <c r="AT89" s="16"/>
      <c r="AU89" s="16"/>
      <c r="AV89" s="16"/>
      <c r="AW89" s="16"/>
      <c r="AX89" s="16"/>
      <c r="AY89" s="16"/>
      <c r="AZ89" s="16"/>
    </row>
    <row r="90" spans="1:52 16380:16380" s="27" customFormat="1">
      <c r="A90" s="321"/>
      <c r="B90" s="428" t="s">
        <v>284</v>
      </c>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323"/>
      <c r="AA90" s="323">
        <v>276.2</v>
      </c>
      <c r="AB90" s="731">
        <v>306.89999999999998</v>
      </c>
      <c r="AC90" s="731">
        <v>298.2</v>
      </c>
      <c r="AD90" s="786"/>
      <c r="AE90" s="786"/>
      <c r="AF90" s="342"/>
      <c r="AG90" s="1007"/>
      <c r="AH90" s="342"/>
      <c r="AI90" s="342"/>
      <c r="AJ90" s="342"/>
      <c r="AK90" s="342"/>
      <c r="AL90" s="342"/>
      <c r="AM90" s="500"/>
      <c r="AN90" s="500"/>
      <c r="AO90" s="500"/>
      <c r="AP90" s="500"/>
      <c r="AQ90" s="500"/>
      <c r="AR90" s="500"/>
      <c r="AS90" s="500"/>
      <c r="AT90" s="500"/>
      <c r="AU90" s="500"/>
      <c r="AV90" s="500"/>
      <c r="AW90" s="500"/>
      <c r="AX90" s="500"/>
      <c r="AY90" s="500"/>
      <c r="AZ90" s="500"/>
      <c r="XEZ90" s="29"/>
    </row>
    <row r="91" spans="1:52 16380:16380" s="12" customFormat="1">
      <c r="A91" s="178">
        <v>22</v>
      </c>
      <c r="B91" s="306" t="s">
        <v>220</v>
      </c>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154">
        <f>'Exp (Tb13B)'!C62</f>
        <v>77.7</v>
      </c>
      <c r="AA91" s="154">
        <f>'Exp (Tb13B)'!D62</f>
        <v>203.7</v>
      </c>
      <c r="AB91" s="154">
        <f>'Exp (Tb13B)'!E62</f>
        <v>295.10000000000002</v>
      </c>
      <c r="AC91" s="154">
        <f>'Exp (Tb13B)'!F62</f>
        <v>185.5</v>
      </c>
      <c r="AD91" s="154">
        <f>'Exp (Tb13B)'!G62</f>
        <v>185</v>
      </c>
      <c r="AE91" s="154">
        <f>'Exp (Tb13B)'!H62</f>
        <v>137.30000000000001</v>
      </c>
      <c r="AF91" s="153">
        <f>'Exp (Tb13B)'!I62</f>
        <v>390.6</v>
      </c>
      <c r="AG91" s="949">
        <f>'Exp (Tb13B)'!J62</f>
        <v>324.10000000000002</v>
      </c>
      <c r="AH91" s="153">
        <f>'Exp (Tb13B)'!K62</f>
        <v>515.9</v>
      </c>
      <c r="AI91" s="153">
        <f>'Exp (Tb13B)'!L62</f>
        <v>468.7</v>
      </c>
      <c r="AJ91" s="153">
        <f>'Exp (Tb13B)'!M62</f>
        <v>453.1</v>
      </c>
      <c r="AK91" s="153">
        <f>'Exp (Tb13B)'!N62</f>
        <v>492.5</v>
      </c>
      <c r="AL91" s="153">
        <f>'Exp (Tb13B)'!O62</f>
        <v>560</v>
      </c>
      <c r="AM91" s="17"/>
      <c r="AN91" s="17"/>
      <c r="AO91" s="17"/>
      <c r="AP91" s="17"/>
      <c r="AQ91" s="17"/>
      <c r="AR91" s="17"/>
      <c r="AS91" s="17"/>
      <c r="AT91" s="17"/>
      <c r="AU91" s="17"/>
      <c r="AV91" s="17"/>
      <c r="AW91" s="17"/>
      <c r="AX91" s="17"/>
      <c r="AY91" s="17"/>
      <c r="AZ91" s="17"/>
    </row>
    <row r="92" spans="1:52 16380:16380" s="27" customFormat="1">
      <c r="A92" s="321"/>
      <c r="B92" s="266" t="s">
        <v>285</v>
      </c>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323">
        <v>392.5</v>
      </c>
      <c r="AA92" s="323">
        <v>157.9</v>
      </c>
      <c r="AB92" s="731">
        <v>248.1</v>
      </c>
      <c r="AC92" s="731">
        <v>114.5</v>
      </c>
      <c r="AD92" s="786"/>
      <c r="AE92" s="786"/>
      <c r="AF92" s="342"/>
      <c r="AG92" s="1007"/>
      <c r="AH92" s="342"/>
      <c r="AI92" s="342"/>
      <c r="AJ92" s="342"/>
      <c r="AK92" s="342"/>
      <c r="AL92" s="342"/>
      <c r="AM92" s="500"/>
      <c r="AN92" s="500"/>
      <c r="AO92" s="500"/>
      <c r="AP92" s="500"/>
      <c r="AQ92" s="500"/>
      <c r="AR92" s="500"/>
      <c r="AS92" s="500"/>
      <c r="AT92" s="500"/>
      <c r="AU92" s="500"/>
      <c r="AV92" s="500"/>
      <c r="AW92" s="500"/>
      <c r="AX92" s="500"/>
      <c r="AY92" s="500"/>
      <c r="AZ92" s="500"/>
    </row>
    <row r="93" spans="1:52 16380:16380" s="12" customFormat="1">
      <c r="A93" s="178">
        <v>26</v>
      </c>
      <c r="B93" s="306" t="s">
        <v>224</v>
      </c>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154">
        <f>'Exp (Tb13B)'!C63</f>
        <v>479.5</v>
      </c>
      <c r="AA93" s="154">
        <f>'Exp (Tb13B)'!D63</f>
        <v>122.4</v>
      </c>
      <c r="AB93" s="154">
        <f>'Exp (Tb13B)'!E63</f>
        <v>28.6</v>
      </c>
      <c r="AC93" s="154">
        <f>'Exp (Tb13B)'!F63</f>
        <v>23.5</v>
      </c>
      <c r="AD93" s="154">
        <f>'Exp (Tb13B)'!G63</f>
        <v>18.2</v>
      </c>
      <c r="AE93" s="154">
        <f>'Exp (Tb13B)'!H63</f>
        <v>38.9</v>
      </c>
      <c r="AF93" s="153">
        <f>'Exp (Tb13B)'!I63</f>
        <v>61.6</v>
      </c>
      <c r="AG93" s="949">
        <f>'Exp (Tb13B)'!J63</f>
        <v>46.6</v>
      </c>
      <c r="AH93" s="153">
        <f>'Exp (Tb13B)'!K63</f>
        <v>3.1</v>
      </c>
      <c r="AI93" s="153">
        <f>'Exp (Tb13B)'!L63</f>
        <v>2.8</v>
      </c>
      <c r="AJ93" s="153">
        <f>'Exp (Tb13B)'!M63</f>
        <v>2.7</v>
      </c>
      <c r="AK93" s="153">
        <f>'Exp (Tb13B)'!N63</f>
        <v>3</v>
      </c>
      <c r="AL93" s="153">
        <f>'Exp (Tb13B)'!O63</f>
        <v>3.4</v>
      </c>
      <c r="AM93" s="17"/>
      <c r="AN93" s="17"/>
      <c r="AO93" s="17"/>
      <c r="AP93" s="17"/>
      <c r="AQ93" s="17"/>
      <c r="AR93" s="17"/>
      <c r="AS93" s="17"/>
      <c r="AT93" s="17"/>
      <c r="AU93" s="17"/>
      <c r="AV93" s="17"/>
      <c r="AW93" s="17"/>
      <c r="AX93" s="17"/>
      <c r="AY93" s="17"/>
      <c r="AZ93" s="17"/>
    </row>
    <row r="94" spans="1:52 16380:16380" s="27" customFormat="1">
      <c r="A94" s="321"/>
      <c r="B94" s="266" t="s">
        <v>291</v>
      </c>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323"/>
      <c r="AA94" s="323"/>
      <c r="AB94" s="731">
        <v>143</v>
      </c>
      <c r="AC94" s="731">
        <v>34.200000000000003</v>
      </c>
      <c r="AD94" s="786"/>
      <c r="AE94" s="786"/>
      <c r="AF94" s="342"/>
      <c r="AG94" s="1007"/>
      <c r="AH94" s="342"/>
      <c r="AI94" s="342"/>
      <c r="AJ94" s="342"/>
      <c r="AK94" s="342"/>
      <c r="AL94" s="342"/>
      <c r="AM94" s="500"/>
      <c r="AN94" s="500"/>
      <c r="AO94" s="500"/>
      <c r="AP94" s="500"/>
      <c r="AQ94" s="500"/>
      <c r="AR94" s="500"/>
      <c r="AS94" s="500"/>
      <c r="AT94" s="500"/>
      <c r="AU94" s="500"/>
      <c r="AV94" s="500"/>
      <c r="AW94" s="500"/>
      <c r="AX94" s="500"/>
      <c r="AY94" s="500"/>
      <c r="AZ94" s="500"/>
    </row>
    <row r="95" spans="1:52 16380:16380">
      <c r="A95" s="178">
        <v>27</v>
      </c>
      <c r="B95" s="429" t="s">
        <v>254</v>
      </c>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154"/>
      <c r="AA95" s="154"/>
      <c r="AB95" s="154"/>
      <c r="AC95" s="154">
        <f>'Exp (Tb13B)'!F64</f>
        <v>0</v>
      </c>
      <c r="AD95" s="154">
        <f>'Exp (Tb13B)'!G64</f>
        <v>0</v>
      </c>
      <c r="AE95" s="154">
        <f>'Exp (Tb13B)'!H64</f>
        <v>0</v>
      </c>
      <c r="AF95" s="153">
        <f>'Exp (Tb13B)'!I64</f>
        <v>0</v>
      </c>
      <c r="AG95" s="949">
        <f>'Exp (Tb13B)'!J64</f>
        <v>0</v>
      </c>
      <c r="AH95" s="153">
        <f>'Exp (Tb13B)'!K64</f>
        <v>0</v>
      </c>
      <c r="AI95" s="153">
        <f>'Exp (Tb13B)'!L64</f>
        <v>0</v>
      </c>
      <c r="AJ95" s="153">
        <f>'Exp (Tb13B)'!M64</f>
        <v>0</v>
      </c>
      <c r="AK95" s="153">
        <f>'Exp (Tb13B)'!N64</f>
        <v>0</v>
      </c>
      <c r="AL95" s="153">
        <f>'Exp (Tb13B)'!O64</f>
        <v>0</v>
      </c>
      <c r="AM95" s="16"/>
      <c r="AN95" s="16"/>
      <c r="AO95" s="16"/>
      <c r="AP95" s="16"/>
      <c r="AQ95" s="16"/>
      <c r="AR95" s="16"/>
      <c r="AS95" s="16"/>
      <c r="AT95" s="16"/>
      <c r="AU95" s="16"/>
      <c r="AV95" s="16"/>
      <c r="AW95" s="16"/>
      <c r="AX95" s="16"/>
      <c r="AY95" s="16"/>
      <c r="AZ95" s="16"/>
    </row>
    <row r="96" spans="1:52 16380:16380" s="12" customFormat="1">
      <c r="A96" s="178">
        <v>28</v>
      </c>
      <c r="B96" s="429" t="s">
        <v>229</v>
      </c>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154">
        <f>'Exp (Tb13B)'!C65</f>
        <v>13.5</v>
      </c>
      <c r="AA96" s="154">
        <f>'Exp (Tb13B)'!D65</f>
        <v>3.4</v>
      </c>
      <c r="AB96" s="154">
        <f>'Exp (Tb13B)'!E65</f>
        <v>67.8</v>
      </c>
      <c r="AC96" s="154">
        <f>'Exp (Tb13B)'!F65</f>
        <v>6.7</v>
      </c>
      <c r="AD96" s="154">
        <f>'Exp (Tb13B)'!G65</f>
        <v>8</v>
      </c>
      <c r="AE96" s="154">
        <f>'Exp (Tb13B)'!H65</f>
        <v>13.6</v>
      </c>
      <c r="AF96" s="153">
        <f>'Exp (Tb13B)'!I65</f>
        <v>20.7</v>
      </c>
      <c r="AG96" s="949">
        <f>'Exp (Tb13B)'!J65</f>
        <v>17.2</v>
      </c>
      <c r="AH96" s="153">
        <f>'Exp (Tb13B)'!K65</f>
        <v>2</v>
      </c>
      <c r="AI96" s="153">
        <f>'Exp (Tb13B)'!L65</f>
        <v>1.9</v>
      </c>
      <c r="AJ96" s="153">
        <f>'Exp (Tb13B)'!M65</f>
        <v>1.8</v>
      </c>
      <c r="AK96" s="153">
        <f>'Exp (Tb13B)'!N65</f>
        <v>2</v>
      </c>
      <c r="AL96" s="153">
        <f>'Exp (Tb13B)'!O65</f>
        <v>2.2000000000000002</v>
      </c>
      <c r="AM96" s="17"/>
      <c r="AN96" s="17"/>
      <c r="AO96" s="17"/>
      <c r="AP96" s="17"/>
      <c r="AQ96" s="17"/>
      <c r="AR96" s="17"/>
      <c r="AS96" s="17"/>
      <c r="AT96" s="17"/>
      <c r="AU96" s="17"/>
      <c r="AV96" s="17"/>
      <c r="AW96" s="17"/>
      <c r="AX96" s="17"/>
      <c r="AY96" s="17"/>
      <c r="AZ96" s="17"/>
    </row>
    <row r="97" spans="1:52" s="12" customFormat="1">
      <c r="A97" s="178">
        <v>31</v>
      </c>
      <c r="B97" s="429" t="s">
        <v>233</v>
      </c>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154">
        <f>'Exp (Tb13B)'!C66</f>
        <v>795.5</v>
      </c>
      <c r="AA97" s="154">
        <f>'Exp (Tb13B)'!D66</f>
        <v>777</v>
      </c>
      <c r="AB97" s="154">
        <f>'Exp (Tb13B)'!E66</f>
        <v>875.8</v>
      </c>
      <c r="AC97" s="154">
        <f>'Exp (Tb13B)'!F66</f>
        <v>153.80000000000001</v>
      </c>
      <c r="AD97" s="154">
        <f>'Exp (Tb13B)'!G66</f>
        <v>100.2</v>
      </c>
      <c r="AE97" s="154">
        <f>'Exp (Tb13B)'!H66</f>
        <v>115.8</v>
      </c>
      <c r="AF97" s="153">
        <f>'Exp (Tb13B)'!I66</f>
        <v>153.69999999999999</v>
      </c>
      <c r="AG97" s="949">
        <f>'Exp (Tb13B)'!J66</f>
        <v>212.7</v>
      </c>
      <c r="AH97" s="153">
        <f>'Exp (Tb13B)'!K66</f>
        <v>411.8</v>
      </c>
      <c r="AI97" s="153">
        <f>'Exp (Tb13B)'!L66</f>
        <v>374.1</v>
      </c>
      <c r="AJ97" s="153">
        <f>'Exp (Tb13B)'!M66</f>
        <v>361.6</v>
      </c>
      <c r="AK97" s="153">
        <f>'Exp (Tb13B)'!N66</f>
        <v>393.1</v>
      </c>
      <c r="AL97" s="153">
        <f>'Exp (Tb13B)'!O66</f>
        <v>447</v>
      </c>
      <c r="AM97" s="17"/>
      <c r="AN97" s="17"/>
      <c r="AO97" s="17"/>
      <c r="AP97" s="17"/>
      <c r="AQ97" s="17"/>
      <c r="AR97" s="17"/>
      <c r="AS97" s="17"/>
      <c r="AT97" s="17"/>
      <c r="AU97" s="17"/>
      <c r="AV97" s="17"/>
      <c r="AW97" s="17"/>
      <c r="AX97" s="17"/>
      <c r="AY97" s="17"/>
      <c r="AZ97" s="17"/>
    </row>
    <row r="98" spans="1:52" s="27" customFormat="1">
      <c r="A98" s="321"/>
      <c r="B98" s="266" t="s">
        <v>322</v>
      </c>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323"/>
      <c r="AA98" s="323"/>
      <c r="AB98" s="731"/>
      <c r="AC98" s="731">
        <v>2</v>
      </c>
      <c r="AD98" s="786"/>
      <c r="AE98" s="786"/>
      <c r="AF98" s="342"/>
      <c r="AG98" s="1007"/>
      <c r="AH98" s="342"/>
      <c r="AI98" s="342"/>
      <c r="AJ98" s="342"/>
      <c r="AK98" s="342"/>
      <c r="AL98" s="342"/>
      <c r="AM98" s="500"/>
      <c r="AN98" s="500"/>
      <c r="AO98" s="500"/>
      <c r="AP98" s="500"/>
      <c r="AQ98" s="500"/>
      <c r="AR98" s="500"/>
      <c r="AS98" s="500"/>
      <c r="AT98" s="500"/>
      <c r="AU98" s="500"/>
      <c r="AV98" s="500"/>
      <c r="AW98" s="500"/>
      <c r="AX98" s="500"/>
      <c r="AY98" s="500"/>
      <c r="AZ98" s="500"/>
    </row>
    <row r="99" spans="1:52" s="27" customFormat="1">
      <c r="A99" s="321"/>
      <c r="B99" s="266" t="s">
        <v>293</v>
      </c>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325" t="s">
        <v>120</v>
      </c>
      <c r="AA99" s="325" t="s">
        <v>120</v>
      </c>
      <c r="AB99" s="731">
        <v>459.4</v>
      </c>
      <c r="AC99" s="731">
        <v>177.8</v>
      </c>
      <c r="AD99" s="786"/>
      <c r="AE99" s="786"/>
      <c r="AF99" s="342"/>
      <c r="AG99" s="1007"/>
      <c r="AH99" s="342"/>
      <c r="AI99" s="342"/>
      <c r="AJ99" s="342"/>
      <c r="AK99" s="342"/>
      <c r="AL99" s="342"/>
      <c r="AM99" s="500"/>
      <c r="AN99" s="500"/>
      <c r="AO99" s="500"/>
      <c r="AP99" s="500"/>
      <c r="AQ99" s="500"/>
      <c r="AR99" s="500"/>
      <c r="AS99" s="500"/>
      <c r="AT99" s="500"/>
      <c r="AU99" s="500"/>
      <c r="AV99" s="500"/>
      <c r="AW99" s="500"/>
      <c r="AX99" s="500"/>
      <c r="AY99" s="500"/>
      <c r="AZ99" s="500"/>
    </row>
    <row r="100" spans="1:52" s="27" customFormat="1">
      <c r="A100" s="321"/>
      <c r="B100" s="266" t="s">
        <v>296</v>
      </c>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323"/>
      <c r="AA100" s="323"/>
      <c r="AB100" s="731">
        <v>39.200000000000003</v>
      </c>
      <c r="AC100" s="731">
        <v>40.700000000000003</v>
      </c>
      <c r="AD100" s="786"/>
      <c r="AE100" s="786"/>
      <c r="AF100" s="342"/>
      <c r="AG100" s="1007"/>
      <c r="AH100" s="342"/>
      <c r="AI100" s="342"/>
      <c r="AJ100" s="342"/>
      <c r="AK100" s="342"/>
      <c r="AL100" s="342"/>
      <c r="AM100" s="500"/>
      <c r="AN100" s="500"/>
      <c r="AO100" s="500"/>
      <c r="AP100" s="500"/>
      <c r="AQ100" s="500"/>
      <c r="AR100" s="500"/>
      <c r="AS100" s="500"/>
      <c r="AT100" s="500"/>
      <c r="AU100" s="500"/>
      <c r="AV100" s="500"/>
      <c r="AW100" s="500"/>
      <c r="AX100" s="500"/>
      <c r="AY100" s="500"/>
      <c r="AZ100" s="500"/>
    </row>
    <row r="101" spans="1:52">
      <c r="A101" s="65"/>
      <c r="B101" s="306"/>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30"/>
      <c r="AA101" s="330"/>
      <c r="AB101" s="330"/>
      <c r="AC101" s="331"/>
      <c r="AD101" s="791"/>
      <c r="AE101" s="791"/>
      <c r="AF101" s="343"/>
      <c r="AG101" s="1012"/>
      <c r="AH101" s="343"/>
      <c r="AI101" s="343"/>
      <c r="AJ101" s="343"/>
      <c r="AK101" s="343"/>
      <c r="AL101" s="343"/>
      <c r="AM101" s="16"/>
      <c r="AN101" s="16"/>
      <c r="AO101" s="16"/>
      <c r="AP101" s="16"/>
      <c r="AQ101" s="16"/>
      <c r="AR101" s="16"/>
      <c r="AS101" s="16"/>
      <c r="AT101" s="16"/>
      <c r="AU101" s="16"/>
      <c r="AV101" s="16"/>
      <c r="AW101" s="16"/>
      <c r="AX101" s="16"/>
      <c r="AY101" s="16"/>
      <c r="AZ101" s="16"/>
    </row>
    <row r="102" spans="1:52" s="13" customFormat="1">
      <c r="A102" s="424">
        <v>24</v>
      </c>
      <c r="B102" s="310" t="s">
        <v>323</v>
      </c>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152">
        <f>'Exp (Tb13B)'!C74</f>
        <v>452.3</v>
      </c>
      <c r="AA102" s="152">
        <f>'Exp (Tb13B)'!D74</f>
        <v>521.1</v>
      </c>
      <c r="AB102" s="152">
        <f>'Exp (Tb13B)'!E74</f>
        <v>933.1</v>
      </c>
      <c r="AC102" s="152">
        <f>'Exp (Tb13B)'!F74</f>
        <v>1074.7</v>
      </c>
      <c r="AD102" s="152">
        <f>'Exp (Tb13B)'!G74</f>
        <v>1264.3</v>
      </c>
      <c r="AE102" s="152">
        <f>'Exp (Tb13B)'!H74</f>
        <v>1633.9</v>
      </c>
      <c r="AF102" s="149">
        <f>'Exp (Tb13B)'!I74</f>
        <v>1864.7</v>
      </c>
      <c r="AG102" s="948">
        <f>'Exp (Tb13B)'!J74</f>
        <v>1934.7</v>
      </c>
      <c r="AH102" s="149">
        <f>'Exp (Tb13B)'!K74</f>
        <v>1979.3</v>
      </c>
      <c r="AI102" s="149">
        <f>'Exp (Tb13B)'!L74</f>
        <v>2105.9</v>
      </c>
      <c r="AJ102" s="149">
        <f>'Exp (Tb13B)'!M74</f>
        <v>2136.6</v>
      </c>
      <c r="AK102" s="149">
        <f>'Exp (Tb13B)'!N74</f>
        <v>2323.6</v>
      </c>
      <c r="AL102" s="149">
        <f>'Exp (Tb13B)'!O74</f>
        <v>2386.9</v>
      </c>
      <c r="AM102" s="17"/>
      <c r="AN102" s="17"/>
      <c r="AO102" s="17"/>
      <c r="AP102" s="17"/>
      <c r="AQ102" s="17"/>
      <c r="AR102" s="17"/>
      <c r="AS102" s="17"/>
      <c r="AT102" s="17"/>
      <c r="AU102" s="17"/>
      <c r="AV102" s="17"/>
      <c r="AW102" s="17"/>
      <c r="AX102" s="17"/>
      <c r="AY102" s="17"/>
      <c r="AZ102" s="17"/>
    </row>
    <row r="103" spans="1:52" s="56" customFormat="1">
      <c r="A103" s="332"/>
      <c r="B103" s="315" t="s">
        <v>324</v>
      </c>
      <c r="C103" s="280">
        <v>90.9</v>
      </c>
      <c r="D103" s="280">
        <v>108.6</v>
      </c>
      <c r="E103" s="280">
        <v>116.5</v>
      </c>
      <c r="F103" s="280">
        <v>145</v>
      </c>
      <c r="G103" s="280">
        <v>158.4</v>
      </c>
      <c r="H103" s="280">
        <v>195.6</v>
      </c>
      <c r="I103" s="280">
        <v>273.10000000000002</v>
      </c>
      <c r="J103" s="280">
        <v>257.10000000000002</v>
      </c>
      <c r="K103" s="280">
        <v>297.60000000000002</v>
      </c>
      <c r="L103" s="280">
        <v>337.2</v>
      </c>
      <c r="M103" s="280">
        <v>392.7</v>
      </c>
      <c r="N103" s="280">
        <v>428.6</v>
      </c>
      <c r="O103" s="280">
        <v>433</v>
      </c>
      <c r="P103" s="280">
        <v>436.4</v>
      </c>
      <c r="Q103" s="280">
        <v>739.6</v>
      </c>
      <c r="R103" s="280">
        <v>377</v>
      </c>
      <c r="S103" s="280">
        <v>332.8</v>
      </c>
      <c r="T103" s="280">
        <v>307</v>
      </c>
      <c r="U103" s="280">
        <v>370.1</v>
      </c>
      <c r="V103" s="280">
        <v>381.1</v>
      </c>
      <c r="W103" s="280">
        <v>449.2</v>
      </c>
      <c r="X103" s="280">
        <v>353.1</v>
      </c>
      <c r="Y103" s="280">
        <v>416.3</v>
      </c>
      <c r="Z103" s="316">
        <v>459.6</v>
      </c>
      <c r="AA103" s="316">
        <v>484.8</v>
      </c>
      <c r="AB103" s="730">
        <v>953.1</v>
      </c>
      <c r="AC103" s="730">
        <v>1074.7</v>
      </c>
      <c r="AD103" s="792"/>
      <c r="AE103" s="792"/>
      <c r="AF103" s="348"/>
      <c r="AG103" s="1013"/>
      <c r="AH103" s="348"/>
      <c r="AI103" s="348"/>
      <c r="AJ103" s="348"/>
      <c r="AK103" s="348"/>
      <c r="AL103" s="348"/>
      <c r="AM103" s="500"/>
      <c r="AN103" s="500"/>
      <c r="AO103" s="500"/>
      <c r="AP103" s="500"/>
      <c r="AQ103" s="500"/>
      <c r="AR103" s="500"/>
      <c r="AS103" s="500"/>
      <c r="AT103" s="500"/>
      <c r="AU103" s="500"/>
      <c r="AV103" s="500"/>
      <c r="AW103" s="500"/>
      <c r="AX103" s="500"/>
      <c r="AY103" s="500"/>
      <c r="AZ103" s="500"/>
    </row>
    <row r="104" spans="1:52" s="27" customFormat="1">
      <c r="A104" s="334"/>
      <c r="B104" s="322" t="s">
        <v>325</v>
      </c>
      <c r="C104" s="269">
        <v>39.4</v>
      </c>
      <c r="D104" s="269">
        <v>45.7</v>
      </c>
      <c r="E104" s="269">
        <v>57.1</v>
      </c>
      <c r="F104" s="269">
        <v>83.9</v>
      </c>
      <c r="G104" s="269">
        <v>90.8</v>
      </c>
      <c r="H104" s="269">
        <v>128.30000000000001</v>
      </c>
      <c r="I104" s="269">
        <v>179.3</v>
      </c>
      <c r="J104" s="269">
        <v>174.5</v>
      </c>
      <c r="K104" s="269">
        <v>206.3</v>
      </c>
      <c r="L104" s="269">
        <v>229.8</v>
      </c>
      <c r="M104" s="269">
        <v>260.5</v>
      </c>
      <c r="N104" s="269">
        <v>284.2</v>
      </c>
      <c r="O104" s="269">
        <v>252.7</v>
      </c>
      <c r="P104" s="269">
        <v>248</v>
      </c>
      <c r="Q104" s="269">
        <v>578.79999999999995</v>
      </c>
      <c r="R104" s="269">
        <v>239</v>
      </c>
      <c r="S104" s="269">
        <v>216.1</v>
      </c>
      <c r="T104" s="269">
        <v>187.1</v>
      </c>
      <c r="U104" s="269">
        <v>252.2</v>
      </c>
      <c r="V104" s="269">
        <v>292.10000000000002</v>
      </c>
      <c r="W104" s="269">
        <v>390</v>
      </c>
      <c r="X104" s="269">
        <v>305.3</v>
      </c>
      <c r="Y104" s="269">
        <v>352.5</v>
      </c>
      <c r="Z104" s="323">
        <v>415.2</v>
      </c>
      <c r="AA104" s="323">
        <v>442.7</v>
      </c>
      <c r="AB104" s="731">
        <v>840.4</v>
      </c>
      <c r="AC104" s="731">
        <v>991</v>
      </c>
      <c r="AD104" s="793"/>
      <c r="AE104" s="793"/>
      <c r="AF104" s="349"/>
      <c r="AG104" s="1014"/>
      <c r="AH104" s="349"/>
      <c r="AI104" s="349"/>
      <c r="AJ104" s="349"/>
      <c r="AK104" s="349"/>
      <c r="AL104" s="349"/>
      <c r="AM104" s="500"/>
      <c r="AN104" s="500"/>
      <c r="AO104" s="500"/>
      <c r="AP104" s="500"/>
      <c r="AQ104" s="500"/>
      <c r="AR104" s="500"/>
      <c r="AS104" s="500"/>
      <c r="AT104" s="500"/>
      <c r="AU104" s="500"/>
      <c r="AV104" s="500"/>
      <c r="AW104" s="500"/>
      <c r="AX104" s="500"/>
      <c r="AY104" s="500"/>
      <c r="AZ104" s="500"/>
    </row>
    <row r="105" spans="1:52" s="27" customFormat="1">
      <c r="A105" s="321"/>
      <c r="B105" s="322" t="s">
        <v>326</v>
      </c>
      <c r="C105" s="269">
        <v>51.6</v>
      </c>
      <c r="D105" s="269">
        <v>62.9</v>
      </c>
      <c r="E105" s="269">
        <v>59.4</v>
      </c>
      <c r="F105" s="269">
        <v>61.1</v>
      </c>
      <c r="G105" s="269">
        <v>67.599999999999994</v>
      </c>
      <c r="H105" s="269">
        <v>67.3</v>
      </c>
      <c r="I105" s="269">
        <v>93.8</v>
      </c>
      <c r="J105" s="269">
        <v>82.6</v>
      </c>
      <c r="K105" s="269">
        <v>91.3</v>
      </c>
      <c r="L105" s="269">
        <v>107.4</v>
      </c>
      <c r="M105" s="269">
        <v>132.19999999999999</v>
      </c>
      <c r="N105" s="269">
        <v>144.4</v>
      </c>
      <c r="O105" s="269">
        <v>180.3</v>
      </c>
      <c r="P105" s="269">
        <v>188.4</v>
      </c>
      <c r="Q105" s="269">
        <v>160.80000000000001</v>
      </c>
      <c r="R105" s="269">
        <v>138</v>
      </c>
      <c r="S105" s="269">
        <v>116.7</v>
      </c>
      <c r="T105" s="269">
        <v>119.9</v>
      </c>
      <c r="U105" s="269">
        <v>117.9</v>
      </c>
      <c r="V105" s="269">
        <v>89</v>
      </c>
      <c r="W105" s="269">
        <v>59.2</v>
      </c>
      <c r="X105" s="269">
        <v>47.8</v>
      </c>
      <c r="Y105" s="269">
        <v>63.8</v>
      </c>
      <c r="Z105" s="323">
        <v>44.4</v>
      </c>
      <c r="AA105" s="323">
        <v>42.1</v>
      </c>
      <c r="AB105" s="731">
        <v>112.7</v>
      </c>
      <c r="AC105" s="731">
        <v>83.8</v>
      </c>
      <c r="AD105" s="752"/>
      <c r="AE105" s="752"/>
      <c r="AF105" s="337"/>
      <c r="AG105" s="1000"/>
      <c r="AH105" s="337"/>
      <c r="AI105" s="337"/>
      <c r="AJ105" s="337"/>
      <c r="AK105" s="337"/>
      <c r="AL105" s="337"/>
      <c r="AM105" s="500"/>
      <c r="AN105" s="500"/>
      <c r="AO105" s="500"/>
      <c r="AP105" s="500"/>
      <c r="AQ105" s="500"/>
      <c r="AR105" s="500"/>
      <c r="AS105" s="500"/>
      <c r="AT105" s="500"/>
      <c r="AU105" s="500"/>
      <c r="AV105" s="500"/>
      <c r="AW105" s="500"/>
      <c r="AX105" s="500"/>
      <c r="AY105" s="500"/>
      <c r="AZ105" s="500"/>
    </row>
    <row r="106" spans="1:52" s="27" customFormat="1">
      <c r="A106" s="321"/>
      <c r="B106" s="335"/>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323"/>
      <c r="AA106" s="323"/>
      <c r="AB106" s="323"/>
      <c r="AC106" s="323"/>
      <c r="AD106" s="752"/>
      <c r="AE106" s="752"/>
      <c r="AF106" s="337"/>
      <c r="AG106" s="1000"/>
      <c r="AH106" s="337"/>
      <c r="AI106" s="337"/>
      <c r="AJ106" s="337"/>
      <c r="AK106" s="337"/>
      <c r="AL106" s="337"/>
      <c r="AM106" s="500"/>
      <c r="AN106" s="500"/>
      <c r="AO106" s="500"/>
      <c r="AP106" s="500"/>
      <c r="AQ106" s="500"/>
      <c r="AR106" s="500"/>
      <c r="AS106" s="500"/>
      <c r="AT106" s="500"/>
      <c r="AU106" s="500"/>
      <c r="AV106" s="500"/>
      <c r="AW106" s="500"/>
      <c r="AX106" s="500"/>
      <c r="AY106" s="500"/>
      <c r="AZ106" s="500"/>
    </row>
    <row r="107" spans="1:52" s="40" customFormat="1">
      <c r="A107" s="695"/>
      <c r="B107" s="315" t="s">
        <v>557</v>
      </c>
      <c r="C107" s="280">
        <v>23</v>
      </c>
      <c r="D107" s="280">
        <v>30.3</v>
      </c>
      <c r="E107" s="280">
        <v>7</v>
      </c>
      <c r="F107" s="280">
        <v>-5.4</v>
      </c>
      <c r="G107" s="280">
        <v>-0.3</v>
      </c>
      <c r="H107" s="280">
        <v>-0.3</v>
      </c>
      <c r="I107" s="280">
        <v>1.2</v>
      </c>
      <c r="J107" s="280">
        <v>-6.4</v>
      </c>
      <c r="K107" s="280">
        <v>-3.1</v>
      </c>
      <c r="L107" s="280">
        <v>4.9000000000000004</v>
      </c>
      <c r="M107" s="280">
        <v>5</v>
      </c>
      <c r="N107" s="280">
        <v>-2.6</v>
      </c>
      <c r="O107" s="280">
        <v>-4</v>
      </c>
      <c r="P107" s="280">
        <v>-4.8</v>
      </c>
      <c r="Q107" s="280">
        <v>-9.6</v>
      </c>
      <c r="R107" s="280">
        <v>-10.4</v>
      </c>
      <c r="S107" s="280">
        <v>-27</v>
      </c>
      <c r="T107" s="280">
        <v>-4.2</v>
      </c>
      <c r="U107" s="280">
        <v>-4.0999999999999996</v>
      </c>
      <c r="V107" s="280">
        <v>-2.2000000000000002</v>
      </c>
      <c r="W107" s="280">
        <v>-3.3</v>
      </c>
      <c r="X107" s="280">
        <v>-1.2</v>
      </c>
      <c r="Y107" s="696"/>
      <c r="Z107" s="316">
        <v>-2.8</v>
      </c>
      <c r="AA107" s="316">
        <v>-1</v>
      </c>
      <c r="AB107" s="697"/>
      <c r="AC107" s="697"/>
      <c r="AD107" s="794"/>
      <c r="AE107" s="794"/>
      <c r="AF107" s="698"/>
      <c r="AG107" s="1015"/>
      <c r="AH107" s="698"/>
      <c r="AI107" s="698"/>
      <c r="AJ107" s="698"/>
      <c r="AK107" s="698"/>
      <c r="AL107" s="698"/>
      <c r="AM107" s="48"/>
      <c r="AN107" s="48"/>
      <c r="AO107" s="48"/>
      <c r="AP107" s="48"/>
      <c r="AQ107" s="48"/>
      <c r="AR107" s="48"/>
      <c r="AS107" s="48"/>
      <c r="AT107" s="48"/>
      <c r="AU107" s="48"/>
      <c r="AV107" s="48"/>
      <c r="AW107" s="48"/>
      <c r="AX107" s="48"/>
      <c r="AY107" s="48"/>
      <c r="AZ107" s="48"/>
    </row>
    <row r="108" spans="1:52" s="48" customFormat="1">
      <c r="A108" s="715"/>
      <c r="B108" s="701"/>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7"/>
      <c r="Z108" s="718"/>
      <c r="AA108" s="718"/>
      <c r="AB108" s="719"/>
      <c r="AC108" s="719"/>
      <c r="AD108" s="795"/>
      <c r="AE108" s="795"/>
      <c r="AF108" s="720"/>
      <c r="AG108" s="1016"/>
      <c r="AH108" s="720"/>
      <c r="AI108" s="720"/>
      <c r="AJ108" s="720"/>
      <c r="AK108" s="720"/>
      <c r="AL108" s="720"/>
    </row>
    <row r="109" spans="1:52" s="48" customFormat="1">
      <c r="A109" s="695"/>
      <c r="B109" s="243" t="s">
        <v>692</v>
      </c>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696"/>
      <c r="Z109" s="316"/>
      <c r="AA109" s="316"/>
      <c r="AB109" s="697"/>
      <c r="AC109" s="77">
        <f>'Exp (Tb13B)'!F80</f>
        <v>819.50000000000011</v>
      </c>
      <c r="AD109" s="77">
        <f>'Exp (Tb13B)'!G80</f>
        <v>1430.1000000000001</v>
      </c>
      <c r="AE109" s="77">
        <f>'Exp (Tb13B)'!H80</f>
        <v>1439.9</v>
      </c>
      <c r="AF109" s="76">
        <f>'Exp (Tb13B)'!I80</f>
        <v>1024.5999999999999</v>
      </c>
      <c r="AG109" s="982">
        <f>'Exp (Tb13B)'!J80</f>
        <v>1835.6000000000001</v>
      </c>
      <c r="AH109" s="76">
        <f>'Exp (Tb13B)'!K80</f>
        <v>942.4</v>
      </c>
      <c r="AI109" s="76">
        <f>'Exp (Tb13B)'!L80</f>
        <v>932</v>
      </c>
      <c r="AJ109" s="76">
        <f>'Exp (Tb13B)'!M80</f>
        <v>932</v>
      </c>
      <c r="AK109" s="76">
        <f>'Exp (Tb13B)'!N80</f>
        <v>932</v>
      </c>
      <c r="AL109" s="76">
        <f>'Exp (Tb13B)'!O80</f>
        <v>932</v>
      </c>
    </row>
    <row r="110" spans="1:52" s="48" customFormat="1">
      <c r="A110" s="715"/>
      <c r="B110" s="301"/>
      <c r="C110" s="716"/>
      <c r="D110" s="716"/>
      <c r="E110" s="716"/>
      <c r="F110" s="716"/>
      <c r="G110" s="716"/>
      <c r="H110" s="716"/>
      <c r="I110" s="716"/>
      <c r="J110" s="716"/>
      <c r="K110" s="716"/>
      <c r="L110" s="716"/>
      <c r="M110" s="716"/>
      <c r="N110" s="716"/>
      <c r="O110" s="716"/>
      <c r="P110" s="716"/>
      <c r="Q110" s="716"/>
      <c r="R110" s="716"/>
      <c r="S110" s="716"/>
      <c r="T110" s="716"/>
      <c r="U110" s="716"/>
      <c r="V110" s="716"/>
      <c r="W110" s="716"/>
      <c r="X110" s="716"/>
      <c r="Y110" s="717"/>
      <c r="Z110" s="718"/>
      <c r="AA110" s="718"/>
      <c r="AB110" s="719"/>
      <c r="AC110" s="719"/>
      <c r="AD110" s="719"/>
      <c r="AE110" s="719"/>
      <c r="AF110" s="853"/>
      <c r="AG110" s="1017"/>
      <c r="AH110" s="853"/>
      <c r="AI110" s="853"/>
      <c r="AJ110" s="853"/>
      <c r="AK110" s="853"/>
      <c r="AL110" s="853"/>
    </row>
    <row r="111" spans="1:52" s="48" customFormat="1">
      <c r="A111" s="695"/>
      <c r="B111" s="243" t="s">
        <v>693</v>
      </c>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696"/>
      <c r="Z111" s="316"/>
      <c r="AA111" s="316"/>
      <c r="AB111" s="697"/>
      <c r="AC111" s="77">
        <f>'Exp (Tb13B)'!F86</f>
        <v>707.3</v>
      </c>
      <c r="AD111" s="77">
        <f>'Exp (Tb13B)'!G86</f>
        <v>993.8</v>
      </c>
      <c r="AE111" s="77">
        <f>'Exp (Tb13B)'!H86</f>
        <v>576.1</v>
      </c>
      <c r="AF111" s="76">
        <f>'Exp (Tb13B)'!I86</f>
        <v>593.9</v>
      </c>
      <c r="AG111" s="982">
        <f>'Exp (Tb13B)'!J86</f>
        <v>791.6</v>
      </c>
      <c r="AH111" s="76">
        <f>'Exp (Tb13B)'!K86</f>
        <v>816.9</v>
      </c>
      <c r="AI111" s="76">
        <f>'Exp (Tb13B)'!L86</f>
        <v>1163</v>
      </c>
      <c r="AJ111" s="76">
        <f>'Exp (Tb13B)'!M86</f>
        <v>1586</v>
      </c>
      <c r="AK111" s="76">
        <f>'Exp (Tb13B)'!N86</f>
        <v>2016</v>
      </c>
      <c r="AL111" s="76">
        <f>'Exp (Tb13B)'!O86</f>
        <v>2166</v>
      </c>
    </row>
    <row r="112" spans="1:52" ht="14.25">
      <c r="A112" s="65"/>
      <c r="B112" s="173"/>
      <c r="C112" s="173"/>
      <c r="D112" s="173"/>
      <c r="E112" s="173"/>
      <c r="F112" s="173"/>
      <c r="G112" s="173"/>
      <c r="H112" s="173"/>
      <c r="I112" s="173"/>
      <c r="J112" s="173"/>
      <c r="K112" s="173"/>
      <c r="L112" s="173"/>
      <c r="M112" s="307"/>
      <c r="N112" s="307"/>
      <c r="O112" s="307"/>
      <c r="P112" s="307"/>
      <c r="Q112" s="307"/>
      <c r="R112" s="307"/>
      <c r="S112" s="307"/>
      <c r="T112" s="307"/>
      <c r="U112" s="307"/>
      <c r="V112" s="307"/>
      <c r="W112" s="307"/>
      <c r="X112" s="307"/>
      <c r="Y112" s="307"/>
      <c r="Z112" s="308"/>
      <c r="AA112" s="308"/>
      <c r="AB112" s="308"/>
      <c r="AC112" s="706"/>
      <c r="AD112" s="752"/>
      <c r="AE112" s="752"/>
      <c r="AF112" s="16"/>
      <c r="AG112" s="16"/>
      <c r="AH112" s="16"/>
      <c r="AI112" s="16"/>
      <c r="AJ112" s="16"/>
      <c r="AK112" s="16"/>
      <c r="AL112" s="16"/>
      <c r="AM112" s="16"/>
      <c r="AN112" s="16"/>
      <c r="AO112" s="16"/>
      <c r="AP112" s="16"/>
      <c r="AQ112" s="16"/>
      <c r="AR112" s="16"/>
      <c r="AS112" s="16"/>
      <c r="AT112" s="16"/>
      <c r="AU112" s="16"/>
      <c r="AV112" s="16"/>
      <c r="AW112" s="16"/>
      <c r="AX112" s="16"/>
      <c r="AY112" s="16"/>
      <c r="AZ112" s="16"/>
    </row>
    <row r="113" spans="1:52" s="12" customFormat="1" ht="15">
      <c r="A113" s="710"/>
      <c r="B113" s="291" t="s">
        <v>621</v>
      </c>
      <c r="C113" s="753"/>
      <c r="D113" s="753"/>
      <c r="E113" s="753"/>
      <c r="F113" s="753"/>
      <c r="G113" s="753"/>
      <c r="H113" s="753"/>
      <c r="I113" s="753"/>
      <c r="J113" s="753"/>
      <c r="K113" s="753"/>
      <c r="L113" s="753"/>
      <c r="M113" s="710"/>
      <c r="N113" s="710"/>
      <c r="O113" s="710"/>
      <c r="P113" s="710"/>
      <c r="Q113" s="710"/>
      <c r="R113" s="710"/>
      <c r="S113" s="710"/>
      <c r="T113" s="710"/>
      <c r="U113" s="710"/>
      <c r="V113" s="710"/>
      <c r="W113" s="710"/>
      <c r="X113" s="710"/>
      <c r="Y113" s="710"/>
      <c r="Z113" s="710"/>
      <c r="AA113" s="710"/>
      <c r="AB113" s="854">
        <v>6117</v>
      </c>
      <c r="AC113" s="854">
        <v>4870.6000000000004</v>
      </c>
      <c r="AD113" s="855">
        <v>5117.3999999999996</v>
      </c>
      <c r="AE113" s="855">
        <v>4103.3</v>
      </c>
      <c r="AF113" s="36"/>
      <c r="AG113" s="31"/>
      <c r="AH113" s="36"/>
      <c r="AI113" s="36"/>
      <c r="AJ113" s="36"/>
      <c r="AK113" s="36"/>
      <c r="AL113" s="36"/>
      <c r="AM113" s="17"/>
      <c r="AN113" s="17"/>
      <c r="AO113" s="17"/>
      <c r="AP113" s="17"/>
      <c r="AQ113" s="17"/>
      <c r="AR113" s="17"/>
      <c r="AS113" s="17"/>
      <c r="AT113" s="17"/>
      <c r="AU113" s="17"/>
      <c r="AV113" s="17"/>
      <c r="AW113" s="17"/>
      <c r="AX113" s="17"/>
      <c r="AY113" s="17"/>
      <c r="AZ113" s="17"/>
    </row>
    <row r="114" spans="1:52">
      <c r="A114" s="750"/>
      <c r="B114" s="750" t="s">
        <v>609</v>
      </c>
      <c r="C114" s="750">
        <v>123.6</v>
      </c>
      <c r="D114" s="750">
        <v>144</v>
      </c>
      <c r="E114" s="750">
        <v>154.5</v>
      </c>
      <c r="F114" s="750">
        <v>195.2</v>
      </c>
      <c r="G114" s="750">
        <v>362.5</v>
      </c>
      <c r="H114" s="750">
        <v>229.4</v>
      </c>
      <c r="I114" s="750">
        <v>237.5</v>
      </c>
      <c r="J114" s="750">
        <v>252.8</v>
      </c>
      <c r="K114" s="750">
        <v>372.6</v>
      </c>
      <c r="L114" s="750">
        <v>586.5</v>
      </c>
      <c r="M114" s="723">
        <v>786.1</v>
      </c>
      <c r="N114" s="723">
        <v>912.2</v>
      </c>
      <c r="O114" s="723">
        <v>1119.5999999999999</v>
      </c>
      <c r="P114" s="723">
        <v>1195</v>
      </c>
      <c r="Q114" s="723">
        <v>1079</v>
      </c>
      <c r="R114" s="723">
        <v>1327.4</v>
      </c>
      <c r="S114" s="723">
        <v>1871.2</v>
      </c>
      <c r="T114" s="723">
        <v>1554.1</v>
      </c>
      <c r="U114" s="723">
        <v>1327.6</v>
      </c>
      <c r="V114" s="723">
        <v>1630.1</v>
      </c>
      <c r="W114" s="723">
        <v>2348.6999999999998</v>
      </c>
      <c r="X114" s="723">
        <v>3278.9</v>
      </c>
      <c r="Y114" s="723">
        <v>3249.2</v>
      </c>
      <c r="Z114" s="723">
        <v>3855.8</v>
      </c>
      <c r="AA114" s="751">
        <v>5119.7</v>
      </c>
      <c r="AB114" s="751"/>
      <c r="AC114" s="751"/>
      <c r="AJ114" s="36"/>
      <c r="AK114" s="36"/>
      <c r="AL114" s="36"/>
      <c r="AM114" s="16"/>
      <c r="AN114" s="16"/>
      <c r="AO114" s="16"/>
      <c r="AP114" s="16"/>
      <c r="AQ114" s="16"/>
      <c r="AR114" s="16"/>
      <c r="AS114" s="16"/>
      <c r="AT114" s="16"/>
      <c r="AU114" s="16"/>
      <c r="AV114" s="16"/>
      <c r="AW114" s="16"/>
      <c r="AX114" s="16"/>
      <c r="AY114" s="16"/>
      <c r="AZ114" s="16"/>
    </row>
    <row r="115" spans="1:52">
      <c r="A115" s="701"/>
      <c r="B115" s="701"/>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21"/>
      <c r="AJ115" s="36"/>
      <c r="AK115" s="36"/>
      <c r="AL115" s="16"/>
      <c r="AM115" s="16"/>
      <c r="AN115" s="16"/>
      <c r="AO115" s="16"/>
      <c r="AP115" s="16"/>
      <c r="AQ115" s="16"/>
      <c r="AR115" s="16"/>
      <c r="AS115" s="16"/>
      <c r="AT115" s="16"/>
      <c r="AU115" s="16"/>
      <c r="AV115" s="16"/>
      <c r="AW115" s="16"/>
      <c r="AX115" s="16"/>
      <c r="AY115" s="16"/>
      <c r="AZ115" s="16"/>
    </row>
    <row r="116" spans="1:52" ht="14.25">
      <c r="A116" s="65"/>
      <c r="B116" s="322" t="s">
        <v>539</v>
      </c>
      <c r="C116" s="173"/>
      <c r="D116" s="173"/>
      <c r="E116" s="173"/>
      <c r="F116" s="173"/>
      <c r="G116" s="173"/>
      <c r="H116" s="173"/>
      <c r="I116" s="173"/>
      <c r="J116" s="173"/>
      <c r="K116" s="173"/>
      <c r="L116" s="173"/>
      <c r="M116" s="307"/>
      <c r="N116" s="307"/>
      <c r="O116" s="307"/>
      <c r="P116" s="307"/>
      <c r="Q116" s="307"/>
      <c r="R116" s="307"/>
      <c r="S116" s="307"/>
      <c r="T116" s="307"/>
      <c r="U116" s="307"/>
      <c r="V116" s="307"/>
      <c r="W116" s="307"/>
      <c r="X116" s="307"/>
      <c r="Y116" s="269">
        <v>611.1</v>
      </c>
      <c r="Z116" s="269">
        <v>926.8</v>
      </c>
      <c r="AA116" s="269">
        <v>550.79999999999995</v>
      </c>
      <c r="AB116" s="308"/>
      <c r="AC116" s="706"/>
      <c r="AJ116" s="36"/>
      <c r="AK116" s="36"/>
      <c r="AL116" s="16"/>
      <c r="AM116" s="16"/>
      <c r="AN116" s="16"/>
      <c r="AO116" s="16"/>
      <c r="AP116" s="16"/>
      <c r="AQ116" s="16"/>
      <c r="AR116" s="16"/>
      <c r="AS116" s="16"/>
      <c r="AT116" s="16"/>
      <c r="AU116" s="16"/>
      <c r="AV116" s="16"/>
      <c r="AW116" s="16"/>
      <c r="AX116" s="16"/>
      <c r="AY116" s="16"/>
      <c r="AZ116" s="16"/>
    </row>
    <row r="117" spans="1:52">
      <c r="A117" s="65"/>
      <c r="B117" s="322" t="s">
        <v>535</v>
      </c>
      <c r="C117" s="269">
        <v>106.2</v>
      </c>
      <c r="D117" s="269">
        <v>120.1</v>
      </c>
      <c r="E117" s="269">
        <v>120.7</v>
      </c>
      <c r="F117" s="269">
        <v>119.2</v>
      </c>
      <c r="G117" s="269">
        <v>199.4</v>
      </c>
      <c r="H117" s="269">
        <v>121.2</v>
      </c>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J117" s="36"/>
      <c r="AK117" s="36"/>
      <c r="AL117" s="16"/>
      <c r="AM117" s="16"/>
      <c r="AN117" s="16"/>
      <c r="AO117" s="16"/>
      <c r="AP117" s="16"/>
      <c r="AQ117" s="16"/>
      <c r="AR117" s="16"/>
      <c r="AS117" s="16"/>
      <c r="AT117" s="16"/>
      <c r="AU117" s="16"/>
      <c r="AV117" s="16"/>
      <c r="AW117" s="16"/>
      <c r="AX117" s="16"/>
      <c r="AY117" s="16"/>
      <c r="AZ117" s="16"/>
    </row>
    <row r="118" spans="1:52">
      <c r="A118" s="65"/>
      <c r="B118" s="431" t="s">
        <v>536</v>
      </c>
      <c r="C118" s="269">
        <v>58.4</v>
      </c>
      <c r="D118" s="269">
        <v>86.7</v>
      </c>
      <c r="E118" s="269">
        <v>70.5</v>
      </c>
      <c r="F118" s="269">
        <v>72.599999999999994</v>
      </c>
      <c r="G118" s="269">
        <v>130.1</v>
      </c>
      <c r="H118" s="269">
        <v>70.099999999999994</v>
      </c>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J118" s="36"/>
      <c r="AK118" s="36"/>
      <c r="AL118" s="16"/>
      <c r="AM118" s="16"/>
      <c r="AN118" s="16"/>
      <c r="AO118" s="16"/>
      <c r="AP118" s="16"/>
      <c r="AQ118" s="16"/>
      <c r="AR118" s="16"/>
      <c r="AS118" s="16"/>
      <c r="AT118" s="16"/>
      <c r="AU118" s="16"/>
      <c r="AV118" s="16"/>
      <c r="AW118" s="16"/>
      <c r="AX118" s="16"/>
      <c r="AY118" s="16"/>
      <c r="AZ118" s="16"/>
    </row>
    <row r="119" spans="1:52">
      <c r="A119" s="65"/>
      <c r="B119" s="431" t="s">
        <v>537</v>
      </c>
      <c r="C119" s="269">
        <v>45.8</v>
      </c>
      <c r="D119" s="269">
        <v>30.5</v>
      </c>
      <c r="E119" s="269">
        <v>48.2</v>
      </c>
      <c r="F119" s="269">
        <v>45.1</v>
      </c>
      <c r="G119" s="269">
        <v>69.3</v>
      </c>
      <c r="H119" s="269">
        <v>51.1</v>
      </c>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J119" s="36"/>
      <c r="AK119" s="36"/>
      <c r="AL119" s="16"/>
      <c r="AM119" s="16"/>
      <c r="AN119" s="16"/>
      <c r="AO119" s="16"/>
      <c r="AP119" s="16"/>
      <c r="AQ119" s="16"/>
      <c r="AR119" s="16"/>
      <c r="AS119" s="16"/>
      <c r="AT119" s="16"/>
      <c r="AU119" s="16"/>
      <c r="AV119" s="16"/>
      <c r="AW119" s="16"/>
      <c r="AX119" s="16"/>
      <c r="AY119" s="16"/>
      <c r="AZ119" s="16"/>
    </row>
    <row r="120" spans="1:52">
      <c r="A120" s="65"/>
      <c r="B120" s="431" t="s">
        <v>538</v>
      </c>
      <c r="C120" s="269">
        <v>2</v>
      </c>
      <c r="D120" s="269">
        <v>2.9</v>
      </c>
      <c r="E120" s="269">
        <v>2</v>
      </c>
      <c r="F120" s="269">
        <v>1.5</v>
      </c>
      <c r="G120" s="269">
        <v>0</v>
      </c>
      <c r="H120" s="269">
        <v>0</v>
      </c>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J120" s="36"/>
      <c r="AK120" s="36"/>
      <c r="AL120" s="16"/>
      <c r="AM120" s="16"/>
      <c r="AN120" s="16"/>
      <c r="AO120" s="16"/>
      <c r="AP120" s="16"/>
      <c r="AQ120" s="16"/>
      <c r="AR120" s="16"/>
      <c r="AS120" s="16"/>
      <c r="AT120" s="16"/>
      <c r="AU120" s="16"/>
      <c r="AV120" s="16"/>
      <c r="AW120" s="16"/>
      <c r="AX120" s="16"/>
      <c r="AY120" s="16"/>
      <c r="AZ120" s="16"/>
    </row>
    <row r="121" spans="1:52">
      <c r="A121" s="65"/>
      <c r="B121" s="322" t="s">
        <v>533</v>
      </c>
      <c r="C121" s="269">
        <v>17.399999999999999</v>
      </c>
      <c r="D121" s="269">
        <v>23.9</v>
      </c>
      <c r="E121" s="269">
        <v>33.799999999999997</v>
      </c>
      <c r="F121" s="269">
        <v>76</v>
      </c>
      <c r="G121" s="269">
        <v>163.1</v>
      </c>
      <c r="H121" s="269">
        <v>108.2</v>
      </c>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J121" s="16"/>
      <c r="AK121" s="16"/>
      <c r="AL121" s="16"/>
      <c r="AM121" s="16"/>
      <c r="AN121" s="16"/>
      <c r="AO121" s="16"/>
      <c r="AP121" s="16"/>
      <c r="AQ121" s="16"/>
      <c r="AR121" s="16"/>
      <c r="AS121" s="16"/>
      <c r="AT121" s="16"/>
      <c r="AU121" s="16"/>
      <c r="AV121" s="16"/>
      <c r="AW121" s="16"/>
      <c r="AX121" s="16"/>
      <c r="AY121" s="16"/>
      <c r="AZ121" s="16"/>
    </row>
    <row r="122" spans="1:52" s="16" customFormat="1">
      <c r="A122" s="512"/>
      <c r="B122" s="702" t="s">
        <v>534</v>
      </c>
      <c r="C122" s="269"/>
      <c r="D122" s="269"/>
      <c r="E122" s="269"/>
      <c r="F122" s="269"/>
      <c r="G122" s="269"/>
      <c r="H122" s="269"/>
      <c r="I122" s="269">
        <f>+I123+I124</f>
        <v>237.5</v>
      </c>
      <c r="J122" s="269">
        <v>252.8</v>
      </c>
      <c r="K122" s="269">
        <f>+K123+K124+K125</f>
        <v>372.6</v>
      </c>
      <c r="L122" s="269">
        <f>+L127+L129+L145</f>
        <v>229.70000000000002</v>
      </c>
      <c r="M122" s="269"/>
      <c r="N122" s="269"/>
      <c r="O122" s="269"/>
      <c r="P122" s="269"/>
      <c r="Q122" s="269"/>
      <c r="R122" s="269"/>
      <c r="S122" s="269"/>
      <c r="T122" s="269"/>
      <c r="U122" s="269"/>
      <c r="V122" s="269"/>
      <c r="W122" s="269"/>
      <c r="X122" s="269"/>
      <c r="Y122" s="269"/>
      <c r="Z122" s="269"/>
      <c r="AA122" s="269"/>
      <c r="AB122" s="269"/>
      <c r="AC122" s="269"/>
      <c r="AD122" s="36"/>
      <c r="AE122" s="36"/>
      <c r="AF122" s="36"/>
      <c r="AG122" s="31"/>
      <c r="AH122" s="36"/>
      <c r="AI122" s="36"/>
    </row>
    <row r="123" spans="1:52" s="16" customFormat="1">
      <c r="A123" s="512"/>
      <c r="B123" s="431" t="s">
        <v>540</v>
      </c>
      <c r="C123" s="269"/>
      <c r="D123" s="269"/>
      <c r="E123" s="269"/>
      <c r="F123" s="269"/>
      <c r="G123" s="269"/>
      <c r="H123" s="269"/>
      <c r="I123" s="269">
        <v>219.5</v>
      </c>
      <c r="J123" s="269">
        <v>226</v>
      </c>
      <c r="K123" s="269">
        <v>284</v>
      </c>
      <c r="L123" s="269"/>
      <c r="M123" s="269"/>
      <c r="N123" s="269"/>
      <c r="O123" s="269"/>
      <c r="P123" s="269"/>
      <c r="Q123" s="269"/>
      <c r="R123" s="269"/>
      <c r="S123" s="269"/>
      <c r="T123" s="269"/>
      <c r="U123" s="269"/>
      <c r="V123" s="269"/>
      <c r="W123" s="269"/>
      <c r="X123" s="269"/>
      <c r="Y123" s="269"/>
      <c r="Z123" s="269"/>
      <c r="AA123" s="269"/>
      <c r="AB123" s="269"/>
      <c r="AC123" s="269"/>
      <c r="AD123" s="36"/>
      <c r="AE123" s="36"/>
      <c r="AF123" s="36"/>
      <c r="AG123" s="31"/>
      <c r="AH123" s="36"/>
      <c r="AI123" s="36"/>
    </row>
    <row r="124" spans="1:52">
      <c r="A124" s="512"/>
      <c r="B124" s="431" t="s">
        <v>541</v>
      </c>
      <c r="C124" s="269"/>
      <c r="D124" s="269"/>
      <c r="E124" s="269"/>
      <c r="F124" s="269"/>
      <c r="G124" s="269"/>
      <c r="H124" s="269"/>
      <c r="I124" s="269">
        <v>18</v>
      </c>
      <c r="J124" s="269"/>
      <c r="K124" s="269">
        <v>54.6</v>
      </c>
      <c r="L124" s="269"/>
      <c r="M124" s="269"/>
      <c r="N124" s="269"/>
      <c r="O124" s="269"/>
      <c r="P124" s="269"/>
      <c r="Q124" s="269"/>
      <c r="R124" s="269"/>
      <c r="S124" s="269"/>
      <c r="T124" s="269"/>
      <c r="U124" s="269"/>
      <c r="V124" s="269"/>
      <c r="W124" s="269"/>
      <c r="X124" s="269"/>
      <c r="Y124" s="269"/>
      <c r="Z124" s="269"/>
      <c r="AA124" s="269"/>
      <c r="AB124" s="269"/>
      <c r="AC124" s="269"/>
      <c r="AD124" s="699"/>
      <c r="AE124" s="699"/>
      <c r="AF124" s="699"/>
      <c r="AG124" s="34"/>
      <c r="AH124" s="699"/>
      <c r="AI124" s="699"/>
      <c r="AJ124" s="16"/>
      <c r="AK124" s="16"/>
      <c r="AL124" s="16"/>
      <c r="AM124" s="16"/>
      <c r="AN124" s="16"/>
      <c r="AO124" s="16"/>
      <c r="AP124" s="16"/>
      <c r="AQ124" s="16"/>
      <c r="AR124" s="16"/>
      <c r="AS124" s="16"/>
      <c r="AT124" s="16"/>
      <c r="AU124" s="16"/>
      <c r="AV124" s="16"/>
      <c r="AW124" s="16"/>
      <c r="AX124" s="16"/>
      <c r="AY124" s="16"/>
      <c r="AZ124" s="16"/>
    </row>
    <row r="125" spans="1:52">
      <c r="A125" s="512"/>
      <c r="B125" s="431" t="s">
        <v>542</v>
      </c>
      <c r="C125" s="269"/>
      <c r="D125" s="269"/>
      <c r="E125" s="269"/>
      <c r="F125" s="269"/>
      <c r="G125" s="269"/>
      <c r="H125" s="269"/>
      <c r="I125" s="269"/>
      <c r="J125" s="269">
        <v>26.8</v>
      </c>
      <c r="K125" s="269">
        <v>34</v>
      </c>
      <c r="L125" s="269"/>
      <c r="M125" s="269"/>
      <c r="N125" s="269"/>
      <c r="O125" s="269"/>
      <c r="P125" s="269"/>
      <c r="Q125" s="269"/>
      <c r="R125" s="269"/>
      <c r="S125" s="269"/>
      <c r="T125" s="269"/>
      <c r="U125" s="269"/>
      <c r="V125" s="269"/>
      <c r="W125" s="269"/>
      <c r="X125" s="269"/>
      <c r="Y125" s="269"/>
      <c r="Z125" s="269"/>
      <c r="AA125" s="269"/>
      <c r="AB125" s="269"/>
      <c r="AC125" s="269"/>
      <c r="AD125" s="699"/>
      <c r="AE125" s="699"/>
      <c r="AF125" s="699"/>
      <c r="AG125" s="34"/>
      <c r="AH125" s="699"/>
      <c r="AI125" s="699"/>
      <c r="AJ125" s="16"/>
      <c r="AK125" s="16"/>
      <c r="AL125" s="16"/>
      <c r="AM125" s="16"/>
      <c r="AN125" s="16"/>
      <c r="AO125" s="16"/>
      <c r="AP125" s="16"/>
      <c r="AQ125" s="16"/>
      <c r="AR125" s="16"/>
      <c r="AS125" s="16"/>
      <c r="AT125" s="16"/>
      <c r="AU125" s="16"/>
      <c r="AV125" s="16"/>
      <c r="AW125" s="16"/>
      <c r="AX125" s="16"/>
      <c r="AY125" s="16"/>
      <c r="AZ125" s="16"/>
    </row>
    <row r="126" spans="1:52">
      <c r="A126" s="65"/>
      <c r="B126" s="322" t="s">
        <v>529</v>
      </c>
      <c r="C126" s="269"/>
      <c r="D126" s="269"/>
      <c r="E126" s="269"/>
      <c r="F126" s="269"/>
      <c r="G126" s="269"/>
      <c r="H126" s="269"/>
      <c r="I126" s="269"/>
      <c r="J126" s="269"/>
      <c r="K126" s="269"/>
      <c r="L126" s="269"/>
      <c r="M126" s="269">
        <v>434.8</v>
      </c>
      <c r="N126" s="269">
        <v>422.2</v>
      </c>
      <c r="O126" s="269">
        <v>416.6</v>
      </c>
      <c r="P126" s="269">
        <v>524.5</v>
      </c>
      <c r="Q126" s="269">
        <v>386</v>
      </c>
      <c r="R126" s="269">
        <v>477.7</v>
      </c>
      <c r="S126" s="269">
        <v>588.1</v>
      </c>
      <c r="T126" s="269">
        <v>639.5</v>
      </c>
      <c r="U126" s="269">
        <v>606.6</v>
      </c>
      <c r="V126" s="269">
        <v>628.09999999999991</v>
      </c>
      <c r="W126" s="269">
        <v>1471.1999999999998</v>
      </c>
      <c r="X126" s="269">
        <v>1887.8</v>
      </c>
      <c r="Y126" s="269">
        <v>1613.1000000000001</v>
      </c>
      <c r="Z126" s="269">
        <v>1837.6</v>
      </c>
      <c r="AA126" s="269">
        <v>1294.5999999999999</v>
      </c>
      <c r="AB126" s="269"/>
      <c r="AC126" s="269"/>
      <c r="AJ126" s="16"/>
      <c r="AK126" s="16"/>
      <c r="AL126" s="16"/>
      <c r="AM126" s="16"/>
      <c r="AN126" s="16"/>
      <c r="AO126" s="16"/>
      <c r="AP126" s="16"/>
      <c r="AQ126" s="16"/>
      <c r="AR126" s="16"/>
      <c r="AS126" s="16"/>
      <c r="AT126" s="16"/>
      <c r="AU126" s="16"/>
      <c r="AV126" s="16"/>
      <c r="AW126" s="16"/>
      <c r="AX126" s="16"/>
      <c r="AY126" s="16"/>
      <c r="AZ126" s="16"/>
    </row>
    <row r="127" spans="1:52">
      <c r="A127" s="65"/>
      <c r="B127" s="431" t="s">
        <v>543</v>
      </c>
      <c r="C127" s="269"/>
      <c r="D127" s="269"/>
      <c r="E127" s="269"/>
      <c r="F127" s="269"/>
      <c r="G127" s="269"/>
      <c r="H127" s="269"/>
      <c r="I127" s="269"/>
      <c r="J127" s="269"/>
      <c r="K127" s="269"/>
      <c r="L127" s="269">
        <v>132.80000000000001</v>
      </c>
      <c r="M127" s="269">
        <v>238.3</v>
      </c>
      <c r="N127" s="269">
        <v>315.7</v>
      </c>
      <c r="O127" s="269">
        <v>332.3</v>
      </c>
      <c r="P127" s="269">
        <v>236.8</v>
      </c>
      <c r="Q127" s="269">
        <v>207.3</v>
      </c>
      <c r="R127" s="269">
        <v>331.6</v>
      </c>
      <c r="S127" s="269">
        <v>431.8</v>
      </c>
      <c r="T127" s="269">
        <v>471.2</v>
      </c>
      <c r="U127" s="269">
        <v>483.2</v>
      </c>
      <c r="V127" s="269">
        <v>511.2</v>
      </c>
      <c r="W127" s="269">
        <v>1348.6</v>
      </c>
      <c r="X127" s="269">
        <v>1769.7</v>
      </c>
      <c r="Y127" s="269">
        <v>1374.7</v>
      </c>
      <c r="Z127" s="269">
        <v>1447.6</v>
      </c>
      <c r="AA127" s="269">
        <v>685.3</v>
      </c>
      <c r="AB127" s="269"/>
      <c r="AC127" s="269"/>
      <c r="AJ127" s="16"/>
      <c r="AK127" s="16"/>
      <c r="AL127" s="16"/>
      <c r="AM127" s="16"/>
      <c r="AN127" s="16"/>
      <c r="AO127" s="16"/>
      <c r="AP127" s="16"/>
      <c r="AQ127" s="16"/>
      <c r="AR127" s="16"/>
      <c r="AS127" s="16"/>
      <c r="AT127" s="16"/>
      <c r="AU127" s="16"/>
      <c r="AV127" s="16"/>
      <c r="AW127" s="16"/>
      <c r="AX127" s="16"/>
      <c r="AY127" s="16"/>
      <c r="AZ127" s="16"/>
    </row>
    <row r="128" spans="1:52">
      <c r="A128" s="65"/>
      <c r="B128" s="431" t="s">
        <v>544</v>
      </c>
      <c r="C128" s="269"/>
      <c r="D128" s="269"/>
      <c r="E128" s="269"/>
      <c r="F128" s="269"/>
      <c r="G128" s="269"/>
      <c r="H128" s="269"/>
      <c r="I128" s="269"/>
      <c r="J128" s="269"/>
      <c r="K128" s="269"/>
      <c r="L128" s="269"/>
      <c r="M128" s="269"/>
      <c r="N128" s="269"/>
      <c r="O128" s="269"/>
      <c r="P128" s="269">
        <v>55.2</v>
      </c>
      <c r="Q128" s="269">
        <v>40</v>
      </c>
      <c r="R128" s="269">
        <v>34.700000000000003</v>
      </c>
      <c r="S128" s="269">
        <v>20.3</v>
      </c>
      <c r="T128" s="269">
        <v>23.3</v>
      </c>
      <c r="U128" s="269">
        <v>20.6</v>
      </c>
      <c r="V128" s="269">
        <v>32.6</v>
      </c>
      <c r="W128" s="269">
        <v>33.5</v>
      </c>
      <c r="X128" s="269">
        <v>18</v>
      </c>
      <c r="Y128" s="269">
        <v>25.4</v>
      </c>
      <c r="Z128" s="269">
        <v>63.8</v>
      </c>
      <c r="AA128" s="269">
        <v>92.5</v>
      </c>
      <c r="AB128" s="745">
        <v>133.19999999999999</v>
      </c>
      <c r="AC128" s="745">
        <v>219.5</v>
      </c>
      <c r="AJ128" s="16"/>
      <c r="AK128" s="16"/>
      <c r="AL128" s="16"/>
      <c r="AM128" s="16"/>
      <c r="AN128" s="16"/>
      <c r="AO128" s="16"/>
      <c r="AP128" s="16"/>
      <c r="AQ128" s="16"/>
      <c r="AR128" s="16"/>
      <c r="AS128" s="16"/>
      <c r="AT128" s="16"/>
      <c r="AU128" s="16"/>
      <c r="AV128" s="16"/>
      <c r="AW128" s="16"/>
      <c r="AX128" s="16"/>
      <c r="AY128" s="16"/>
      <c r="AZ128" s="16"/>
    </row>
    <row r="129" spans="1:52">
      <c r="A129" s="65"/>
      <c r="B129" s="431" t="s">
        <v>545</v>
      </c>
      <c r="C129" s="269"/>
      <c r="D129" s="269"/>
      <c r="E129" s="269"/>
      <c r="F129" s="269"/>
      <c r="G129" s="269"/>
      <c r="H129" s="269"/>
      <c r="I129" s="269"/>
      <c r="J129" s="269"/>
      <c r="K129" s="269"/>
      <c r="L129" s="269">
        <v>96.9</v>
      </c>
      <c r="M129" s="269">
        <v>196.5</v>
      </c>
      <c r="N129" s="269">
        <v>106.5</v>
      </c>
      <c r="O129" s="269">
        <v>84.3</v>
      </c>
      <c r="P129" s="269">
        <v>97.5</v>
      </c>
      <c r="Q129" s="269">
        <v>82.8</v>
      </c>
      <c r="R129" s="269">
        <v>94.6</v>
      </c>
      <c r="S129" s="269">
        <v>134</v>
      </c>
      <c r="T129" s="269">
        <v>145</v>
      </c>
      <c r="U129" s="269">
        <v>101.8</v>
      </c>
      <c r="V129" s="269">
        <v>84.3</v>
      </c>
      <c r="W129" s="269">
        <v>89.1</v>
      </c>
      <c r="X129" s="269">
        <v>100.1</v>
      </c>
      <c r="Y129" s="269">
        <v>213</v>
      </c>
      <c r="Z129" s="269">
        <v>326.2</v>
      </c>
      <c r="AA129" s="269">
        <v>516.5</v>
      </c>
      <c r="AB129" s="745">
        <v>610.1</v>
      </c>
      <c r="AC129" s="745">
        <v>707.25</v>
      </c>
      <c r="AJ129" s="16"/>
      <c r="AK129" s="16"/>
      <c r="AL129" s="16"/>
      <c r="AM129" s="16"/>
      <c r="AN129" s="16"/>
      <c r="AO129" s="16"/>
      <c r="AP129" s="16"/>
      <c r="AQ129" s="16"/>
      <c r="AR129" s="16"/>
      <c r="AS129" s="16"/>
      <c r="AT129" s="16"/>
      <c r="AU129" s="16"/>
      <c r="AV129" s="16"/>
      <c r="AW129" s="16"/>
      <c r="AX129" s="16"/>
      <c r="AY129" s="16"/>
      <c r="AZ129" s="16"/>
    </row>
    <row r="130" spans="1:52">
      <c r="A130" s="65"/>
      <c r="B130" s="431" t="s">
        <v>546</v>
      </c>
      <c r="C130" s="269"/>
      <c r="D130" s="269"/>
      <c r="E130" s="269"/>
      <c r="F130" s="269"/>
      <c r="G130" s="269"/>
      <c r="H130" s="269"/>
      <c r="I130" s="269"/>
      <c r="J130" s="269"/>
      <c r="K130" s="269"/>
      <c r="L130" s="269"/>
      <c r="M130" s="269"/>
      <c r="N130" s="269"/>
      <c r="O130" s="269"/>
      <c r="P130" s="269">
        <v>135</v>
      </c>
      <c r="Q130" s="269">
        <v>55.9</v>
      </c>
      <c r="R130" s="269">
        <v>16.8</v>
      </c>
      <c r="S130" s="269">
        <v>2</v>
      </c>
      <c r="T130" s="269">
        <v>0</v>
      </c>
      <c r="U130" s="269">
        <v>1</v>
      </c>
      <c r="V130" s="269">
        <v>0</v>
      </c>
      <c r="W130" s="269">
        <v>0</v>
      </c>
      <c r="X130" s="269">
        <v>0</v>
      </c>
      <c r="Y130" s="269">
        <v>0</v>
      </c>
      <c r="Z130" s="269">
        <v>0</v>
      </c>
      <c r="AA130" s="269">
        <v>0</v>
      </c>
      <c r="AB130" s="745"/>
      <c r="AC130" s="745"/>
      <c r="AJ130" s="16"/>
      <c r="AK130" s="16"/>
      <c r="AL130" s="16"/>
      <c r="AM130" s="16"/>
      <c r="AN130" s="16"/>
      <c r="AO130" s="16"/>
      <c r="AP130" s="16"/>
      <c r="AQ130" s="16"/>
      <c r="AR130" s="16"/>
      <c r="AS130" s="16"/>
      <c r="AT130" s="16"/>
      <c r="AU130" s="16"/>
      <c r="AV130" s="16"/>
      <c r="AW130" s="16"/>
      <c r="AX130" s="16"/>
      <c r="AY130" s="16"/>
      <c r="AZ130" s="16"/>
    </row>
    <row r="131" spans="1:52">
      <c r="A131" s="65"/>
      <c r="B131" s="322" t="s">
        <v>530</v>
      </c>
      <c r="C131" s="269"/>
      <c r="D131" s="269"/>
      <c r="E131" s="269"/>
      <c r="F131" s="269"/>
      <c r="G131" s="269"/>
      <c r="H131" s="269"/>
      <c r="I131" s="269"/>
      <c r="J131" s="269"/>
      <c r="K131" s="269"/>
      <c r="L131" s="269">
        <v>356.8</v>
      </c>
      <c r="M131" s="269">
        <v>351.3</v>
      </c>
      <c r="N131" s="269">
        <v>491</v>
      </c>
      <c r="O131" s="269">
        <v>703</v>
      </c>
      <c r="P131" s="269">
        <v>670.5</v>
      </c>
      <c r="Q131" s="269">
        <v>693</v>
      </c>
      <c r="R131" s="269">
        <v>849.7</v>
      </c>
      <c r="S131" s="269">
        <v>1283.0999999999999</v>
      </c>
      <c r="T131" s="269">
        <v>914.6</v>
      </c>
      <c r="U131" s="269">
        <v>721</v>
      </c>
      <c r="V131" s="269">
        <v>1002</v>
      </c>
      <c r="W131" s="269">
        <v>877.5</v>
      </c>
      <c r="X131" s="269">
        <v>1391.1</v>
      </c>
      <c r="Y131" s="269">
        <v>1025</v>
      </c>
      <c r="Z131" s="269">
        <v>1091.4000000000001</v>
      </c>
      <c r="AA131" s="269">
        <v>877.5</v>
      </c>
      <c r="AB131" s="745">
        <v>867.5</v>
      </c>
      <c r="AC131" s="745">
        <v>819.5</v>
      </c>
      <c r="AJ131" s="16"/>
      <c r="AK131" s="16"/>
      <c r="AL131" s="16"/>
      <c r="AM131" s="16"/>
      <c r="AN131" s="16"/>
      <c r="AO131" s="16"/>
      <c r="AP131" s="16"/>
      <c r="AQ131" s="16"/>
      <c r="AR131" s="16"/>
      <c r="AS131" s="16"/>
      <c r="AT131" s="16"/>
      <c r="AU131" s="16"/>
      <c r="AV131" s="16"/>
      <c r="AW131" s="16"/>
      <c r="AX131" s="16"/>
      <c r="AY131" s="16"/>
      <c r="AZ131" s="16"/>
    </row>
    <row r="132" spans="1:52">
      <c r="A132" s="65"/>
      <c r="B132" s="322" t="s">
        <v>614</v>
      </c>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v>1127.5</v>
      </c>
      <c r="AB132" s="745"/>
      <c r="AC132" s="745"/>
      <c r="AJ132" s="16"/>
      <c r="AK132" s="16"/>
      <c r="AL132" s="16"/>
      <c r="AM132" s="16"/>
      <c r="AN132" s="16"/>
      <c r="AO132" s="16"/>
      <c r="AP132" s="16"/>
      <c r="AQ132" s="16"/>
      <c r="AR132" s="16"/>
      <c r="AS132" s="16"/>
      <c r="AT132" s="16"/>
      <c r="AU132" s="16"/>
      <c r="AV132" s="16"/>
      <c r="AW132" s="16"/>
      <c r="AX132" s="16"/>
      <c r="AY132" s="16"/>
      <c r="AZ132" s="16"/>
    </row>
    <row r="133" spans="1:52">
      <c r="A133" s="65"/>
      <c r="B133" s="431" t="s">
        <v>615</v>
      </c>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v>457</v>
      </c>
      <c r="AB133" s="745"/>
      <c r="AC133" s="745"/>
      <c r="AJ133" s="16"/>
      <c r="AK133" s="16"/>
      <c r="AL133" s="16"/>
      <c r="AM133" s="16"/>
      <c r="AN133" s="16"/>
      <c r="AO133" s="16"/>
      <c r="AP133" s="16"/>
      <c r="AQ133" s="16"/>
      <c r="AR133" s="16"/>
      <c r="AS133" s="16"/>
      <c r="AT133" s="16"/>
      <c r="AU133" s="16"/>
      <c r="AV133" s="16"/>
      <c r="AW133" s="16"/>
      <c r="AX133" s="16"/>
      <c r="AY133" s="16"/>
      <c r="AZ133" s="16"/>
    </row>
    <row r="134" spans="1:52">
      <c r="A134" s="65"/>
      <c r="B134" s="431" t="s">
        <v>616</v>
      </c>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v>517.9</v>
      </c>
      <c r="AB134" s="745"/>
      <c r="AC134" s="745"/>
      <c r="AJ134" s="16"/>
      <c r="AK134" s="16"/>
      <c r="AL134" s="16"/>
      <c r="AM134" s="16"/>
      <c r="AN134" s="16"/>
      <c r="AO134" s="16"/>
      <c r="AP134" s="16"/>
      <c r="AQ134" s="16"/>
      <c r="AR134" s="16"/>
      <c r="AS134" s="16"/>
      <c r="AT134" s="16"/>
      <c r="AU134" s="16"/>
      <c r="AV134" s="16"/>
      <c r="AW134" s="16"/>
      <c r="AX134" s="16"/>
      <c r="AY134" s="16"/>
      <c r="AZ134" s="16"/>
    </row>
    <row r="135" spans="1:52">
      <c r="A135" s="65"/>
      <c r="B135" s="431" t="s">
        <v>617</v>
      </c>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v>152.6</v>
      </c>
      <c r="AB135" s="745"/>
      <c r="AC135" s="745"/>
      <c r="AJ135" s="16"/>
      <c r="AK135" s="16"/>
      <c r="AL135" s="16"/>
      <c r="AM135" s="16"/>
      <c r="AN135" s="16"/>
      <c r="AO135" s="16"/>
      <c r="AP135" s="16"/>
      <c r="AQ135" s="16"/>
      <c r="AR135" s="16"/>
      <c r="AS135" s="16"/>
      <c r="AT135" s="16"/>
      <c r="AU135" s="16"/>
      <c r="AV135" s="16"/>
      <c r="AW135" s="16"/>
      <c r="AX135" s="16"/>
      <c r="AY135" s="16"/>
      <c r="AZ135" s="16"/>
    </row>
    <row r="136" spans="1:52">
      <c r="A136" s="65"/>
      <c r="B136" s="322" t="s">
        <v>618</v>
      </c>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v>859.8</v>
      </c>
      <c r="AB136" s="745"/>
      <c r="AC136" s="745"/>
      <c r="AJ136" s="16"/>
      <c r="AK136" s="16"/>
      <c r="AL136" s="16"/>
      <c r="AM136" s="16"/>
      <c r="AN136" s="16"/>
      <c r="AO136" s="16"/>
      <c r="AP136" s="16"/>
      <c r="AQ136" s="16"/>
      <c r="AR136" s="16"/>
      <c r="AS136" s="16"/>
      <c r="AT136" s="16"/>
      <c r="AU136" s="16"/>
      <c r="AV136" s="16"/>
      <c r="AW136" s="16"/>
      <c r="AX136" s="16"/>
      <c r="AY136" s="16"/>
      <c r="AZ136" s="16"/>
    </row>
    <row r="137" spans="1:52">
      <c r="A137" s="65"/>
      <c r="B137" s="322" t="s">
        <v>619</v>
      </c>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v>409.6</v>
      </c>
      <c r="AB137" s="745"/>
      <c r="AC137" s="745"/>
      <c r="AJ137" s="16"/>
      <c r="AK137" s="16"/>
      <c r="AL137" s="16"/>
      <c r="AM137" s="16"/>
      <c r="AN137" s="16"/>
      <c r="AO137" s="16"/>
      <c r="AP137" s="16"/>
      <c r="AQ137" s="16"/>
      <c r="AR137" s="16"/>
      <c r="AS137" s="16"/>
      <c r="AT137" s="16"/>
      <c r="AU137" s="16"/>
      <c r="AV137" s="16"/>
      <c r="AW137" s="16"/>
      <c r="AX137" s="16"/>
      <c r="AY137" s="16"/>
      <c r="AZ137" s="16"/>
    </row>
    <row r="138" spans="1:52">
      <c r="A138" s="65"/>
      <c r="B138" s="322"/>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J138" s="16"/>
      <c r="AK138" s="16"/>
      <c r="AL138" s="16"/>
      <c r="AM138" s="16"/>
      <c r="AN138" s="16"/>
      <c r="AO138" s="16"/>
      <c r="AP138" s="16"/>
      <c r="AQ138" s="16"/>
      <c r="AR138" s="16"/>
      <c r="AS138" s="16"/>
      <c r="AT138" s="16"/>
      <c r="AU138" s="16"/>
      <c r="AV138" s="16"/>
      <c r="AW138" s="16"/>
      <c r="AX138" s="16"/>
      <c r="AY138" s="16"/>
      <c r="AZ138" s="16"/>
    </row>
    <row r="139" spans="1:52" s="12" customFormat="1">
      <c r="A139" s="710"/>
      <c r="B139" s="315" t="s">
        <v>558</v>
      </c>
      <c r="C139" s="280"/>
      <c r="D139" s="280"/>
      <c r="E139" s="280"/>
      <c r="F139" s="280"/>
      <c r="G139" s="280"/>
      <c r="H139" s="280"/>
      <c r="I139" s="280"/>
      <c r="J139" s="280"/>
      <c r="K139" s="280"/>
      <c r="L139" s="280"/>
      <c r="M139" s="280"/>
      <c r="N139" s="280"/>
      <c r="O139" s="280"/>
      <c r="P139" s="280"/>
      <c r="Q139" s="280"/>
      <c r="R139" s="280"/>
      <c r="S139" s="280">
        <v>400</v>
      </c>
      <c r="T139" s="280">
        <v>1207</v>
      </c>
      <c r="U139" s="280">
        <v>1726.8</v>
      </c>
      <c r="V139" s="280">
        <v>2155</v>
      </c>
      <c r="W139" s="280"/>
      <c r="X139" s="280">
        <v>653.29999999999995</v>
      </c>
      <c r="Y139" s="280"/>
      <c r="Z139" s="280"/>
      <c r="AA139" s="280"/>
      <c r="AB139" s="280"/>
      <c r="AC139" s="280"/>
      <c r="AD139" s="705"/>
      <c r="AE139" s="705"/>
      <c r="AF139" s="705"/>
      <c r="AG139" s="999"/>
      <c r="AH139" s="705"/>
      <c r="AI139" s="705"/>
      <c r="AJ139" s="17"/>
      <c r="AK139" s="17"/>
      <c r="AL139" s="17"/>
      <c r="AM139" s="17"/>
      <c r="AN139" s="17"/>
      <c r="AO139" s="17"/>
      <c r="AP139" s="17"/>
      <c r="AQ139" s="17"/>
      <c r="AR139" s="17"/>
      <c r="AS139" s="17"/>
      <c r="AT139" s="17"/>
      <c r="AU139" s="17"/>
      <c r="AV139" s="17"/>
      <c r="AW139" s="17"/>
      <c r="AX139" s="17"/>
      <c r="AY139" s="17"/>
      <c r="AZ139" s="17"/>
    </row>
    <row r="140" spans="1:52" s="12" customFormat="1">
      <c r="A140" s="703"/>
      <c r="B140" s="335"/>
      <c r="C140" s="704"/>
      <c r="D140" s="704"/>
      <c r="E140" s="704"/>
      <c r="F140" s="704"/>
      <c r="G140" s="704"/>
      <c r="H140" s="704"/>
      <c r="I140" s="704"/>
      <c r="J140" s="704"/>
      <c r="K140" s="704"/>
      <c r="L140" s="704"/>
      <c r="M140" s="704"/>
      <c r="N140" s="704"/>
      <c r="O140" s="704"/>
      <c r="P140" s="704"/>
      <c r="Q140" s="704"/>
      <c r="R140" s="704"/>
      <c r="S140" s="704"/>
      <c r="T140" s="704"/>
      <c r="U140" s="704"/>
      <c r="V140" s="704"/>
      <c r="W140" s="704"/>
      <c r="X140" s="704"/>
      <c r="Y140" s="704"/>
      <c r="Z140" s="704"/>
      <c r="AA140" s="704"/>
      <c r="AB140" s="704"/>
      <c r="AC140" s="704"/>
      <c r="AD140" s="705"/>
      <c r="AE140" s="705"/>
      <c r="AF140" s="705"/>
      <c r="AG140" s="999"/>
      <c r="AH140" s="705"/>
      <c r="AI140" s="705"/>
      <c r="AJ140" s="17"/>
      <c r="AK140" s="17"/>
      <c r="AL140" s="17"/>
      <c r="AM140" s="17"/>
      <c r="AN140" s="17"/>
      <c r="AO140" s="17"/>
      <c r="AP140" s="17"/>
      <c r="AQ140" s="17"/>
      <c r="AR140" s="17"/>
      <c r="AS140" s="17"/>
      <c r="AT140" s="17"/>
      <c r="AU140" s="17"/>
      <c r="AV140" s="17"/>
      <c r="AW140" s="17"/>
      <c r="AX140" s="17"/>
      <c r="AY140" s="17"/>
      <c r="AZ140" s="17"/>
    </row>
    <row r="141" spans="1:52" s="12" customFormat="1">
      <c r="A141" s="710"/>
      <c r="B141" s="315" t="s">
        <v>576</v>
      </c>
      <c r="C141" s="280">
        <v>135.4</v>
      </c>
      <c r="D141" s="280">
        <v>139</v>
      </c>
      <c r="E141" s="280">
        <v>171.5</v>
      </c>
      <c r="F141" s="280">
        <v>174.7</v>
      </c>
      <c r="G141" s="280">
        <v>188.9</v>
      </c>
      <c r="H141" s="280">
        <v>199</v>
      </c>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705"/>
      <c r="AE141" s="705"/>
      <c r="AF141" s="705"/>
      <c r="AG141" s="999"/>
      <c r="AH141" s="705"/>
      <c r="AI141" s="705"/>
      <c r="AJ141" s="17"/>
      <c r="AK141" s="17"/>
      <c r="AL141" s="17"/>
      <c r="AM141" s="17"/>
      <c r="AN141" s="17"/>
      <c r="AO141" s="17"/>
      <c r="AP141" s="17"/>
      <c r="AQ141" s="17"/>
      <c r="AR141" s="17"/>
      <c r="AS141" s="17"/>
      <c r="AT141" s="17"/>
      <c r="AU141" s="17"/>
      <c r="AV141" s="17"/>
      <c r="AW141" s="17"/>
      <c r="AX141" s="17"/>
      <c r="AY141" s="17"/>
      <c r="AZ141" s="17"/>
    </row>
    <row r="142" spans="1:52" s="12" customFormat="1">
      <c r="A142" s="703"/>
      <c r="B142" s="322" t="s">
        <v>532</v>
      </c>
      <c r="C142" s="269">
        <v>43.5</v>
      </c>
      <c r="D142" s="269">
        <f>52+1.5</f>
        <v>53.5</v>
      </c>
      <c r="E142" s="269">
        <f>53.2+1.9</f>
        <v>55.1</v>
      </c>
      <c r="F142" s="269">
        <f>56.9+2</f>
        <v>58.9</v>
      </c>
      <c r="G142" s="269">
        <f>55.3+2.6</f>
        <v>57.9</v>
      </c>
      <c r="H142" s="269">
        <f>70.2+5.8</f>
        <v>76</v>
      </c>
      <c r="I142" s="704"/>
      <c r="J142" s="704"/>
      <c r="K142" s="704"/>
      <c r="L142" s="704"/>
      <c r="M142" s="704"/>
      <c r="N142" s="704"/>
      <c r="O142" s="704"/>
      <c r="P142" s="704"/>
      <c r="Q142" s="704"/>
      <c r="R142" s="704"/>
      <c r="S142" s="704"/>
      <c r="T142" s="704"/>
      <c r="U142" s="704"/>
      <c r="V142" s="704"/>
      <c r="W142" s="704"/>
      <c r="X142" s="704"/>
      <c r="Y142" s="704"/>
      <c r="Z142" s="704"/>
      <c r="AA142" s="704"/>
      <c r="AB142" s="704"/>
      <c r="AC142" s="704"/>
      <c r="AD142" s="705"/>
      <c r="AE142" s="705"/>
      <c r="AF142" s="705"/>
      <c r="AG142" s="999"/>
      <c r="AH142" s="705"/>
      <c r="AI142" s="705"/>
      <c r="AJ142" s="17"/>
      <c r="AK142" s="17"/>
      <c r="AL142" s="17"/>
      <c r="AM142" s="17"/>
      <c r="AN142" s="17"/>
      <c r="AO142" s="17"/>
      <c r="AP142" s="17"/>
      <c r="AQ142" s="17"/>
      <c r="AR142" s="17"/>
      <c r="AS142" s="17"/>
      <c r="AT142" s="17"/>
      <c r="AU142" s="17"/>
      <c r="AV142" s="17"/>
      <c r="AW142" s="17"/>
      <c r="AX142" s="17"/>
      <c r="AY142" s="17"/>
      <c r="AZ142" s="17"/>
    </row>
    <row r="143" spans="1:52">
      <c r="A143" s="65"/>
      <c r="B143" s="322" t="s">
        <v>320</v>
      </c>
      <c r="C143" s="269">
        <f t="shared" ref="C143:H143" si="2">+C141-C142</f>
        <v>91.9</v>
      </c>
      <c r="D143" s="269">
        <f t="shared" si="2"/>
        <v>85.5</v>
      </c>
      <c r="E143" s="269">
        <f t="shared" si="2"/>
        <v>116.4</v>
      </c>
      <c r="F143" s="269">
        <f t="shared" si="2"/>
        <v>115.79999999999998</v>
      </c>
      <c r="G143" s="269">
        <f t="shared" si="2"/>
        <v>131</v>
      </c>
      <c r="H143" s="269">
        <f t="shared" si="2"/>
        <v>123</v>
      </c>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J143" s="16"/>
      <c r="AK143" s="16"/>
      <c r="AL143" s="16"/>
      <c r="AM143" s="16"/>
      <c r="AN143" s="16"/>
      <c r="AO143" s="16"/>
      <c r="AP143" s="16"/>
      <c r="AQ143" s="16"/>
      <c r="AR143" s="16"/>
      <c r="AS143" s="16"/>
      <c r="AT143" s="16"/>
      <c r="AU143" s="16"/>
      <c r="AV143" s="16"/>
      <c r="AW143" s="16"/>
      <c r="AX143" s="16"/>
      <c r="AY143" s="16"/>
      <c r="AZ143" s="16"/>
    </row>
    <row r="144" spans="1:52" ht="14.1" customHeight="1">
      <c r="A144" s="65"/>
      <c r="B144" s="702"/>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J144" s="16"/>
      <c r="AK144" s="16"/>
      <c r="AL144" s="16"/>
      <c r="AM144" s="16"/>
      <c r="AN144" s="16"/>
      <c r="AO144" s="16"/>
      <c r="AP144" s="16"/>
      <c r="AQ144" s="16"/>
      <c r="AR144" s="16"/>
      <c r="AS144" s="16"/>
      <c r="AT144" s="16"/>
      <c r="AU144" s="16"/>
      <c r="AV144" s="16"/>
      <c r="AW144" s="16"/>
      <c r="AX144" s="16"/>
      <c r="AY144" s="16"/>
      <c r="AZ144" s="16"/>
    </row>
    <row r="145" spans="1:52" s="12" customFormat="1">
      <c r="A145" s="710"/>
      <c r="B145" s="315" t="s">
        <v>577</v>
      </c>
      <c r="C145" s="280"/>
      <c r="D145" s="280"/>
      <c r="E145" s="280"/>
      <c r="F145" s="280"/>
      <c r="G145" s="280"/>
      <c r="H145" s="280"/>
      <c r="I145" s="280"/>
      <c r="J145" s="280"/>
      <c r="K145" s="280"/>
      <c r="L145" s="280"/>
      <c r="M145" s="280"/>
      <c r="N145" s="280"/>
      <c r="O145" s="280"/>
      <c r="P145" s="280"/>
      <c r="Q145" s="280"/>
      <c r="R145" s="280"/>
      <c r="S145" s="280"/>
      <c r="T145" s="280"/>
      <c r="U145" s="280"/>
      <c r="V145" s="280"/>
      <c r="W145" s="280">
        <v>172.5</v>
      </c>
      <c r="X145" s="280"/>
      <c r="Y145" s="280"/>
      <c r="Z145" s="280"/>
      <c r="AA145" s="280"/>
      <c r="AB145" s="733">
        <v>-279</v>
      </c>
      <c r="AC145" s="280"/>
      <c r="AD145" s="705"/>
      <c r="AE145" s="705"/>
      <c r="AF145" s="705"/>
      <c r="AG145" s="999"/>
      <c r="AH145" s="705"/>
      <c r="AI145" s="705"/>
      <c r="AJ145" s="17"/>
      <c r="AK145" s="17"/>
      <c r="AL145" s="17"/>
      <c r="AM145" s="17"/>
      <c r="AN145" s="17"/>
      <c r="AO145" s="17"/>
      <c r="AP145" s="17"/>
      <c r="AQ145" s="17"/>
      <c r="AR145" s="17"/>
      <c r="AS145" s="17"/>
      <c r="AT145" s="17"/>
      <c r="AU145" s="17"/>
      <c r="AV145" s="17"/>
      <c r="AW145" s="17"/>
      <c r="AX145" s="17"/>
      <c r="AY145" s="17"/>
      <c r="AZ145" s="17"/>
    </row>
    <row r="146" spans="1:52">
      <c r="A146" s="65"/>
      <c r="B146" s="306"/>
      <c r="C146" s="302"/>
      <c r="D146" s="302"/>
      <c r="E146" s="302"/>
      <c r="F146" s="302"/>
      <c r="G146" s="302"/>
      <c r="H146" s="302"/>
      <c r="I146" s="302"/>
      <c r="J146" s="302"/>
      <c r="K146" s="302"/>
      <c r="L146" s="302"/>
      <c r="M146" s="307"/>
      <c r="N146" s="307"/>
      <c r="O146" s="307"/>
      <c r="P146" s="307"/>
      <c r="Q146" s="307"/>
      <c r="R146" s="307"/>
      <c r="S146" s="307"/>
      <c r="T146" s="307"/>
      <c r="U146" s="307"/>
      <c r="V146" s="307"/>
      <c r="W146" s="307"/>
      <c r="X146" s="307"/>
      <c r="Y146" s="307"/>
      <c r="Z146" s="308"/>
      <c r="AA146" s="308"/>
      <c r="AB146" s="308"/>
      <c r="AC146" s="706"/>
      <c r="AJ146" s="16"/>
      <c r="AK146" s="16"/>
      <c r="AL146" s="16"/>
      <c r="AM146" s="16"/>
      <c r="AN146" s="16"/>
      <c r="AO146" s="16"/>
      <c r="AP146" s="16"/>
      <c r="AQ146" s="16"/>
      <c r="AR146" s="16"/>
      <c r="AS146" s="16"/>
      <c r="AT146" s="16"/>
      <c r="AU146" s="16"/>
      <c r="AV146" s="16"/>
      <c r="AW146" s="16"/>
      <c r="AX146" s="16"/>
      <c r="AY146" s="16"/>
      <c r="AZ146" s="16"/>
    </row>
    <row r="147" spans="1:52">
      <c r="A147" s="710"/>
      <c r="B147" s="315" t="s">
        <v>575</v>
      </c>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v>900</v>
      </c>
      <c r="AA147" s="280"/>
      <c r="AB147" s="280"/>
      <c r="AC147" s="280"/>
      <c r="AJ147" s="16"/>
      <c r="AK147" s="16"/>
      <c r="AL147" s="16"/>
      <c r="AM147" s="16"/>
      <c r="AN147" s="16"/>
      <c r="AO147" s="16"/>
      <c r="AP147" s="16"/>
      <c r="AQ147" s="16"/>
      <c r="AR147" s="16"/>
      <c r="AS147" s="16"/>
      <c r="AT147" s="16"/>
      <c r="AU147" s="16"/>
      <c r="AV147" s="16"/>
      <c r="AW147" s="16"/>
      <c r="AX147" s="16"/>
      <c r="AY147" s="16"/>
      <c r="AZ147" s="16"/>
    </row>
    <row r="148" spans="1:52">
      <c r="AJ148" s="16"/>
      <c r="AK148" s="16"/>
      <c r="AL148" s="16"/>
      <c r="AM148" s="16"/>
      <c r="AN148" s="16"/>
      <c r="AO148" s="16"/>
      <c r="AP148" s="16"/>
      <c r="AQ148" s="16"/>
      <c r="AR148" s="16"/>
      <c r="AS148" s="16"/>
      <c r="AT148" s="16"/>
      <c r="AU148" s="16"/>
      <c r="AV148" s="16"/>
      <c r="AW148" s="16"/>
      <c r="AX148" s="16"/>
      <c r="AY148" s="16"/>
      <c r="AZ148" s="16"/>
    </row>
    <row r="149" spans="1:52">
      <c r="AJ149" s="16"/>
      <c r="AK149" s="16"/>
      <c r="AL149" s="16"/>
      <c r="AM149" s="16"/>
      <c r="AN149" s="16"/>
      <c r="AO149" s="16"/>
      <c r="AP149" s="16"/>
      <c r="AQ149" s="16"/>
      <c r="AR149" s="16"/>
      <c r="AS149" s="16"/>
      <c r="AT149" s="16"/>
      <c r="AU149" s="16"/>
      <c r="AV149" s="16"/>
      <c r="AW149" s="16"/>
      <c r="AX149" s="16"/>
      <c r="AY149" s="16"/>
      <c r="AZ149" s="16"/>
    </row>
    <row r="150" spans="1:52">
      <c r="AJ150" s="16"/>
      <c r="AK150" s="16"/>
      <c r="AL150" s="16"/>
      <c r="AM150" s="16"/>
      <c r="AN150" s="16"/>
      <c r="AO150" s="16"/>
      <c r="AP150" s="16"/>
      <c r="AQ150" s="16"/>
      <c r="AR150" s="16"/>
      <c r="AS150" s="16"/>
      <c r="AT150" s="16"/>
      <c r="AU150" s="16"/>
      <c r="AV150" s="16"/>
      <c r="AW150" s="16"/>
      <c r="AX150" s="16"/>
      <c r="AY150" s="16"/>
      <c r="AZ150" s="16"/>
    </row>
    <row r="151" spans="1:52">
      <c r="AJ151" s="16"/>
      <c r="AK151" s="16"/>
      <c r="AL151" s="16"/>
      <c r="AM151" s="16"/>
      <c r="AN151" s="16"/>
      <c r="AO151" s="16"/>
      <c r="AP151" s="16"/>
      <c r="AQ151" s="16"/>
      <c r="AR151" s="16"/>
      <c r="AS151" s="16"/>
      <c r="AT151" s="16"/>
      <c r="AU151" s="16"/>
      <c r="AV151" s="16"/>
      <c r="AW151" s="16"/>
      <c r="AX151" s="16"/>
      <c r="AY151" s="16"/>
      <c r="AZ151" s="16"/>
    </row>
    <row r="152" spans="1:52">
      <c r="AJ152" s="16"/>
      <c r="AK152" s="16"/>
      <c r="AL152" s="16"/>
      <c r="AM152" s="16"/>
      <c r="AN152" s="16"/>
      <c r="AO152" s="16"/>
      <c r="AP152" s="16"/>
      <c r="AQ152" s="16"/>
      <c r="AR152" s="16"/>
      <c r="AS152" s="16"/>
      <c r="AT152" s="16"/>
      <c r="AU152" s="16"/>
      <c r="AV152" s="16"/>
      <c r="AW152" s="16"/>
      <c r="AX152" s="16"/>
      <c r="AY152" s="16"/>
      <c r="AZ152" s="16"/>
    </row>
    <row r="153" spans="1:52">
      <c r="AJ153" s="16"/>
      <c r="AK153" s="16"/>
      <c r="AL153" s="16"/>
      <c r="AM153" s="16"/>
      <c r="AN153" s="16"/>
      <c r="AO153" s="16"/>
      <c r="AP153" s="16"/>
      <c r="AQ153" s="16"/>
      <c r="AR153" s="16"/>
      <c r="AS153" s="16"/>
      <c r="AT153" s="16"/>
      <c r="AU153" s="16"/>
      <c r="AV153" s="16"/>
      <c r="AW153" s="16"/>
      <c r="AX153" s="16"/>
      <c r="AY153" s="16"/>
      <c r="AZ153" s="16"/>
    </row>
    <row r="154" spans="1:52">
      <c r="AJ154" s="16"/>
      <c r="AK154" s="16"/>
      <c r="AL154" s="16"/>
      <c r="AM154" s="16"/>
      <c r="AN154" s="16"/>
      <c r="AO154" s="16"/>
      <c r="AP154" s="16"/>
      <c r="AQ154" s="16"/>
      <c r="AR154" s="16"/>
      <c r="AS154" s="16"/>
      <c r="AT154" s="16"/>
      <c r="AU154" s="16"/>
      <c r="AV154" s="16"/>
      <c r="AW154" s="16"/>
      <c r="AX154" s="16"/>
      <c r="AY154" s="16"/>
      <c r="AZ154" s="16"/>
    </row>
    <row r="155" spans="1:52">
      <c r="AJ155" s="16"/>
      <c r="AK155" s="16"/>
      <c r="AL155" s="16"/>
      <c r="AM155" s="16"/>
      <c r="AN155" s="16"/>
      <c r="AO155" s="16"/>
      <c r="AP155" s="16"/>
      <c r="AQ155" s="16"/>
      <c r="AR155" s="16"/>
      <c r="AS155" s="16"/>
      <c r="AT155" s="16"/>
      <c r="AU155" s="16"/>
      <c r="AV155" s="16"/>
      <c r="AW155" s="16"/>
      <c r="AX155" s="16"/>
      <c r="AY155" s="16"/>
      <c r="AZ155" s="16"/>
    </row>
    <row r="156" spans="1:52">
      <c r="AJ156" s="16"/>
      <c r="AK156" s="16"/>
      <c r="AL156" s="16"/>
      <c r="AM156" s="16"/>
      <c r="AN156" s="16"/>
      <c r="AO156" s="16"/>
      <c r="AP156" s="16"/>
      <c r="AQ156" s="16"/>
      <c r="AR156" s="16"/>
      <c r="AS156" s="16"/>
      <c r="AT156" s="16"/>
      <c r="AU156" s="16"/>
      <c r="AV156" s="16"/>
      <c r="AW156" s="16"/>
      <c r="AX156" s="16"/>
      <c r="AY156" s="16"/>
      <c r="AZ156" s="16"/>
    </row>
    <row r="157" spans="1:52">
      <c r="AJ157" s="16"/>
      <c r="AK157" s="16"/>
      <c r="AL157" s="16"/>
      <c r="AM157" s="16"/>
      <c r="AN157" s="16"/>
      <c r="AO157" s="16"/>
      <c r="AP157" s="16"/>
      <c r="AQ157" s="16"/>
      <c r="AR157" s="16"/>
      <c r="AS157" s="16"/>
      <c r="AT157" s="16"/>
      <c r="AU157" s="16"/>
      <c r="AV157" s="16"/>
      <c r="AW157" s="16"/>
      <c r="AX157" s="16"/>
      <c r="AY157" s="16"/>
      <c r="AZ157" s="16"/>
    </row>
    <row r="158" spans="1:52">
      <c r="AJ158" s="16"/>
      <c r="AK158" s="16"/>
      <c r="AL158" s="16"/>
      <c r="AM158" s="16"/>
      <c r="AN158" s="16"/>
      <c r="AO158" s="16"/>
      <c r="AP158" s="16"/>
      <c r="AQ158" s="16"/>
      <c r="AR158" s="16"/>
      <c r="AS158" s="16"/>
      <c r="AT158" s="16"/>
      <c r="AU158" s="16"/>
      <c r="AV158" s="16"/>
      <c r="AW158" s="16"/>
      <c r="AX158" s="16"/>
      <c r="AY158" s="16"/>
      <c r="AZ158" s="16"/>
    </row>
    <row r="159" spans="1:52">
      <c r="AJ159" s="16"/>
      <c r="AK159" s="16"/>
      <c r="AL159" s="16"/>
      <c r="AM159" s="16"/>
      <c r="AN159" s="16"/>
      <c r="AO159" s="16"/>
      <c r="AP159" s="16"/>
      <c r="AQ159" s="16"/>
      <c r="AR159" s="16"/>
      <c r="AS159" s="16"/>
      <c r="AT159" s="16"/>
      <c r="AU159" s="16"/>
      <c r="AV159" s="16"/>
      <c r="AW159" s="16"/>
      <c r="AX159" s="16"/>
      <c r="AY159" s="16"/>
      <c r="AZ159" s="16"/>
    </row>
    <row r="160" spans="1:52">
      <c r="AJ160" s="16"/>
      <c r="AK160" s="16"/>
      <c r="AL160" s="16"/>
      <c r="AM160" s="16"/>
      <c r="AN160" s="16"/>
      <c r="AO160" s="16"/>
      <c r="AP160" s="16"/>
      <c r="AQ160" s="16"/>
      <c r="AR160" s="16"/>
      <c r="AS160" s="16"/>
      <c r="AT160" s="16"/>
      <c r="AU160" s="16"/>
      <c r="AV160" s="16"/>
      <c r="AW160" s="16"/>
      <c r="AX160" s="16"/>
      <c r="AY160" s="16"/>
      <c r="AZ160" s="16"/>
    </row>
    <row r="161" spans="36:52">
      <c r="AJ161" s="16"/>
      <c r="AK161" s="16"/>
      <c r="AL161" s="16"/>
      <c r="AM161" s="16"/>
      <c r="AN161" s="16"/>
      <c r="AO161" s="16"/>
      <c r="AP161" s="16"/>
      <c r="AQ161" s="16"/>
      <c r="AR161" s="16"/>
      <c r="AS161" s="16"/>
      <c r="AT161" s="16"/>
      <c r="AU161" s="16"/>
      <c r="AV161" s="16"/>
      <c r="AW161" s="16"/>
      <c r="AX161" s="16"/>
      <c r="AY161" s="16"/>
      <c r="AZ161" s="16"/>
    </row>
    <row r="162" spans="36:52">
      <c r="AJ162" s="16"/>
      <c r="AK162" s="16"/>
      <c r="AL162" s="16"/>
      <c r="AM162" s="16"/>
      <c r="AN162" s="16"/>
      <c r="AO162" s="16"/>
      <c r="AP162" s="16"/>
      <c r="AQ162" s="16"/>
      <c r="AR162" s="16"/>
      <c r="AS162" s="16"/>
      <c r="AT162" s="16"/>
      <c r="AU162" s="16"/>
      <c r="AV162" s="16"/>
      <c r="AW162" s="16"/>
      <c r="AX162" s="16"/>
      <c r="AY162" s="16"/>
      <c r="AZ162" s="16"/>
    </row>
    <row r="163" spans="36:52">
      <c r="AJ163" s="16"/>
      <c r="AK163" s="16"/>
      <c r="AL163" s="16"/>
      <c r="AM163" s="16"/>
      <c r="AN163" s="16"/>
      <c r="AO163" s="16"/>
      <c r="AP163" s="16"/>
      <c r="AQ163" s="16"/>
      <c r="AR163" s="16"/>
      <c r="AS163" s="16"/>
      <c r="AT163" s="16"/>
      <c r="AU163" s="16"/>
      <c r="AV163" s="16"/>
      <c r="AW163" s="16"/>
      <c r="AX163" s="16"/>
      <c r="AY163" s="16"/>
      <c r="AZ163" s="16"/>
    </row>
    <row r="164" spans="36:52">
      <c r="AJ164" s="16"/>
      <c r="AK164" s="16"/>
      <c r="AL164" s="16"/>
      <c r="AM164" s="16"/>
      <c r="AN164" s="16"/>
      <c r="AO164" s="16"/>
      <c r="AP164" s="16"/>
      <c r="AQ164" s="16"/>
      <c r="AR164" s="16"/>
      <c r="AS164" s="16"/>
      <c r="AT164" s="16"/>
      <c r="AU164" s="16"/>
      <c r="AV164" s="16"/>
      <c r="AW164" s="16"/>
      <c r="AX164" s="16"/>
      <c r="AY164" s="16"/>
      <c r="AZ164" s="16"/>
    </row>
    <row r="165" spans="36:52">
      <c r="AJ165" s="16"/>
      <c r="AK165" s="16"/>
      <c r="AL165" s="16"/>
      <c r="AM165" s="16"/>
      <c r="AN165" s="16"/>
      <c r="AO165" s="16"/>
      <c r="AP165" s="16"/>
      <c r="AQ165" s="16"/>
      <c r="AR165" s="16"/>
      <c r="AS165" s="16"/>
      <c r="AT165" s="16"/>
      <c r="AU165" s="16"/>
      <c r="AV165" s="16"/>
      <c r="AW165" s="16"/>
      <c r="AX165" s="16"/>
      <c r="AY165" s="16"/>
      <c r="AZ165" s="16"/>
    </row>
    <row r="166" spans="36:52">
      <c r="AJ166" s="16"/>
      <c r="AK166" s="16"/>
      <c r="AL166" s="16"/>
      <c r="AM166" s="16"/>
      <c r="AN166" s="16"/>
      <c r="AO166" s="16"/>
      <c r="AP166" s="16"/>
      <c r="AQ166" s="16"/>
      <c r="AR166" s="16"/>
      <c r="AS166" s="16"/>
      <c r="AT166" s="16"/>
      <c r="AU166" s="16"/>
      <c r="AV166" s="16"/>
      <c r="AW166" s="16"/>
      <c r="AX166" s="16"/>
      <c r="AY166" s="16"/>
      <c r="AZ166" s="16"/>
    </row>
    <row r="167" spans="36:52">
      <c r="AJ167" s="16"/>
      <c r="AK167" s="16"/>
      <c r="AL167" s="16"/>
      <c r="AM167" s="16"/>
      <c r="AN167" s="16"/>
      <c r="AO167" s="16"/>
      <c r="AP167" s="16"/>
      <c r="AQ167" s="16"/>
      <c r="AR167" s="16"/>
      <c r="AS167" s="16"/>
      <c r="AT167" s="16"/>
      <c r="AU167" s="16"/>
      <c r="AV167" s="16"/>
      <c r="AW167" s="16"/>
      <c r="AX167" s="16"/>
      <c r="AY167" s="16"/>
      <c r="AZ167" s="16"/>
    </row>
    <row r="168" spans="36:52">
      <c r="AJ168" s="16"/>
      <c r="AK168" s="16"/>
      <c r="AL168" s="16"/>
      <c r="AM168" s="16"/>
      <c r="AN168" s="16"/>
      <c r="AO168" s="16"/>
      <c r="AP168" s="16"/>
      <c r="AQ168" s="16"/>
      <c r="AR168" s="16"/>
      <c r="AS168" s="16"/>
      <c r="AT168" s="16"/>
      <c r="AU168" s="16"/>
      <c r="AV168" s="16"/>
      <c r="AW168" s="16"/>
      <c r="AX168" s="16"/>
      <c r="AY168" s="16"/>
      <c r="AZ168" s="16"/>
    </row>
    <row r="169" spans="36:52">
      <c r="AJ169" s="16"/>
      <c r="AK169" s="16"/>
      <c r="AL169" s="16"/>
      <c r="AM169" s="16"/>
      <c r="AN169" s="16"/>
      <c r="AO169" s="16"/>
      <c r="AP169" s="16"/>
      <c r="AQ169" s="16"/>
      <c r="AR169" s="16"/>
      <c r="AS169" s="16"/>
      <c r="AT169" s="16"/>
      <c r="AU169" s="16"/>
      <c r="AV169" s="16"/>
      <c r="AW169" s="16"/>
      <c r="AX169" s="16"/>
      <c r="AY169" s="16"/>
      <c r="AZ169" s="16"/>
    </row>
    <row r="170" spans="36:52">
      <c r="AJ170" s="16"/>
      <c r="AK170" s="16"/>
      <c r="AL170" s="16"/>
      <c r="AM170" s="16"/>
      <c r="AN170" s="16"/>
      <c r="AO170" s="16"/>
      <c r="AP170" s="16"/>
      <c r="AQ170" s="16"/>
      <c r="AR170" s="16"/>
      <c r="AS170" s="16"/>
      <c r="AT170" s="16"/>
      <c r="AU170" s="16"/>
      <c r="AV170" s="16"/>
      <c r="AW170" s="16"/>
      <c r="AX170" s="16"/>
      <c r="AY170" s="16"/>
      <c r="AZ170" s="16"/>
    </row>
    <row r="171" spans="36:52">
      <c r="AJ171" s="16"/>
      <c r="AK171" s="16"/>
      <c r="AL171" s="16"/>
      <c r="AM171" s="16"/>
      <c r="AN171" s="16"/>
      <c r="AO171" s="16"/>
      <c r="AP171" s="16"/>
      <c r="AQ171" s="16"/>
      <c r="AR171" s="16"/>
      <c r="AS171" s="16"/>
      <c r="AT171" s="16"/>
      <c r="AU171" s="16"/>
      <c r="AV171" s="16"/>
      <c r="AW171" s="16"/>
      <c r="AX171" s="16"/>
      <c r="AY171" s="16"/>
      <c r="AZ171" s="16"/>
    </row>
    <row r="172" spans="36:52">
      <c r="AJ172" s="16"/>
      <c r="AK172" s="16"/>
      <c r="AL172" s="16"/>
      <c r="AM172" s="16"/>
      <c r="AN172" s="16"/>
      <c r="AO172" s="16"/>
      <c r="AP172" s="16"/>
      <c r="AQ172" s="16"/>
      <c r="AR172" s="16"/>
      <c r="AS172" s="16"/>
      <c r="AT172" s="16"/>
      <c r="AU172" s="16"/>
      <c r="AV172" s="16"/>
      <c r="AW172" s="16"/>
      <c r="AX172" s="16"/>
      <c r="AY172" s="16"/>
      <c r="AZ172" s="16"/>
    </row>
    <row r="173" spans="36:52">
      <c r="AJ173" s="16"/>
      <c r="AK173" s="16"/>
      <c r="AL173" s="16"/>
      <c r="AM173" s="16"/>
      <c r="AN173" s="16"/>
      <c r="AO173" s="16"/>
      <c r="AP173" s="16"/>
      <c r="AQ173" s="16"/>
      <c r="AR173" s="16"/>
      <c r="AS173" s="16"/>
      <c r="AT173" s="16"/>
      <c r="AU173" s="16"/>
      <c r="AV173" s="16"/>
      <c r="AW173" s="16"/>
      <c r="AX173" s="16"/>
      <c r="AY173" s="16"/>
      <c r="AZ173" s="16"/>
    </row>
    <row r="174" spans="36:52">
      <c r="AJ174" s="16"/>
      <c r="AK174" s="16"/>
      <c r="AL174" s="16"/>
      <c r="AM174" s="16"/>
      <c r="AN174" s="16"/>
      <c r="AO174" s="16"/>
      <c r="AP174" s="16"/>
      <c r="AQ174" s="16"/>
      <c r="AR174" s="16"/>
      <c r="AS174" s="16"/>
      <c r="AT174" s="16"/>
      <c r="AU174" s="16"/>
      <c r="AV174" s="16"/>
      <c r="AW174" s="16"/>
      <c r="AX174" s="16"/>
      <c r="AY174" s="16"/>
      <c r="AZ174" s="16"/>
    </row>
    <row r="175" spans="36:52">
      <c r="AJ175" s="16"/>
      <c r="AK175" s="16"/>
      <c r="AL175" s="16"/>
      <c r="AM175" s="16"/>
      <c r="AN175" s="16"/>
      <c r="AO175" s="16"/>
      <c r="AP175" s="16"/>
      <c r="AQ175" s="16"/>
      <c r="AR175" s="16"/>
      <c r="AS175" s="16"/>
      <c r="AT175" s="16"/>
      <c r="AU175" s="16"/>
      <c r="AV175" s="16"/>
      <c r="AW175" s="16"/>
      <c r="AX175" s="16"/>
      <c r="AY175" s="16"/>
      <c r="AZ175" s="16"/>
    </row>
    <row r="176" spans="36:52">
      <c r="AJ176" s="16"/>
      <c r="AK176" s="16"/>
      <c r="AL176" s="16"/>
      <c r="AM176" s="16"/>
      <c r="AN176" s="16"/>
      <c r="AO176" s="16"/>
      <c r="AP176" s="16"/>
      <c r="AQ176" s="16"/>
      <c r="AR176" s="16"/>
      <c r="AS176" s="16"/>
      <c r="AT176" s="16"/>
      <c r="AU176" s="16"/>
      <c r="AV176" s="16"/>
      <c r="AW176" s="16"/>
      <c r="AX176" s="16"/>
      <c r="AY176" s="16"/>
      <c r="AZ176" s="16"/>
    </row>
    <row r="177" spans="36:52">
      <c r="AJ177" s="16"/>
      <c r="AK177" s="16"/>
      <c r="AL177" s="16"/>
      <c r="AM177" s="16"/>
      <c r="AN177" s="16"/>
      <c r="AO177" s="16"/>
      <c r="AP177" s="16"/>
      <c r="AQ177" s="16"/>
      <c r="AR177" s="16"/>
      <c r="AS177" s="16"/>
      <c r="AT177" s="16"/>
      <c r="AU177" s="16"/>
      <c r="AV177" s="16"/>
      <c r="AW177" s="16"/>
      <c r="AX177" s="16"/>
      <c r="AY177" s="16"/>
      <c r="AZ177" s="16"/>
    </row>
    <row r="178" spans="36:52">
      <c r="AJ178" s="16"/>
      <c r="AK178" s="16"/>
      <c r="AL178" s="16"/>
      <c r="AM178" s="16"/>
      <c r="AN178" s="16"/>
      <c r="AO178" s="16"/>
      <c r="AP178" s="16"/>
      <c r="AQ178" s="16"/>
      <c r="AR178" s="16"/>
      <c r="AS178" s="16"/>
      <c r="AT178" s="16"/>
      <c r="AU178" s="16"/>
      <c r="AV178" s="16"/>
      <c r="AW178" s="16"/>
      <c r="AX178" s="16"/>
      <c r="AY178" s="16"/>
      <c r="AZ178" s="16"/>
    </row>
    <row r="179" spans="36:52">
      <c r="AJ179" s="16"/>
      <c r="AK179" s="16"/>
      <c r="AL179" s="16"/>
      <c r="AM179" s="16"/>
      <c r="AN179" s="16"/>
      <c r="AO179" s="16"/>
      <c r="AP179" s="16"/>
      <c r="AQ179" s="16"/>
      <c r="AR179" s="16"/>
      <c r="AS179" s="16"/>
      <c r="AT179" s="16"/>
      <c r="AU179" s="16"/>
      <c r="AV179" s="16"/>
      <c r="AW179" s="16"/>
      <c r="AX179" s="16"/>
      <c r="AY179" s="16"/>
      <c r="AZ179" s="16"/>
    </row>
    <row r="180" spans="36:52">
      <c r="AJ180" s="16"/>
      <c r="AK180" s="16"/>
      <c r="AL180" s="16"/>
      <c r="AM180" s="16"/>
      <c r="AN180" s="16"/>
      <c r="AO180" s="16"/>
      <c r="AP180" s="16"/>
      <c r="AQ180" s="16"/>
      <c r="AR180" s="16"/>
      <c r="AS180" s="16"/>
      <c r="AT180" s="16"/>
      <c r="AU180" s="16"/>
      <c r="AV180" s="16"/>
      <c r="AW180" s="16"/>
      <c r="AX180" s="16"/>
      <c r="AY180" s="16"/>
      <c r="AZ180" s="16"/>
    </row>
    <row r="181" spans="36:52">
      <c r="AJ181" s="16"/>
      <c r="AK181" s="16"/>
      <c r="AL181" s="16"/>
      <c r="AM181" s="16"/>
      <c r="AN181" s="16"/>
      <c r="AO181" s="16"/>
      <c r="AP181" s="16"/>
      <c r="AQ181" s="16"/>
      <c r="AR181" s="16"/>
      <c r="AS181" s="16"/>
      <c r="AT181" s="16"/>
      <c r="AU181" s="16"/>
      <c r="AV181" s="16"/>
      <c r="AW181" s="16"/>
      <c r="AX181" s="16"/>
      <c r="AY181" s="16"/>
      <c r="AZ181" s="16"/>
    </row>
    <row r="182" spans="36:52">
      <c r="AJ182" s="16"/>
      <c r="AK182" s="16"/>
      <c r="AL182" s="16"/>
      <c r="AM182" s="16"/>
      <c r="AN182" s="16"/>
      <c r="AO182" s="16"/>
      <c r="AP182" s="16"/>
      <c r="AQ182" s="16"/>
      <c r="AR182" s="16"/>
      <c r="AS182" s="16"/>
      <c r="AT182" s="16"/>
      <c r="AU182" s="16"/>
      <c r="AV182" s="16"/>
      <c r="AW182" s="16"/>
      <c r="AX182" s="16"/>
      <c r="AY182" s="16"/>
      <c r="AZ182" s="16"/>
    </row>
    <row r="183" spans="36:52">
      <c r="AJ183" s="16"/>
      <c r="AK183" s="16"/>
      <c r="AL183" s="16"/>
      <c r="AM183" s="16"/>
      <c r="AN183" s="16"/>
      <c r="AO183" s="16"/>
      <c r="AP183" s="16"/>
      <c r="AQ183" s="16"/>
      <c r="AR183" s="16"/>
      <c r="AS183" s="16"/>
      <c r="AT183" s="16"/>
      <c r="AU183" s="16"/>
      <c r="AV183" s="16"/>
      <c r="AW183" s="16"/>
      <c r="AX183" s="16"/>
      <c r="AY183" s="16"/>
      <c r="AZ183" s="16"/>
    </row>
    <row r="184" spans="36:52">
      <c r="AJ184" s="16"/>
      <c r="AK184" s="16"/>
      <c r="AL184" s="16"/>
      <c r="AM184" s="16"/>
      <c r="AN184" s="16"/>
      <c r="AO184" s="16"/>
      <c r="AP184" s="16"/>
      <c r="AQ184" s="16"/>
      <c r="AR184" s="16"/>
      <c r="AS184" s="16"/>
      <c r="AT184" s="16"/>
      <c r="AU184" s="16"/>
      <c r="AV184" s="16"/>
      <c r="AW184" s="16"/>
      <c r="AX184" s="16"/>
      <c r="AY184" s="16"/>
      <c r="AZ184" s="16"/>
    </row>
    <row r="185" spans="36:52">
      <c r="AJ185" s="16"/>
      <c r="AK185" s="16"/>
      <c r="AL185" s="16"/>
      <c r="AM185" s="16"/>
      <c r="AN185" s="16"/>
      <c r="AO185" s="16"/>
      <c r="AP185" s="16"/>
      <c r="AQ185" s="16"/>
      <c r="AR185" s="16"/>
      <c r="AS185" s="16"/>
      <c r="AT185" s="16"/>
      <c r="AU185" s="16"/>
      <c r="AV185" s="16"/>
      <c r="AW185" s="16"/>
      <c r="AX185" s="16"/>
      <c r="AY185" s="16"/>
      <c r="AZ185" s="16"/>
    </row>
    <row r="186" spans="36:52">
      <c r="AJ186" s="16"/>
      <c r="AK186" s="16"/>
      <c r="AL186" s="16"/>
      <c r="AM186" s="16"/>
      <c r="AN186" s="16"/>
      <c r="AO186" s="16"/>
      <c r="AP186" s="16"/>
      <c r="AQ186" s="16"/>
      <c r="AR186" s="16"/>
      <c r="AS186" s="16"/>
      <c r="AT186" s="16"/>
      <c r="AU186" s="16"/>
      <c r="AV186" s="16"/>
      <c r="AW186" s="16"/>
      <c r="AX186" s="16"/>
      <c r="AY186" s="16"/>
      <c r="AZ186" s="16"/>
    </row>
    <row r="187" spans="36:52">
      <c r="AJ187" s="16"/>
      <c r="AK187" s="16"/>
      <c r="AL187" s="16"/>
      <c r="AM187" s="16"/>
      <c r="AN187" s="16"/>
      <c r="AO187" s="16"/>
      <c r="AP187" s="16"/>
      <c r="AQ187" s="16"/>
      <c r="AR187" s="16"/>
      <c r="AS187" s="16"/>
      <c r="AT187" s="16"/>
      <c r="AU187" s="16"/>
      <c r="AV187" s="16"/>
      <c r="AW187" s="16"/>
      <c r="AX187" s="16"/>
      <c r="AY187" s="16"/>
      <c r="AZ187" s="16"/>
    </row>
    <row r="188" spans="36:52">
      <c r="AJ188" s="16"/>
      <c r="AK188" s="16"/>
      <c r="AL188" s="16"/>
      <c r="AM188" s="16"/>
      <c r="AN188" s="16"/>
      <c r="AO188" s="16"/>
      <c r="AP188" s="16"/>
      <c r="AQ188" s="16"/>
      <c r="AR188" s="16"/>
      <c r="AS188" s="16"/>
      <c r="AT188" s="16"/>
      <c r="AU188" s="16"/>
      <c r="AV188" s="16"/>
      <c r="AW188" s="16"/>
      <c r="AX188" s="16"/>
      <c r="AY188" s="16"/>
      <c r="AZ188" s="16"/>
    </row>
    <row r="189" spans="36:52">
      <c r="AJ189" s="16"/>
      <c r="AK189" s="16"/>
      <c r="AL189" s="16"/>
      <c r="AM189" s="16"/>
      <c r="AN189" s="16"/>
      <c r="AO189" s="16"/>
      <c r="AP189" s="16"/>
      <c r="AQ189" s="16"/>
      <c r="AR189" s="16"/>
      <c r="AS189" s="16"/>
      <c r="AT189" s="16"/>
      <c r="AU189" s="16"/>
      <c r="AV189" s="16"/>
      <c r="AW189" s="16"/>
      <c r="AX189" s="16"/>
      <c r="AY189" s="16"/>
      <c r="AZ189" s="16"/>
    </row>
    <row r="190" spans="36:52">
      <c r="AJ190" s="16"/>
      <c r="AK190" s="16"/>
      <c r="AL190" s="16"/>
      <c r="AM190" s="16"/>
      <c r="AN190" s="16"/>
      <c r="AO190" s="16"/>
      <c r="AP190" s="16"/>
      <c r="AQ190" s="16"/>
      <c r="AR190" s="16"/>
      <c r="AS190" s="16"/>
      <c r="AT190" s="16"/>
      <c r="AU190" s="16"/>
      <c r="AV190" s="16"/>
      <c r="AW190" s="16"/>
      <c r="AX190" s="16"/>
      <c r="AY190" s="16"/>
      <c r="AZ190" s="16"/>
    </row>
    <row r="191" spans="36:52">
      <c r="AJ191" s="16"/>
      <c r="AK191" s="16"/>
      <c r="AL191" s="16"/>
      <c r="AM191" s="16"/>
      <c r="AN191" s="16"/>
      <c r="AO191" s="16"/>
      <c r="AP191" s="16"/>
      <c r="AQ191" s="16"/>
      <c r="AR191" s="16"/>
      <c r="AS191" s="16"/>
      <c r="AT191" s="16"/>
      <c r="AU191" s="16"/>
      <c r="AV191" s="16"/>
      <c r="AW191" s="16"/>
      <c r="AX191" s="16"/>
      <c r="AY191" s="16"/>
      <c r="AZ191" s="16"/>
    </row>
    <row r="192" spans="36:52">
      <c r="AJ192" s="16"/>
      <c r="AK192" s="16"/>
      <c r="AL192" s="16"/>
      <c r="AM192" s="16"/>
      <c r="AN192" s="16"/>
      <c r="AO192" s="16"/>
      <c r="AP192" s="16"/>
      <c r="AQ192" s="16"/>
      <c r="AR192" s="16"/>
      <c r="AS192" s="16"/>
      <c r="AT192" s="16"/>
      <c r="AU192" s="16"/>
      <c r="AV192" s="16"/>
      <c r="AW192" s="16"/>
      <c r="AX192" s="16"/>
      <c r="AY192" s="16"/>
      <c r="AZ192" s="16"/>
    </row>
    <row r="193" spans="36:52">
      <c r="AJ193" s="16"/>
      <c r="AK193" s="16"/>
      <c r="AL193" s="16"/>
      <c r="AM193" s="16"/>
      <c r="AN193" s="16"/>
      <c r="AO193" s="16"/>
      <c r="AP193" s="16"/>
      <c r="AQ193" s="16"/>
      <c r="AR193" s="16"/>
      <c r="AS193" s="16"/>
      <c r="AT193" s="16"/>
      <c r="AU193" s="16"/>
      <c r="AV193" s="16"/>
      <c r="AW193" s="16"/>
      <c r="AX193" s="16"/>
      <c r="AY193" s="16"/>
      <c r="AZ193" s="16"/>
    </row>
    <row r="194" spans="36:52">
      <c r="AJ194" s="16"/>
      <c r="AK194" s="16"/>
      <c r="AL194" s="16"/>
      <c r="AM194" s="16"/>
      <c r="AN194" s="16"/>
      <c r="AO194" s="16"/>
      <c r="AP194" s="16"/>
      <c r="AQ194" s="16"/>
      <c r="AR194" s="16"/>
      <c r="AS194" s="16"/>
      <c r="AT194" s="16"/>
      <c r="AU194" s="16"/>
      <c r="AV194" s="16"/>
      <c r="AW194" s="16"/>
      <c r="AX194" s="16"/>
      <c r="AY194" s="16"/>
      <c r="AZ194" s="16"/>
    </row>
  </sheetData>
  <pageMargins left="0.75" right="0.75" top="1" bottom="1" header="0.5" footer="0.5"/>
  <pageSetup paperSize="9" orientation="portrait" horizontalDpi="4294967292" verticalDpi="4294967292"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Notes</vt:lpstr>
      <vt:lpstr>Changes</vt:lpstr>
      <vt:lpstr>Popn, Inflation, GDP, Trade</vt:lpstr>
      <vt:lpstr>GDP (Tb1)</vt:lpstr>
      <vt:lpstr>Rev (Tb12)</vt:lpstr>
      <vt:lpstr>Rev compare</vt:lpstr>
      <vt:lpstr>Exp (Tb13A)</vt:lpstr>
      <vt:lpstr>Exp (Tb13B)</vt:lpstr>
      <vt:lpstr>Exp compare</vt:lpstr>
      <vt:lpstr>Fin (Tb14)</vt:lpstr>
      <vt:lpstr>Fin compare</vt:lpstr>
      <vt:lpstr>Debt (Tb15)</vt:lpstr>
      <vt:lpstr>Debt compare</vt:lpstr>
      <vt:lpstr>Prices (Tb9)</vt:lpstr>
      <vt:lpstr>Check</vt:lpstr>
      <vt:lpstr>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Rohan Fox</cp:lastModifiedBy>
  <cp:revision/>
  <dcterms:created xsi:type="dcterms:W3CDTF">2015-12-07T01:17:45Z</dcterms:created>
  <dcterms:modified xsi:type="dcterms:W3CDTF">2019-04-12T02:42:54Z</dcterms:modified>
  <cp:category/>
  <cp:contentStatus/>
</cp:coreProperties>
</file>