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3.xml" ContentType="application/vnd.ms-excel.threadedcomments+xml"/>
  <Override PartName="/xl/comments6.xml" ContentType="application/vnd.openxmlformats-officedocument.spreadsheetml.comments+xml"/>
  <Override PartName="/xl/threadedComments/threadedComment4.xml" ContentType="application/vnd.ms-excel.threadedcomments+xml"/>
  <Override PartName="/xl/comments7.xml" ContentType="application/vnd.openxmlformats-officedocument.spreadsheetml.comments+xml"/>
  <Override PartName="/xl/threadedComments/threadedComment5.xml" ContentType="application/vnd.ms-excel.threaded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threadedComments/threadedComment6.xml" ContentType="application/vnd.ms-excel.threadedcomments+xml"/>
  <Override PartName="/xl/comments11.xml" ContentType="application/vnd.openxmlformats-officedocument.spreadsheetml.comments+xml"/>
  <Override PartName="/xl/comments12.xml" ContentType="application/vnd.openxmlformats-officedocument.spreadsheetml.comments+xml"/>
  <Override PartName="/xl/threadedComments/threadedComment7.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autoCompressPictures="0"/>
  <mc:AlternateContent xmlns:mc="http://schemas.openxmlformats.org/markup-compatibility/2006">
    <mc:Choice Requires="x15">
      <x15ac:absPath xmlns:x15ac="http://schemas.microsoft.com/office/spreadsheetml/2010/11/ac" url="C:\Users\u7417227\Dropbox (Devpolicy)\UPNG Economics Division\png data\Budget database\"/>
    </mc:Choice>
  </mc:AlternateContent>
  <xr:revisionPtr revIDLastSave="0" documentId="13_ncr:1_{45660500-7ADC-4C5F-BA2B-4B070FE7C6C3}" xr6:coauthVersionLast="47" xr6:coauthVersionMax="47" xr10:uidLastSave="{00000000-0000-0000-0000-000000000000}"/>
  <bookViews>
    <workbookView xWindow="-110" yWindow="-110" windowWidth="19420" windowHeight="10420" tabRatio="861" xr2:uid="{00000000-000D-0000-FFFF-FFFF00000000}"/>
  </bookViews>
  <sheets>
    <sheet name="Notes" sheetId="32" r:id="rId1"/>
    <sheet name="Changes" sheetId="37" r:id="rId2"/>
    <sheet name="Check" sheetId="36" r:id="rId3"/>
    <sheet name="GDP (Tb1)" sheetId="6" r:id="rId4"/>
    <sheet name="Rev (Tb12)" sheetId="13" r:id="rId5"/>
    <sheet name="Rev compare" sheetId="25" r:id="rId6"/>
    <sheet name="Exp (Tb13A)" sheetId="22" r:id="rId7"/>
    <sheet name="Exp (Tb13B)" sheetId="16" r:id="rId8"/>
    <sheet name="Exp compare" sheetId="28" r:id="rId9"/>
    <sheet name="Fin (Tb14)" sheetId="17" r:id="rId10"/>
    <sheet name="Fin compare" sheetId="29" r:id="rId11"/>
    <sheet name="Debt (Tb15)" sheetId="18" r:id="rId12"/>
    <sheet name="Debt compare" sheetId="30" r:id="rId13"/>
    <sheet name="Prices (Tb9)" sheetId="19" r:id="rId14"/>
    <sheet name="Analysis" sheetId="35" r:id="rId1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7" i="30" l="1"/>
  <c r="AA17" i="30"/>
  <c r="AB17" i="30"/>
  <c r="AC17" i="30"/>
  <c r="AD17" i="30"/>
  <c r="AE17" i="30"/>
  <c r="Z18" i="30"/>
  <c r="AA18" i="30"/>
  <c r="AB18" i="30"/>
  <c r="AC18" i="30"/>
  <c r="AD18" i="30"/>
  <c r="AE18" i="30"/>
  <c r="Z19" i="30"/>
  <c r="AA19" i="30"/>
  <c r="AB19" i="30"/>
  <c r="AC19" i="30"/>
  <c r="AD19" i="30"/>
  <c r="AE19" i="30"/>
  <c r="Z20" i="30"/>
  <c r="AA20" i="30"/>
  <c r="AB20" i="30"/>
  <c r="AC20" i="30"/>
  <c r="AD20" i="30"/>
  <c r="AE20" i="30"/>
  <c r="Z22" i="30"/>
  <c r="AA22" i="30"/>
  <c r="AB22" i="30"/>
  <c r="AC22" i="30"/>
  <c r="AD22" i="30"/>
  <c r="AE22" i="30"/>
  <c r="Z24" i="30"/>
  <c r="AA24" i="30"/>
  <c r="AB24" i="30"/>
  <c r="AC24" i="30"/>
  <c r="AD24" i="30"/>
  <c r="AE24" i="30"/>
  <c r="Z28" i="30"/>
  <c r="AA28" i="30"/>
  <c r="AB28" i="30"/>
  <c r="AC28" i="30"/>
  <c r="AD28" i="30"/>
  <c r="AE28" i="30"/>
  <c r="Z30" i="30"/>
  <c r="AA30" i="30"/>
  <c r="AB30" i="30"/>
  <c r="AC30" i="30"/>
  <c r="AD30" i="30"/>
  <c r="AE30" i="30"/>
  <c r="Z32" i="30"/>
  <c r="AA32" i="30"/>
  <c r="AB32" i="30"/>
  <c r="AC32" i="30"/>
  <c r="AD32" i="30"/>
  <c r="AE32" i="30"/>
  <c r="Z15" i="30"/>
  <c r="AA15" i="30"/>
  <c r="AB15" i="30"/>
  <c r="AC15" i="30"/>
  <c r="AD15" i="30"/>
  <c r="AE15" i="30"/>
  <c r="Z9" i="30"/>
  <c r="AA9" i="30"/>
  <c r="AB9" i="30"/>
  <c r="AC9" i="30"/>
  <c r="AD9" i="30"/>
  <c r="AE9" i="30"/>
  <c r="Z7" i="30"/>
  <c r="AA7" i="30"/>
  <c r="AB7" i="30"/>
  <c r="AC7" i="30"/>
  <c r="AD7" i="30"/>
  <c r="AE7" i="30"/>
  <c r="Z5" i="30"/>
  <c r="AA5" i="30"/>
  <c r="AB5" i="30"/>
  <c r="AC5" i="30"/>
  <c r="AD5" i="30"/>
  <c r="AE5" i="30"/>
  <c r="O5" i="30"/>
  <c r="P5" i="30"/>
  <c r="Q5" i="30"/>
  <c r="R5" i="30"/>
  <c r="S5" i="30"/>
  <c r="T5" i="30"/>
  <c r="U5" i="30"/>
  <c r="V5" i="30"/>
  <c r="W5" i="30"/>
  <c r="X5" i="30"/>
  <c r="U2" i="30"/>
  <c r="V2" i="30"/>
  <c r="W2" i="30"/>
  <c r="X2" i="30"/>
  <c r="Y2" i="30"/>
  <c r="Z2" i="30"/>
  <c r="AA2" i="30"/>
  <c r="AB2" i="30"/>
  <c r="AC2" i="30"/>
  <c r="AD2" i="30"/>
  <c r="AE2" i="30"/>
  <c r="T2" i="30"/>
  <c r="U3" i="30"/>
  <c r="V3" i="30"/>
  <c r="W3" i="30"/>
  <c r="X3" i="30"/>
  <c r="Y3" i="30"/>
  <c r="Z3" i="30"/>
  <c r="AA3" i="30"/>
  <c r="AB3" i="30"/>
  <c r="AC3" i="30"/>
  <c r="AD3" i="30"/>
  <c r="AE3" i="30"/>
  <c r="T3" i="30"/>
  <c r="AI3" i="29"/>
  <c r="AJ3" i="29"/>
  <c r="AK3" i="29"/>
  <c r="AL3" i="29"/>
  <c r="AM3" i="29"/>
  <c r="AN3" i="29"/>
  <c r="AO3" i="29"/>
  <c r="AH3" i="29"/>
  <c r="AI2" i="29"/>
  <c r="AJ2" i="29"/>
  <c r="AK2" i="29"/>
  <c r="AL2" i="29"/>
  <c r="AM2" i="29"/>
  <c r="AN2" i="29"/>
  <c r="AO2" i="29"/>
  <c r="AH2" i="29"/>
  <c r="AI1" i="29"/>
  <c r="AJ1" i="29"/>
  <c r="AK1" i="29"/>
  <c r="AL1" i="29"/>
  <c r="AM1" i="29"/>
  <c r="AN1" i="29"/>
  <c r="AO1" i="29"/>
  <c r="AH1" i="29"/>
  <c r="AO5" i="29"/>
  <c r="AO6" i="29"/>
  <c r="AO7" i="29"/>
  <c r="AO8" i="29"/>
  <c r="AO12" i="29"/>
  <c r="AO13" i="29"/>
  <c r="AO15" i="29"/>
  <c r="AO19" i="29"/>
  <c r="AO20" i="29"/>
  <c r="AO21" i="29"/>
  <c r="AO22" i="29"/>
  <c r="AO23" i="29"/>
  <c r="AO24" i="29"/>
  <c r="AO31" i="29"/>
  <c r="AO34" i="29"/>
  <c r="AO35" i="29"/>
  <c r="AO36" i="29"/>
  <c r="AO38" i="29"/>
  <c r="AO40" i="29"/>
  <c r="AO42" i="29"/>
  <c r="AO44" i="29"/>
  <c r="AO46" i="29"/>
  <c r="AO48" i="29"/>
  <c r="AO50" i="29"/>
  <c r="AO52" i="29"/>
  <c r="AO73" i="29"/>
  <c r="AP1" i="28"/>
  <c r="AP2" i="28"/>
  <c r="AP3" i="28"/>
  <c r="AP5" i="28"/>
  <c r="AP8" i="28"/>
  <c r="AP11" i="28"/>
  <c r="AP13" i="28"/>
  <c r="AP20" i="28"/>
  <c r="AP23" i="28"/>
  <c r="AP24" i="28"/>
  <c r="AP32" i="28"/>
  <c r="AP34" i="28"/>
  <c r="AP42" i="28"/>
  <c r="AP44" i="28"/>
  <c r="AP59" i="28"/>
  <c r="AP62" i="28"/>
  <c r="AP64" i="28"/>
  <c r="AP66" i="28"/>
  <c r="AP73" i="28"/>
  <c r="AP79" i="28"/>
  <c r="AP82" i="28"/>
  <c r="AP83" i="28"/>
  <c r="AP85" i="28"/>
  <c r="AP88" i="28"/>
  <c r="AP90" i="28"/>
  <c r="AP92" i="28"/>
  <c r="AP94" i="28"/>
  <c r="AP95" i="28"/>
  <c r="AP100" i="28"/>
  <c r="AP107" i="28"/>
  <c r="AP109" i="28"/>
  <c r="AO8" i="28"/>
  <c r="AO109" i="28"/>
  <c r="AN109" i="28"/>
  <c r="AM109" i="28"/>
  <c r="AL109" i="28"/>
  <c r="AK109" i="28"/>
  <c r="AJ109" i="28"/>
  <c r="AI109" i="28"/>
  <c r="AH109" i="28"/>
  <c r="AG109" i="28"/>
  <c r="AF109" i="28"/>
  <c r="AE109" i="28"/>
  <c r="AD109" i="28"/>
  <c r="AC109" i="28"/>
  <c r="AO107" i="28"/>
  <c r="AN107" i="28"/>
  <c r="AM107" i="28"/>
  <c r="AL107" i="28"/>
  <c r="AK107" i="28"/>
  <c r="AJ107" i="28"/>
  <c r="AI107" i="28"/>
  <c r="AH107" i="28"/>
  <c r="AG107" i="28"/>
  <c r="AF107" i="28"/>
  <c r="AE107" i="28"/>
  <c r="AD107" i="28"/>
  <c r="AC107" i="28"/>
  <c r="AO100" i="28"/>
  <c r="AN100" i="28"/>
  <c r="AM100" i="28"/>
  <c r="AL100" i="28"/>
  <c r="AK100" i="28"/>
  <c r="AJ100" i="28"/>
  <c r="AI100" i="28"/>
  <c r="AH100" i="28"/>
  <c r="AG100" i="28"/>
  <c r="AF100" i="28"/>
  <c r="AE100" i="28"/>
  <c r="AD100" i="28"/>
  <c r="AC100" i="28"/>
  <c r="AB100" i="28"/>
  <c r="AA100" i="28"/>
  <c r="Z100" i="28"/>
  <c r="AO95" i="28"/>
  <c r="AN95" i="28"/>
  <c r="AM95" i="28"/>
  <c r="AL95" i="28"/>
  <c r="AK95" i="28"/>
  <c r="AJ95" i="28"/>
  <c r="AI95" i="28"/>
  <c r="AH95" i="28"/>
  <c r="AG95" i="28"/>
  <c r="AF95" i="28"/>
  <c r="AE95" i="28"/>
  <c r="AD95" i="28"/>
  <c r="AC95" i="28"/>
  <c r="AB95" i="28"/>
  <c r="AA95" i="28"/>
  <c r="Z95" i="28"/>
  <c r="AO94" i="28"/>
  <c r="AN94" i="28"/>
  <c r="AM94" i="28"/>
  <c r="AL94" i="28"/>
  <c r="AK94" i="28"/>
  <c r="AJ94" i="28"/>
  <c r="AI94" i="28"/>
  <c r="AH94" i="28"/>
  <c r="AG94" i="28"/>
  <c r="AF94" i="28"/>
  <c r="AE94" i="28"/>
  <c r="AD94" i="28"/>
  <c r="AC94" i="28"/>
  <c r="AB94" i="28"/>
  <c r="AA94" i="28"/>
  <c r="Z94" i="28"/>
  <c r="AO92" i="28"/>
  <c r="AN92" i="28"/>
  <c r="AM92" i="28"/>
  <c r="AL92" i="28"/>
  <c r="AK92" i="28"/>
  <c r="AJ92" i="28"/>
  <c r="AI92" i="28"/>
  <c r="AH92" i="28"/>
  <c r="AG92" i="28"/>
  <c r="AF92" i="28"/>
  <c r="AE92" i="28"/>
  <c r="AD92" i="28"/>
  <c r="AC92" i="28"/>
  <c r="AB92" i="28"/>
  <c r="AA92" i="28"/>
  <c r="Z92" i="28"/>
  <c r="AO90" i="28"/>
  <c r="AN90" i="28"/>
  <c r="AM90" i="28"/>
  <c r="AL90" i="28"/>
  <c r="AK90" i="28"/>
  <c r="AJ90" i="28"/>
  <c r="AI90" i="28"/>
  <c r="AH90" i="28"/>
  <c r="AG90" i="28"/>
  <c r="AF90" i="28"/>
  <c r="AE90" i="28"/>
  <c r="AD90" i="28"/>
  <c r="AC90" i="28"/>
  <c r="AB90" i="28"/>
  <c r="AA90" i="28"/>
  <c r="Z90" i="28"/>
  <c r="AO88" i="28"/>
  <c r="AN88" i="28"/>
  <c r="AM88" i="28"/>
  <c r="AL88" i="28"/>
  <c r="AK88" i="28"/>
  <c r="AJ88" i="28"/>
  <c r="AI88" i="28"/>
  <c r="AH88" i="28"/>
  <c r="AG88" i="28"/>
  <c r="AF88" i="28"/>
  <c r="AE88" i="28"/>
  <c r="AD88" i="28"/>
  <c r="AC88" i="28"/>
  <c r="AB88" i="28"/>
  <c r="AA88" i="28"/>
  <c r="Z88" i="28"/>
  <c r="AO85" i="28"/>
  <c r="AN85" i="28"/>
  <c r="AM85" i="28"/>
  <c r="AL85" i="28"/>
  <c r="AK85" i="28"/>
  <c r="AJ85" i="28"/>
  <c r="AI85" i="28"/>
  <c r="AH85" i="28"/>
  <c r="AG85" i="28"/>
  <c r="AF85" i="28"/>
  <c r="AE85" i="28"/>
  <c r="AD85" i="28"/>
  <c r="AC85" i="28"/>
  <c r="AB85" i="28"/>
  <c r="AA85" i="28"/>
  <c r="Z85" i="28"/>
  <c r="AO83" i="28"/>
  <c r="AN83" i="28"/>
  <c r="AM83" i="28"/>
  <c r="AL83" i="28"/>
  <c r="AK83" i="28"/>
  <c r="AJ83" i="28"/>
  <c r="AI83" i="28"/>
  <c r="AH83" i="28"/>
  <c r="AG83" i="28"/>
  <c r="AF83" i="28"/>
  <c r="AE83" i="28"/>
  <c r="AD83" i="28"/>
  <c r="AO82" i="28"/>
  <c r="AN82" i="28"/>
  <c r="AM82" i="28"/>
  <c r="AL82" i="28"/>
  <c r="AK82" i="28"/>
  <c r="AJ82" i="28"/>
  <c r="AI82" i="28"/>
  <c r="AH82" i="28"/>
  <c r="AG82" i="28"/>
  <c r="AF82" i="28"/>
  <c r="AE82" i="28"/>
  <c r="AD82" i="28"/>
  <c r="AC82" i="28"/>
  <c r="AO79" i="28"/>
  <c r="AN79" i="28"/>
  <c r="AM79" i="28"/>
  <c r="AL79" i="28"/>
  <c r="AK79" i="28"/>
  <c r="AJ79" i="28"/>
  <c r="AI79" i="28"/>
  <c r="AH79" i="28"/>
  <c r="AG79" i="28"/>
  <c r="AF79" i="28"/>
  <c r="AE79" i="28"/>
  <c r="AD79" i="28"/>
  <c r="AC79" i="28"/>
  <c r="AB79" i="28"/>
  <c r="AA79" i="28"/>
  <c r="Z79" i="28"/>
  <c r="AO73" i="28"/>
  <c r="AN73" i="28"/>
  <c r="AM73" i="28"/>
  <c r="AL73" i="28"/>
  <c r="AK73" i="28"/>
  <c r="AJ73" i="28"/>
  <c r="AI73" i="28"/>
  <c r="AH73" i="28"/>
  <c r="AG73" i="28"/>
  <c r="AF73" i="28"/>
  <c r="AE73" i="28"/>
  <c r="AD73" i="28"/>
  <c r="AC73" i="28"/>
  <c r="AB73" i="28"/>
  <c r="AA73" i="28"/>
  <c r="Z73" i="28"/>
  <c r="AO66" i="28"/>
  <c r="AN66" i="28"/>
  <c r="AM66" i="28"/>
  <c r="AL66" i="28"/>
  <c r="AK66" i="28"/>
  <c r="AJ66" i="28"/>
  <c r="AI66" i="28"/>
  <c r="AH66" i="28"/>
  <c r="AG66" i="28"/>
  <c r="AF66" i="28"/>
  <c r="AE66" i="28"/>
  <c r="AD66" i="28"/>
  <c r="AC66" i="28"/>
  <c r="AB66" i="28"/>
  <c r="AA66" i="28"/>
  <c r="Z66" i="28"/>
  <c r="AO64" i="28"/>
  <c r="AN64" i="28"/>
  <c r="AM64" i="28"/>
  <c r="AL64" i="28"/>
  <c r="AK64" i="28"/>
  <c r="AJ64" i="28"/>
  <c r="AI64" i="28"/>
  <c r="AH64" i="28"/>
  <c r="AG64" i="28"/>
  <c r="AF64" i="28"/>
  <c r="AE64" i="28"/>
  <c r="AD64" i="28"/>
  <c r="AC64" i="28"/>
  <c r="AO62" i="28"/>
  <c r="AN62" i="28"/>
  <c r="AM62" i="28"/>
  <c r="AL62" i="28"/>
  <c r="AK62" i="28"/>
  <c r="AJ62" i="28"/>
  <c r="AI62" i="28"/>
  <c r="AH62" i="28"/>
  <c r="AG62" i="28"/>
  <c r="AF62" i="28"/>
  <c r="AE62" i="28"/>
  <c r="AD62" i="28"/>
  <c r="AC62" i="28"/>
  <c r="AB62" i="28"/>
  <c r="AA62" i="28"/>
  <c r="Z62" i="28"/>
  <c r="AO59" i="28"/>
  <c r="AN59" i="28"/>
  <c r="AM59" i="28"/>
  <c r="AL59" i="28"/>
  <c r="AK59" i="28"/>
  <c r="AJ59" i="28"/>
  <c r="AI59" i="28"/>
  <c r="AH59" i="28"/>
  <c r="AG59" i="28"/>
  <c r="AF59" i="28"/>
  <c r="AE59" i="28"/>
  <c r="AD59" i="28"/>
  <c r="AC59" i="28"/>
  <c r="AB59" i="28"/>
  <c r="AA59" i="28"/>
  <c r="Z59" i="28"/>
  <c r="AO44" i="28"/>
  <c r="AN44" i="28"/>
  <c r="AM44" i="28"/>
  <c r="AL44" i="28"/>
  <c r="AK44" i="28"/>
  <c r="AJ44" i="28"/>
  <c r="AI44" i="28"/>
  <c r="AH44" i="28"/>
  <c r="AG44" i="28"/>
  <c r="AF44" i="28"/>
  <c r="AE44" i="28"/>
  <c r="AD44" i="28"/>
  <c r="AC44" i="28"/>
  <c r="AB44" i="28"/>
  <c r="AA44" i="28"/>
  <c r="Z44" i="28"/>
  <c r="AO42" i="28"/>
  <c r="AN42" i="28"/>
  <c r="AM42" i="28"/>
  <c r="AL42" i="28"/>
  <c r="AK42" i="28"/>
  <c r="AJ42" i="28"/>
  <c r="AI42" i="28"/>
  <c r="AH42" i="28"/>
  <c r="AG42" i="28"/>
  <c r="AF42" i="28"/>
  <c r="AE42" i="28"/>
  <c r="AD42" i="28"/>
  <c r="AC42" i="28"/>
  <c r="AB42" i="28"/>
  <c r="AA42" i="28"/>
  <c r="Z42" i="28"/>
  <c r="AO34" i="28"/>
  <c r="AN34" i="28"/>
  <c r="AM34" i="28"/>
  <c r="AL34" i="28"/>
  <c r="AK34" i="28"/>
  <c r="AJ34" i="28"/>
  <c r="AI34" i="28"/>
  <c r="AH34" i="28"/>
  <c r="AG34" i="28"/>
  <c r="AF34" i="28"/>
  <c r="AE34" i="28"/>
  <c r="AD34" i="28"/>
  <c r="AC34" i="28"/>
  <c r="AO32" i="28"/>
  <c r="AN32" i="28"/>
  <c r="AM32" i="28"/>
  <c r="AL32" i="28"/>
  <c r="AK32" i="28"/>
  <c r="AJ32" i="28"/>
  <c r="AI32" i="28"/>
  <c r="AH32" i="28"/>
  <c r="AG32" i="28"/>
  <c r="AF32" i="28"/>
  <c r="AE32" i="28"/>
  <c r="AD32" i="28"/>
  <c r="AC32" i="28"/>
  <c r="AB32" i="28"/>
  <c r="AA32" i="28"/>
  <c r="Z32" i="28"/>
  <c r="AC30" i="28"/>
  <c r="AA30" i="28"/>
  <c r="Z29" i="28"/>
  <c r="AO24" i="28"/>
  <c r="AN24" i="28"/>
  <c r="AM24" i="28"/>
  <c r="AL24" i="28"/>
  <c r="AK24" i="28"/>
  <c r="AJ24" i="28"/>
  <c r="AI24" i="28"/>
  <c r="AH24" i="28"/>
  <c r="AG24" i="28"/>
  <c r="AF24" i="28"/>
  <c r="AE24" i="28"/>
  <c r="AD24" i="28"/>
  <c r="AC24" i="28"/>
  <c r="AB24" i="28"/>
  <c r="AA24" i="28"/>
  <c r="Z24" i="28"/>
  <c r="AO23" i="28"/>
  <c r="AN23" i="28"/>
  <c r="AM23" i="28"/>
  <c r="AL23" i="28"/>
  <c r="AK23" i="28"/>
  <c r="AJ23" i="28"/>
  <c r="AI23" i="28"/>
  <c r="AH23" i="28"/>
  <c r="AG23" i="28"/>
  <c r="AF23" i="28"/>
  <c r="AE23" i="28"/>
  <c r="AD23" i="28"/>
  <c r="AC23" i="28"/>
  <c r="AB23" i="28"/>
  <c r="AA23" i="28"/>
  <c r="Z23" i="28"/>
  <c r="AC22" i="28"/>
  <c r="AO20" i="28"/>
  <c r="AN20" i="28"/>
  <c r="AM20" i="28"/>
  <c r="AL20" i="28"/>
  <c r="AK20" i="28"/>
  <c r="AJ20" i="28"/>
  <c r="AI20" i="28"/>
  <c r="AH20" i="28"/>
  <c r="AG20" i="28"/>
  <c r="AF20" i="28"/>
  <c r="AE20" i="28"/>
  <c r="AD20" i="28"/>
  <c r="AC20" i="28"/>
  <c r="AB20" i="28"/>
  <c r="AA20" i="28"/>
  <c r="Z20" i="28"/>
  <c r="AO13" i="28"/>
  <c r="AN13" i="28"/>
  <c r="AM13" i="28"/>
  <c r="AL13" i="28"/>
  <c r="AK13" i="28"/>
  <c r="AJ13" i="28"/>
  <c r="AI13" i="28"/>
  <c r="AH13" i="28"/>
  <c r="AG13" i="28"/>
  <c r="AF13" i="28"/>
  <c r="AE13" i="28"/>
  <c r="AD13" i="28"/>
  <c r="AC13" i="28"/>
  <c r="AB13" i="28"/>
  <c r="AA13" i="28"/>
  <c r="Z13" i="28"/>
  <c r="AO11" i="28"/>
  <c r="AN11" i="28"/>
  <c r="AM11" i="28"/>
  <c r="AL11" i="28"/>
  <c r="AK11" i="28"/>
  <c r="AJ11" i="28"/>
  <c r="AI11" i="28"/>
  <c r="AH11" i="28"/>
  <c r="AG11" i="28"/>
  <c r="AF11" i="28"/>
  <c r="AE11" i="28"/>
  <c r="AD11" i="28"/>
  <c r="AC11" i="28"/>
  <c r="AB11" i="28"/>
  <c r="AA11" i="28"/>
  <c r="Z11" i="28"/>
  <c r="AN8" i="28"/>
  <c r="AM8" i="28"/>
  <c r="AL8" i="28"/>
  <c r="AK8" i="28"/>
  <c r="AJ8" i="28"/>
  <c r="AI8" i="28"/>
  <c r="AH8" i="28"/>
  <c r="AG8" i="28"/>
  <c r="AF8" i="28"/>
  <c r="AE8" i="28"/>
  <c r="AD8" i="28"/>
  <c r="AC8" i="28"/>
  <c r="AB8" i="28"/>
  <c r="AA8" i="28"/>
  <c r="Z8" i="28"/>
  <c r="AO5" i="28"/>
  <c r="AN5" i="28"/>
  <c r="AM5" i="28"/>
  <c r="AL5" i="28"/>
  <c r="AK5" i="28"/>
  <c r="AJ5" i="28"/>
  <c r="AI5" i="28"/>
  <c r="AH5" i="28"/>
  <c r="AG5" i="28"/>
  <c r="AF5" i="28"/>
  <c r="AE5" i="28"/>
  <c r="AD5" i="28"/>
  <c r="AC5" i="28"/>
  <c r="AB5" i="28"/>
  <c r="AA5" i="28"/>
  <c r="Z5" i="28"/>
  <c r="Z51" i="28"/>
  <c r="AC9" i="28"/>
  <c r="AK3" i="28" l="1"/>
  <c r="AL3" i="28"/>
  <c r="AM3" i="28"/>
  <c r="AN3" i="28"/>
  <c r="AO3" i="28"/>
  <c r="AK2" i="28"/>
  <c r="AL2" i="28"/>
  <c r="AM2" i="28"/>
  <c r="AN2" i="28"/>
  <c r="AO2" i="28"/>
  <c r="AJ1" i="28"/>
  <c r="AK1" i="28"/>
  <c r="AL1" i="28"/>
  <c r="AM1" i="28"/>
  <c r="AN1" i="28"/>
  <c r="AO1" i="28"/>
  <c r="AI1" i="28"/>
  <c r="AF3" i="28"/>
  <c r="AG3" i="28"/>
  <c r="AH3" i="28"/>
  <c r="AI3" i="28"/>
  <c r="AJ3" i="28"/>
  <c r="AF2" i="28"/>
  <c r="AG2" i="28"/>
  <c r="AH2" i="28"/>
  <c r="AI2" i="28"/>
  <c r="AJ2" i="28"/>
  <c r="AE2" i="28"/>
  <c r="AI82" i="25"/>
  <c r="AG89" i="25"/>
  <c r="AH89" i="25"/>
  <c r="AI89" i="25"/>
  <c r="AO1" i="25"/>
  <c r="AO2" i="25"/>
  <c r="AO3" i="25"/>
  <c r="AO5" i="25"/>
  <c r="AO8" i="25"/>
  <c r="AO10" i="25"/>
  <c r="AO12" i="25"/>
  <c r="AO14" i="25"/>
  <c r="AO16" i="25"/>
  <c r="AO18" i="25"/>
  <c r="AO19" i="25"/>
  <c r="AO20" i="25"/>
  <c r="AO22" i="25"/>
  <c r="AO26" i="25"/>
  <c r="AO27" i="25"/>
  <c r="AO28" i="25"/>
  <c r="AO30" i="25"/>
  <c r="AO32" i="25"/>
  <c r="AO33" i="25"/>
  <c r="AO35" i="25"/>
  <c r="AO37" i="25"/>
  <c r="AO38" i="25"/>
  <c r="AO39" i="25"/>
  <c r="AO40" i="25"/>
  <c r="AO41" i="25"/>
  <c r="AO42" i="25"/>
  <c r="AO44" i="25"/>
  <c r="AO46" i="25"/>
  <c r="AO48" i="25"/>
  <c r="AO52" i="25"/>
  <c r="AO54" i="25"/>
  <c r="AO55" i="25"/>
  <c r="AO56" i="25"/>
  <c r="AO57" i="25"/>
  <c r="AO58" i="25"/>
  <c r="AO59" i="25"/>
  <c r="AO66" i="25"/>
  <c r="AO67" i="25"/>
  <c r="AO68" i="25"/>
  <c r="AO69" i="25"/>
  <c r="AO70" i="25"/>
  <c r="AO71" i="25"/>
  <c r="AO72" i="25"/>
  <c r="AO73" i="25"/>
  <c r="AO82" i="25"/>
  <c r="AO86" i="25"/>
  <c r="AO87" i="25"/>
  <c r="AO88" i="25"/>
  <c r="AO89" i="25"/>
  <c r="AO90" i="25"/>
  <c r="AO91" i="25"/>
  <c r="AO92" i="25"/>
  <c r="AO93" i="25"/>
  <c r="AO94" i="25"/>
  <c r="AO95" i="25"/>
  <c r="AO96" i="25"/>
  <c r="AO97" i="25"/>
  <c r="AO98" i="25"/>
  <c r="AO99" i="25"/>
  <c r="H98" i="16"/>
  <c r="G88" i="16"/>
  <c r="F88" i="16"/>
  <c r="G81" i="16"/>
  <c r="F81" i="16"/>
  <c r="G75" i="16"/>
  <c r="F75" i="16"/>
  <c r="S63" i="16"/>
  <c r="R63" i="16"/>
  <c r="Q63" i="16"/>
  <c r="P63" i="16"/>
  <c r="O63" i="16"/>
  <c r="N63" i="16"/>
  <c r="G54" i="16"/>
  <c r="F54" i="16"/>
  <c r="S43" i="16"/>
  <c r="S42" i="16" s="1"/>
  <c r="R43" i="16"/>
  <c r="Q43" i="16"/>
  <c r="P43" i="16"/>
  <c r="O43" i="16"/>
  <c r="O42" i="16" s="1"/>
  <c r="R42" i="16"/>
  <c r="Q42" i="16"/>
  <c r="P42" i="16"/>
  <c r="N42" i="16"/>
  <c r="G41" i="16"/>
  <c r="F41" i="16"/>
  <c r="S29" i="16"/>
  <c r="R29" i="16"/>
  <c r="Q29" i="16"/>
  <c r="P29" i="16"/>
  <c r="O29" i="16"/>
  <c r="N29" i="16"/>
  <c r="G28" i="16"/>
  <c r="G98" i="16" s="1"/>
  <c r="F28" i="16"/>
  <c r="G5" i="16"/>
  <c r="F5" i="16"/>
  <c r="E5" i="16"/>
  <c r="D5" i="16"/>
  <c r="C5" i="16"/>
  <c r="F98" i="16" l="1"/>
  <c r="I53" i="18" l="1"/>
  <c r="H53" i="18"/>
  <c r="E52" i="18"/>
  <c r="G51" i="18"/>
  <c r="G52" i="18" s="1"/>
  <c r="F51" i="18"/>
  <c r="F52" i="18" s="1"/>
  <c r="J46" i="18"/>
  <c r="F46" i="18"/>
  <c r="J42" i="18"/>
  <c r="J40" i="18" s="1"/>
  <c r="J51" i="18" s="1"/>
  <c r="J52" i="18" s="1"/>
  <c r="R42" i="17"/>
  <c r="Q87" i="17"/>
  <c r="P87" i="17"/>
  <c r="O87" i="17"/>
  <c r="N87" i="17"/>
  <c r="M87" i="17"/>
  <c r="L87" i="17"/>
  <c r="K87" i="17"/>
  <c r="I87" i="17"/>
  <c r="H87" i="17"/>
  <c r="G87" i="17"/>
  <c r="D87" i="17"/>
  <c r="C87" i="17"/>
  <c r="B87" i="17"/>
  <c r="J83" i="17"/>
  <c r="J80" i="17"/>
  <c r="J77" i="17"/>
  <c r="F73" i="17"/>
  <c r="E73" i="17"/>
  <c r="J67" i="17"/>
  <c r="J64" i="17"/>
  <c r="F62" i="17"/>
  <c r="F60" i="17" s="1"/>
  <c r="E62" i="17"/>
  <c r="E87" i="17" s="1"/>
  <c r="D60" i="17"/>
  <c r="C60" i="17"/>
  <c r="B60" i="17"/>
  <c r="D52" i="17"/>
  <c r="C52" i="17"/>
  <c r="B52" i="17"/>
  <c r="H194" i="16"/>
  <c r="G190" i="16"/>
  <c r="F190" i="16"/>
  <c r="G185" i="16"/>
  <c r="F185" i="16"/>
  <c r="G179" i="16"/>
  <c r="F179" i="16"/>
  <c r="G158" i="16"/>
  <c r="F158" i="16"/>
  <c r="G145" i="16"/>
  <c r="F145" i="16"/>
  <c r="G132" i="16"/>
  <c r="F132" i="16"/>
  <c r="G109" i="16"/>
  <c r="F109" i="16"/>
  <c r="E109" i="16"/>
  <c r="D109" i="16"/>
  <c r="C109" i="16"/>
  <c r="H78" i="22"/>
  <c r="G78" i="22"/>
  <c r="F78" i="22"/>
  <c r="H74" i="22"/>
  <c r="G74" i="22"/>
  <c r="F74" i="22"/>
  <c r="G68" i="22"/>
  <c r="F68" i="22"/>
  <c r="H64" i="22"/>
  <c r="G64" i="22"/>
  <c r="F64" i="22"/>
  <c r="H56" i="22"/>
  <c r="G56" i="22"/>
  <c r="H54" i="22"/>
  <c r="AB294" i="6"/>
  <c r="AA294" i="6"/>
  <c r="Z294" i="6"/>
  <c r="Y294" i="6"/>
  <c r="X294" i="6"/>
  <c r="W294" i="6"/>
  <c r="V294" i="6"/>
  <c r="U294" i="6"/>
  <c r="AB292" i="6"/>
  <c r="AA292" i="6"/>
  <c r="Y292" i="6"/>
  <c r="X292" i="6"/>
  <c r="W292" i="6"/>
  <c r="V292" i="6"/>
  <c r="U292" i="6"/>
  <c r="T292" i="6"/>
  <c r="AB291" i="6"/>
  <c r="AA291" i="6"/>
  <c r="Z291" i="6"/>
  <c r="Y291" i="6"/>
  <c r="X291" i="6"/>
  <c r="W291" i="6"/>
  <c r="V291" i="6"/>
  <c r="U291" i="6"/>
  <c r="AB287" i="6"/>
  <c r="AA287" i="6"/>
  <c r="Z287" i="6"/>
  <c r="Y287" i="6"/>
  <c r="X287" i="6"/>
  <c r="W287" i="6"/>
  <c r="V287" i="6"/>
  <c r="U287" i="6"/>
  <c r="Q287" i="6"/>
  <c r="P287" i="6"/>
  <c r="O287" i="6"/>
  <c r="N287" i="6"/>
  <c r="M287" i="6"/>
  <c r="L287" i="6"/>
  <c r="K287" i="6"/>
  <c r="J287" i="6"/>
  <c r="I287" i="6"/>
  <c r="H287" i="6"/>
  <c r="S285" i="6"/>
  <c r="R285" i="6"/>
  <c r="Q285" i="6"/>
  <c r="P285" i="6"/>
  <c r="O285" i="6"/>
  <c r="N285" i="6"/>
  <c r="M285" i="6"/>
  <c r="L285" i="6"/>
  <c r="K285" i="6"/>
  <c r="J285" i="6"/>
  <c r="I285" i="6"/>
  <c r="H285" i="6"/>
  <c r="G285" i="6"/>
  <c r="AB284" i="6"/>
  <c r="AA284" i="6"/>
  <c r="Z284" i="6"/>
  <c r="Y284" i="6"/>
  <c r="X284" i="6"/>
  <c r="W284" i="6"/>
  <c r="V284" i="6"/>
  <c r="U284" i="6"/>
  <c r="Q284" i="6"/>
  <c r="P284" i="6"/>
  <c r="N284" i="6"/>
  <c r="M284" i="6"/>
  <c r="L284" i="6"/>
  <c r="K284" i="6"/>
  <c r="J284" i="6"/>
  <c r="I284" i="6"/>
  <c r="H284" i="6"/>
  <c r="V151" i="6"/>
  <c r="W151" i="6" s="1"/>
  <c r="X151" i="6" s="1"/>
  <c r="S151" i="6"/>
  <c r="T151" i="6" s="1"/>
  <c r="F151" i="6"/>
  <c r="E151" i="6" s="1"/>
  <c r="D151" i="6" s="1"/>
  <c r="C151" i="6" s="1"/>
  <c r="B151" i="6" s="1"/>
  <c r="J149" i="13"/>
  <c r="J140" i="13"/>
  <c r="J120" i="13"/>
  <c r="AJ111" i="28"/>
  <c r="Y32" i="30"/>
  <c r="Y30" i="30"/>
  <c r="Y28" i="30"/>
  <c r="Y24" i="30"/>
  <c r="Y22" i="30"/>
  <c r="Y20" i="30"/>
  <c r="Y19" i="30"/>
  <c r="Y18" i="30"/>
  <c r="Y17" i="30"/>
  <c r="Y15" i="30"/>
  <c r="Y9" i="30"/>
  <c r="Y7" i="30"/>
  <c r="Y5" i="30"/>
  <c r="AI86" i="25"/>
  <c r="AI87" i="25"/>
  <c r="AI88" i="25"/>
  <c r="AI90" i="25"/>
  <c r="AI91" i="25"/>
  <c r="AI92" i="25"/>
  <c r="AI93" i="25"/>
  <c r="AI94" i="25"/>
  <c r="AI95" i="25"/>
  <c r="AI96" i="25"/>
  <c r="AI97" i="25"/>
  <c r="AI98" i="25"/>
  <c r="AI99" i="25"/>
  <c r="AI8" i="25"/>
  <c r="AI10" i="25"/>
  <c r="AI12" i="25"/>
  <c r="AI14" i="25"/>
  <c r="AI16" i="25"/>
  <c r="AI18" i="25"/>
  <c r="AI19" i="25"/>
  <c r="AI20" i="25"/>
  <c r="AI22" i="25"/>
  <c r="AI26" i="25"/>
  <c r="AI27" i="25"/>
  <c r="AI28" i="25"/>
  <c r="AI30" i="25"/>
  <c r="AI32" i="25"/>
  <c r="AI33" i="25"/>
  <c r="AI35" i="25"/>
  <c r="AI37" i="25"/>
  <c r="AI38" i="25"/>
  <c r="AI39" i="25"/>
  <c r="AI40" i="25"/>
  <c r="AI41" i="25"/>
  <c r="AI42" i="25"/>
  <c r="AI44" i="25"/>
  <c r="AI46" i="25"/>
  <c r="AI48" i="25"/>
  <c r="H127" i="22"/>
  <c r="G127" i="22"/>
  <c r="F127" i="22"/>
  <c r="H123" i="22"/>
  <c r="G123" i="22"/>
  <c r="F123" i="22"/>
  <c r="G117" i="22"/>
  <c r="F117" i="22"/>
  <c r="H113" i="22"/>
  <c r="G113" i="22"/>
  <c r="F113" i="22"/>
  <c r="H105" i="22"/>
  <c r="G105" i="22"/>
  <c r="I112" i="18"/>
  <c r="H112" i="18"/>
  <c r="E111" i="18"/>
  <c r="G110" i="18"/>
  <c r="G111" i="18" s="1"/>
  <c r="F110" i="18"/>
  <c r="F111" i="18" s="1"/>
  <c r="F105" i="18"/>
  <c r="O176" i="17"/>
  <c r="N176" i="17"/>
  <c r="M176" i="17"/>
  <c r="L176" i="17"/>
  <c r="K176" i="17"/>
  <c r="J176" i="17"/>
  <c r="I176" i="17"/>
  <c r="H176" i="17"/>
  <c r="G176" i="17"/>
  <c r="D176" i="17"/>
  <c r="C176" i="17"/>
  <c r="B176" i="17"/>
  <c r="F163" i="17"/>
  <c r="E163" i="17"/>
  <c r="F152" i="17"/>
  <c r="E152" i="17"/>
  <c r="D150" i="17"/>
  <c r="C150" i="17"/>
  <c r="B150" i="17"/>
  <c r="D142" i="17"/>
  <c r="C142" i="17"/>
  <c r="B142" i="17"/>
  <c r="H388" i="16"/>
  <c r="G383" i="16"/>
  <c r="F383" i="16"/>
  <c r="G377" i="16"/>
  <c r="F377" i="16"/>
  <c r="G371" i="16"/>
  <c r="F371" i="16"/>
  <c r="G352" i="16"/>
  <c r="F352" i="16"/>
  <c r="G339" i="16"/>
  <c r="F339" i="16"/>
  <c r="E336" i="16"/>
  <c r="D336" i="16"/>
  <c r="C336" i="16"/>
  <c r="G324" i="16"/>
  <c r="F324" i="16"/>
  <c r="G301" i="16"/>
  <c r="F301" i="16"/>
  <c r="E301" i="16"/>
  <c r="D301" i="16"/>
  <c r="C301" i="16"/>
  <c r="J63" i="17" l="1"/>
  <c r="J62" i="17" s="1"/>
  <c r="F194" i="16"/>
  <c r="E176" i="17"/>
  <c r="F176" i="17"/>
  <c r="J76" i="17"/>
  <c r="J73" i="17" s="1"/>
  <c r="J60" i="17" s="1"/>
  <c r="E60" i="17"/>
  <c r="F87" i="17"/>
  <c r="G194" i="16"/>
  <c r="G54" i="22"/>
  <c r="J139" i="13"/>
  <c r="H103" i="22"/>
  <c r="G103" i="22"/>
  <c r="G388" i="16"/>
  <c r="E150" i="17"/>
  <c r="F150" i="17"/>
  <c r="F388" i="16"/>
  <c r="H290" i="16" l="1"/>
  <c r="G286" i="16"/>
  <c r="F286" i="16"/>
  <c r="G281" i="16"/>
  <c r="F281" i="16"/>
  <c r="G275" i="16"/>
  <c r="F275" i="16"/>
  <c r="G254" i="16"/>
  <c r="F254" i="16"/>
  <c r="G241" i="16"/>
  <c r="F241" i="16"/>
  <c r="G228" i="16"/>
  <c r="F228" i="16"/>
  <c r="G205" i="16"/>
  <c r="F205" i="16"/>
  <c r="E205" i="16"/>
  <c r="D205" i="16"/>
  <c r="C205" i="16"/>
  <c r="I23" i="18"/>
  <c r="H23" i="18"/>
  <c r="E22" i="18"/>
  <c r="G21" i="18"/>
  <c r="G22" i="18" s="1"/>
  <c r="F21" i="18"/>
  <c r="F22" i="18" s="1"/>
  <c r="J16" i="18"/>
  <c r="F16" i="18"/>
  <c r="J12" i="18"/>
  <c r="Q42" i="17"/>
  <c r="P42" i="17"/>
  <c r="O42" i="17"/>
  <c r="N42" i="17"/>
  <c r="M42" i="17"/>
  <c r="L42" i="17"/>
  <c r="K42" i="17"/>
  <c r="I42" i="17"/>
  <c r="H42" i="17"/>
  <c r="G42" i="17"/>
  <c r="D42" i="17"/>
  <c r="C42" i="17"/>
  <c r="B42" i="17"/>
  <c r="J38" i="17"/>
  <c r="J35" i="17"/>
  <c r="J32" i="17"/>
  <c r="F28" i="17"/>
  <c r="E28" i="17"/>
  <c r="J22" i="17"/>
  <c r="J19" i="17"/>
  <c r="J16" i="17" s="1"/>
  <c r="J15" i="17" s="1"/>
  <c r="F15" i="17"/>
  <c r="E15" i="17"/>
  <c r="D13" i="17"/>
  <c r="C13" i="17"/>
  <c r="B13" i="17"/>
  <c r="D5" i="17"/>
  <c r="C5" i="17"/>
  <c r="B5" i="17"/>
  <c r="J260" i="13"/>
  <c r="J251" i="13"/>
  <c r="J250" i="13" s="1"/>
  <c r="J231" i="13"/>
  <c r="J10" i="18" l="1"/>
  <c r="J21" i="18" s="1"/>
  <c r="J22" i="18" s="1"/>
  <c r="F13" i="17"/>
  <c r="F290" i="16"/>
  <c r="E13" i="17"/>
  <c r="F42" i="17"/>
  <c r="J31" i="17"/>
  <c r="J28" i="17" s="1"/>
  <c r="J13" i="17" s="1"/>
  <c r="G290" i="16"/>
  <c r="E42" i="17"/>
  <c r="AI34" i="36"/>
  <c r="AI35" i="36"/>
  <c r="AI30" i="36"/>
  <c r="AI31" i="36"/>
  <c r="AF30" i="36"/>
  <c r="AG30" i="36"/>
  <c r="AH30" i="36"/>
  <c r="AJ30" i="36"/>
  <c r="AK30" i="36"/>
  <c r="AL30" i="36"/>
  <c r="AM30" i="36"/>
  <c r="AN30" i="36"/>
  <c r="AO30" i="36"/>
  <c r="AF31" i="36"/>
  <c r="AG31" i="36"/>
  <c r="AH31" i="36"/>
  <c r="AJ31" i="36"/>
  <c r="AK31" i="36"/>
  <c r="AL31" i="36"/>
  <c r="AM31" i="36"/>
  <c r="AN31" i="36"/>
  <c r="AO31" i="36"/>
  <c r="AF34" i="36"/>
  <c r="AG34" i="36"/>
  <c r="AH34" i="36"/>
  <c r="AJ34" i="36"/>
  <c r="AK34" i="36"/>
  <c r="AL34" i="36"/>
  <c r="AM34" i="36"/>
  <c r="AN34" i="36"/>
  <c r="AO34" i="36"/>
  <c r="AF35" i="36"/>
  <c r="AG35" i="36"/>
  <c r="AH35" i="36"/>
  <c r="AJ35" i="36"/>
  <c r="AK35" i="36"/>
  <c r="AL35" i="36"/>
  <c r="AM35" i="36"/>
  <c r="AN35" i="36"/>
  <c r="AO35" i="36"/>
  <c r="AH8" i="25"/>
  <c r="AH5" i="25"/>
  <c r="AI18" i="36" s="1"/>
  <c r="K132" i="17"/>
  <c r="I132" i="17"/>
  <c r="AF73" i="29" s="1"/>
  <c r="AG43" i="36" s="1"/>
  <c r="AK28" i="35"/>
  <c r="AL28" i="35" s="1"/>
  <c r="AK52" i="35"/>
  <c r="AL52" i="35"/>
  <c r="AM52" i="35"/>
  <c r="AN52" i="35"/>
  <c r="AO52" i="35"/>
  <c r="C52" i="35"/>
  <c r="AJ20" i="35"/>
  <c r="D70" i="35"/>
  <c r="D68" i="35"/>
  <c r="E70" i="35"/>
  <c r="E68" i="35"/>
  <c r="F70" i="35"/>
  <c r="F68" i="35"/>
  <c r="G70" i="35"/>
  <c r="G68" i="35"/>
  <c r="H70" i="35"/>
  <c r="H68" i="35"/>
  <c r="I70" i="35"/>
  <c r="I68" i="35"/>
  <c r="J70" i="35"/>
  <c r="J68" i="35"/>
  <c r="K70" i="35"/>
  <c r="K68" i="35"/>
  <c r="L70" i="35"/>
  <c r="L68" i="35"/>
  <c r="M70" i="35"/>
  <c r="M68" i="35"/>
  <c r="N70" i="35"/>
  <c r="N68" i="35"/>
  <c r="O70" i="35"/>
  <c r="O68" i="35"/>
  <c r="P70" i="35"/>
  <c r="P68" i="35"/>
  <c r="Q70" i="35"/>
  <c r="Q68" i="35"/>
  <c r="R70" i="35"/>
  <c r="R68" i="35"/>
  <c r="S70" i="35"/>
  <c r="S68" i="35"/>
  <c r="T70" i="35"/>
  <c r="T68" i="35"/>
  <c r="U70" i="35"/>
  <c r="U68" i="35"/>
  <c r="V70" i="35"/>
  <c r="V68" i="35"/>
  <c r="W70" i="35"/>
  <c r="W68" i="35"/>
  <c r="X70" i="35"/>
  <c r="X68" i="35"/>
  <c r="Y70" i="35"/>
  <c r="Y68" i="35"/>
  <c r="C70" i="35"/>
  <c r="C68" i="35"/>
  <c r="X30" i="30"/>
  <c r="AM5" i="29"/>
  <c r="AN5" i="29"/>
  <c r="AM6" i="29"/>
  <c r="AN6" i="29"/>
  <c r="AM7" i="29"/>
  <c r="AN7" i="29"/>
  <c r="AM8" i="29"/>
  <c r="AN8" i="29"/>
  <c r="AM12" i="29"/>
  <c r="AN12" i="29"/>
  <c r="AM13" i="29"/>
  <c r="AN13" i="29"/>
  <c r="AM15" i="29"/>
  <c r="AN15" i="29"/>
  <c r="AM19" i="29"/>
  <c r="AN19" i="29"/>
  <c r="AM20" i="29"/>
  <c r="AN20" i="29"/>
  <c r="AM21" i="29"/>
  <c r="AN21" i="29"/>
  <c r="AM22" i="29"/>
  <c r="AN22" i="29"/>
  <c r="AM23" i="29"/>
  <c r="AN23" i="29"/>
  <c r="AM24" i="29"/>
  <c r="AN24" i="29"/>
  <c r="AM31" i="29"/>
  <c r="AN31" i="29"/>
  <c r="AM34" i="29"/>
  <c r="AN34" i="29"/>
  <c r="AM35" i="29"/>
  <c r="AN35" i="29"/>
  <c r="AM36" i="29"/>
  <c r="AN36" i="29"/>
  <c r="AM38" i="29"/>
  <c r="AN38" i="29"/>
  <c r="AM40" i="29"/>
  <c r="AN40" i="29"/>
  <c r="AM42" i="29"/>
  <c r="AN42" i="29"/>
  <c r="AM44" i="29"/>
  <c r="AN44" i="29"/>
  <c r="AM46" i="29"/>
  <c r="AN46" i="29"/>
  <c r="AM48" i="29"/>
  <c r="AN48" i="29"/>
  <c r="AM50" i="29"/>
  <c r="AN50" i="29"/>
  <c r="AM52" i="29"/>
  <c r="AN52" i="29"/>
  <c r="P132" i="17"/>
  <c r="AM73" i="29" s="1"/>
  <c r="AN43" i="36" s="1"/>
  <c r="Q132" i="17"/>
  <c r="AN73" i="29" s="1"/>
  <c r="AO43" i="36" s="1"/>
  <c r="O132" i="17"/>
  <c r="AL73" i="29" s="1"/>
  <c r="AM43" i="36" s="1"/>
  <c r="AN26" i="36"/>
  <c r="AO26" i="36"/>
  <c r="AN50" i="35"/>
  <c r="AO50" i="35"/>
  <c r="AG26" i="36"/>
  <c r="AH26" i="36"/>
  <c r="AI26" i="36"/>
  <c r="AJ49" i="35"/>
  <c r="AK26" i="36"/>
  <c r="AL26" i="36"/>
  <c r="AM26" i="36"/>
  <c r="AG50" i="35"/>
  <c r="AG53" i="35" s="1"/>
  <c r="AH50" i="35"/>
  <c r="AH53" i="35" s="1"/>
  <c r="AI50" i="35"/>
  <c r="AJ50" i="35"/>
  <c r="AJ53" i="35" s="1"/>
  <c r="AK50" i="35"/>
  <c r="AL50" i="35"/>
  <c r="AM50" i="35"/>
  <c r="AC73" i="25"/>
  <c r="AD73" i="25"/>
  <c r="AE73" i="25"/>
  <c r="AF73" i="25"/>
  <c r="AG73" i="25"/>
  <c r="AH73" i="25"/>
  <c r="AI73" i="25"/>
  <c r="AJ73" i="25"/>
  <c r="AK73" i="25"/>
  <c r="AL73" i="25"/>
  <c r="AM73" i="25"/>
  <c r="AN73" i="25"/>
  <c r="AG55" i="25"/>
  <c r="AA48" i="25"/>
  <c r="AB48" i="25"/>
  <c r="AC48" i="25"/>
  <c r="AD48" i="25"/>
  <c r="AE48" i="25"/>
  <c r="AF48" i="25"/>
  <c r="AG48" i="25"/>
  <c r="AH48" i="25"/>
  <c r="AJ48" i="25"/>
  <c r="AK48" i="25"/>
  <c r="AL48" i="25"/>
  <c r="AM48" i="25"/>
  <c r="AN48" i="25"/>
  <c r="AA46" i="25"/>
  <c r="AB46" i="25"/>
  <c r="AC46" i="25"/>
  <c r="AD46" i="25"/>
  <c r="AE46" i="25"/>
  <c r="AF46" i="25"/>
  <c r="AG46" i="25"/>
  <c r="AH46" i="25"/>
  <c r="AJ46" i="25"/>
  <c r="AK46" i="25"/>
  <c r="AL46" i="25"/>
  <c r="AM46" i="25"/>
  <c r="AN46" i="25"/>
  <c r="AA44" i="25"/>
  <c r="AB44" i="25"/>
  <c r="AC44" i="25"/>
  <c r="AD44" i="25"/>
  <c r="AE44" i="25"/>
  <c r="AF44" i="25"/>
  <c r="AG44" i="25"/>
  <c r="AH44" i="25"/>
  <c r="AJ44" i="25"/>
  <c r="AK44" i="25"/>
  <c r="AL44" i="25"/>
  <c r="AM44" i="25"/>
  <c r="AN44" i="25"/>
  <c r="AH37" i="25"/>
  <c r="AJ37" i="25"/>
  <c r="AK37" i="25"/>
  <c r="AL37" i="25"/>
  <c r="AM37" i="25"/>
  <c r="AN37" i="25"/>
  <c r="AH38" i="25"/>
  <c r="AJ38" i="25"/>
  <c r="AK38" i="25"/>
  <c r="AL38" i="25"/>
  <c r="AM38" i="25"/>
  <c r="AN38" i="25"/>
  <c r="AH39" i="25"/>
  <c r="AJ39" i="25"/>
  <c r="AK39" i="25"/>
  <c r="AL39" i="25"/>
  <c r="AM39" i="25"/>
  <c r="AN39" i="25"/>
  <c r="AH40" i="25"/>
  <c r="AJ40" i="25"/>
  <c r="AK40" i="25"/>
  <c r="AL40" i="25"/>
  <c r="AM40" i="25"/>
  <c r="AN40" i="25"/>
  <c r="AH41" i="25"/>
  <c r="AJ41" i="25"/>
  <c r="AK41" i="25"/>
  <c r="AL41" i="25"/>
  <c r="AM41" i="25"/>
  <c r="AN41" i="25"/>
  <c r="AH42" i="25"/>
  <c r="AJ42" i="25"/>
  <c r="AK42" i="25"/>
  <c r="AL42" i="25"/>
  <c r="AM42" i="25"/>
  <c r="AN42" i="25"/>
  <c r="Z38" i="25"/>
  <c r="AA38" i="25"/>
  <c r="AB38" i="25"/>
  <c r="AC38" i="25"/>
  <c r="AD38" i="25"/>
  <c r="AE38" i="25"/>
  <c r="AF38" i="25"/>
  <c r="AG38" i="25"/>
  <c r="Z39" i="25"/>
  <c r="AA39" i="25"/>
  <c r="AB39" i="25"/>
  <c r="AC39" i="25"/>
  <c r="AD39" i="25"/>
  <c r="AE39" i="25"/>
  <c r="AF39" i="25"/>
  <c r="AG39" i="25"/>
  <c r="Z40" i="25"/>
  <c r="AA40" i="25"/>
  <c r="AB40" i="25"/>
  <c r="AC40" i="25"/>
  <c r="AD40" i="25"/>
  <c r="AE40" i="25"/>
  <c r="AF40" i="25"/>
  <c r="AG40" i="25"/>
  <c r="Z41" i="25"/>
  <c r="AA41" i="25"/>
  <c r="AB41" i="25"/>
  <c r="AC41" i="25"/>
  <c r="AD41" i="25"/>
  <c r="AE41" i="25"/>
  <c r="AF41" i="25"/>
  <c r="AG41" i="25"/>
  <c r="Z42" i="25"/>
  <c r="AA42" i="25"/>
  <c r="AB42" i="25"/>
  <c r="AC42" i="25"/>
  <c r="AD42" i="25"/>
  <c r="AE42" i="25"/>
  <c r="AF42" i="25"/>
  <c r="AG42" i="25"/>
  <c r="Z37" i="25"/>
  <c r="AA37" i="25"/>
  <c r="AB37" i="25"/>
  <c r="AC37" i="25"/>
  <c r="AD37" i="25"/>
  <c r="AE37" i="25"/>
  <c r="AF37" i="25"/>
  <c r="AG37" i="25"/>
  <c r="AJ35" i="25"/>
  <c r="AK35" i="25"/>
  <c r="AL35" i="25"/>
  <c r="AM35" i="25"/>
  <c r="AN35" i="25"/>
  <c r="Z35" i="25"/>
  <c r="AA35" i="25"/>
  <c r="AB35" i="25"/>
  <c r="AC35" i="25"/>
  <c r="AD35" i="25"/>
  <c r="AE35" i="25"/>
  <c r="AF35" i="25"/>
  <c r="AG35" i="25"/>
  <c r="AH35" i="25"/>
  <c r="AJ32" i="25"/>
  <c r="AK32" i="25"/>
  <c r="AL32" i="25"/>
  <c r="AM32" i="25"/>
  <c r="AN32" i="25"/>
  <c r="AH32" i="25"/>
  <c r="AJ18" i="25"/>
  <c r="AK18" i="25"/>
  <c r="AL18" i="25"/>
  <c r="AM18" i="25"/>
  <c r="AN18" i="25"/>
  <c r="AH18" i="25"/>
  <c r="AJ16" i="25"/>
  <c r="AK16" i="25"/>
  <c r="AL16" i="25"/>
  <c r="AM16" i="25"/>
  <c r="AN16" i="25"/>
  <c r="AH16" i="25"/>
  <c r="AJ14" i="25"/>
  <c r="AK14" i="25"/>
  <c r="AL14" i="25"/>
  <c r="AM14" i="25"/>
  <c r="AN14" i="25"/>
  <c r="AH14" i="25"/>
  <c r="AJ12" i="25"/>
  <c r="AK12" i="25"/>
  <c r="AL12" i="25"/>
  <c r="AM12" i="25"/>
  <c r="AN12" i="25"/>
  <c r="AH12" i="25"/>
  <c r="AM1" i="25"/>
  <c r="AN1" i="25"/>
  <c r="AM2" i="25"/>
  <c r="AN2" i="25"/>
  <c r="AM3" i="25"/>
  <c r="AN3" i="25"/>
  <c r="AM5" i="25"/>
  <c r="AN18" i="36" s="1"/>
  <c r="AN5" i="25"/>
  <c r="AO18" i="36" s="1"/>
  <c r="AM8" i="25"/>
  <c r="AN8" i="25"/>
  <c r="AM10" i="25"/>
  <c r="AN10" i="25"/>
  <c r="AM19" i="25"/>
  <c r="AN19" i="25"/>
  <c r="AM20" i="25"/>
  <c r="AN20" i="25"/>
  <c r="AM22" i="25"/>
  <c r="AN22" i="25"/>
  <c r="AM26" i="25"/>
  <c r="AN26" i="25"/>
  <c r="AM27" i="25"/>
  <c r="AN27" i="25"/>
  <c r="AM28" i="25"/>
  <c r="AN28" i="25"/>
  <c r="AM30" i="25"/>
  <c r="AN30" i="25"/>
  <c r="AM33" i="25"/>
  <c r="AN33" i="25"/>
  <c r="AM52" i="25"/>
  <c r="AN52" i="25"/>
  <c r="AM54" i="25"/>
  <c r="AN54" i="25"/>
  <c r="AM55" i="25"/>
  <c r="AN55" i="25"/>
  <c r="AM56" i="25"/>
  <c r="AN56" i="25"/>
  <c r="AM57" i="25"/>
  <c r="AN57" i="25"/>
  <c r="AM58" i="25"/>
  <c r="AN58" i="25"/>
  <c r="AM59" i="25"/>
  <c r="AN59" i="25"/>
  <c r="AM66" i="25"/>
  <c r="AN66" i="25"/>
  <c r="AM67" i="25"/>
  <c r="AN67" i="25"/>
  <c r="AM68" i="25"/>
  <c r="AN68" i="25"/>
  <c r="AM69" i="25"/>
  <c r="AN69" i="25"/>
  <c r="AM70" i="25"/>
  <c r="AN70" i="25"/>
  <c r="AM71" i="25"/>
  <c r="AN71" i="25"/>
  <c r="AM72" i="25"/>
  <c r="AN72" i="25"/>
  <c r="AM82" i="25"/>
  <c r="AN82" i="25"/>
  <c r="AM86" i="25"/>
  <c r="AN86" i="25"/>
  <c r="AM87" i="25"/>
  <c r="AN87" i="25"/>
  <c r="AM88" i="25"/>
  <c r="AN88" i="25"/>
  <c r="AM89" i="25"/>
  <c r="AN89" i="25"/>
  <c r="AM90" i="25"/>
  <c r="AN90" i="25"/>
  <c r="AM91" i="25"/>
  <c r="AN91" i="25"/>
  <c r="AM92" i="25"/>
  <c r="AN92" i="25"/>
  <c r="AM93" i="25"/>
  <c r="AN93" i="25"/>
  <c r="AM94" i="25"/>
  <c r="AN94" i="25"/>
  <c r="AM95" i="25"/>
  <c r="AN95" i="25"/>
  <c r="AM96" i="25"/>
  <c r="AN96" i="25"/>
  <c r="AM97" i="25"/>
  <c r="AN97" i="25"/>
  <c r="AM98" i="25"/>
  <c r="AN98" i="25"/>
  <c r="AM99" i="25"/>
  <c r="AN99" i="25"/>
  <c r="J29" i="13"/>
  <c r="J76" i="18"/>
  <c r="W19" i="30" s="1"/>
  <c r="J72" i="18"/>
  <c r="W17" i="30" s="1"/>
  <c r="AG2" i="29"/>
  <c r="J128" i="17"/>
  <c r="AG48" i="29" s="1"/>
  <c r="J125" i="17"/>
  <c r="AG42" i="29" s="1"/>
  <c r="J122" i="17"/>
  <c r="AG36" i="29" s="1"/>
  <c r="J112" i="17"/>
  <c r="AG22" i="29" s="1"/>
  <c r="J109" i="17"/>
  <c r="AG19" i="29" s="1"/>
  <c r="F107" i="17"/>
  <c r="AC13" i="29" s="1"/>
  <c r="AG52" i="25"/>
  <c r="J38" i="13"/>
  <c r="J28" i="13" s="1"/>
  <c r="J9" i="13"/>
  <c r="AL5" i="29"/>
  <c r="AL6" i="29"/>
  <c r="AL7" i="29"/>
  <c r="AL8" i="29"/>
  <c r="AL12" i="29"/>
  <c r="AL13" i="29"/>
  <c r="AL15" i="29"/>
  <c r="AL19" i="29"/>
  <c r="AL20" i="29"/>
  <c r="AL21" i="29"/>
  <c r="AL22" i="29"/>
  <c r="AL23" i="29"/>
  <c r="AL24" i="29"/>
  <c r="AL31" i="29"/>
  <c r="AL34" i="29"/>
  <c r="AL35" i="29"/>
  <c r="AL36" i="29"/>
  <c r="AL38" i="29"/>
  <c r="AL40" i="29"/>
  <c r="AL42" i="29"/>
  <c r="AL44" i="29"/>
  <c r="AL46" i="29"/>
  <c r="AL48" i="29"/>
  <c r="AL50" i="29"/>
  <c r="AL52" i="29"/>
  <c r="L132" i="17"/>
  <c r="AI73" i="29" s="1"/>
  <c r="AJ43" i="36" s="1"/>
  <c r="M132" i="17"/>
  <c r="AJ73" i="29" s="1"/>
  <c r="AK43" i="36" s="1"/>
  <c r="N132" i="17"/>
  <c r="AH27" i="25"/>
  <c r="AJ27" i="25"/>
  <c r="AK27" i="25"/>
  <c r="AL27" i="25"/>
  <c r="AG27" i="25"/>
  <c r="AD26" i="25"/>
  <c r="AE26" i="25"/>
  <c r="AF26" i="25"/>
  <c r="AG26" i="25"/>
  <c r="AH26" i="25"/>
  <c r="AJ26" i="25"/>
  <c r="AK26" i="25"/>
  <c r="AL26" i="25"/>
  <c r="AJ89" i="25"/>
  <c r="AK89" i="25"/>
  <c r="AL89" i="25"/>
  <c r="AG90" i="25"/>
  <c r="AH90" i="25"/>
  <c r="AJ90" i="25"/>
  <c r="AK90" i="25"/>
  <c r="AL90" i="25"/>
  <c r="AH1" i="25"/>
  <c r="AI1" i="25"/>
  <c r="AJ1" i="25"/>
  <c r="AK1" i="25"/>
  <c r="AL1" i="25"/>
  <c r="AH2" i="25"/>
  <c r="AI2" i="25"/>
  <c r="AJ2" i="25"/>
  <c r="AK2" i="25"/>
  <c r="AL2" i="25"/>
  <c r="AH3" i="25"/>
  <c r="AI3" i="25"/>
  <c r="AJ3" i="25"/>
  <c r="AK3" i="25"/>
  <c r="AL3" i="25"/>
  <c r="AI5" i="25"/>
  <c r="AJ18" i="36" s="1"/>
  <c r="AJ5" i="25"/>
  <c r="AK18" i="36" s="1"/>
  <c r="AK5" i="25"/>
  <c r="AL18" i="36" s="1"/>
  <c r="AL5" i="25"/>
  <c r="AM18" i="36" s="1"/>
  <c r="AJ8" i="25"/>
  <c r="AK8" i="25"/>
  <c r="AL8" i="25"/>
  <c r="AH10" i="25"/>
  <c r="AJ10" i="25"/>
  <c r="AK10" i="25"/>
  <c r="AL10" i="25"/>
  <c r="AH19" i="25"/>
  <c r="AJ19" i="25"/>
  <c r="AK19" i="25"/>
  <c r="AL19" i="25"/>
  <c r="AH20" i="25"/>
  <c r="AJ20" i="25"/>
  <c r="AK20" i="25"/>
  <c r="AL20" i="25"/>
  <c r="AH22" i="25"/>
  <c r="AJ22" i="25"/>
  <c r="AK22" i="25"/>
  <c r="AL22" i="25"/>
  <c r="AH28" i="25"/>
  <c r="AJ28" i="25"/>
  <c r="AK28" i="25"/>
  <c r="AL28" i="25"/>
  <c r="AH30" i="25"/>
  <c r="AJ30" i="25"/>
  <c r="AK30" i="25"/>
  <c r="AL30" i="25"/>
  <c r="AH33" i="25"/>
  <c r="AJ33" i="25"/>
  <c r="AK33" i="25"/>
  <c r="AL33" i="25"/>
  <c r="AH52" i="25"/>
  <c r="AI52" i="25"/>
  <c r="AJ52" i="25"/>
  <c r="AK52" i="25"/>
  <c r="AL52" i="25"/>
  <c r="AH54" i="25"/>
  <c r="AI54" i="25"/>
  <c r="AJ54" i="25"/>
  <c r="AK54" i="25"/>
  <c r="AL54" i="25"/>
  <c r="AH55" i="25"/>
  <c r="AI55" i="25"/>
  <c r="AJ55" i="25"/>
  <c r="AK55" i="25"/>
  <c r="AL55" i="25"/>
  <c r="AH56" i="25"/>
  <c r="AI56" i="25"/>
  <c r="AJ56" i="25"/>
  <c r="AK56" i="25"/>
  <c r="AL56" i="25"/>
  <c r="AH57" i="25"/>
  <c r="AI57" i="25"/>
  <c r="AJ57" i="25"/>
  <c r="AK57" i="25"/>
  <c r="AL57" i="25"/>
  <c r="AH58" i="25"/>
  <c r="AI58" i="25"/>
  <c r="AJ58" i="25"/>
  <c r="AK58" i="25"/>
  <c r="AL58" i="25"/>
  <c r="AH59" i="25"/>
  <c r="AI59" i="25"/>
  <c r="AJ59" i="25"/>
  <c r="AK59" i="25"/>
  <c r="AL59" i="25"/>
  <c r="AH66" i="25"/>
  <c r="AI66" i="25"/>
  <c r="AJ66" i="25"/>
  <c r="AK66" i="25"/>
  <c r="AL66" i="25"/>
  <c r="AH67" i="25"/>
  <c r="AI67" i="25"/>
  <c r="AJ67" i="25"/>
  <c r="AK67" i="25"/>
  <c r="AL67" i="25"/>
  <c r="AH68" i="25"/>
  <c r="AI68" i="25"/>
  <c r="AJ68" i="25"/>
  <c r="AK68" i="25"/>
  <c r="AL68" i="25"/>
  <c r="AH69" i="25"/>
  <c r="AI69" i="25"/>
  <c r="AJ69" i="25"/>
  <c r="AK69" i="25"/>
  <c r="AL69" i="25"/>
  <c r="AH70" i="25"/>
  <c r="AI70" i="25"/>
  <c r="AJ70" i="25"/>
  <c r="AK70" i="25"/>
  <c r="AL70" i="25"/>
  <c r="AH71" i="25"/>
  <c r="AI71" i="25"/>
  <c r="AJ71" i="25"/>
  <c r="AK71" i="25"/>
  <c r="AL71" i="25"/>
  <c r="AH72" i="25"/>
  <c r="AI72" i="25"/>
  <c r="AJ72" i="25"/>
  <c r="AK72" i="25"/>
  <c r="AL72" i="25"/>
  <c r="AH82" i="25"/>
  <c r="AI69" i="35" s="1"/>
  <c r="AI66" i="35" s="1"/>
  <c r="AJ69" i="35"/>
  <c r="AJ82" i="25"/>
  <c r="AK82" i="25"/>
  <c r="AL82" i="25"/>
  <c r="AH86" i="25"/>
  <c r="AJ86" i="25"/>
  <c r="AK86" i="25"/>
  <c r="AL86" i="25"/>
  <c r="AH87" i="25"/>
  <c r="AJ87" i="25"/>
  <c r="AK87" i="25"/>
  <c r="AL87" i="25"/>
  <c r="AH88" i="25"/>
  <c r="AJ88" i="25"/>
  <c r="AK88" i="25"/>
  <c r="AL88" i="25"/>
  <c r="AH91" i="25"/>
  <c r="AJ91" i="25"/>
  <c r="AK91" i="25"/>
  <c r="AL91" i="25"/>
  <c r="AH92" i="25"/>
  <c r="AJ92" i="25"/>
  <c r="AK92" i="25"/>
  <c r="AL92" i="25"/>
  <c r="AH93" i="25"/>
  <c r="AJ93" i="25"/>
  <c r="AK93" i="25"/>
  <c r="AL93" i="25"/>
  <c r="AH94" i="25"/>
  <c r="AJ94" i="25"/>
  <c r="AK94" i="25"/>
  <c r="AL94" i="25"/>
  <c r="AH95" i="25"/>
  <c r="AJ95" i="25"/>
  <c r="AK95" i="25"/>
  <c r="AL95" i="25"/>
  <c r="AH96" i="25"/>
  <c r="AJ96" i="25"/>
  <c r="AK96" i="25"/>
  <c r="AL96" i="25"/>
  <c r="AH97" i="25"/>
  <c r="AJ97" i="25"/>
  <c r="AK97" i="25"/>
  <c r="AL97" i="25"/>
  <c r="AH98" i="25"/>
  <c r="AJ98" i="25"/>
  <c r="AK98" i="25"/>
  <c r="AL98" i="25"/>
  <c r="AH99" i="25"/>
  <c r="AJ99" i="25"/>
  <c r="AK99" i="25"/>
  <c r="AL99" i="25"/>
  <c r="AG56" i="25"/>
  <c r="AG57" i="25"/>
  <c r="AG58" i="25"/>
  <c r="AG59" i="25"/>
  <c r="Z59" i="25"/>
  <c r="AA59" i="25"/>
  <c r="AB59" i="25"/>
  <c r="AC59" i="25"/>
  <c r="AD59" i="25"/>
  <c r="AE59" i="25"/>
  <c r="AF59" i="25"/>
  <c r="Z58" i="25"/>
  <c r="AA58" i="25"/>
  <c r="AB58" i="25"/>
  <c r="AC58" i="25"/>
  <c r="AD58" i="25"/>
  <c r="AE58" i="25"/>
  <c r="AF58" i="25"/>
  <c r="Z57" i="25"/>
  <c r="AA57" i="25"/>
  <c r="AB57" i="25"/>
  <c r="AC57" i="25"/>
  <c r="AD57" i="25"/>
  <c r="AE57" i="25"/>
  <c r="AF57" i="25"/>
  <c r="AD56" i="25"/>
  <c r="AE56" i="25"/>
  <c r="AF56" i="25"/>
  <c r="Z56" i="25"/>
  <c r="AA56" i="25"/>
  <c r="AB56" i="25"/>
  <c r="AC56" i="25"/>
  <c r="AD19" i="29"/>
  <c r="AE19" i="29"/>
  <c r="C76" i="35"/>
  <c r="G132" i="17"/>
  <c r="AD73" i="29" s="1"/>
  <c r="AE43" i="36" s="1"/>
  <c r="H132" i="17"/>
  <c r="AE73" i="29" s="1"/>
  <c r="AF43" i="36" s="1"/>
  <c r="AG1" i="25"/>
  <c r="AG2" i="25"/>
  <c r="AG3" i="25"/>
  <c r="AG5" i="25"/>
  <c r="AG8" i="25"/>
  <c r="AG10" i="25"/>
  <c r="AG12" i="25"/>
  <c r="AG14" i="25"/>
  <c r="AG16" i="25"/>
  <c r="AG18" i="25"/>
  <c r="AG19" i="25"/>
  <c r="AG20" i="25"/>
  <c r="AG22" i="25"/>
  <c r="AG28" i="25"/>
  <c r="AG30" i="25"/>
  <c r="AG32" i="25"/>
  <c r="AG33" i="25"/>
  <c r="AG54" i="25"/>
  <c r="AG66" i="25"/>
  <c r="AG67" i="25"/>
  <c r="AG68" i="25"/>
  <c r="AG69" i="25"/>
  <c r="AG70" i="25"/>
  <c r="AG71" i="25"/>
  <c r="AG72" i="25"/>
  <c r="AG82" i="25"/>
  <c r="AH69" i="35" s="1"/>
  <c r="AH66" i="35" s="1"/>
  <c r="AG86" i="25"/>
  <c r="AG87" i="25"/>
  <c r="AG88" i="25"/>
  <c r="AG91" i="25"/>
  <c r="AG92" i="25"/>
  <c r="AG93" i="25"/>
  <c r="AG94" i="25"/>
  <c r="AG95" i="25"/>
  <c r="AG96" i="25"/>
  <c r="AG97" i="25"/>
  <c r="AG98" i="25"/>
  <c r="AG99" i="25"/>
  <c r="W7" i="30"/>
  <c r="X7" i="30"/>
  <c r="W9" i="30"/>
  <c r="X9" i="30"/>
  <c r="X15" i="30"/>
  <c r="X17" i="30"/>
  <c r="W18" i="30"/>
  <c r="X18" i="30"/>
  <c r="X19" i="30"/>
  <c r="W20" i="30"/>
  <c r="X20" i="30"/>
  <c r="W22" i="30"/>
  <c r="X22" i="30"/>
  <c r="W24" i="30"/>
  <c r="X24" i="30"/>
  <c r="X28" i="30"/>
  <c r="W32" i="30"/>
  <c r="X32" i="30"/>
  <c r="I83" i="18"/>
  <c r="V32" i="30" s="1"/>
  <c r="N141" i="18"/>
  <c r="M141" i="18"/>
  <c r="L141" i="18"/>
  <c r="K141" i="18"/>
  <c r="J141" i="18"/>
  <c r="I141" i="18"/>
  <c r="AK5" i="29"/>
  <c r="AK6" i="29"/>
  <c r="AK7" i="29"/>
  <c r="AK8" i="29"/>
  <c r="AK12" i="29"/>
  <c r="AK13" i="29"/>
  <c r="AK15" i="29"/>
  <c r="AK19" i="29"/>
  <c r="AK20" i="29"/>
  <c r="AK21" i="29"/>
  <c r="AK22" i="29"/>
  <c r="AK23" i="29"/>
  <c r="AK24" i="29"/>
  <c r="AK31" i="29"/>
  <c r="AK34" i="29"/>
  <c r="AK35" i="29"/>
  <c r="AK36" i="29"/>
  <c r="AK38" i="29"/>
  <c r="AK40" i="29"/>
  <c r="AK42" i="29"/>
  <c r="AK44" i="29"/>
  <c r="AK46" i="29"/>
  <c r="AK48" i="29"/>
  <c r="AK50" i="29"/>
  <c r="AK52" i="29"/>
  <c r="AF5" i="29"/>
  <c r="AF6" i="29"/>
  <c r="AF7" i="29"/>
  <c r="AF8" i="29"/>
  <c r="AF12" i="29"/>
  <c r="AF13" i="29"/>
  <c r="AF15" i="29"/>
  <c r="AF19" i="29"/>
  <c r="AF20" i="29"/>
  <c r="AF21" i="29"/>
  <c r="AF22" i="29"/>
  <c r="AF23" i="29"/>
  <c r="AF24" i="29"/>
  <c r="AF25" i="29"/>
  <c r="AF31" i="29"/>
  <c r="AF34" i="29"/>
  <c r="AF35" i="29"/>
  <c r="AF36" i="29"/>
  <c r="AF38" i="29"/>
  <c r="AF40" i="29"/>
  <c r="AF42" i="29"/>
  <c r="AF44" i="29"/>
  <c r="AF46" i="29"/>
  <c r="AF48" i="29"/>
  <c r="AF50" i="29"/>
  <c r="AF52" i="29"/>
  <c r="AF3" i="29"/>
  <c r="AK73" i="29"/>
  <c r="AL43" i="36" s="1"/>
  <c r="N221" i="17"/>
  <c r="M221" i="17"/>
  <c r="L221" i="17"/>
  <c r="K221" i="17"/>
  <c r="J221" i="17"/>
  <c r="I221" i="17"/>
  <c r="H221" i="17"/>
  <c r="G221" i="17"/>
  <c r="D221" i="17"/>
  <c r="C221" i="17"/>
  <c r="B221" i="17"/>
  <c r="F207" i="17"/>
  <c r="E207" i="17"/>
  <c r="F196" i="17"/>
  <c r="E196" i="17"/>
  <c r="D194" i="17"/>
  <c r="C194" i="17"/>
  <c r="B194" i="17"/>
  <c r="D186" i="17"/>
  <c r="C186" i="17"/>
  <c r="B186" i="17"/>
  <c r="H485" i="16"/>
  <c r="G480" i="16"/>
  <c r="F480" i="16"/>
  <c r="G474" i="16"/>
  <c r="F474" i="16"/>
  <c r="G468" i="16"/>
  <c r="F468" i="16"/>
  <c r="G450" i="16"/>
  <c r="F450" i="16"/>
  <c r="G437" i="16"/>
  <c r="F437" i="16"/>
  <c r="E434" i="16"/>
  <c r="D434" i="16"/>
  <c r="C434" i="16"/>
  <c r="G422" i="16"/>
  <c r="F422" i="16"/>
  <c r="G399" i="16"/>
  <c r="F399" i="16"/>
  <c r="E399" i="16"/>
  <c r="D399" i="16"/>
  <c r="C399" i="16"/>
  <c r="AJ729" i="6"/>
  <c r="AI729" i="6"/>
  <c r="AH729" i="6"/>
  <c r="AG729" i="6"/>
  <c r="AF729" i="6"/>
  <c r="AE729" i="6"/>
  <c r="AD729" i="6"/>
  <c r="AC729" i="6"/>
  <c r="AD727" i="6"/>
  <c r="AC727" i="6"/>
  <c r="AD726" i="6"/>
  <c r="AC726" i="6"/>
  <c r="AJ722" i="6"/>
  <c r="AI722" i="6"/>
  <c r="AH722" i="6"/>
  <c r="AG722" i="6"/>
  <c r="AF722" i="6"/>
  <c r="AE722" i="6"/>
  <c r="AD722" i="6"/>
  <c r="AC722" i="6"/>
  <c r="AD719" i="6"/>
  <c r="AC719" i="6"/>
  <c r="AE34" i="36"/>
  <c r="AD35" i="36"/>
  <c r="AE35" i="36"/>
  <c r="H83" i="18"/>
  <c r="U32" i="30" s="1"/>
  <c r="AF18" i="25"/>
  <c r="AF5" i="25"/>
  <c r="AG18" i="36" s="1"/>
  <c r="AE3" i="29"/>
  <c r="AG3" i="29"/>
  <c r="U7" i="30"/>
  <c r="V7" i="30"/>
  <c r="U9" i="30"/>
  <c r="V9" i="30"/>
  <c r="U15" i="30"/>
  <c r="V15" i="30"/>
  <c r="U17" i="30"/>
  <c r="V17" i="30"/>
  <c r="U18" i="30"/>
  <c r="V18" i="30"/>
  <c r="U19" i="30"/>
  <c r="V19" i="30"/>
  <c r="U20" i="30"/>
  <c r="V20" i="30"/>
  <c r="U22" i="30"/>
  <c r="V22" i="30"/>
  <c r="U24" i="30"/>
  <c r="V24" i="30"/>
  <c r="U28" i="30"/>
  <c r="V28" i="30"/>
  <c r="U30" i="30"/>
  <c r="V30" i="30"/>
  <c r="I193" i="18"/>
  <c r="K193" i="18" s="1"/>
  <c r="L193" i="18" s="1"/>
  <c r="M193" i="18" s="1"/>
  <c r="N193" i="18" s="1"/>
  <c r="H156" i="18"/>
  <c r="H158" i="18"/>
  <c r="H163" i="18"/>
  <c r="H164" i="18" s="1"/>
  <c r="H180" i="18"/>
  <c r="H182" i="18"/>
  <c r="H187" i="18"/>
  <c r="H188" i="18" s="1"/>
  <c r="N163" i="18"/>
  <c r="N164" i="18"/>
  <c r="M163" i="18"/>
  <c r="M164" i="18" s="1"/>
  <c r="L163" i="18"/>
  <c r="L164" i="18" s="1"/>
  <c r="K163" i="18"/>
  <c r="K164" i="18" s="1"/>
  <c r="I163" i="18"/>
  <c r="I164" i="18" s="1"/>
  <c r="M158" i="18"/>
  <c r="L158" i="18"/>
  <c r="K158" i="18"/>
  <c r="I158" i="18"/>
  <c r="N156" i="18"/>
  <c r="M156" i="18"/>
  <c r="L156" i="18"/>
  <c r="K156" i="18"/>
  <c r="I156" i="18"/>
  <c r="M266" i="17"/>
  <c r="L266" i="17"/>
  <c r="K266" i="17"/>
  <c r="J266" i="17"/>
  <c r="I266" i="17"/>
  <c r="G266" i="17"/>
  <c r="D266" i="17"/>
  <c r="C266" i="17"/>
  <c r="B266" i="17"/>
  <c r="H249" i="17"/>
  <c r="H266" i="17" s="1"/>
  <c r="F249" i="17"/>
  <c r="E249" i="17"/>
  <c r="H238" i="17"/>
  <c r="H236" i="17" s="1"/>
  <c r="F238" i="17"/>
  <c r="E238" i="17"/>
  <c r="E266" i="17" s="1"/>
  <c r="D236" i="17"/>
  <c r="C236" i="17"/>
  <c r="B236" i="17"/>
  <c r="D228" i="17"/>
  <c r="C228" i="17"/>
  <c r="B228" i="17"/>
  <c r="AF26" i="36"/>
  <c r="AF50" i="35"/>
  <c r="AF53" i="35" s="1"/>
  <c r="AE5" i="25"/>
  <c r="AF34" i="35" s="1"/>
  <c r="AF38" i="35" s="1"/>
  <c r="AE8" i="25"/>
  <c r="AF8" i="25"/>
  <c r="AE10" i="25"/>
  <c r="AF10" i="25"/>
  <c r="AE12" i="25"/>
  <c r="AF12" i="25"/>
  <c r="AE14" i="25"/>
  <c r="AF14" i="25"/>
  <c r="AE16" i="25"/>
  <c r="AF16" i="25"/>
  <c r="AE18" i="25"/>
  <c r="AE19" i="25"/>
  <c r="AF19" i="25"/>
  <c r="AE20" i="25"/>
  <c r="AF20" i="25"/>
  <c r="AE22" i="25"/>
  <c r="AF22" i="25"/>
  <c r="AE28" i="25"/>
  <c r="AF28" i="25"/>
  <c r="AE30" i="25"/>
  <c r="AF30" i="25"/>
  <c r="AE32" i="25"/>
  <c r="AF32" i="25"/>
  <c r="AE33" i="25"/>
  <c r="AF33" i="25"/>
  <c r="AE52" i="25"/>
  <c r="AF52" i="25"/>
  <c r="AE54" i="25"/>
  <c r="AF54" i="25"/>
  <c r="AE55" i="25"/>
  <c r="AF55" i="25"/>
  <c r="AE66" i="25"/>
  <c r="AF66" i="25"/>
  <c r="AE67" i="25"/>
  <c r="AF67" i="25"/>
  <c r="AE68" i="25"/>
  <c r="AF68" i="25"/>
  <c r="AE69" i="25"/>
  <c r="AF69" i="25"/>
  <c r="AE70" i="25"/>
  <c r="AF70" i="25"/>
  <c r="AE71" i="25"/>
  <c r="AF71" i="25"/>
  <c r="AE72" i="25"/>
  <c r="AF72" i="25"/>
  <c r="AE82" i="25"/>
  <c r="AF69" i="35" s="1"/>
  <c r="AF66" i="35" s="1"/>
  <c r="AF82" i="25"/>
  <c r="AG69" i="35" s="1"/>
  <c r="AG66" i="35" s="1"/>
  <c r="AE86" i="25"/>
  <c r="AF86" i="25"/>
  <c r="AE87" i="25"/>
  <c r="AF87" i="25"/>
  <c r="AE88" i="25"/>
  <c r="AF88" i="25"/>
  <c r="AE89" i="25"/>
  <c r="AF89" i="25"/>
  <c r="AE90" i="25"/>
  <c r="AF90" i="25"/>
  <c r="AE91" i="25"/>
  <c r="AF91" i="25"/>
  <c r="AE92" i="25"/>
  <c r="AF92" i="25"/>
  <c r="AE93" i="25"/>
  <c r="AF93" i="25"/>
  <c r="AE94" i="25"/>
  <c r="AF94" i="25"/>
  <c r="AE95" i="25"/>
  <c r="AF95" i="25"/>
  <c r="AE96" i="25"/>
  <c r="AF96" i="25"/>
  <c r="AE97" i="25"/>
  <c r="AF97" i="25"/>
  <c r="AE98" i="25"/>
  <c r="AF98" i="25"/>
  <c r="AE99" i="25"/>
  <c r="AF99" i="25"/>
  <c r="AD89" i="25"/>
  <c r="AD90" i="25"/>
  <c r="AD91" i="25"/>
  <c r="AD92" i="25"/>
  <c r="AD93" i="25"/>
  <c r="AD94" i="25"/>
  <c r="AD95" i="25"/>
  <c r="AD96" i="25"/>
  <c r="AD97" i="25"/>
  <c r="AD98" i="25"/>
  <c r="AD99" i="25"/>
  <c r="AD88" i="25"/>
  <c r="AD87" i="25"/>
  <c r="H559" i="13"/>
  <c r="H561" i="13"/>
  <c r="H566" i="13"/>
  <c r="G576" i="13"/>
  <c r="H577" i="13"/>
  <c r="H586" i="13"/>
  <c r="H590" i="13"/>
  <c r="H605" i="13"/>
  <c r="H609" i="13"/>
  <c r="H612" i="13"/>
  <c r="H644" i="13"/>
  <c r="H655" i="13"/>
  <c r="N578" i="16"/>
  <c r="M578" i="16"/>
  <c r="L578" i="16"/>
  <c r="K578" i="16"/>
  <c r="J578" i="16"/>
  <c r="I263" i="22"/>
  <c r="I259" i="22"/>
  <c r="I256" i="22"/>
  <c r="I248" i="22"/>
  <c r="I241" i="22"/>
  <c r="I240" i="22" s="1"/>
  <c r="AC33" i="25"/>
  <c r="AD33" i="25"/>
  <c r="AC72" i="25"/>
  <c r="AD72" i="25"/>
  <c r="Y71" i="25"/>
  <c r="Z71" i="25"/>
  <c r="AA71" i="25"/>
  <c r="AB71" i="25"/>
  <c r="AC71" i="25"/>
  <c r="AD71" i="25"/>
  <c r="AE1" i="25"/>
  <c r="AE2" i="25"/>
  <c r="AE3" i="25"/>
  <c r="AJ5" i="29"/>
  <c r="AJ6" i="29"/>
  <c r="AJ7" i="29"/>
  <c r="AJ8" i="29"/>
  <c r="AJ12" i="29"/>
  <c r="AJ13" i="29"/>
  <c r="AJ15" i="29"/>
  <c r="AJ19" i="29"/>
  <c r="AJ20" i="29"/>
  <c r="AJ21" i="29"/>
  <c r="AJ22" i="29"/>
  <c r="AJ23" i="29"/>
  <c r="AJ24" i="29"/>
  <c r="AJ31" i="29"/>
  <c r="AJ34" i="29"/>
  <c r="AJ35" i="29"/>
  <c r="AJ36" i="29"/>
  <c r="AJ38" i="29"/>
  <c r="AJ40" i="29"/>
  <c r="AJ42" i="29"/>
  <c r="AJ44" i="29"/>
  <c r="AJ46" i="29"/>
  <c r="AJ48" i="29"/>
  <c r="AJ50" i="29"/>
  <c r="AJ52" i="29"/>
  <c r="N187" i="18"/>
  <c r="N188" i="18" s="1"/>
  <c r="M187" i="18"/>
  <c r="M188" i="18" s="1"/>
  <c r="L187" i="18"/>
  <c r="L188" i="18" s="1"/>
  <c r="K187" i="18"/>
  <c r="K188" i="18" s="1"/>
  <c r="I187" i="18"/>
  <c r="I188" i="18" s="1"/>
  <c r="M182" i="18"/>
  <c r="L182" i="18"/>
  <c r="K182" i="18"/>
  <c r="I182" i="18"/>
  <c r="N180" i="18"/>
  <c r="M180" i="18"/>
  <c r="L180" i="18"/>
  <c r="K180" i="18"/>
  <c r="I180" i="18"/>
  <c r="L295" i="17"/>
  <c r="K295" i="17"/>
  <c r="J295" i="17"/>
  <c r="I295" i="17"/>
  <c r="H295" i="17"/>
  <c r="H312" i="17" s="1"/>
  <c r="L285" i="17"/>
  <c r="K285" i="17"/>
  <c r="J285" i="17"/>
  <c r="I285" i="17"/>
  <c r="I312" i="17" s="1"/>
  <c r="H285" i="17"/>
  <c r="AE49" i="35"/>
  <c r="AE57" i="35" s="1"/>
  <c r="K669" i="16"/>
  <c r="J669" i="16"/>
  <c r="I669" i="16"/>
  <c r="M663" i="16"/>
  <c r="L663" i="16"/>
  <c r="K663" i="16"/>
  <c r="J663" i="16"/>
  <c r="I663" i="16"/>
  <c r="M657" i="16"/>
  <c r="K657" i="16"/>
  <c r="J657" i="16"/>
  <c r="M639" i="16"/>
  <c r="L639" i="16"/>
  <c r="K639" i="16"/>
  <c r="J639" i="16"/>
  <c r="I639" i="16"/>
  <c r="M626" i="16"/>
  <c r="L626" i="16"/>
  <c r="K626" i="16"/>
  <c r="I626" i="16"/>
  <c r="M611" i="16"/>
  <c r="K588" i="16"/>
  <c r="M314" i="22"/>
  <c r="I314" i="22"/>
  <c r="M310" i="22"/>
  <c r="L310" i="22"/>
  <c r="K310" i="22"/>
  <c r="J310" i="22"/>
  <c r="I310" i="22"/>
  <c r="M307" i="22"/>
  <c r="L307" i="22"/>
  <c r="K307" i="22"/>
  <c r="J307" i="22"/>
  <c r="I307" i="22"/>
  <c r="M303" i="22"/>
  <c r="L303" i="22"/>
  <c r="K303" i="22"/>
  <c r="J303" i="22"/>
  <c r="I303" i="22"/>
  <c r="M299" i="22"/>
  <c r="L299" i="22"/>
  <c r="K299" i="22"/>
  <c r="J299" i="22"/>
  <c r="I299" i="22"/>
  <c r="M291" i="22"/>
  <c r="L291" i="22"/>
  <c r="K291" i="22"/>
  <c r="J291" i="22"/>
  <c r="I291" i="22"/>
  <c r="G694" i="13"/>
  <c r="H7" i="22"/>
  <c r="H15" i="22"/>
  <c r="AD2" i="29"/>
  <c r="AD3" i="29"/>
  <c r="V144" i="6"/>
  <c r="W144" i="6"/>
  <c r="X144" i="6"/>
  <c r="Y144" i="6"/>
  <c r="Z144" i="6"/>
  <c r="AA144" i="6"/>
  <c r="AB144" i="6"/>
  <c r="U144" i="6"/>
  <c r="T142" i="6"/>
  <c r="U142" i="6"/>
  <c r="V142" i="6"/>
  <c r="W142" i="6"/>
  <c r="X142" i="6"/>
  <c r="Y142" i="6"/>
  <c r="AB142" i="6"/>
  <c r="AA142" i="6"/>
  <c r="V137" i="6"/>
  <c r="W137" i="6"/>
  <c r="X137" i="6"/>
  <c r="Y137" i="6"/>
  <c r="Z137" i="6"/>
  <c r="AA137" i="6"/>
  <c r="AB137" i="6"/>
  <c r="U137" i="6"/>
  <c r="V134" i="6"/>
  <c r="W134" i="6"/>
  <c r="X134" i="6"/>
  <c r="Y134" i="6"/>
  <c r="Z134" i="6"/>
  <c r="AA134" i="6"/>
  <c r="AB134" i="6"/>
  <c r="U134" i="6"/>
  <c r="V141" i="6"/>
  <c r="W141" i="6"/>
  <c r="X141" i="6"/>
  <c r="Y141" i="6"/>
  <c r="Z141" i="6"/>
  <c r="AA141" i="6"/>
  <c r="AB141" i="6"/>
  <c r="U141" i="6"/>
  <c r="E82" i="18"/>
  <c r="R30" i="30" s="1"/>
  <c r="F81" i="18"/>
  <c r="S28" i="30" s="1"/>
  <c r="F76" i="18"/>
  <c r="S19" i="30" s="1"/>
  <c r="AA31" i="36"/>
  <c r="AB31" i="36"/>
  <c r="Z31" i="36"/>
  <c r="AI5" i="29"/>
  <c r="AI6" i="29"/>
  <c r="AI7" i="29"/>
  <c r="AI8" i="29"/>
  <c r="AI15" i="29"/>
  <c r="AI19" i="29"/>
  <c r="AI20" i="29"/>
  <c r="AI21" i="29"/>
  <c r="AI22" i="29"/>
  <c r="AI23" i="29"/>
  <c r="AI24" i="29"/>
  <c r="AI34" i="29"/>
  <c r="AI35" i="29"/>
  <c r="AI36" i="29"/>
  <c r="AI38" i="29"/>
  <c r="AI40" i="29"/>
  <c r="AI42" i="29"/>
  <c r="AI44" i="29"/>
  <c r="AI46" i="29"/>
  <c r="AI48" i="29"/>
  <c r="AI50" i="29"/>
  <c r="AI52" i="29"/>
  <c r="F118" i="17"/>
  <c r="AC31" i="29" s="1"/>
  <c r="E118" i="17"/>
  <c r="AB31" i="29" s="1"/>
  <c r="AI13" i="29"/>
  <c r="E107" i="17"/>
  <c r="AB13" i="29" s="1"/>
  <c r="D105" i="17"/>
  <c r="AA12" i="29" s="1"/>
  <c r="AD50" i="35"/>
  <c r="AD53" i="35" s="1"/>
  <c r="AC50" i="35"/>
  <c r="AC53" i="35" s="1"/>
  <c r="H29" i="22"/>
  <c r="G29" i="22"/>
  <c r="F29" i="22"/>
  <c r="G25" i="22"/>
  <c r="H25" i="22"/>
  <c r="F25" i="22"/>
  <c r="G19" i="22"/>
  <c r="F19" i="22"/>
  <c r="G7" i="22"/>
  <c r="F15" i="22"/>
  <c r="G15" i="22"/>
  <c r="G81" i="18"/>
  <c r="G82" i="18" s="1"/>
  <c r="T30" i="30" s="1"/>
  <c r="AI31" i="29"/>
  <c r="AI12" i="29"/>
  <c r="AD5" i="25"/>
  <c r="AE18" i="36" s="1"/>
  <c r="AD8" i="25"/>
  <c r="AD10" i="25"/>
  <c r="AD12" i="25"/>
  <c r="AD14" i="25"/>
  <c r="AD16" i="25"/>
  <c r="AD18" i="25"/>
  <c r="AD19" i="25"/>
  <c r="AD20" i="25"/>
  <c r="AD22" i="25"/>
  <c r="AD28" i="25"/>
  <c r="AD30" i="25"/>
  <c r="AD32" i="25"/>
  <c r="AD52" i="25"/>
  <c r="AD54" i="25"/>
  <c r="AD55" i="25"/>
  <c r="AD66" i="25"/>
  <c r="AD67" i="25"/>
  <c r="AD68" i="25"/>
  <c r="AD69" i="25"/>
  <c r="AD70" i="25"/>
  <c r="AD82" i="25"/>
  <c r="AE69" i="35" s="1"/>
  <c r="AD86" i="25"/>
  <c r="AC86" i="25"/>
  <c r="AC87" i="25"/>
  <c r="AC88" i="25"/>
  <c r="AC89" i="25"/>
  <c r="AC90" i="25"/>
  <c r="AC91" i="25"/>
  <c r="AC92" i="25"/>
  <c r="AC93" i="25"/>
  <c r="AC94" i="25"/>
  <c r="AC95" i="25"/>
  <c r="AC96" i="25"/>
  <c r="AC97" i="25"/>
  <c r="AC98" i="25"/>
  <c r="AC99" i="25"/>
  <c r="AC82" i="25"/>
  <c r="AD69" i="35" s="1"/>
  <c r="AC66" i="25"/>
  <c r="AC67" i="25"/>
  <c r="AC68" i="25"/>
  <c r="AC69" i="25"/>
  <c r="AC70" i="25"/>
  <c r="AC54" i="25"/>
  <c r="AC55" i="25"/>
  <c r="AC52" i="25"/>
  <c r="AF1" i="25"/>
  <c r="AF2" i="25"/>
  <c r="AF3" i="25"/>
  <c r="AD3" i="25"/>
  <c r="AD1" i="25"/>
  <c r="AC5" i="25"/>
  <c r="AD18" i="36" s="1"/>
  <c r="AC8" i="25"/>
  <c r="AC10" i="25"/>
  <c r="AC12" i="25"/>
  <c r="AC14" i="25"/>
  <c r="AC16" i="25"/>
  <c r="AC18" i="25"/>
  <c r="AC19" i="25"/>
  <c r="AC20" i="25"/>
  <c r="AC22" i="25"/>
  <c r="AC26" i="25"/>
  <c r="AC28" i="25"/>
  <c r="AC30" i="25"/>
  <c r="AC32" i="25"/>
  <c r="AC35" i="36"/>
  <c r="G207" i="18"/>
  <c r="E318" i="17"/>
  <c r="Z59" i="35"/>
  <c r="AA59" i="35"/>
  <c r="AB59" i="35"/>
  <c r="AC59" i="35"/>
  <c r="Y5" i="25"/>
  <c r="Z34" i="35" s="1"/>
  <c r="Z38" i="35" s="1"/>
  <c r="Z5" i="25"/>
  <c r="AA5" i="36" s="1"/>
  <c r="AA6" i="36" s="1"/>
  <c r="AA7" i="36" s="1"/>
  <c r="AA5" i="25"/>
  <c r="AB34" i="35" s="1"/>
  <c r="Y82" i="25"/>
  <c r="Z82" i="25"/>
  <c r="AA69" i="35" s="1"/>
  <c r="AA66" i="35" s="1"/>
  <c r="AA82" i="25"/>
  <c r="AB69" i="35" s="1"/>
  <c r="AB66" i="35" s="1"/>
  <c r="AB82" i="25"/>
  <c r="AC69" i="35" s="1"/>
  <c r="Z37" i="36"/>
  <c r="AA50" i="35"/>
  <c r="AA53" i="35" s="1"/>
  <c r="AB37" i="36"/>
  <c r="Z26" i="36"/>
  <c r="AA49" i="35"/>
  <c r="AB26" i="36"/>
  <c r="N213" i="18"/>
  <c r="M213" i="18"/>
  <c r="L213" i="18"/>
  <c r="K213" i="18"/>
  <c r="I213" i="18"/>
  <c r="Z38" i="29"/>
  <c r="AA38" i="29"/>
  <c r="AB38" i="29"/>
  <c r="AC38" i="29"/>
  <c r="AD38" i="29"/>
  <c r="AE38" i="29"/>
  <c r="AG38" i="29"/>
  <c r="AH38" i="29"/>
  <c r="Y38" i="29"/>
  <c r="K354" i="17"/>
  <c r="AG73" i="29"/>
  <c r="AH43" i="36" s="1"/>
  <c r="AH73" i="29"/>
  <c r="AI43" i="36" s="1"/>
  <c r="AA9" i="36"/>
  <c r="AB9" i="36"/>
  <c r="AC9" i="36"/>
  <c r="Z9" i="36"/>
  <c r="AA4" i="36"/>
  <c r="AB4" i="36"/>
  <c r="AC4" i="36"/>
  <c r="Z4" i="36"/>
  <c r="AB35" i="36"/>
  <c r="AA34" i="36"/>
  <c r="AA35" i="36"/>
  <c r="Z35" i="36"/>
  <c r="Z22" i="36"/>
  <c r="Z23" i="36"/>
  <c r="Z24" i="36" s="1"/>
  <c r="Z14" i="36"/>
  <c r="Z16" i="36"/>
  <c r="AA23" i="36"/>
  <c r="AA24" i="36" s="1"/>
  <c r="AB23" i="36"/>
  <c r="D22" i="36"/>
  <c r="E22" i="36"/>
  <c r="F22" i="36"/>
  <c r="G22" i="36"/>
  <c r="H22" i="36"/>
  <c r="I22" i="36"/>
  <c r="J22" i="36"/>
  <c r="J24" i="36"/>
  <c r="K22" i="36"/>
  <c r="K23" i="36"/>
  <c r="K24" i="36"/>
  <c r="L22" i="36"/>
  <c r="M22" i="36"/>
  <c r="N22" i="36"/>
  <c r="O22" i="36"/>
  <c r="P22" i="36"/>
  <c r="P24" i="36"/>
  <c r="Q22" i="36"/>
  <c r="R22" i="36"/>
  <c r="S22" i="36"/>
  <c r="S23" i="36"/>
  <c r="T22" i="36"/>
  <c r="U22" i="36"/>
  <c r="U23" i="36"/>
  <c r="U24" i="36"/>
  <c r="V22" i="36"/>
  <c r="W22" i="36"/>
  <c r="X22" i="36"/>
  <c r="Y22" i="36"/>
  <c r="AA22" i="36"/>
  <c r="AB22" i="36"/>
  <c r="AB24" i="36" s="1"/>
  <c r="AC22" i="36"/>
  <c r="D23" i="36"/>
  <c r="E23" i="36"/>
  <c r="E24" i="36"/>
  <c r="F23" i="36"/>
  <c r="F24" i="36"/>
  <c r="G23" i="36"/>
  <c r="H23" i="36"/>
  <c r="I23" i="36"/>
  <c r="J23" i="36"/>
  <c r="L23" i="36"/>
  <c r="L24" i="36"/>
  <c r="M23" i="36"/>
  <c r="M24" i="36"/>
  <c r="N23" i="36"/>
  <c r="O23" i="36"/>
  <c r="P23" i="36"/>
  <c r="Q23" i="36"/>
  <c r="R23" i="36"/>
  <c r="T23" i="36"/>
  <c r="V23" i="36"/>
  <c r="W23" i="36"/>
  <c r="X23" i="36"/>
  <c r="Y23" i="36"/>
  <c r="AA30" i="36"/>
  <c r="AB30" i="36"/>
  <c r="AC30" i="36"/>
  <c r="E39" i="36"/>
  <c r="E40" i="36"/>
  <c r="F39" i="36"/>
  <c r="G39" i="36"/>
  <c r="H39" i="36"/>
  <c r="I39" i="36"/>
  <c r="J39" i="36"/>
  <c r="J40" i="36"/>
  <c r="K39" i="36"/>
  <c r="K40" i="36"/>
  <c r="L39" i="36"/>
  <c r="M39" i="36"/>
  <c r="M40" i="36"/>
  <c r="M41" i="36"/>
  <c r="N39" i="36"/>
  <c r="O39" i="36"/>
  <c r="P39" i="36"/>
  <c r="Q39" i="36"/>
  <c r="Q40" i="36"/>
  <c r="R39" i="36"/>
  <c r="R41" i="36"/>
  <c r="R40" i="36"/>
  <c r="S39" i="36"/>
  <c r="S40" i="36"/>
  <c r="T39" i="36"/>
  <c r="U39" i="36"/>
  <c r="U40" i="36"/>
  <c r="V39" i="36"/>
  <c r="V41" i="36"/>
  <c r="W39" i="36"/>
  <c r="X39" i="36"/>
  <c r="Y39" i="36"/>
  <c r="Y40" i="36"/>
  <c r="Z39" i="36"/>
  <c r="Z40" i="36"/>
  <c r="AA39" i="36"/>
  <c r="AA40" i="36"/>
  <c r="AA41" i="36" s="1"/>
  <c r="F40" i="36"/>
  <c r="G40" i="36"/>
  <c r="G41" i="36"/>
  <c r="H40" i="36"/>
  <c r="I40" i="36"/>
  <c r="L40" i="36"/>
  <c r="N40" i="36"/>
  <c r="O40" i="36"/>
  <c r="P40" i="36"/>
  <c r="P41" i="36"/>
  <c r="T40" i="36"/>
  <c r="V40" i="36"/>
  <c r="W40" i="36"/>
  <c r="X40" i="36"/>
  <c r="AB40" i="36"/>
  <c r="AC40" i="36"/>
  <c r="Z30" i="36"/>
  <c r="Z32" i="36" s="1"/>
  <c r="D39" i="36"/>
  <c r="D40" i="36"/>
  <c r="D41" i="36"/>
  <c r="D14" i="36"/>
  <c r="D16" i="36"/>
  <c r="E14" i="36"/>
  <c r="F14" i="36"/>
  <c r="F15" i="36"/>
  <c r="G14" i="36"/>
  <c r="H14" i="36"/>
  <c r="H15" i="36"/>
  <c r="H16" i="36"/>
  <c r="I14" i="36"/>
  <c r="J14" i="36"/>
  <c r="J15" i="36"/>
  <c r="K14" i="36"/>
  <c r="L14" i="36"/>
  <c r="M14" i="36"/>
  <c r="N14" i="36"/>
  <c r="N16" i="36"/>
  <c r="N15" i="36"/>
  <c r="O14" i="36"/>
  <c r="P14" i="36"/>
  <c r="P16" i="36"/>
  <c r="Q14" i="36"/>
  <c r="Q16" i="36"/>
  <c r="R14" i="36"/>
  <c r="R15" i="36"/>
  <c r="S14" i="36"/>
  <c r="T14" i="36"/>
  <c r="U14" i="36"/>
  <c r="V14" i="36"/>
  <c r="W14" i="36"/>
  <c r="W16" i="36"/>
  <c r="X14" i="36"/>
  <c r="X16" i="36"/>
  <c r="X15" i="36"/>
  <c r="Y14" i="36"/>
  <c r="Y16" i="36"/>
  <c r="AA14" i="36"/>
  <c r="AB14" i="36"/>
  <c r="AC14" i="36"/>
  <c r="D15" i="36"/>
  <c r="E15" i="36"/>
  <c r="G15" i="36"/>
  <c r="G16" i="36"/>
  <c r="I15" i="36"/>
  <c r="K15" i="36"/>
  <c r="L15" i="36"/>
  <c r="M15" i="36"/>
  <c r="O15" i="36"/>
  <c r="Q15" i="36"/>
  <c r="S15" i="36"/>
  <c r="T15" i="36"/>
  <c r="T16" i="36"/>
  <c r="U15" i="36"/>
  <c r="V15" i="36"/>
  <c r="W15" i="36"/>
  <c r="Y15" i="36"/>
  <c r="Z15" i="36"/>
  <c r="AA15" i="36"/>
  <c r="AB15" i="36"/>
  <c r="AB16" i="36"/>
  <c r="AC15" i="36"/>
  <c r="AC16" i="36"/>
  <c r="C23" i="36"/>
  <c r="C22" i="36"/>
  <c r="C15" i="36"/>
  <c r="C14" i="36"/>
  <c r="D2" i="36"/>
  <c r="E2" i="36"/>
  <c r="F2" i="36"/>
  <c r="G2" i="36"/>
  <c r="H2" i="36"/>
  <c r="I2" i="36"/>
  <c r="J2" i="36"/>
  <c r="K2" i="36"/>
  <c r="L2" i="36"/>
  <c r="M2" i="36"/>
  <c r="N2" i="36"/>
  <c r="O2" i="36"/>
  <c r="P2" i="36"/>
  <c r="Q2" i="36"/>
  <c r="R2" i="36"/>
  <c r="S2" i="36"/>
  <c r="T2" i="36"/>
  <c r="U2" i="36"/>
  <c r="V2" i="36"/>
  <c r="W2" i="36"/>
  <c r="X2" i="36"/>
  <c r="Y2" i="36"/>
  <c r="Z2" i="36"/>
  <c r="AA2" i="36"/>
  <c r="AB2" i="36"/>
  <c r="AC2" i="36"/>
  <c r="AD2" i="36"/>
  <c r="AE2" i="36"/>
  <c r="AF2" i="36"/>
  <c r="AC23" i="36"/>
  <c r="AC24" i="36" s="1"/>
  <c r="Z34" i="36"/>
  <c r="D59" i="35"/>
  <c r="D49" i="35"/>
  <c r="E59" i="35"/>
  <c r="E49" i="35"/>
  <c r="F59" i="35"/>
  <c r="F49" i="35"/>
  <c r="G59" i="35"/>
  <c r="G49" i="35"/>
  <c r="G50" i="35"/>
  <c r="G53" i="35"/>
  <c r="H59" i="35"/>
  <c r="H49" i="35"/>
  <c r="I59" i="35"/>
  <c r="I49" i="35"/>
  <c r="J59" i="35"/>
  <c r="J49" i="35"/>
  <c r="K59" i="35"/>
  <c r="K49" i="35"/>
  <c r="K50" i="35"/>
  <c r="K53" i="35"/>
  <c r="L59" i="35"/>
  <c r="L49" i="35"/>
  <c r="M59" i="35"/>
  <c r="M49" i="35"/>
  <c r="N59" i="35"/>
  <c r="N49" i="35"/>
  <c r="O59" i="35"/>
  <c r="O49" i="35"/>
  <c r="O50" i="35"/>
  <c r="O53" i="35"/>
  <c r="P49" i="35"/>
  <c r="Q59" i="35"/>
  <c r="Q49" i="35"/>
  <c r="R59" i="35"/>
  <c r="R49" i="35"/>
  <c r="S59" i="35"/>
  <c r="S49" i="35"/>
  <c r="T59" i="35"/>
  <c r="T49" i="35"/>
  <c r="U59" i="35"/>
  <c r="U49" i="35"/>
  <c r="V59" i="35"/>
  <c r="V49" i="35"/>
  <c r="W59" i="35"/>
  <c r="W49" i="35"/>
  <c r="X59" i="35"/>
  <c r="X49" i="35"/>
  <c r="X50" i="35"/>
  <c r="X53" i="35"/>
  <c r="Y59" i="35"/>
  <c r="Y49" i="35"/>
  <c r="C59" i="35"/>
  <c r="C49" i="35"/>
  <c r="O83" i="25"/>
  <c r="P15" i="36"/>
  <c r="Y80" i="25"/>
  <c r="Z80" i="25"/>
  <c r="AA80" i="25"/>
  <c r="AB80" i="25"/>
  <c r="W80" i="25"/>
  <c r="X80" i="25"/>
  <c r="R80" i="25"/>
  <c r="S80" i="25"/>
  <c r="T80" i="25"/>
  <c r="U80" i="25"/>
  <c r="V80" i="25"/>
  <c r="Q80" i="25"/>
  <c r="O80" i="25"/>
  <c r="P80" i="25"/>
  <c r="N80" i="25"/>
  <c r="M80" i="25"/>
  <c r="L80" i="25"/>
  <c r="K80" i="25"/>
  <c r="J80" i="25"/>
  <c r="AC5" i="29"/>
  <c r="AD5" i="29"/>
  <c r="AE5" i="29"/>
  <c r="AG5" i="29"/>
  <c r="AH5" i="29"/>
  <c r="AD13" i="29"/>
  <c r="AE13" i="29"/>
  <c r="AH13" i="29"/>
  <c r="AD12" i="29"/>
  <c r="AE12" i="29"/>
  <c r="AH12" i="29"/>
  <c r="AE50" i="35"/>
  <c r="AE53" i="35" s="1"/>
  <c r="D69" i="35"/>
  <c r="E69" i="35"/>
  <c r="F69" i="35"/>
  <c r="G69" i="35"/>
  <c r="H69" i="35"/>
  <c r="I69" i="35"/>
  <c r="J69" i="35"/>
  <c r="K69" i="35"/>
  <c r="L69" i="35"/>
  <c r="M69" i="35"/>
  <c r="N69" i="35"/>
  <c r="O69" i="35"/>
  <c r="Q69" i="35"/>
  <c r="R69" i="35"/>
  <c r="S69" i="35"/>
  <c r="T69" i="35"/>
  <c r="U69" i="35"/>
  <c r="V69" i="35"/>
  <c r="W69" i="35"/>
  <c r="X69" i="35"/>
  <c r="Y69" i="35"/>
  <c r="C69" i="35"/>
  <c r="C66" i="35"/>
  <c r="AA41" i="35"/>
  <c r="W41" i="35"/>
  <c r="O41" i="35"/>
  <c r="K41" i="35"/>
  <c r="J41" i="35"/>
  <c r="H41" i="35"/>
  <c r="G41" i="35"/>
  <c r="D41" i="35"/>
  <c r="D72" i="35"/>
  <c r="E72" i="35"/>
  <c r="F72" i="35"/>
  <c r="G72" i="35"/>
  <c r="H72" i="35"/>
  <c r="I72" i="35"/>
  <c r="J72" i="35"/>
  <c r="K72" i="35"/>
  <c r="L72" i="35"/>
  <c r="M72" i="35"/>
  <c r="N72" i="35"/>
  <c r="O72" i="35"/>
  <c r="P72" i="35"/>
  <c r="Q72" i="35"/>
  <c r="R72" i="35"/>
  <c r="S72" i="35"/>
  <c r="T72" i="35"/>
  <c r="U72" i="35"/>
  <c r="V72" i="35"/>
  <c r="W72" i="35"/>
  <c r="X72" i="35"/>
  <c r="Y72" i="35"/>
  <c r="Z72" i="35"/>
  <c r="AA72" i="35"/>
  <c r="AB72" i="35"/>
  <c r="AC72" i="35"/>
  <c r="AD72" i="35"/>
  <c r="AE72" i="35"/>
  <c r="AF72" i="35"/>
  <c r="AG72" i="35"/>
  <c r="AH72" i="35"/>
  <c r="AI72" i="35"/>
  <c r="AJ72" i="35"/>
  <c r="D34" i="35"/>
  <c r="E34" i="35"/>
  <c r="F34" i="35"/>
  <c r="G34" i="35"/>
  <c r="H34" i="35"/>
  <c r="I34" i="35"/>
  <c r="J34" i="35"/>
  <c r="K34" i="35"/>
  <c r="L34" i="35"/>
  <c r="M34" i="35"/>
  <c r="N34" i="35"/>
  <c r="O34" i="35"/>
  <c r="P34" i="35"/>
  <c r="Q34" i="35"/>
  <c r="R34" i="35"/>
  <c r="S34" i="35"/>
  <c r="T34" i="35"/>
  <c r="U34" i="35"/>
  <c r="V34" i="35"/>
  <c r="W34" i="35"/>
  <c r="X34" i="35"/>
  <c r="Y34" i="35"/>
  <c r="C34" i="35"/>
  <c r="D61" i="35"/>
  <c r="E61" i="35"/>
  <c r="F61" i="35"/>
  <c r="G61" i="35"/>
  <c r="H61" i="35"/>
  <c r="I61" i="35"/>
  <c r="J61" i="35"/>
  <c r="K61" i="35"/>
  <c r="L61" i="35"/>
  <c r="M61" i="35"/>
  <c r="N61" i="35"/>
  <c r="O61" i="35"/>
  <c r="P61" i="35"/>
  <c r="Q61" i="35"/>
  <c r="R61" i="35"/>
  <c r="S61" i="35"/>
  <c r="T61" i="35"/>
  <c r="U61" i="35"/>
  <c r="V61" i="35"/>
  <c r="W61" i="35"/>
  <c r="X61" i="35"/>
  <c r="Y61" i="35"/>
  <c r="Z61" i="35"/>
  <c r="AA61" i="35"/>
  <c r="AB61" i="35"/>
  <c r="AC61" i="35"/>
  <c r="AD61" i="35"/>
  <c r="AE61" i="35"/>
  <c r="AF61" i="35"/>
  <c r="AG61" i="35"/>
  <c r="AH61" i="35"/>
  <c r="AI61" i="35"/>
  <c r="AJ61" i="35"/>
  <c r="D65" i="35"/>
  <c r="E65" i="35"/>
  <c r="F65" i="35"/>
  <c r="G65" i="35"/>
  <c r="H65" i="35"/>
  <c r="I65" i="35"/>
  <c r="J65" i="35"/>
  <c r="K65" i="35"/>
  <c r="L65" i="35"/>
  <c r="M65" i="35"/>
  <c r="N65" i="35"/>
  <c r="O65" i="35"/>
  <c r="P65" i="35"/>
  <c r="Q65" i="35"/>
  <c r="R65" i="35"/>
  <c r="S65" i="35"/>
  <c r="T65" i="35"/>
  <c r="U65" i="35"/>
  <c r="V65" i="35"/>
  <c r="W65" i="35"/>
  <c r="X65" i="35"/>
  <c r="Y65" i="35"/>
  <c r="Z65" i="35"/>
  <c r="AA65" i="35"/>
  <c r="AB65" i="35"/>
  <c r="AC65" i="35"/>
  <c r="AD65" i="35"/>
  <c r="AE65" i="35"/>
  <c r="AF65" i="35"/>
  <c r="AG65" i="35"/>
  <c r="AH65" i="35"/>
  <c r="AI65" i="35"/>
  <c r="AJ65" i="35"/>
  <c r="D50" i="35"/>
  <c r="D53" i="35"/>
  <c r="E50" i="35"/>
  <c r="E53" i="35"/>
  <c r="F50" i="35"/>
  <c r="F53" i="35"/>
  <c r="H50" i="35"/>
  <c r="H53" i="35"/>
  <c r="I50" i="35"/>
  <c r="I53" i="35"/>
  <c r="J50" i="35"/>
  <c r="J53" i="35"/>
  <c r="L50" i="35"/>
  <c r="L53" i="35"/>
  <c r="M50" i="35"/>
  <c r="M53" i="35"/>
  <c r="N50" i="35"/>
  <c r="N53" i="35"/>
  <c r="P50" i="35"/>
  <c r="P53" i="35"/>
  <c r="Q50" i="35"/>
  <c r="Q53" i="35"/>
  <c r="R50" i="35"/>
  <c r="R53" i="35"/>
  <c r="S50" i="35"/>
  <c r="S53" i="35"/>
  <c r="T50" i="35"/>
  <c r="T53" i="35"/>
  <c r="U50" i="35"/>
  <c r="U53" i="35"/>
  <c r="V50" i="35"/>
  <c r="V53" i="35"/>
  <c r="W50" i="35"/>
  <c r="W53" i="35"/>
  <c r="Y50" i="35"/>
  <c r="Y53" i="35"/>
  <c r="C50" i="35"/>
  <c r="C53" i="35"/>
  <c r="D56" i="35"/>
  <c r="E56" i="35"/>
  <c r="F56" i="35"/>
  <c r="G56" i="35"/>
  <c r="H56" i="35"/>
  <c r="I56" i="35"/>
  <c r="J56" i="35"/>
  <c r="K56" i="35"/>
  <c r="L56" i="35"/>
  <c r="M56" i="35"/>
  <c r="N56" i="35"/>
  <c r="O56" i="35"/>
  <c r="P56" i="35"/>
  <c r="Q56" i="35"/>
  <c r="R56" i="35"/>
  <c r="S56" i="35"/>
  <c r="T56" i="35"/>
  <c r="U56" i="35"/>
  <c r="V56" i="35"/>
  <c r="W56" i="35"/>
  <c r="X56" i="35"/>
  <c r="Y56" i="35"/>
  <c r="Z56" i="35"/>
  <c r="AA56" i="35"/>
  <c r="AB56" i="35"/>
  <c r="AC56" i="35"/>
  <c r="AD56" i="35"/>
  <c r="AE56" i="35"/>
  <c r="AF56" i="35"/>
  <c r="AG56" i="35"/>
  <c r="AH56" i="35"/>
  <c r="AI56" i="35"/>
  <c r="AJ56" i="35"/>
  <c r="H140" i="28"/>
  <c r="H141" i="28"/>
  <c r="G140" i="28"/>
  <c r="G141" i="28"/>
  <c r="F140" i="28"/>
  <c r="F141" i="28"/>
  <c r="E140" i="28"/>
  <c r="E141" i="28"/>
  <c r="D140" i="28"/>
  <c r="D141" i="28"/>
  <c r="C141" i="28"/>
  <c r="I120" i="28"/>
  <c r="K120" i="28"/>
  <c r="L120" i="28"/>
  <c r="D46" i="35"/>
  <c r="E46" i="35"/>
  <c r="F46" i="35"/>
  <c r="G46" i="35"/>
  <c r="H46" i="35"/>
  <c r="I46" i="35"/>
  <c r="J46" i="35"/>
  <c r="K46" i="35"/>
  <c r="L46" i="35"/>
  <c r="M46" i="35"/>
  <c r="N46" i="35"/>
  <c r="O46" i="35"/>
  <c r="P46" i="35"/>
  <c r="Q46" i="35"/>
  <c r="R46" i="35"/>
  <c r="S46" i="35"/>
  <c r="T46" i="35"/>
  <c r="U46" i="35"/>
  <c r="V46" i="35"/>
  <c r="W46" i="35"/>
  <c r="X46" i="35"/>
  <c r="Y46" i="35"/>
  <c r="Z46" i="35"/>
  <c r="AA46" i="35"/>
  <c r="AB46" i="35"/>
  <c r="AC46" i="35"/>
  <c r="AD46" i="35"/>
  <c r="AE46" i="35"/>
  <c r="AF46" i="35"/>
  <c r="AG46" i="35"/>
  <c r="AH46" i="35"/>
  <c r="AI46" i="35"/>
  <c r="AJ46" i="35"/>
  <c r="D37" i="35"/>
  <c r="E37"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D33" i="35"/>
  <c r="E33"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D43" i="35"/>
  <c r="E43" i="35"/>
  <c r="F43" i="35"/>
  <c r="G43" i="35"/>
  <c r="H43" i="35"/>
  <c r="I43" i="35"/>
  <c r="J43" i="35"/>
  <c r="K43" i="35"/>
  <c r="L43" i="35"/>
  <c r="M43" i="35"/>
  <c r="N43" i="35"/>
  <c r="O43" i="35"/>
  <c r="P43" i="35"/>
  <c r="Q43" i="35"/>
  <c r="R43" i="35"/>
  <c r="S43" i="35"/>
  <c r="T43" i="35"/>
  <c r="U43" i="35"/>
  <c r="V43" i="35"/>
  <c r="W43" i="35"/>
  <c r="X43" i="35"/>
  <c r="Y43" i="35"/>
  <c r="Z43" i="35"/>
  <c r="AA43" i="35"/>
  <c r="AB43" i="35"/>
  <c r="AC43" i="35"/>
  <c r="AD43" i="35"/>
  <c r="AE43" i="35"/>
  <c r="AF43" i="35"/>
  <c r="AG43" i="35"/>
  <c r="AH43" i="35"/>
  <c r="AI43" i="35"/>
  <c r="AJ43" i="35"/>
  <c r="D40" i="35"/>
  <c r="E40" i="35"/>
  <c r="F40" i="35"/>
  <c r="G40" i="35"/>
  <c r="H40" i="35"/>
  <c r="I40" i="35"/>
  <c r="J40" i="35"/>
  <c r="K40" i="35"/>
  <c r="L40" i="35"/>
  <c r="M40" i="35"/>
  <c r="N40" i="35"/>
  <c r="O40" i="35"/>
  <c r="P40" i="35"/>
  <c r="Q40" i="35"/>
  <c r="R40" i="35"/>
  <c r="S40" i="35"/>
  <c r="T40" i="35"/>
  <c r="U40" i="35"/>
  <c r="V40" i="35"/>
  <c r="W40" i="35"/>
  <c r="X40" i="35"/>
  <c r="Y40" i="35"/>
  <c r="Z40" i="35"/>
  <c r="AA40" i="35"/>
  <c r="AB40" i="35"/>
  <c r="AC40" i="35"/>
  <c r="AD40" i="35"/>
  <c r="AE40" i="35"/>
  <c r="AF40" i="35"/>
  <c r="AG40" i="35"/>
  <c r="AH40" i="35"/>
  <c r="AI40" i="35"/>
  <c r="AJ40" i="35"/>
  <c r="D23" i="35"/>
  <c r="E23" i="35"/>
  <c r="F23" i="35"/>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D2" i="35"/>
  <c r="B29" i="30"/>
  <c r="B33" i="30"/>
  <c r="C29" i="30"/>
  <c r="C33" i="30"/>
  <c r="D29" i="30"/>
  <c r="D33" i="30"/>
  <c r="E33" i="30"/>
  <c r="F33" i="30"/>
  <c r="G33" i="30"/>
  <c r="H33" i="30"/>
  <c r="I33" i="30"/>
  <c r="J33" i="30"/>
  <c r="K33" i="30"/>
  <c r="L33" i="30"/>
  <c r="M33" i="30"/>
  <c r="N33" i="30"/>
  <c r="G813" i="16"/>
  <c r="E812" i="16"/>
  <c r="D812" i="16"/>
  <c r="C812" i="16"/>
  <c r="G806" i="16"/>
  <c r="E799" i="16"/>
  <c r="D799" i="16"/>
  <c r="C799" i="16"/>
  <c r="O30" i="30"/>
  <c r="P30" i="30"/>
  <c r="Q30" i="30"/>
  <c r="O32" i="30"/>
  <c r="P32" i="30"/>
  <c r="Q32" i="30"/>
  <c r="O28" i="30"/>
  <c r="P28" i="30"/>
  <c r="Q28" i="30"/>
  <c r="O24" i="30"/>
  <c r="P24" i="30"/>
  <c r="Q24" i="30"/>
  <c r="O22" i="30"/>
  <c r="P22" i="30"/>
  <c r="Q22" i="30"/>
  <c r="O19" i="30"/>
  <c r="P19" i="30"/>
  <c r="Q19" i="30"/>
  <c r="O20" i="30"/>
  <c r="P20" i="30"/>
  <c r="Q20" i="30"/>
  <c r="O15" i="30"/>
  <c r="P15" i="30"/>
  <c r="Q15" i="30"/>
  <c r="R17" i="30"/>
  <c r="R18" i="30"/>
  <c r="R19" i="30"/>
  <c r="R20" i="30"/>
  <c r="R22" i="30"/>
  <c r="R24" i="30"/>
  <c r="O9" i="30"/>
  <c r="P9" i="30"/>
  <c r="Q9" i="30"/>
  <c r="O7" i="30"/>
  <c r="P7" i="30"/>
  <c r="Q7" i="30"/>
  <c r="AC40" i="29"/>
  <c r="AD40" i="29"/>
  <c r="AE40" i="29"/>
  <c r="AG40" i="29"/>
  <c r="AH40" i="29"/>
  <c r="AC42" i="29"/>
  <c r="AD42" i="29"/>
  <c r="AE42" i="29"/>
  <c r="AH42" i="29"/>
  <c r="AC44" i="29"/>
  <c r="AD44" i="29"/>
  <c r="AE44" i="29"/>
  <c r="AG44" i="29"/>
  <c r="AH44" i="29"/>
  <c r="AC46" i="29"/>
  <c r="AD46" i="29"/>
  <c r="AE46" i="29"/>
  <c r="AG46" i="29"/>
  <c r="AH46" i="29"/>
  <c r="AC48" i="29"/>
  <c r="AD48" i="29"/>
  <c r="AE48" i="29"/>
  <c r="AH48" i="29"/>
  <c r="AC50" i="29"/>
  <c r="AD50" i="29"/>
  <c r="AE50" i="29"/>
  <c r="AG50" i="29"/>
  <c r="AH50" i="29"/>
  <c r="AC52" i="29"/>
  <c r="AD52" i="29"/>
  <c r="AE52" i="29"/>
  <c r="AG52" i="29"/>
  <c r="AH52" i="29"/>
  <c r="Y52" i="29"/>
  <c r="Z52" i="29"/>
  <c r="AA52" i="29"/>
  <c r="AB52" i="29"/>
  <c r="AB50" i="29"/>
  <c r="Y48" i="29"/>
  <c r="Z48" i="29"/>
  <c r="AA48" i="29"/>
  <c r="AB48" i="29"/>
  <c r="Y46" i="29"/>
  <c r="Z46" i="29"/>
  <c r="AA46" i="29"/>
  <c r="AB46" i="29"/>
  <c r="Y44" i="29"/>
  <c r="Z44" i="29"/>
  <c r="AA44" i="29"/>
  <c r="AB44" i="29"/>
  <c r="Y42" i="29"/>
  <c r="Z42" i="29"/>
  <c r="AA42" i="29"/>
  <c r="Y40" i="29"/>
  <c r="Z40" i="29"/>
  <c r="AA40" i="29"/>
  <c r="AB40" i="29"/>
  <c r="Y34" i="29"/>
  <c r="Z34" i="29"/>
  <c r="AA34" i="29"/>
  <c r="Y35" i="29"/>
  <c r="Z35" i="29"/>
  <c r="AA35" i="29"/>
  <c r="Y36" i="29"/>
  <c r="Z36" i="29"/>
  <c r="AA36" i="29"/>
  <c r="Y31" i="29"/>
  <c r="Z31" i="29"/>
  <c r="AA31" i="29"/>
  <c r="Y19" i="29"/>
  <c r="Z19" i="29"/>
  <c r="AA19" i="29"/>
  <c r="Y20" i="29"/>
  <c r="Z20" i="29"/>
  <c r="AA20" i="29"/>
  <c r="Y21" i="29"/>
  <c r="Z21" i="29"/>
  <c r="AA21" i="29"/>
  <c r="Y22" i="29"/>
  <c r="Z22" i="29"/>
  <c r="AA22" i="29"/>
  <c r="Y23" i="29"/>
  <c r="Z23" i="29"/>
  <c r="AA23" i="29"/>
  <c r="Y24" i="29"/>
  <c r="Z24" i="29"/>
  <c r="AA24" i="29"/>
  <c r="Y25" i="29"/>
  <c r="Z25" i="29"/>
  <c r="AA25" i="29"/>
  <c r="Y15" i="29"/>
  <c r="Z15" i="29"/>
  <c r="AA15" i="29"/>
  <c r="Y13" i="29"/>
  <c r="Z13" i="29"/>
  <c r="AA13" i="29"/>
  <c r="B105" i="17"/>
  <c r="Y12" i="29" s="1"/>
  <c r="C105" i="17"/>
  <c r="Z12" i="29" s="1"/>
  <c r="Y6" i="29"/>
  <c r="Z6" i="29"/>
  <c r="AA6" i="29"/>
  <c r="Y10" i="25"/>
  <c r="Z10" i="25"/>
  <c r="AA10" i="25"/>
  <c r="Z8" i="25"/>
  <c r="Z52" i="25"/>
  <c r="AA8" i="25"/>
  <c r="AB8" i="25"/>
  <c r="F1" i="6"/>
  <c r="E1" i="6"/>
  <c r="D1" i="6" s="1"/>
  <c r="C1" i="6" s="1"/>
  <c r="B1" i="6" s="1"/>
  <c r="B32" i="29"/>
  <c r="C32" i="29"/>
  <c r="D32" i="29"/>
  <c r="E32" i="29"/>
  <c r="F32" i="29"/>
  <c r="G32" i="29"/>
  <c r="H32" i="29"/>
  <c r="I32" i="29"/>
  <c r="J32" i="29"/>
  <c r="K32" i="29"/>
  <c r="K1" i="29"/>
  <c r="J1" i="29"/>
  <c r="I1" i="29"/>
  <c r="H1" i="29"/>
  <c r="G1" i="29"/>
  <c r="F1" i="29"/>
  <c r="E1" i="29"/>
  <c r="D1" i="29"/>
  <c r="C1" i="29"/>
  <c r="B1" i="29"/>
  <c r="J35" i="28"/>
  <c r="K35" i="28"/>
  <c r="L35" i="28"/>
  <c r="I35" i="28"/>
  <c r="L1" i="28"/>
  <c r="K1" i="28"/>
  <c r="J1" i="28"/>
  <c r="I1" i="28"/>
  <c r="H1" i="28"/>
  <c r="G1" i="28"/>
  <c r="F1" i="28"/>
  <c r="E1" i="28"/>
  <c r="D1" i="28"/>
  <c r="C1" i="28"/>
  <c r="K1" i="25"/>
  <c r="J1" i="25"/>
  <c r="I1" i="25"/>
  <c r="H1" i="25"/>
  <c r="G1" i="25"/>
  <c r="F1" i="25"/>
  <c r="E1" i="25"/>
  <c r="D1" i="25"/>
  <c r="C1" i="25"/>
  <c r="B1" i="25"/>
  <c r="C132" i="17"/>
  <c r="Z73" i="29" s="1"/>
  <c r="AA43" i="36" s="1"/>
  <c r="D132" i="17"/>
  <c r="AA73" i="29" s="1"/>
  <c r="AB43" i="36" s="1"/>
  <c r="B132" i="17"/>
  <c r="Y73" i="29" s="1"/>
  <c r="Z43" i="36" s="1"/>
  <c r="AA14" i="29"/>
  <c r="AA55" i="29" s="1"/>
  <c r="AB39" i="36" s="1"/>
  <c r="AB41" i="36" s="1"/>
  <c r="M53" i="28"/>
  <c r="N53" i="28"/>
  <c r="O53" i="28"/>
  <c r="P53" i="28"/>
  <c r="Q53" i="28"/>
  <c r="R53" i="28"/>
  <c r="S53" i="28"/>
  <c r="T53" i="28"/>
  <c r="S32" i="30"/>
  <c r="T32" i="30"/>
  <c r="S18" i="30"/>
  <c r="T18" i="30"/>
  <c r="S24" i="30"/>
  <c r="T24" i="30"/>
  <c r="S22" i="30"/>
  <c r="T22" i="30"/>
  <c r="T19" i="30"/>
  <c r="S17" i="30"/>
  <c r="T17" i="30"/>
  <c r="S20" i="30"/>
  <c r="T20" i="30"/>
  <c r="S15" i="30"/>
  <c r="T15" i="30"/>
  <c r="S9" i="30"/>
  <c r="T9" i="30"/>
  <c r="S7" i="30"/>
  <c r="T7" i="30"/>
  <c r="R32" i="30"/>
  <c r="R28" i="30"/>
  <c r="R15" i="30"/>
  <c r="R9" i="30"/>
  <c r="R7" i="30"/>
  <c r="AB37" i="29"/>
  <c r="AB32" i="29" s="1"/>
  <c r="AB55" i="29" s="1"/>
  <c r="AC39" i="36" s="1"/>
  <c r="AB42" i="29"/>
  <c r="AH6" i="29"/>
  <c r="AH7" i="29"/>
  <c r="AH8" i="29"/>
  <c r="AH15" i="29"/>
  <c r="AH19" i="29"/>
  <c r="AH20" i="29"/>
  <c r="AH21" i="29"/>
  <c r="AH22" i="29"/>
  <c r="AH23" i="29"/>
  <c r="AH24" i="29"/>
  <c r="AH31" i="29"/>
  <c r="AH34" i="29"/>
  <c r="AH35" i="29"/>
  <c r="AH36" i="29"/>
  <c r="AC34" i="29"/>
  <c r="AD34" i="29"/>
  <c r="AE34" i="29"/>
  <c r="AG34" i="29"/>
  <c r="AC35" i="29"/>
  <c r="AD35" i="29"/>
  <c r="AE35" i="29"/>
  <c r="AC36" i="29"/>
  <c r="AD36" i="29"/>
  <c r="AE36" i="29"/>
  <c r="AB35" i="29"/>
  <c r="AB36" i="29"/>
  <c r="AB34" i="29"/>
  <c r="AD31" i="29"/>
  <c r="AE31" i="29"/>
  <c r="AG20" i="29"/>
  <c r="AG21" i="29"/>
  <c r="AG23" i="29"/>
  <c r="AG24" i="29"/>
  <c r="AG25" i="29"/>
  <c r="AC19" i="29"/>
  <c r="AC20" i="29"/>
  <c r="AD20" i="29"/>
  <c r="AE20" i="29"/>
  <c r="AC21" i="29"/>
  <c r="AD21" i="29"/>
  <c r="AE21" i="29"/>
  <c r="AC22" i="29"/>
  <c r="AD22" i="29"/>
  <c r="AE22" i="29"/>
  <c r="AC23" i="29"/>
  <c r="AD23" i="29"/>
  <c r="AE23" i="29"/>
  <c r="AC24" i="29"/>
  <c r="AD24" i="29"/>
  <c r="AE24" i="29"/>
  <c r="AC25" i="29"/>
  <c r="AD25" i="29"/>
  <c r="AE25" i="29"/>
  <c r="AB20" i="29"/>
  <c r="AB21" i="29"/>
  <c r="AB22" i="29"/>
  <c r="AB23" i="29"/>
  <c r="AB24" i="29"/>
  <c r="AB25" i="29"/>
  <c r="AB19" i="29"/>
  <c r="AC15" i="29"/>
  <c r="AD15" i="29"/>
  <c r="AE15" i="29"/>
  <c r="AB15" i="29"/>
  <c r="AC6" i="29"/>
  <c r="AD6" i="29"/>
  <c r="AE6" i="29"/>
  <c r="AG6" i="29"/>
  <c r="AC7" i="29"/>
  <c r="AD7" i="29"/>
  <c r="AE7" i="29"/>
  <c r="AG7" i="29"/>
  <c r="AC8" i="29"/>
  <c r="AD8" i="29"/>
  <c r="AE8" i="29"/>
  <c r="AG8" i="29"/>
  <c r="AB7" i="29"/>
  <c r="AB8" i="29"/>
  <c r="AB6" i="29"/>
  <c r="D97" i="17"/>
  <c r="AA5" i="29" s="1"/>
  <c r="C97" i="17"/>
  <c r="Z5" i="29" s="1"/>
  <c r="B97" i="17"/>
  <c r="Y5" i="29" s="1"/>
  <c r="AB33" i="25"/>
  <c r="AB32" i="25"/>
  <c r="AB30" i="25"/>
  <c r="AB28" i="25"/>
  <c r="AB26" i="25"/>
  <c r="AB22" i="25"/>
  <c r="AB20" i="25"/>
  <c r="AB18" i="25"/>
  <c r="AB16" i="25"/>
  <c r="AB14" i="25"/>
  <c r="AB12" i="25"/>
  <c r="AB10" i="25"/>
  <c r="AB66" i="25"/>
  <c r="AB67" i="25"/>
  <c r="AB68" i="25"/>
  <c r="AB69" i="25"/>
  <c r="AB70" i="25"/>
  <c r="AB55" i="25"/>
  <c r="AB54" i="25"/>
  <c r="AB52" i="25"/>
  <c r="AB87" i="25"/>
  <c r="AB88" i="25"/>
  <c r="AB89" i="25"/>
  <c r="AB90" i="25"/>
  <c r="AB91" i="25"/>
  <c r="AB92" i="25"/>
  <c r="AB93" i="25"/>
  <c r="AB94" i="25"/>
  <c r="AB95" i="25"/>
  <c r="AB96" i="25"/>
  <c r="AB97" i="25"/>
  <c r="AB98" i="25"/>
  <c r="AB99" i="25"/>
  <c r="AB86" i="25"/>
  <c r="Q134" i="6"/>
  <c r="P134" i="6"/>
  <c r="N134" i="6"/>
  <c r="M134" i="6"/>
  <c r="L134" i="6"/>
  <c r="K134" i="6"/>
  <c r="Q137" i="6"/>
  <c r="P137" i="6"/>
  <c r="O137" i="6"/>
  <c r="N137" i="6"/>
  <c r="M137" i="6"/>
  <c r="L137" i="6"/>
  <c r="K137" i="6"/>
  <c r="S135" i="6"/>
  <c r="R135" i="6"/>
  <c r="Q135" i="6"/>
  <c r="P135" i="6"/>
  <c r="O135" i="6"/>
  <c r="N135" i="6"/>
  <c r="M135" i="6"/>
  <c r="L135" i="6"/>
  <c r="K135" i="6"/>
  <c r="O33" i="30"/>
  <c r="R33" i="30"/>
  <c r="Q33" i="30"/>
  <c r="P33" i="30"/>
  <c r="U53" i="28"/>
  <c r="V53" i="28"/>
  <c r="V51" i="28"/>
  <c r="W53" i="28"/>
  <c r="W51" i="28"/>
  <c r="X53" i="28"/>
  <c r="X51" i="28"/>
  <c r="Y51" i="28"/>
  <c r="Y8" i="25"/>
  <c r="AB74" i="29"/>
  <c r="Y14" i="25"/>
  <c r="Z14" i="25"/>
  <c r="AA14" i="25"/>
  <c r="Y69" i="28"/>
  <c r="Y37" i="28"/>
  <c r="Y12" i="25"/>
  <c r="Z12" i="25"/>
  <c r="AA12" i="25"/>
  <c r="Y16" i="25"/>
  <c r="Z16" i="25"/>
  <c r="AA16" i="25"/>
  <c r="Y18" i="25"/>
  <c r="Z18" i="25"/>
  <c r="AA18" i="25"/>
  <c r="Y19" i="25"/>
  <c r="Z19" i="25"/>
  <c r="AA19" i="25"/>
  <c r="Y20" i="25"/>
  <c r="Z20" i="25"/>
  <c r="AA20" i="25"/>
  <c r="Y22" i="25"/>
  <c r="Z22" i="25"/>
  <c r="AA22" i="25"/>
  <c r="Y26" i="25"/>
  <c r="Z26" i="25"/>
  <c r="AA26" i="25"/>
  <c r="Y28" i="25"/>
  <c r="Z28" i="25"/>
  <c r="AA28" i="25"/>
  <c r="Y30" i="25"/>
  <c r="Z30" i="25"/>
  <c r="AA30" i="25"/>
  <c r="Y32" i="25"/>
  <c r="Z32" i="25"/>
  <c r="AA32" i="25"/>
  <c r="Y33" i="25"/>
  <c r="Z33" i="25"/>
  <c r="AA33" i="25"/>
  <c r="Y35" i="25"/>
  <c r="Y37" i="25"/>
  <c r="Y38" i="25"/>
  <c r="Y39" i="25"/>
  <c r="Y40" i="25"/>
  <c r="Y41" i="25"/>
  <c r="Y42" i="25"/>
  <c r="Y44" i="25"/>
  <c r="Z44" i="25"/>
  <c r="Y46" i="25"/>
  <c r="Z46" i="25"/>
  <c r="Y48" i="25"/>
  <c r="Z48" i="25"/>
  <c r="Y86" i="25"/>
  <c r="Z86" i="25"/>
  <c r="AA86" i="25"/>
  <c r="Y87" i="25"/>
  <c r="Z87" i="25"/>
  <c r="AA87" i="25"/>
  <c r="Y88" i="25"/>
  <c r="Z88" i="25"/>
  <c r="AA88" i="25"/>
  <c r="Y89" i="25"/>
  <c r="Z89" i="25"/>
  <c r="AA89" i="25"/>
  <c r="Y90" i="25"/>
  <c r="Z90" i="25"/>
  <c r="AA90" i="25"/>
  <c r="Y91" i="25"/>
  <c r="Z91" i="25"/>
  <c r="AA91" i="25"/>
  <c r="Y92" i="25"/>
  <c r="Z92" i="25"/>
  <c r="AA92" i="25"/>
  <c r="Y93" i="25"/>
  <c r="Z93" i="25"/>
  <c r="AA93" i="25"/>
  <c r="Y94" i="25"/>
  <c r="Z94" i="25"/>
  <c r="AA94" i="25"/>
  <c r="Y95" i="25"/>
  <c r="Z95" i="25"/>
  <c r="AA95" i="25"/>
  <c r="Y96" i="25"/>
  <c r="Z96" i="25"/>
  <c r="AA96" i="25"/>
  <c r="Y97" i="25"/>
  <c r="Z97" i="25"/>
  <c r="AA97" i="25"/>
  <c r="Y98" i="25"/>
  <c r="Z98" i="25"/>
  <c r="AA98" i="25"/>
  <c r="Y99" i="25"/>
  <c r="Z99" i="25"/>
  <c r="AA99" i="25"/>
  <c r="Y52" i="25"/>
  <c r="AA52" i="25"/>
  <c r="Y54" i="25"/>
  <c r="Z54" i="25"/>
  <c r="AA54" i="25"/>
  <c r="Y55" i="25"/>
  <c r="Z55" i="25"/>
  <c r="AA55" i="25"/>
  <c r="Y56" i="25"/>
  <c r="Y57" i="25"/>
  <c r="Y58" i="25"/>
  <c r="Y59" i="25"/>
  <c r="Y66" i="25"/>
  <c r="Z66" i="25"/>
  <c r="AA66" i="25"/>
  <c r="Y67" i="25"/>
  <c r="Z67" i="25"/>
  <c r="AA67" i="25"/>
  <c r="Y68" i="25"/>
  <c r="Z68" i="25"/>
  <c r="AA68" i="25"/>
  <c r="Y69" i="25"/>
  <c r="Z69" i="25"/>
  <c r="AA69" i="25"/>
  <c r="Y70" i="25"/>
  <c r="Z70" i="25"/>
  <c r="AA70" i="25"/>
  <c r="S1" i="25"/>
  <c r="T1" i="25"/>
  <c r="U1" i="25"/>
  <c r="J134" i="6"/>
  <c r="I134" i="6"/>
  <c r="H134" i="6"/>
  <c r="J137" i="6"/>
  <c r="I137" i="6"/>
  <c r="H137" i="6"/>
  <c r="J135" i="6"/>
  <c r="I135" i="6"/>
  <c r="H135" i="6"/>
  <c r="G135" i="6"/>
  <c r="V1" i="6"/>
  <c r="W1" i="6" s="1"/>
  <c r="X1" i="6" s="1"/>
  <c r="S1" i="6"/>
  <c r="T1" i="6" s="1"/>
  <c r="AB5" i="29"/>
  <c r="AB5" i="25"/>
  <c r="AC5" i="36" s="1"/>
  <c r="AC6" i="36" s="1"/>
  <c r="AC7" i="36" s="1"/>
  <c r="S41" i="35"/>
  <c r="N41" i="35"/>
  <c r="N24" i="36"/>
  <c r="I41" i="36"/>
  <c r="Z41" i="36"/>
  <c r="J41" i="36"/>
  <c r="T24" i="36"/>
  <c r="S16" i="36"/>
  <c r="X41" i="36"/>
  <c r="C16" i="36"/>
  <c r="M16" i="36"/>
  <c r="U16" i="36"/>
  <c r="P59" i="35"/>
  <c r="N41" i="36"/>
  <c r="F16" i="36"/>
  <c r="U41" i="36"/>
  <c r="K41" i="36"/>
  <c r="L41" i="36"/>
  <c r="O41" i="36"/>
  <c r="H24" i="36"/>
  <c r="P69" i="35"/>
  <c r="I16" i="36"/>
  <c r="K16" i="36"/>
  <c r="X24" i="36"/>
  <c r="AA16" i="36"/>
  <c r="V16" i="36"/>
  <c r="O16" i="36"/>
  <c r="W41" i="36"/>
  <c r="R16" i="36"/>
  <c r="L16" i="36"/>
  <c r="R24" i="36"/>
  <c r="J16" i="36"/>
  <c r="E16" i="36"/>
  <c r="Y41" i="36"/>
  <c r="H41" i="36"/>
  <c r="D76" i="35"/>
  <c r="D52" i="35"/>
  <c r="Q41" i="36"/>
  <c r="E41" i="36"/>
  <c r="T41" i="36"/>
  <c r="W24" i="36"/>
  <c r="D24" i="36"/>
  <c r="O24" i="36"/>
  <c r="Q24" i="36"/>
  <c r="Y24" i="36"/>
  <c r="S41" i="36"/>
  <c r="K283" i="17"/>
  <c r="Y47" i="35"/>
  <c r="C41" i="35"/>
  <c r="R35" i="35"/>
  <c r="Z41" i="35"/>
  <c r="R41" i="35"/>
  <c r="C35" i="35"/>
  <c r="V35" i="35"/>
  <c r="D51" i="35"/>
  <c r="M35" i="35"/>
  <c r="I35" i="35"/>
  <c r="E35" i="35"/>
  <c r="E2" i="35"/>
  <c r="D35" i="35"/>
  <c r="E41" i="35"/>
  <c r="I41" i="35"/>
  <c r="M41" i="35"/>
  <c r="Q41" i="35"/>
  <c r="U41" i="35"/>
  <c r="Y41" i="35"/>
  <c r="AC41" i="35"/>
  <c r="X35" i="35"/>
  <c r="T35" i="35"/>
  <c r="F41" i="35"/>
  <c r="L51" i="35"/>
  <c r="O35" i="35"/>
  <c r="K35" i="35"/>
  <c r="G35" i="35"/>
  <c r="V41" i="35"/>
  <c r="N35" i="35"/>
  <c r="J35" i="35"/>
  <c r="F35" i="35"/>
  <c r="S51" i="35"/>
  <c r="W51" i="35"/>
  <c r="Y35" i="35"/>
  <c r="U35" i="35"/>
  <c r="Q35" i="35"/>
  <c r="K51" i="35"/>
  <c r="M51" i="35"/>
  <c r="P35" i="35"/>
  <c r="L35" i="35"/>
  <c r="H35" i="35"/>
  <c r="W35" i="35"/>
  <c r="S35" i="35"/>
  <c r="U51" i="35"/>
  <c r="Q51" i="35"/>
  <c r="F51" i="35"/>
  <c r="O51" i="35"/>
  <c r="X41" i="35"/>
  <c r="T41" i="35"/>
  <c r="AB41" i="35"/>
  <c r="L41" i="35"/>
  <c r="U47" i="35"/>
  <c r="P41" i="35"/>
  <c r="H51" i="35"/>
  <c r="AB47" i="35"/>
  <c r="AC47" i="35"/>
  <c r="Y57" i="35"/>
  <c r="Y51" i="35"/>
  <c r="J51" i="35"/>
  <c r="V51" i="35"/>
  <c r="T51" i="35"/>
  <c r="R51" i="35"/>
  <c r="G51" i="35"/>
  <c r="E51" i="35"/>
  <c r="N51" i="35"/>
  <c r="V24" i="36"/>
  <c r="S24" i="36"/>
  <c r="P51" i="35"/>
  <c r="C51" i="35"/>
  <c r="X51" i="35"/>
  <c r="I51" i="35"/>
  <c r="C24" i="36"/>
  <c r="F41" i="36"/>
  <c r="I24" i="36"/>
  <c r="Z47" i="35"/>
  <c r="G24" i="36"/>
  <c r="F2" i="35"/>
  <c r="F52" i="35"/>
  <c r="E76" i="35"/>
  <c r="E52" i="35"/>
  <c r="AA62" i="35"/>
  <c r="Y78" i="35"/>
  <c r="Y74" i="35"/>
  <c r="X47" i="35"/>
  <c r="AA47" i="35"/>
  <c r="Y58" i="35"/>
  <c r="Y38" i="35"/>
  <c r="Y63" i="35"/>
  <c r="T47" i="35"/>
  <c r="V47" i="35"/>
  <c r="W47" i="35"/>
  <c r="AB62" i="35"/>
  <c r="Z62" i="35"/>
  <c r="Y66" i="35"/>
  <c r="Y62" i="35"/>
  <c r="Y67" i="35"/>
  <c r="AC62" i="35"/>
  <c r="F76" i="35"/>
  <c r="G2" i="35"/>
  <c r="G52" i="35"/>
  <c r="Y77" i="35"/>
  <c r="Y44" i="35"/>
  <c r="Y73" i="35"/>
  <c r="X66" i="35"/>
  <c r="X62" i="35"/>
  <c r="X67" i="35"/>
  <c r="X38" i="35"/>
  <c r="X57" i="35"/>
  <c r="X58" i="35"/>
  <c r="G76" i="35"/>
  <c r="H2" i="35"/>
  <c r="H52" i="35"/>
  <c r="S47" i="35"/>
  <c r="W38" i="35"/>
  <c r="W57" i="35"/>
  <c r="W62" i="35"/>
  <c r="W67" i="35"/>
  <c r="W58" i="35"/>
  <c r="W66" i="35"/>
  <c r="X78" i="35"/>
  <c r="X74" i="35"/>
  <c r="X77" i="35"/>
  <c r="X63" i="35"/>
  <c r="X44" i="35"/>
  <c r="X73" i="35"/>
  <c r="H76" i="35"/>
  <c r="I2" i="35"/>
  <c r="I52" i="35"/>
  <c r="R47" i="35"/>
  <c r="W78" i="35"/>
  <c r="W74" i="35"/>
  <c r="W77" i="35"/>
  <c r="W44" i="35"/>
  <c r="W73" i="35"/>
  <c r="W63" i="35"/>
  <c r="V57" i="35"/>
  <c r="V38" i="35"/>
  <c r="V66" i="35"/>
  <c r="V62" i="35"/>
  <c r="V67" i="35"/>
  <c r="V58" i="35"/>
  <c r="Q47" i="35"/>
  <c r="I76" i="35"/>
  <c r="J2" i="35"/>
  <c r="J52" i="35"/>
  <c r="V44" i="35"/>
  <c r="V73" i="35"/>
  <c r="V63" i="35"/>
  <c r="V77" i="35"/>
  <c r="U62" i="35"/>
  <c r="U67" i="35"/>
  <c r="U66" i="35"/>
  <c r="U57" i="35"/>
  <c r="U58" i="35"/>
  <c r="U38" i="35"/>
  <c r="V78" i="35"/>
  <c r="V74" i="35"/>
  <c r="J76" i="35"/>
  <c r="K2" i="35"/>
  <c r="K52" i="35"/>
  <c r="P47" i="35"/>
  <c r="U78" i="35"/>
  <c r="U74" i="35"/>
  <c r="U77" i="35"/>
  <c r="U63" i="35"/>
  <c r="U44" i="35"/>
  <c r="U73" i="35"/>
  <c r="T62" i="35"/>
  <c r="T67" i="35"/>
  <c r="T66" i="35"/>
  <c r="T57" i="35"/>
  <c r="T38" i="35"/>
  <c r="T58" i="35"/>
  <c r="K76" i="35"/>
  <c r="L2" i="35"/>
  <c r="L52" i="35"/>
  <c r="O47" i="35"/>
  <c r="S57" i="35"/>
  <c r="S38" i="35"/>
  <c r="S66" i="35"/>
  <c r="S62" i="35"/>
  <c r="S67" i="35"/>
  <c r="S58" i="35"/>
  <c r="T44" i="35"/>
  <c r="T73" i="35"/>
  <c r="T63" i="35"/>
  <c r="T77" i="35"/>
  <c r="T74" i="35"/>
  <c r="T78" i="35"/>
  <c r="L76" i="35"/>
  <c r="M2" i="35"/>
  <c r="M52" i="35"/>
  <c r="N47" i="35"/>
  <c r="R66" i="35"/>
  <c r="R57" i="35"/>
  <c r="R62" i="35"/>
  <c r="R67" i="35"/>
  <c r="R58" i="35"/>
  <c r="R38" i="35"/>
  <c r="S77" i="35"/>
  <c r="S44" i="35"/>
  <c r="S73" i="35"/>
  <c r="S63" i="35"/>
  <c r="S74" i="35"/>
  <c r="S78" i="35"/>
  <c r="M47" i="35"/>
  <c r="M76" i="35"/>
  <c r="N2" i="35"/>
  <c r="N52" i="35"/>
  <c r="Q58" i="35"/>
  <c r="Q62" i="35"/>
  <c r="Q67" i="35"/>
  <c r="Q57" i="35"/>
  <c r="Q38" i="35"/>
  <c r="Q66" i="35"/>
  <c r="R77" i="35"/>
  <c r="R63" i="35"/>
  <c r="R44" i="35"/>
  <c r="R73" i="35"/>
  <c r="R74" i="35"/>
  <c r="R78" i="35"/>
  <c r="N76" i="35"/>
  <c r="O2" i="35"/>
  <c r="O52" i="35"/>
  <c r="L47" i="35"/>
  <c r="Q77" i="35"/>
  <c r="Q44" i="35"/>
  <c r="Q73" i="35"/>
  <c r="Q63" i="35"/>
  <c r="Q78" i="35"/>
  <c r="Q74" i="35"/>
  <c r="P62" i="35"/>
  <c r="P67" i="35"/>
  <c r="P66" i="35"/>
  <c r="P58" i="35"/>
  <c r="P38" i="35"/>
  <c r="P57" i="35"/>
  <c r="O76" i="35"/>
  <c r="P2" i="35"/>
  <c r="P52" i="35"/>
  <c r="K47" i="35"/>
  <c r="O38" i="35"/>
  <c r="O57" i="35"/>
  <c r="O66" i="35"/>
  <c r="O58" i="35"/>
  <c r="O62" i="35"/>
  <c r="O67" i="35"/>
  <c r="P74" i="35"/>
  <c r="P78" i="35"/>
  <c r="P77" i="35"/>
  <c r="P44" i="35"/>
  <c r="P73" i="35"/>
  <c r="P63" i="35"/>
  <c r="J47" i="35"/>
  <c r="P76" i="35"/>
  <c r="Q2" i="35"/>
  <c r="Q52" i="35"/>
  <c r="N57" i="35"/>
  <c r="N66" i="35"/>
  <c r="N58" i="35"/>
  <c r="N62" i="35"/>
  <c r="N67" i="35"/>
  <c r="N38" i="35"/>
  <c r="O74" i="35"/>
  <c r="O78" i="35"/>
  <c r="O77" i="35"/>
  <c r="O63" i="35"/>
  <c r="O44" i="35"/>
  <c r="O73" i="35"/>
  <c r="Q76" i="35"/>
  <c r="R2" i="35"/>
  <c r="R52" i="35"/>
  <c r="I47" i="35"/>
  <c r="N44" i="35"/>
  <c r="N73" i="35"/>
  <c r="N63" i="35"/>
  <c r="N77" i="35"/>
  <c r="M62" i="35"/>
  <c r="M67" i="35"/>
  <c r="M38" i="35"/>
  <c r="M57" i="35"/>
  <c r="M66" i="35"/>
  <c r="M58" i="35"/>
  <c r="N78" i="35"/>
  <c r="N74" i="35"/>
  <c r="R76" i="35"/>
  <c r="S2" i="35"/>
  <c r="S52" i="35"/>
  <c r="H47" i="35"/>
  <c r="L62" i="35"/>
  <c r="L67" i="35"/>
  <c r="L57" i="35"/>
  <c r="L66" i="35"/>
  <c r="L58" i="35"/>
  <c r="L38" i="35"/>
  <c r="M78" i="35"/>
  <c r="M74" i="35"/>
  <c r="M77" i="35"/>
  <c r="M63" i="35"/>
  <c r="M44" i="35"/>
  <c r="M73" i="35"/>
  <c r="G47" i="35"/>
  <c r="S76" i="35"/>
  <c r="T2" i="35"/>
  <c r="T52" i="35"/>
  <c r="L77" i="35"/>
  <c r="L63" i="35"/>
  <c r="L44" i="35"/>
  <c r="L73" i="35"/>
  <c r="K38" i="35"/>
  <c r="K62" i="35"/>
  <c r="K67" i="35"/>
  <c r="K66" i="35"/>
  <c r="K57" i="35"/>
  <c r="K58" i="35"/>
  <c r="L78" i="35"/>
  <c r="L74" i="35"/>
  <c r="T76" i="35"/>
  <c r="U2" i="35"/>
  <c r="U52" i="35"/>
  <c r="F47" i="35"/>
  <c r="K78" i="35"/>
  <c r="K74" i="35"/>
  <c r="J38" i="35"/>
  <c r="J58" i="35"/>
  <c r="J66" i="35"/>
  <c r="J57" i="35"/>
  <c r="J62" i="35"/>
  <c r="J67" i="35"/>
  <c r="K63" i="35"/>
  <c r="K44" i="35"/>
  <c r="K73" i="35"/>
  <c r="K77" i="35"/>
  <c r="U76" i="35"/>
  <c r="V2" i="35"/>
  <c r="V52" i="35"/>
  <c r="E47" i="35"/>
  <c r="J74" i="35"/>
  <c r="J78" i="35"/>
  <c r="J63" i="35"/>
  <c r="J44" i="35"/>
  <c r="J73" i="35"/>
  <c r="J77" i="35"/>
  <c r="I62" i="35"/>
  <c r="I67" i="35"/>
  <c r="I38" i="35"/>
  <c r="I66" i="35"/>
  <c r="I58" i="35"/>
  <c r="I57" i="35"/>
  <c r="C47" i="35"/>
  <c r="D47" i="35"/>
  <c r="V76" i="35"/>
  <c r="W2" i="35"/>
  <c r="W52" i="35"/>
  <c r="I44" i="35"/>
  <c r="I73" i="35"/>
  <c r="I77" i="35"/>
  <c r="I63" i="35"/>
  <c r="I78" i="35"/>
  <c r="I74" i="35"/>
  <c r="H58" i="35"/>
  <c r="H66" i="35"/>
  <c r="H62" i="35"/>
  <c r="H67" i="35"/>
  <c r="H57" i="35"/>
  <c r="H38" i="35"/>
  <c r="W76" i="35"/>
  <c r="X2" i="35"/>
  <c r="X52" i="35"/>
  <c r="H44" i="35"/>
  <c r="H73" i="35"/>
  <c r="H77" i="35"/>
  <c r="H63" i="35"/>
  <c r="G66" i="35"/>
  <c r="G57" i="35"/>
  <c r="G62" i="35"/>
  <c r="G67" i="35"/>
  <c r="G38" i="35"/>
  <c r="G58" i="35"/>
  <c r="H78" i="35"/>
  <c r="H74" i="35"/>
  <c r="X76" i="35"/>
  <c r="Y2" i="35"/>
  <c r="Y52" i="35"/>
  <c r="F57" i="35"/>
  <c r="F66" i="35"/>
  <c r="F38" i="35"/>
  <c r="F62" i="35"/>
  <c r="F67" i="35"/>
  <c r="F58" i="35"/>
  <c r="G44" i="35"/>
  <c r="G73" i="35"/>
  <c r="G77" i="35"/>
  <c r="G63" i="35"/>
  <c r="G74" i="35"/>
  <c r="G78" i="35"/>
  <c r="Y76" i="35"/>
  <c r="Z2" i="35"/>
  <c r="Z52" i="35"/>
  <c r="F77" i="35"/>
  <c r="F63" i="35"/>
  <c r="F44" i="35"/>
  <c r="F73" i="35"/>
  <c r="E66" i="35"/>
  <c r="E57" i="35"/>
  <c r="E38" i="35"/>
  <c r="E62" i="35"/>
  <c r="E67" i="35"/>
  <c r="E58" i="35"/>
  <c r="F74" i="35"/>
  <c r="F78" i="35"/>
  <c r="Z76" i="35"/>
  <c r="AA2" i="35"/>
  <c r="AA52" i="35"/>
  <c r="E63" i="35"/>
  <c r="E77" i="35"/>
  <c r="E44" i="35"/>
  <c r="E73" i="35"/>
  <c r="E78" i="35"/>
  <c r="E74" i="35"/>
  <c r="D66" i="35"/>
  <c r="D62" i="35"/>
  <c r="D67" i="35"/>
  <c r="D58" i="35"/>
  <c r="D38" i="35"/>
  <c r="D57" i="35"/>
  <c r="AA76" i="35"/>
  <c r="AB2" i="35"/>
  <c r="AB52" i="35"/>
  <c r="D74" i="35"/>
  <c r="D78" i="35"/>
  <c r="D77" i="35"/>
  <c r="D44" i="35"/>
  <c r="D73" i="35"/>
  <c r="D63" i="35"/>
  <c r="C62" i="35"/>
  <c r="C67" i="35"/>
  <c r="C58" i="35"/>
  <c r="C57" i="35"/>
  <c r="C38" i="35"/>
  <c r="AB76" i="35"/>
  <c r="AC2" i="35"/>
  <c r="AC52" i="35"/>
  <c r="C78" i="35"/>
  <c r="C74" i="35"/>
  <c r="C63" i="35"/>
  <c r="C77" i="35"/>
  <c r="C44" i="35"/>
  <c r="C73" i="35"/>
  <c r="AC76" i="35"/>
  <c r="AD2" i="35"/>
  <c r="AD52" i="35"/>
  <c r="AD76" i="35"/>
  <c r="AE2" i="35"/>
  <c r="AE52" i="35"/>
  <c r="AE76" i="35"/>
  <c r="AF2" i="35"/>
  <c r="AF52" i="35"/>
  <c r="AF76" i="35"/>
  <c r="AG2" i="35"/>
  <c r="AG52" i="35"/>
  <c r="AG76" i="35"/>
  <c r="AH2" i="35"/>
  <c r="AH52" i="35"/>
  <c r="AH76" i="35"/>
  <c r="AI2" i="35"/>
  <c r="AI52" i="35"/>
  <c r="AI76" i="35"/>
  <c r="AJ2" i="35"/>
  <c r="AJ52" i="35"/>
  <c r="AC41" i="36" l="1"/>
  <c r="F221" i="17"/>
  <c r="T28" i="30"/>
  <c r="E236" i="17"/>
  <c r="H283" i="17"/>
  <c r="J283" i="17"/>
  <c r="I283" i="17"/>
  <c r="L283" i="17"/>
  <c r="AI32" i="36"/>
  <c r="AD31" i="36"/>
  <c r="I238" i="22"/>
  <c r="AG34" i="35"/>
  <c r="AG38" i="35" s="1"/>
  <c r="AH44" i="36"/>
  <c r="AH45" i="36" s="1"/>
  <c r="AM36" i="36"/>
  <c r="Z36" i="36"/>
  <c r="AA32" i="36"/>
  <c r="AK32" i="36"/>
  <c r="AB32" i="36"/>
  <c r="AG32" i="36"/>
  <c r="AF32" i="36"/>
  <c r="AH18" i="36"/>
  <c r="AD19" i="36"/>
  <c r="AD20" i="36" s="1"/>
  <c r="H640" i="13"/>
  <c r="H604" i="13"/>
  <c r="AF18" i="36"/>
  <c r="H576" i="13"/>
  <c r="H558" i="13"/>
  <c r="AN19" i="36"/>
  <c r="AN20" i="36" s="1"/>
  <c r="AH34" i="35"/>
  <c r="AH35" i="35" s="1"/>
  <c r="AE34" i="35"/>
  <c r="AE38" i="35" s="1"/>
  <c r="AE77" i="35" s="1"/>
  <c r="AG70" i="35"/>
  <c r="AG68" i="35" s="1"/>
  <c r="AJ70" i="35"/>
  <c r="AJ68" i="35" s="1"/>
  <c r="AH70" i="35"/>
  <c r="AH68" i="35" s="1"/>
  <c r="AM19" i="36"/>
  <c r="AM20" i="36" s="1"/>
  <c r="AI70" i="35"/>
  <c r="AI68" i="35" s="1"/>
  <c r="AO19" i="36"/>
  <c r="AO20" i="36" s="1"/>
  <c r="AD34" i="35"/>
  <c r="AD38" i="35" s="1"/>
  <c r="AD63" i="35" s="1"/>
  <c r="AB5" i="36"/>
  <c r="AB6" i="36" s="1"/>
  <c r="AB7" i="36" s="1"/>
  <c r="AI59" i="35"/>
  <c r="AI62" i="35" s="1"/>
  <c r="AD70" i="35"/>
  <c r="AD68" i="35" s="1"/>
  <c r="AF70" i="35"/>
  <c r="AF68" i="35" s="1"/>
  <c r="AD59" i="35"/>
  <c r="AD62" i="35" s="1"/>
  <c r="AB18" i="36"/>
  <c r="Z18" i="36"/>
  <c r="AN44" i="36"/>
  <c r="AN45" i="36" s="1"/>
  <c r="AC70" i="35"/>
  <c r="AC68" i="35" s="1"/>
  <c r="AC67" i="35" s="1"/>
  <c r="AF59" i="35"/>
  <c r="AF62" i="35" s="1"/>
  <c r="AA18" i="36"/>
  <c r="AB19" i="36"/>
  <c r="AE19" i="36"/>
  <c r="AE20" i="36" s="1"/>
  <c r="AG59" i="35"/>
  <c r="AG62" i="35" s="1"/>
  <c r="AI34" i="35"/>
  <c r="AI35" i="35" s="1"/>
  <c r="Z5" i="36"/>
  <c r="Z6" i="36" s="1"/>
  <c r="Z7" i="36" s="1"/>
  <c r="AJ34" i="35"/>
  <c r="AJ38" i="35" s="1"/>
  <c r="AJ63" i="35" s="1"/>
  <c r="Z70" i="35"/>
  <c r="Z68" i="35" s="1"/>
  <c r="Z67" i="35" s="1"/>
  <c r="AA19" i="36"/>
  <c r="AH59" i="35"/>
  <c r="AH62" i="35" s="1"/>
  <c r="AE59" i="35"/>
  <c r="AE62" i="35" s="1"/>
  <c r="AA34" i="35"/>
  <c r="AA38" i="35" s="1"/>
  <c r="AA63" i="35" s="1"/>
  <c r="AJ59" i="35"/>
  <c r="AJ62" i="35" s="1"/>
  <c r="G5" i="22"/>
  <c r="AD30" i="36" s="1"/>
  <c r="AD32" i="36" s="1"/>
  <c r="K289" i="22"/>
  <c r="AH32" i="36"/>
  <c r="AE31" i="36"/>
  <c r="AC31" i="36"/>
  <c r="AC32" i="36" s="1"/>
  <c r="H5" i="22"/>
  <c r="AE30" i="36" s="1"/>
  <c r="L289" i="22"/>
  <c r="AN32" i="36"/>
  <c r="AB34" i="36"/>
  <c r="AB36" i="36" s="1"/>
  <c r="I289" i="22"/>
  <c r="J289" i="22"/>
  <c r="AO32" i="36"/>
  <c r="AM32" i="36"/>
  <c r="AL32" i="36"/>
  <c r="AJ32" i="36"/>
  <c r="J312" i="17"/>
  <c r="E221" i="17"/>
  <c r="F266" i="17"/>
  <c r="E194" i="17"/>
  <c r="AC34" i="36"/>
  <c r="AC36" i="36" s="1"/>
  <c r="M674" i="16"/>
  <c r="AM44" i="36"/>
  <c r="AM45" i="36" s="1"/>
  <c r="AO36" i="36"/>
  <c r="AA10" i="36"/>
  <c r="AA11" i="36" s="1"/>
  <c r="AA12" i="36" s="1"/>
  <c r="AB49" i="35"/>
  <c r="AB50" i="35"/>
  <c r="AB53" i="35" s="1"/>
  <c r="AE36" i="36"/>
  <c r="AL44" i="36"/>
  <c r="AL45" i="36" s="1"/>
  <c r="AJ26" i="36"/>
  <c r="AH36" i="36"/>
  <c r="AB44" i="36"/>
  <c r="AB45" i="36" s="1"/>
  <c r="AD34" i="36"/>
  <c r="AD36" i="36" s="1"/>
  <c r="AB10" i="36"/>
  <c r="AB11" i="36" s="1"/>
  <c r="AB12" i="36" s="1"/>
  <c r="AK44" i="36"/>
  <c r="AK45" i="36" s="1"/>
  <c r="AN36" i="36"/>
  <c r="AJ57" i="35"/>
  <c r="AJ74" i="35" s="1"/>
  <c r="AJ51" i="35"/>
  <c r="AJ58" i="35" s="1"/>
  <c r="G485" i="16"/>
  <c r="AF49" i="35"/>
  <c r="AF51" i="35" s="1"/>
  <c r="AF58" i="35" s="1"/>
  <c r="AH27" i="36"/>
  <c r="AH28" i="36" s="1"/>
  <c r="AI49" i="35"/>
  <c r="AI57" i="35" s="1"/>
  <c r="AI74" i="35" s="1"/>
  <c r="AG36" i="36"/>
  <c r="AA37" i="36"/>
  <c r="AI36" i="36"/>
  <c r="AK36" i="36"/>
  <c r="AJ44" i="36"/>
  <c r="AJ45" i="36" s="1"/>
  <c r="AE78" i="35"/>
  <c r="AE74" i="35"/>
  <c r="AG27" i="36"/>
  <c r="AG28" i="36" s="1"/>
  <c r="AJ36" i="36"/>
  <c r="AH49" i="35"/>
  <c r="AH57" i="35" s="1"/>
  <c r="AH74" i="35" s="1"/>
  <c r="AA36" i="36"/>
  <c r="AG49" i="35"/>
  <c r="AE26" i="36"/>
  <c r="AE27" i="36"/>
  <c r="Z49" i="35"/>
  <c r="Z57" i="35" s="1"/>
  <c r="Z50" i="35"/>
  <c r="Z53" i="35" s="1"/>
  <c r="AB27" i="36"/>
  <c r="AB28" i="36" s="1"/>
  <c r="F485" i="16"/>
  <c r="AM27" i="36"/>
  <c r="AM28" i="36" s="1"/>
  <c r="AF36" i="36"/>
  <c r="Z27" i="36"/>
  <c r="Z28" i="36" s="1"/>
  <c r="AL27" i="36"/>
  <c r="AL28" i="36" s="1"/>
  <c r="AO27" i="36"/>
  <c r="AO28" i="36" s="1"/>
  <c r="AD26" i="36"/>
  <c r="AK27" i="36"/>
  <c r="AK28" i="36" s="1"/>
  <c r="AN27" i="36"/>
  <c r="AN28" i="36" s="1"/>
  <c r="AE44" i="36"/>
  <c r="AE45" i="36" s="1"/>
  <c r="AF27" i="36"/>
  <c r="AF28" i="36" s="1"/>
  <c r="AJ27" i="36"/>
  <c r="AI27" i="36"/>
  <c r="AI28" i="36" s="1"/>
  <c r="AL36" i="36"/>
  <c r="AC27" i="36"/>
  <c r="AI53" i="35"/>
  <c r="AA57" i="35"/>
  <c r="AA51" i="35"/>
  <c r="AA58" i="35" s="1"/>
  <c r="Z10" i="36"/>
  <c r="Z11" i="36" s="1"/>
  <c r="Z12" i="36" s="1"/>
  <c r="AE51" i="35"/>
  <c r="AE58" i="35" s="1"/>
  <c r="AA26" i="36"/>
  <c r="AA27" i="36"/>
  <c r="AA44" i="36"/>
  <c r="AA45" i="36" s="1"/>
  <c r="AF44" i="36"/>
  <c r="AF45" i="36" s="1"/>
  <c r="AG44" i="36"/>
  <c r="AG45" i="36" s="1"/>
  <c r="AC44" i="36"/>
  <c r="Z44" i="36"/>
  <c r="Z45" i="36" s="1"/>
  <c r="AD27" i="36"/>
  <c r="J70" i="18"/>
  <c r="W15" i="30" s="1"/>
  <c r="F82" i="18"/>
  <c r="S30" i="30" s="1"/>
  <c r="F236" i="17"/>
  <c r="F105" i="17"/>
  <c r="AC12" i="29" s="1"/>
  <c r="L312" i="17"/>
  <c r="F132" i="17"/>
  <c r="AC73" i="29" s="1"/>
  <c r="AD43" i="36" s="1"/>
  <c r="F194" i="17"/>
  <c r="K312" i="17"/>
  <c r="J108" i="17"/>
  <c r="E105" i="17"/>
  <c r="AB12" i="29" s="1"/>
  <c r="J121" i="17"/>
  <c r="E132" i="17"/>
  <c r="AB73" i="29" s="1"/>
  <c r="AC43" i="36" s="1"/>
  <c r="AL19" i="36"/>
  <c r="AL20" i="36" s="1"/>
  <c r="AK19" i="36"/>
  <c r="AK20" i="36" s="1"/>
  <c r="AG19" i="36"/>
  <c r="AG20" i="36" s="1"/>
  <c r="AE70" i="35"/>
  <c r="AE68" i="35" s="1"/>
  <c r="AJ19" i="36"/>
  <c r="AJ20" i="36" s="1"/>
  <c r="Z19" i="36"/>
  <c r="AH19" i="36"/>
  <c r="AG63" i="35"/>
  <c r="AG77" i="35"/>
  <c r="AG44" i="35"/>
  <c r="AG73" i="35" s="1"/>
  <c r="Z44" i="35"/>
  <c r="Z73" i="35" s="1"/>
  <c r="Z63" i="35"/>
  <c r="Z77" i="35"/>
  <c r="AF77" i="35"/>
  <c r="AF44" i="35"/>
  <c r="AF73" i="35" s="1"/>
  <c r="AF63" i="35"/>
  <c r="AG35" i="35"/>
  <c r="AF35" i="35"/>
  <c r="AB70" i="35"/>
  <c r="AB68" i="35" s="1"/>
  <c r="AB67" i="35" s="1"/>
  <c r="AF19" i="36"/>
  <c r="AI19" i="36"/>
  <c r="AI20" i="36" s="1"/>
  <c r="AA70" i="35"/>
  <c r="AA68" i="35" s="1"/>
  <c r="AA67" i="35" s="1"/>
  <c r="AC18" i="36"/>
  <c r="AC19" i="36"/>
  <c r="AO44" i="36"/>
  <c r="AO45" i="36" s="1"/>
  <c r="AC34" i="35"/>
  <c r="AC38" i="35" s="1"/>
  <c r="AC63" i="35" s="1"/>
  <c r="AB38" i="35"/>
  <c r="AB35" i="35"/>
  <c r="AD66" i="35"/>
  <c r="AE66" i="35"/>
  <c r="AJ66" i="35"/>
  <c r="AC66" i="35"/>
  <c r="Z69" i="35"/>
  <c r="AI44" i="36"/>
  <c r="AI45" i="36" s="1"/>
  <c r="AK53" i="35"/>
  <c r="AL53" i="35"/>
  <c r="AM28" i="35"/>
  <c r="AE44" i="35" l="1"/>
  <c r="AE73" i="35" s="1"/>
  <c r="AH20" i="36"/>
  <c r="H556" i="13"/>
  <c r="AA77" i="35"/>
  <c r="AE32" i="36"/>
  <c r="AJ44" i="35"/>
  <c r="AJ73" i="35" s="1"/>
  <c r="AF20" i="36"/>
  <c r="AH38" i="35"/>
  <c r="AH63" i="35" s="1"/>
  <c r="AE63" i="35"/>
  <c r="AE35" i="35"/>
  <c r="Z20" i="36"/>
  <c r="AH67" i="35"/>
  <c r="AG67" i="35"/>
  <c r="AE67" i="35"/>
  <c r="AD44" i="35"/>
  <c r="AD73" i="35" s="1"/>
  <c r="AJ67" i="35"/>
  <c r="AD67" i="35"/>
  <c r="AC44" i="35"/>
  <c r="AC73" i="35" s="1"/>
  <c r="AJ35" i="35"/>
  <c r="AB20" i="36"/>
  <c r="AI67" i="35"/>
  <c r="AA20" i="36"/>
  <c r="AC35" i="35"/>
  <c r="AD35" i="35"/>
  <c r="AD77" i="35"/>
  <c r="AI38" i="35"/>
  <c r="AI63" i="35" s="1"/>
  <c r="AF67" i="35"/>
  <c r="AH77" i="35"/>
  <c r="AC77" i="35"/>
  <c r="AA35" i="35"/>
  <c r="AA44" i="35"/>
  <c r="AA73" i="35" s="1"/>
  <c r="AH78" i="35"/>
  <c r="AB51" i="35"/>
  <c r="AB58" i="35" s="1"/>
  <c r="AB57" i="35"/>
  <c r="AB74" i="35" s="1"/>
  <c r="AJ28" i="36"/>
  <c r="AI78" i="35"/>
  <c r="AF57" i="35"/>
  <c r="AF78" i="35" s="1"/>
  <c r="AI51" i="35"/>
  <c r="AI58" i="35" s="1"/>
  <c r="AE28" i="36"/>
  <c r="AD49" i="35"/>
  <c r="AD51" i="35" s="1"/>
  <c r="AD58" i="35" s="1"/>
  <c r="Z51" i="35"/>
  <c r="Z58" i="35" s="1"/>
  <c r="AD44" i="36"/>
  <c r="AD45" i="36" s="1"/>
  <c r="AH51" i="35"/>
  <c r="AH58" i="35" s="1"/>
  <c r="AG51" i="35"/>
  <c r="AG58" i="35" s="1"/>
  <c r="AG57" i="35"/>
  <c r="Z74" i="35"/>
  <c r="Z78" i="35"/>
  <c r="AC49" i="35"/>
  <c r="AC10" i="36"/>
  <c r="AC11" i="36" s="1"/>
  <c r="AC12" i="36" s="1"/>
  <c r="AC26" i="36"/>
  <c r="AC28" i="36" s="1"/>
  <c r="AD28" i="36"/>
  <c r="AA28" i="36"/>
  <c r="AA74" i="35"/>
  <c r="AA78" i="35"/>
  <c r="J81" i="18"/>
  <c r="W28" i="30" s="1"/>
  <c r="AC45" i="36"/>
  <c r="AG35" i="29"/>
  <c r="J118" i="17"/>
  <c r="AG31" i="29" s="1"/>
  <c r="AG15" i="29"/>
  <c r="J107" i="17"/>
  <c r="AC20" i="36"/>
  <c r="AB77" i="35"/>
  <c r="AB63" i="35"/>
  <c r="AB44" i="35"/>
  <c r="AB73" i="35" s="1"/>
  <c r="Z66" i="35"/>
  <c r="Z35" i="35"/>
  <c r="AN28" i="35"/>
  <c r="AM53" i="35"/>
  <c r="AH44" i="35" l="1"/>
  <c r="AH73" i="35" s="1"/>
  <c r="AI44" i="35"/>
  <c r="AI73" i="35" s="1"/>
  <c r="AI77" i="35"/>
  <c r="AB78" i="35"/>
  <c r="AD57" i="35"/>
  <c r="AD78" i="35" s="1"/>
  <c r="AF74" i="35"/>
  <c r="AG78" i="35"/>
  <c r="AG74" i="35"/>
  <c r="AC57" i="35"/>
  <c r="AC51" i="35"/>
  <c r="AC58" i="35" s="1"/>
  <c r="J82" i="18"/>
  <c r="W30" i="30" s="1"/>
  <c r="J105" i="17"/>
  <c r="AG12" i="29" s="1"/>
  <c r="AG13" i="29"/>
  <c r="AN53" i="35"/>
  <c r="AO28" i="35"/>
  <c r="AO53" i="35" s="1"/>
  <c r="AD74" i="35" l="1"/>
  <c r="AC74" i="35"/>
  <c r="AC78"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90" authorId="0" shapeId="0" xr:uid="{00000000-0006-0000-0000-000001000000}">
      <text>
        <r>
          <rPr>
            <b/>
            <sz val="10"/>
            <color indexed="81"/>
            <rFont val="Calibri"/>
            <family val="2"/>
          </rPr>
          <t>Microsoft Office User:</t>
        </r>
        <r>
          <rPr>
            <sz val="10"/>
            <color indexed="81"/>
            <rFont val="Calibri"/>
            <family val="2"/>
          </rPr>
          <t xml:space="preserve">
Further comments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Jonathan</author>
    <author>Rohan Fox</author>
    <author>Microsoft Office User</author>
    <author>tc={488F5C38-C712-4641-B4F6-1FCE41F3B92C}</author>
    <author>tc={724B8D14-1FB5-473F-998B-1DFD6C8E0780}</author>
  </authors>
  <commentList>
    <comment ref="A1" authorId="0" shapeId="0" xr:uid="{995C2909-C5B1-496E-B21D-CA1A152FD944}">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E22" authorId="1" shapeId="0" xr:uid="{EF502B76-FB2D-4B84-A89D-218B237798E3}">
      <text>
        <r>
          <rPr>
            <b/>
            <sz val="9"/>
            <color indexed="81"/>
            <rFont val="Tahoma"/>
            <family val="2"/>
          </rPr>
          <t>Rohan Fox:</t>
        </r>
        <r>
          <rPr>
            <sz val="9"/>
            <color indexed="81"/>
            <rFont val="Tahoma"/>
            <family val="2"/>
          </rPr>
          <t xml:space="preserve">
see ** note below</t>
        </r>
      </text>
    </comment>
    <comment ref="A23" authorId="2" shapeId="0" xr:uid="{160476E7-2C0B-4484-8950-A082AC29D9F2}">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E23" authorId="1" shapeId="0" xr:uid="{753A26C2-C202-49DF-A76A-D718818999C4}">
      <text>
        <r>
          <rPr>
            <b/>
            <sz val="9"/>
            <color indexed="81"/>
            <rFont val="Tahoma"/>
            <family val="2"/>
          </rPr>
          <t>Rohan Fox:</t>
        </r>
        <r>
          <rPr>
            <sz val="9"/>
            <color indexed="81"/>
            <rFont val="Tahoma"/>
            <family val="2"/>
          </rPr>
          <t xml:space="preserve">
see ** note below</t>
        </r>
      </text>
    </comment>
    <comment ref="L23" authorId="3" shapeId="0" xr:uid="{488F5C38-C712-4641-B4F6-1FCE41F3B92C}">
      <text>
        <t>[Threaded comment]
Your version of Excel allows you to read this threaded comment; however, any edits to it will get removed if the file is opened in a newer version of Excel. Learn more: https://go.microsoft.com/fwlink/?linkid=870924
Comment:
    From 2023 budget</t>
      </text>
    </comment>
    <comment ref="A31" authorId="0" shapeId="0" xr:uid="{AC2734E5-3EC5-4F95-A749-29693F525AB8}">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E52" authorId="1" shapeId="0" xr:uid="{C68773E2-7459-4926-BFB6-35E145593C2A}">
      <text>
        <r>
          <rPr>
            <b/>
            <sz val="9"/>
            <color indexed="81"/>
            <rFont val="Tahoma"/>
            <family val="2"/>
          </rPr>
          <t>Rohan Fox:</t>
        </r>
        <r>
          <rPr>
            <sz val="9"/>
            <color indexed="81"/>
            <rFont val="Tahoma"/>
            <family val="2"/>
          </rPr>
          <t xml:space="preserve">
see ** note below</t>
        </r>
      </text>
    </comment>
    <comment ref="A53" authorId="2" shapeId="0" xr:uid="{2CE9D2DC-D205-44D5-83F8-E57486758187}">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E53" authorId="1" shapeId="0" xr:uid="{7BA625EF-F1E7-4946-83A8-448A05915E0A}">
      <text>
        <r>
          <rPr>
            <b/>
            <sz val="9"/>
            <color indexed="81"/>
            <rFont val="Tahoma"/>
            <family val="2"/>
          </rPr>
          <t>Rohan Fox:</t>
        </r>
        <r>
          <rPr>
            <sz val="9"/>
            <color indexed="81"/>
            <rFont val="Tahoma"/>
            <family val="2"/>
          </rPr>
          <t xml:space="preserve">
see ** note below</t>
        </r>
      </text>
    </comment>
    <comment ref="L53" authorId="4" shapeId="0" xr:uid="{724B8D14-1FB5-473F-998B-1DFD6C8E0780}">
      <text>
        <t>[Threaded comment]
Your version of Excel allows you to read this threaded comment; however, any edits to it will get removed if the file is opened in a newer version of Excel. Learn more: https://go.microsoft.com/fwlink/?linkid=870924
Comment:
    From 2023 budget</t>
      </text>
    </comment>
    <comment ref="A61" authorId="0" shapeId="0" xr:uid="{00000000-0006-0000-0C00-00000100000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E82" authorId="1" shapeId="0" xr:uid="{00000000-0006-0000-0C00-000002000000}">
      <text>
        <r>
          <rPr>
            <b/>
            <sz val="9"/>
            <color indexed="81"/>
            <rFont val="Tahoma"/>
            <family val="2"/>
          </rPr>
          <t>Rohan Fox:</t>
        </r>
        <r>
          <rPr>
            <sz val="9"/>
            <color indexed="81"/>
            <rFont val="Tahoma"/>
            <family val="2"/>
          </rPr>
          <t xml:space="preserve">
see ** note below</t>
        </r>
      </text>
    </comment>
    <comment ref="A83" authorId="2" shapeId="0" xr:uid="{00000000-0006-0000-0C00-000003000000}">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E83" authorId="1" shapeId="0" xr:uid="{00000000-0006-0000-0C00-000004000000}">
      <text>
        <r>
          <rPr>
            <b/>
            <sz val="9"/>
            <color indexed="81"/>
            <rFont val="Tahoma"/>
            <family val="2"/>
          </rPr>
          <t>Rohan Fox:</t>
        </r>
        <r>
          <rPr>
            <sz val="9"/>
            <color indexed="81"/>
            <rFont val="Tahoma"/>
            <family val="2"/>
          </rPr>
          <t xml:space="preserve">
see ** note below</t>
        </r>
      </text>
    </comment>
    <comment ref="A91" authorId="0" shapeId="0" xr:uid="{5C23CA28-3EF3-48AD-9B19-3DE7744A7F7D}">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E111" authorId="1" shapeId="0" xr:uid="{BA29782D-135E-4415-B196-8B3AE346EA76}">
      <text>
        <r>
          <rPr>
            <b/>
            <sz val="9"/>
            <color indexed="81"/>
            <rFont val="Tahoma"/>
            <family val="2"/>
          </rPr>
          <t>Rohan Fox:</t>
        </r>
        <r>
          <rPr>
            <sz val="9"/>
            <color indexed="81"/>
            <rFont val="Tahoma"/>
            <family val="2"/>
          </rPr>
          <t xml:space="preserve">
see ** note below</t>
        </r>
      </text>
    </comment>
    <comment ref="A112" authorId="2" shapeId="0" xr:uid="{89C8BFC0-EA3E-476E-B203-683EEC1286B2}">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E112" authorId="1" shapeId="0" xr:uid="{EDB5274E-EA2A-4455-A5FF-0646EB706CC7}">
      <text>
        <r>
          <rPr>
            <b/>
            <sz val="9"/>
            <color indexed="81"/>
            <rFont val="Tahoma"/>
            <family val="2"/>
          </rPr>
          <t>Rohan Fox:</t>
        </r>
        <r>
          <rPr>
            <sz val="9"/>
            <color indexed="81"/>
            <rFont val="Tahoma"/>
            <family val="2"/>
          </rPr>
          <t xml:space="preserve">
see ** note below</t>
        </r>
      </text>
    </comment>
    <comment ref="A120" authorId="0" shapeId="0" xr:uid="{00000000-0006-0000-0C00-00000500000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E140" authorId="1" shapeId="0" xr:uid="{00000000-0006-0000-0C00-000006000000}">
      <text>
        <r>
          <rPr>
            <b/>
            <sz val="9"/>
            <color indexed="81"/>
            <rFont val="Tahoma"/>
            <family val="2"/>
          </rPr>
          <t>Rohan Fox:</t>
        </r>
        <r>
          <rPr>
            <sz val="9"/>
            <color indexed="81"/>
            <rFont val="Tahoma"/>
            <family val="2"/>
          </rPr>
          <t xml:space="preserve">
see ** note below</t>
        </r>
      </text>
    </comment>
    <comment ref="A141" authorId="2" shapeId="0" xr:uid="{00000000-0006-0000-0C00-000007000000}">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E141" authorId="1" shapeId="0" xr:uid="{00000000-0006-0000-0C00-000008000000}">
      <text>
        <r>
          <rPr>
            <b/>
            <sz val="9"/>
            <color indexed="81"/>
            <rFont val="Tahoma"/>
            <family val="2"/>
          </rPr>
          <t>Rohan Fox:</t>
        </r>
        <r>
          <rPr>
            <sz val="9"/>
            <color indexed="81"/>
            <rFont val="Tahoma"/>
            <family val="2"/>
          </rPr>
          <t xml:space="preserve">
see ** note below</t>
        </r>
      </text>
    </comment>
    <comment ref="A144" authorId="0" shapeId="0" xr:uid="{00000000-0006-0000-0C00-00000900000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E164" authorId="1" shapeId="0" xr:uid="{00000000-0006-0000-0C00-00000A000000}">
      <text>
        <r>
          <rPr>
            <b/>
            <sz val="9"/>
            <color indexed="81"/>
            <rFont val="Tahoma"/>
            <family val="2"/>
          </rPr>
          <t>Rohan Fox:</t>
        </r>
        <r>
          <rPr>
            <sz val="9"/>
            <color indexed="81"/>
            <rFont val="Tahoma"/>
            <family val="2"/>
          </rPr>
          <t xml:space="preserve">
see ** note below</t>
        </r>
      </text>
    </comment>
    <comment ref="A165" authorId="2" shapeId="0" xr:uid="{00000000-0006-0000-0C00-00000B000000}">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E165" authorId="1" shapeId="0" xr:uid="{00000000-0006-0000-0C00-00000C000000}">
      <text>
        <r>
          <rPr>
            <b/>
            <sz val="9"/>
            <color indexed="81"/>
            <rFont val="Tahoma"/>
            <family val="2"/>
          </rPr>
          <t>Rohan Fox:</t>
        </r>
        <r>
          <rPr>
            <sz val="9"/>
            <color indexed="81"/>
            <rFont val="Tahoma"/>
            <family val="2"/>
          </rPr>
          <t xml:space="preserve">
see ** note below</t>
        </r>
      </text>
    </comment>
    <comment ref="A168" authorId="0" shapeId="0" xr:uid="{00000000-0006-0000-0C00-00000D00000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A189" authorId="2" shapeId="0" xr:uid="{00000000-0006-0000-0C00-00000E000000}">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A193" authorId="0" shapeId="0" xr:uid="{00000000-0006-0000-0C00-00000F00000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A214" authorId="2" shapeId="0" xr:uid="{00000000-0006-0000-0C00-000010000000}">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A219" authorId="0" shapeId="0" xr:uid="{00000000-0006-0000-0C00-00001100000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A241" authorId="0" shapeId="0" xr:uid="{00000000-0006-0000-0C00-000012000000}">
      <text>
        <r>
          <rPr>
            <b/>
            <sz val="9"/>
            <color indexed="81"/>
            <rFont val="Tahoma"/>
            <family val="2"/>
          </rPr>
          <t>Total nominal GDP by economic activity, Actual: National Statistics Office and Projections: Treasury Department.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Jonathan</author>
  </authors>
  <commentList>
    <comment ref="A1" authorId="0" shapeId="0" xr:uid="{00000000-0006-0000-0D00-00000100000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tc={8A891EE3-8701-4B5D-890D-646E1E1050C1}</author>
    <author>tc={E1B52548-6C9C-4AF4-95EC-823629235E16}</author>
  </authors>
  <commentList>
    <comment ref="A21" authorId="0" shapeId="0" xr:uid="{8A891EE3-8701-4B5D-890D-646E1E1050C1}">
      <text>
        <t>[Threaded comment]
Your version of Excel allows you to read this threaded comment; however, any edits to it will get removed if the file is opened in a newer version of Excel. Learn more: https://go.microsoft.com/fwlink/?linkid=870924
Comment:
    Is entered as US$/oz in 2023 budget</t>
      </text>
    </comment>
    <comment ref="A50" authorId="1" shapeId="0" xr:uid="{E1B52548-6C9C-4AF4-95EC-823629235E16}">
      <text>
        <t>[Threaded comment]
Your version of Excel allows you to read this threaded comment; however, any edits to it will get removed if the file is opened in a newer version of Excel. Learn more: https://go.microsoft.com/fwlink/?linkid=870924
Comment:
    Is entered as US$/oz in 2023 budget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Rohan Fox</author>
    <author>Paul</author>
    <author>tc={F0B10889-392B-46BF-8972-5C110FB155CD}</author>
    <author>tc={DE6635A7-69A5-4472-AD44-EB3066DAE444}</author>
    <author>tc={A7B275BE-BF0E-4DAB-A7A1-7A6F0034BF22}</author>
    <author>tc={1D910362-1538-4A08-8D0D-37BF938C3166}</author>
  </authors>
  <commentList>
    <comment ref="B3" authorId="0" shapeId="0" xr:uid="{00000000-0006-0000-0400-000001000000}">
      <text>
        <r>
          <rPr>
            <b/>
            <sz val="9"/>
            <color indexed="81"/>
            <rFont val="Calibri"/>
            <family val="2"/>
          </rPr>
          <t>Rohan Fox:</t>
        </r>
        <r>
          <rPr>
            <sz val="9"/>
            <color indexed="81"/>
            <rFont val="Calibri"/>
            <family val="2"/>
          </rPr>
          <t xml:space="preserve">
Data for 1989-2001 from BPNG QEB TABLE 9.8 &amp; 9.9 Expenditure on Gross Domestic Product 
https://www.bankpng.gov.pg/statistics/quarterly-economic-bulletin-statistical-tables/</t>
        </r>
      </text>
    </comment>
    <comment ref="K6" authorId="1" shapeId="0" xr:uid="{00000000-0006-0000-0400-000002000000}">
      <text>
        <r>
          <rPr>
            <b/>
            <sz val="9"/>
            <color indexed="81"/>
            <rFont val="Tahoma"/>
            <family val="2"/>
          </rPr>
          <t>Paul:</t>
        </r>
        <r>
          <rPr>
            <sz val="9"/>
            <color indexed="81"/>
            <rFont val="Tahoma"/>
            <family val="2"/>
          </rPr>
          <t xml:space="preserve">
Data fror 98 from 2000 budget vol 1</t>
        </r>
      </text>
    </comment>
    <comment ref="L6" authorId="1" shapeId="0" xr:uid="{00000000-0006-0000-0400-000003000000}">
      <text>
        <r>
          <rPr>
            <b/>
            <sz val="9"/>
            <color indexed="81"/>
            <rFont val="Tahoma"/>
            <family val="2"/>
          </rPr>
          <t>Paul:</t>
        </r>
        <r>
          <rPr>
            <sz val="9"/>
            <color indexed="81"/>
            <rFont val="Tahoma"/>
            <family val="2"/>
          </rPr>
          <t xml:space="preserve">
From 2001 budget</t>
        </r>
      </text>
    </comment>
    <comment ref="M6" authorId="1" shapeId="0" xr:uid="{00000000-0006-0000-0400-000004000000}">
      <text>
        <r>
          <rPr>
            <b/>
            <sz val="9"/>
            <color indexed="81"/>
            <rFont val="Tahoma"/>
            <family val="2"/>
          </rPr>
          <t>Paul:</t>
        </r>
        <r>
          <rPr>
            <sz val="9"/>
            <color indexed="81"/>
            <rFont val="Tahoma"/>
            <family val="2"/>
          </rPr>
          <t xml:space="preserve">
Data from 2002 budget but agriculture figures in 2002 much lower than series suggests</t>
        </r>
      </text>
    </comment>
    <comment ref="E18" authorId="1" shapeId="0" xr:uid="{00000000-0006-0000-0400-000005000000}">
      <text>
        <r>
          <rPr>
            <b/>
            <sz val="9"/>
            <color indexed="81"/>
            <rFont val="Tahoma"/>
            <family val="2"/>
          </rPr>
          <t>Paul:</t>
        </r>
        <r>
          <rPr>
            <sz val="9"/>
            <color indexed="81"/>
            <rFont val="Tahoma"/>
            <family val="2"/>
          </rPr>
          <t xml:space="preserve">
Includes oil and gas from 92</t>
        </r>
      </text>
    </comment>
    <comment ref="A59" authorId="2" shapeId="0" xr:uid="{F0B10889-392B-46BF-8972-5C110FB155CD}">
      <text>
        <t>[Threaded comment]
Your version of Excel allows you to read this threaded comment; however, any edits to it will get removed if the file is opened in a newer version of Excel. Learn more: https://go.microsoft.com/fwlink/?linkid=870924
Comment:
    In 2023 budget it is "Transport and storage"</t>
      </text>
    </comment>
    <comment ref="A77" authorId="3" shapeId="0" xr:uid="{DE6635A7-69A5-4472-AD44-EB3066DAE444}">
      <text>
        <t>[Threaded comment]
Your version of Excel allows you to read this threaded comment; however, any edits to it will get removed if the file is opened in a newer version of Excel. Learn more: https://go.microsoft.com/fwlink/?linkid=870924
Comment:
    In 2023 budget it is "Financial and Insurance Activities"</t>
      </text>
    </comment>
    <comment ref="B153" authorId="0" shapeId="0" xr:uid="{F9B2E3E8-7B51-4296-A537-6679D4C560C9}">
      <text>
        <r>
          <rPr>
            <b/>
            <sz val="9"/>
            <color indexed="81"/>
            <rFont val="Calibri"/>
            <family val="2"/>
          </rPr>
          <t>Rohan Fox:</t>
        </r>
        <r>
          <rPr>
            <sz val="9"/>
            <color indexed="81"/>
            <rFont val="Calibri"/>
            <family val="2"/>
          </rPr>
          <t xml:space="preserve">
Data for 1989-2001 from BPNG QEB TABLE 9.8 &amp; 9.9 Expenditure on Gross Domestic Product 
https://www.bankpng.gov.pg/statistics/quarterly-economic-bulletin-statistical-tables/</t>
        </r>
      </text>
    </comment>
    <comment ref="K156" authorId="1" shapeId="0" xr:uid="{3F552DDF-3841-4F9B-988B-C764C4B1EDE5}">
      <text>
        <r>
          <rPr>
            <b/>
            <sz val="9"/>
            <color indexed="81"/>
            <rFont val="Tahoma"/>
            <family val="2"/>
          </rPr>
          <t>Paul:</t>
        </r>
        <r>
          <rPr>
            <sz val="9"/>
            <color indexed="81"/>
            <rFont val="Tahoma"/>
            <family val="2"/>
          </rPr>
          <t xml:space="preserve">
Data fror 98 from 2000 budget vol 1</t>
        </r>
      </text>
    </comment>
    <comment ref="L156" authorId="1" shapeId="0" xr:uid="{C3F5975E-D693-4AA8-B5E1-40E5913BEDB2}">
      <text>
        <r>
          <rPr>
            <b/>
            <sz val="9"/>
            <color indexed="81"/>
            <rFont val="Tahoma"/>
            <family val="2"/>
          </rPr>
          <t>Paul:</t>
        </r>
        <r>
          <rPr>
            <sz val="9"/>
            <color indexed="81"/>
            <rFont val="Tahoma"/>
            <family val="2"/>
          </rPr>
          <t xml:space="preserve">
From 2001 budget</t>
        </r>
      </text>
    </comment>
    <comment ref="M156" authorId="1" shapeId="0" xr:uid="{4FD84B67-0C4B-4DAE-964C-29DA7CF87AE1}">
      <text>
        <r>
          <rPr>
            <b/>
            <sz val="9"/>
            <color indexed="81"/>
            <rFont val="Tahoma"/>
            <family val="2"/>
          </rPr>
          <t>Paul:</t>
        </r>
        <r>
          <rPr>
            <sz val="9"/>
            <color indexed="81"/>
            <rFont val="Tahoma"/>
            <family val="2"/>
          </rPr>
          <t xml:space="preserve">
Data from 2002 budget but agriculture figures in 2002 much lower than series suggests</t>
        </r>
      </text>
    </comment>
    <comment ref="E168" authorId="1" shapeId="0" xr:uid="{6FF2FD28-A1AB-49E5-B929-240B700F2D52}">
      <text>
        <r>
          <rPr>
            <b/>
            <sz val="9"/>
            <color indexed="81"/>
            <rFont val="Tahoma"/>
            <family val="2"/>
          </rPr>
          <t>Paul:</t>
        </r>
        <r>
          <rPr>
            <sz val="9"/>
            <color indexed="81"/>
            <rFont val="Tahoma"/>
            <family val="2"/>
          </rPr>
          <t xml:space="preserve">
Includes oil and gas from 92</t>
        </r>
      </text>
    </comment>
    <comment ref="A209" authorId="4" shapeId="0" xr:uid="{A7B275BE-BF0E-4DAB-A7A1-7A6F0034BF22}">
      <text>
        <t>[Threaded comment]
Your version of Excel allows you to read this threaded comment; however, any edits to it will get removed if the file is opened in a newer version of Excel. Learn more: https://go.microsoft.com/fwlink/?linkid=870924
Comment:
    In 2023 budget it is "Transport and storage"</t>
      </text>
    </comment>
    <comment ref="A227" authorId="5" shapeId="0" xr:uid="{1D910362-1538-4A08-8D0D-37BF938C3166}">
      <text>
        <t>[Threaded comment]
Your version of Excel allows you to read this threaded comment; however, any edits to it will get removed if the file is opened in a newer version of Excel. Learn more: https://go.microsoft.com/fwlink/?linkid=870924
Comment:
    In 2023 budget it is "Financial and Insurance Activities"</t>
      </text>
    </comment>
    <comment ref="B301" authorId="0" shapeId="0" xr:uid="{1C6B6BE3-15D5-42FC-B216-F12E94E3AB23}">
      <text>
        <r>
          <rPr>
            <b/>
            <sz val="9"/>
            <color indexed="81"/>
            <rFont val="Calibri"/>
            <family val="2"/>
          </rPr>
          <t>Rohan Fox:</t>
        </r>
        <r>
          <rPr>
            <sz val="9"/>
            <color indexed="81"/>
            <rFont val="Calibri"/>
            <family val="2"/>
          </rPr>
          <t xml:space="preserve">
Data for 1989-2001 from BPNG QEB TABLE 9.8 &amp; 9.9 Expenditure on Gross Domestic Product 
https://www.bankpng.gov.pg/statistics/quarterly-economic-bulletin-statistical-tables/</t>
        </r>
      </text>
    </comment>
    <comment ref="K304" authorId="1" shapeId="0" xr:uid="{0F533253-6C02-415A-9A4B-8D221F84473D}">
      <text>
        <r>
          <rPr>
            <b/>
            <sz val="9"/>
            <color indexed="81"/>
            <rFont val="Tahoma"/>
            <family val="2"/>
          </rPr>
          <t>Paul:</t>
        </r>
        <r>
          <rPr>
            <sz val="9"/>
            <color indexed="81"/>
            <rFont val="Tahoma"/>
            <family val="2"/>
          </rPr>
          <t xml:space="preserve">
Data fror 98 from 2000 budget vol 1</t>
        </r>
      </text>
    </comment>
    <comment ref="L304" authorId="1" shapeId="0" xr:uid="{3CC5ECD2-23D1-48BF-9925-3B4D4CF1981F}">
      <text>
        <r>
          <rPr>
            <b/>
            <sz val="9"/>
            <color indexed="81"/>
            <rFont val="Tahoma"/>
            <family val="2"/>
          </rPr>
          <t>Paul:</t>
        </r>
        <r>
          <rPr>
            <sz val="9"/>
            <color indexed="81"/>
            <rFont val="Tahoma"/>
            <family val="2"/>
          </rPr>
          <t xml:space="preserve">
From 2001 budget</t>
        </r>
      </text>
    </comment>
    <comment ref="M304" authorId="1" shapeId="0" xr:uid="{1C3B9820-E09B-4EEB-9454-C27CACC7253A}">
      <text>
        <r>
          <rPr>
            <b/>
            <sz val="9"/>
            <color indexed="81"/>
            <rFont val="Tahoma"/>
            <family val="2"/>
          </rPr>
          <t>Paul:</t>
        </r>
        <r>
          <rPr>
            <sz val="9"/>
            <color indexed="81"/>
            <rFont val="Tahoma"/>
            <family val="2"/>
          </rPr>
          <t xml:space="preserve">
Data from 2002 budget but agriculture figures in 2002 much lower than series suggests</t>
        </r>
      </text>
    </comment>
    <comment ref="E316" authorId="1" shapeId="0" xr:uid="{CAFE47E2-DA37-4DAF-B628-4C384EAB20DA}">
      <text>
        <r>
          <rPr>
            <b/>
            <sz val="9"/>
            <color indexed="81"/>
            <rFont val="Tahoma"/>
            <family val="2"/>
          </rPr>
          <t>Paul:</t>
        </r>
        <r>
          <rPr>
            <sz val="9"/>
            <color indexed="81"/>
            <rFont val="Tahoma"/>
            <family val="2"/>
          </rPr>
          <t xml:space="preserve">
Includes oil and gas from 92</t>
        </r>
      </text>
    </comment>
    <comment ref="B445" authorId="0" shapeId="0" xr:uid="{6A5E6A8A-EDD7-094F-AD04-07762AA91B3E}">
      <text>
        <r>
          <rPr>
            <b/>
            <sz val="9"/>
            <color indexed="81"/>
            <rFont val="Calibri"/>
            <family val="2"/>
          </rPr>
          <t>Rohan Fox:</t>
        </r>
        <r>
          <rPr>
            <sz val="9"/>
            <color indexed="81"/>
            <rFont val="Calibri"/>
            <family val="2"/>
          </rPr>
          <t xml:space="preserve">
Data for 1989-2001 from BPNG QEB TABLE 9.8 &amp; 9.9 Expenditure on Gross Domestic Product 
https://www.bankpng.gov.pg/statistics/quarterly-economic-bulletin-statistical-tables/</t>
        </r>
      </text>
    </comment>
    <comment ref="K448" authorId="1" shapeId="0" xr:uid="{FFF99E4F-6593-DD42-9513-24E3C7D33630}">
      <text>
        <r>
          <rPr>
            <b/>
            <sz val="9"/>
            <color indexed="81"/>
            <rFont val="Tahoma"/>
            <family val="2"/>
          </rPr>
          <t>Paul:</t>
        </r>
        <r>
          <rPr>
            <sz val="9"/>
            <color indexed="81"/>
            <rFont val="Tahoma"/>
            <family val="2"/>
          </rPr>
          <t xml:space="preserve">
Data fror 98 from 2000 budget vol 1</t>
        </r>
      </text>
    </comment>
    <comment ref="L448" authorId="1" shapeId="0" xr:uid="{92C604CB-E3E8-6A43-8699-42B66A642F4D}">
      <text>
        <r>
          <rPr>
            <b/>
            <sz val="9"/>
            <color indexed="81"/>
            <rFont val="Tahoma"/>
            <family val="2"/>
          </rPr>
          <t>Paul:</t>
        </r>
        <r>
          <rPr>
            <sz val="9"/>
            <color indexed="81"/>
            <rFont val="Tahoma"/>
            <family val="2"/>
          </rPr>
          <t xml:space="preserve">
From 2001 budget</t>
        </r>
      </text>
    </comment>
    <comment ref="M448" authorId="1" shapeId="0" xr:uid="{0E1A459D-CE0A-2A4E-9FFD-3C883A45F5A6}">
      <text>
        <r>
          <rPr>
            <b/>
            <sz val="9"/>
            <color indexed="81"/>
            <rFont val="Tahoma"/>
            <family val="2"/>
          </rPr>
          <t>Paul:</t>
        </r>
        <r>
          <rPr>
            <sz val="9"/>
            <color indexed="81"/>
            <rFont val="Tahoma"/>
            <family val="2"/>
          </rPr>
          <t xml:space="preserve">
Data from 2002 budget but agriculture figures in 2002 much lower than series suggests</t>
        </r>
      </text>
    </comment>
    <comment ref="E460" authorId="1" shapeId="0" xr:uid="{5FA37CB5-E244-DD4A-B9B1-D6B4751EACB7}">
      <text>
        <r>
          <rPr>
            <b/>
            <sz val="9"/>
            <color indexed="81"/>
            <rFont val="Tahoma"/>
            <family val="2"/>
          </rPr>
          <t>Paul:</t>
        </r>
        <r>
          <rPr>
            <sz val="9"/>
            <color indexed="81"/>
            <rFont val="Tahoma"/>
            <family val="2"/>
          </rPr>
          <t xml:space="preserve">
Includes oil and gas from 92</t>
        </r>
      </text>
    </comment>
    <comment ref="B585" authorId="0" shapeId="0" xr:uid="{00000000-0006-0000-0400-000006000000}">
      <text>
        <r>
          <rPr>
            <b/>
            <sz val="9"/>
            <color indexed="81"/>
            <rFont val="Calibri"/>
            <family val="2"/>
          </rPr>
          <t>Rohan Fox:</t>
        </r>
        <r>
          <rPr>
            <sz val="9"/>
            <color indexed="81"/>
            <rFont val="Calibri"/>
            <family val="2"/>
          </rPr>
          <t xml:space="preserve">
Data for 1989-2001 from BPNG QEB TABLE 9.8 &amp; 9.9 Expenditure on Gross Domestic Product 
https://www.bankpng.gov.pg/statistics/quarterly-economic-bulletin-statistical-tables/</t>
        </r>
      </text>
    </comment>
    <comment ref="K593" authorId="1" shapeId="0" xr:uid="{00000000-0006-0000-0400-000007000000}">
      <text>
        <r>
          <rPr>
            <b/>
            <sz val="9"/>
            <color indexed="81"/>
            <rFont val="Tahoma"/>
            <family val="2"/>
          </rPr>
          <t>Paul:</t>
        </r>
        <r>
          <rPr>
            <sz val="9"/>
            <color indexed="81"/>
            <rFont val="Tahoma"/>
            <family val="2"/>
          </rPr>
          <t xml:space="preserve">
Data fror 98 from 2000 budget vol 1</t>
        </r>
      </text>
    </comment>
    <comment ref="L593" authorId="1" shapeId="0" xr:uid="{00000000-0006-0000-0400-000008000000}">
      <text>
        <r>
          <rPr>
            <b/>
            <sz val="9"/>
            <color indexed="81"/>
            <rFont val="Tahoma"/>
            <family val="2"/>
          </rPr>
          <t>Paul:</t>
        </r>
        <r>
          <rPr>
            <sz val="9"/>
            <color indexed="81"/>
            <rFont val="Tahoma"/>
            <family val="2"/>
          </rPr>
          <t xml:space="preserve">
From 2001 budget</t>
        </r>
      </text>
    </comment>
    <comment ref="M593" authorId="1" shapeId="0" xr:uid="{00000000-0006-0000-0400-000009000000}">
      <text>
        <r>
          <rPr>
            <b/>
            <sz val="9"/>
            <color indexed="81"/>
            <rFont val="Tahoma"/>
            <family val="2"/>
          </rPr>
          <t>Paul:</t>
        </r>
        <r>
          <rPr>
            <sz val="9"/>
            <color indexed="81"/>
            <rFont val="Tahoma"/>
            <family val="2"/>
          </rPr>
          <t xml:space="preserve">
Data from 2002 budget but agriculture figures in 2002 much lower than series suggests</t>
        </r>
      </text>
    </comment>
    <comment ref="E605" authorId="1" shapeId="0" xr:uid="{00000000-0006-0000-0400-00000A000000}">
      <text>
        <r>
          <rPr>
            <b/>
            <sz val="9"/>
            <color indexed="81"/>
            <rFont val="Tahoma"/>
            <family val="2"/>
          </rPr>
          <t>Paul:</t>
        </r>
        <r>
          <rPr>
            <sz val="9"/>
            <color indexed="81"/>
            <rFont val="Tahoma"/>
            <family val="2"/>
          </rPr>
          <t xml:space="preserve">
Includes oil and gas from 92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tc={3C451DAF-881E-423E-A49A-60E02197244F}</author>
    <author>Jonathan</author>
    <author>tc={1EAE4FFB-38E5-4DF8-91D7-EB3180F371DB}</author>
    <author>tc={8AB06F78-BB95-43C0-9428-0EB3832DB1EB}</author>
    <author>tc={131E15B9-BE3B-4712-9DB5-62E373AF6D4E}</author>
  </authors>
  <commentList>
    <comment ref="L3" authorId="0" shapeId="0" xr:uid="{3C451DAF-881E-423E-A49A-60E02197244F}">
      <text>
        <t>[Threaded comment]
Your version of Excel allows you to read this threaded comment; however, any edits to it will get removed if the file is opened in a newer version of Excel. Learn more: https://go.microsoft.com/fwlink/?linkid=870924
Comment:
    Source: Table C</t>
      </text>
    </comment>
    <comment ref="A5" authorId="1" shapeId="0" xr:uid="{00000000-0006-0000-0500-000001000000}">
      <text>
        <r>
          <rPr>
            <sz val="9"/>
            <color indexed="81"/>
            <rFont val="Tahoma"/>
            <family val="2"/>
          </rPr>
          <t>Under the GFS 2014 methodology, non-paybale infrastructure tax credits, revenue on asset sales and GST transfers to WPA and Trust Accounts will be excluded.</t>
        </r>
      </text>
    </comment>
    <comment ref="A31" authorId="1" shapeId="0" xr:uid="{00000000-0006-0000-0500-000002000000}">
      <text>
        <r>
          <rPr>
            <sz val="9"/>
            <color indexed="81"/>
            <rFont val="Tahoma"/>
            <family val="2"/>
          </rPr>
          <t>GST represents the total of collections by Provinces, PNG Ports and Refunds.</t>
        </r>
      </text>
    </comment>
    <comment ref="L90" authorId="2" shapeId="0" xr:uid="{1EAE4FFB-38E5-4DF8-91D7-EB3180F371DB}">
      <text>
        <t>[Threaded comment]
Your version of Excel allows you to read this threaded comment; however, any edits to it will get removed if the file is opened in a newer version of Excel. Learn more: https://go.microsoft.com/fwlink/?linkid=870924
Comment:
    Source: Box 3: 2022 Dividend Outcome</t>
      </text>
    </comment>
    <comment ref="L114" authorId="3" shapeId="0" xr:uid="{8AB06F78-BB95-43C0-9428-0EB3832DB1EB}">
      <text>
        <t>[Threaded comment]
Your version of Excel allows you to read this threaded comment; however, any edits to it will get removed if the file is opened in a newer version of Excel. Learn more: https://go.microsoft.com/fwlink/?linkid=870924
Comment:
    Source: Table C</t>
      </text>
    </comment>
    <comment ref="A116" authorId="1" shapeId="0" xr:uid="{0C01D949-6EE5-43BC-BC25-15256AB71375}">
      <text>
        <r>
          <rPr>
            <sz val="9"/>
            <color indexed="81"/>
            <rFont val="Tahoma"/>
            <family val="2"/>
          </rPr>
          <t>Under the GFS 2014 methodology, non-paybale infrastructure tax credits, revenue on asset sales and GST transfers to WPA and Trust Accounts will be excluded.</t>
        </r>
      </text>
    </comment>
    <comment ref="A142" authorId="1" shapeId="0" xr:uid="{6DC0E6DD-92D9-4791-9E40-1C3A0542A398}">
      <text>
        <r>
          <rPr>
            <sz val="9"/>
            <color indexed="81"/>
            <rFont val="Tahoma"/>
            <family val="2"/>
          </rPr>
          <t>GST represents the total of collections by Provinces, PNG Ports and Refunds.</t>
        </r>
      </text>
    </comment>
    <comment ref="L201" authorId="4" shapeId="0" xr:uid="{131E15B9-BE3B-4712-9DB5-62E373AF6D4E}">
      <text>
        <t>[Threaded comment]
Your version of Excel allows you to read this threaded comment; however, any edits to it will get removed if the file is opened in a newer version of Excel. Learn more: https://go.microsoft.com/fwlink/?linkid=870924
Comment:
    Source: Box 3: 2022 Dividend Outcome</t>
      </text>
    </comment>
    <comment ref="A227" authorId="1" shapeId="0" xr:uid="{B9350214-9EFD-4E40-BA92-21BE2E5BD59E}">
      <text>
        <r>
          <rPr>
            <sz val="9"/>
            <color indexed="81"/>
            <rFont val="Tahoma"/>
            <family val="2"/>
          </rPr>
          <t>Under the GFS 2014 methodology, non-paybale infrastructure tax credits, revenue on asset sales and GST transfers to WPA and Trust Accounts will be excluded.</t>
        </r>
      </text>
    </comment>
    <comment ref="A253" authorId="1" shapeId="0" xr:uid="{866AE87A-3302-4E87-8AE7-C177A721E2BE}">
      <text>
        <r>
          <rPr>
            <sz val="9"/>
            <color indexed="81"/>
            <rFont val="Tahoma"/>
            <family val="2"/>
          </rPr>
          <t>GST represents the total of collections by Provinces, PNG Ports and Refunds.</t>
        </r>
      </text>
    </comment>
    <comment ref="A338" authorId="1" shapeId="0" xr:uid="{105457BD-21D8-704F-AC83-6305B4B9AE3C}">
      <text>
        <r>
          <rPr>
            <sz val="9"/>
            <color indexed="81"/>
            <rFont val="Tahoma"/>
            <family val="2"/>
          </rPr>
          <t>Under the GFS 2014 methodology, non-paybale infrastructure tax credits, revenue on asset sales and GST transfers to WPA and Trust Accounts will be excluded.</t>
        </r>
      </text>
    </comment>
    <comment ref="A364" authorId="1" shapeId="0" xr:uid="{6EF24448-6212-CB4B-93C4-FF1AC8D49EAD}">
      <text>
        <r>
          <rPr>
            <sz val="9"/>
            <color indexed="81"/>
            <rFont val="Tahoma"/>
            <family val="2"/>
          </rPr>
          <t>GST represents the total of collections by Provinces, PNG Ports and Refunds.</t>
        </r>
      </text>
    </comment>
    <comment ref="A448" authorId="1" shapeId="0" xr:uid="{00000000-0006-0000-0500-000003000000}">
      <text>
        <r>
          <rPr>
            <sz val="9"/>
            <color indexed="81"/>
            <rFont val="Tahoma"/>
            <family val="2"/>
          </rPr>
          <t>Under the GFS 2014 methodology, non-paybale infrastructure tax credits, revenue on asset sales and GST transfers to WPA and Trust Accounts will be excluded.</t>
        </r>
      </text>
    </comment>
    <comment ref="A473" authorId="1" shapeId="0" xr:uid="{00000000-0006-0000-0500-000004000000}">
      <text>
        <r>
          <rPr>
            <sz val="9"/>
            <color indexed="81"/>
            <rFont val="Tahoma"/>
            <family val="2"/>
          </rPr>
          <t>GST represents the total of collections by Provinces, PNG Ports and Refunds.</t>
        </r>
      </text>
    </comment>
    <comment ref="A554" authorId="1" shapeId="0" xr:uid="{00000000-0006-0000-0500-000005000000}">
      <text>
        <r>
          <rPr>
            <sz val="9"/>
            <color indexed="81"/>
            <rFont val="Tahoma"/>
            <family val="2"/>
          </rPr>
          <t>Under the GFS 2014 methodology, non-paybale infrastructure tax credits, revenue on asset sales and GST transfers to WPA and Trust Accounts will be excluded.</t>
        </r>
      </text>
    </comment>
    <comment ref="A579" authorId="1" shapeId="0" xr:uid="{00000000-0006-0000-0500-000006000000}">
      <text>
        <r>
          <rPr>
            <sz val="9"/>
            <color indexed="81"/>
            <rFont val="Tahoma"/>
            <family val="2"/>
          </rPr>
          <t>GST represents the total of collections by Provinces, PNG Ports and Refunds.</t>
        </r>
      </text>
    </comment>
    <comment ref="A674" authorId="1" shapeId="0" xr:uid="{00000000-0006-0000-0500-000007000000}">
      <text>
        <r>
          <rPr>
            <sz val="9"/>
            <color indexed="81"/>
            <rFont val="Tahoma"/>
            <family val="2"/>
          </rPr>
          <t>Under the GFS 2014 methodology, non-paybale infrastructure tax credits, revenue on asset sales and GST transfers to WPA and Trust Accounts will be excluded.</t>
        </r>
      </text>
    </comment>
    <comment ref="A696" authorId="1" shapeId="0" xr:uid="{00000000-0006-0000-0500-000008000000}">
      <text>
        <r>
          <rPr>
            <sz val="9"/>
            <color indexed="81"/>
            <rFont val="Tahoma"/>
            <family val="2"/>
          </rPr>
          <t>GST represents the total of collections by Provinces, PNG Ports and Refunds.</t>
        </r>
      </text>
    </comment>
    <comment ref="A757" authorId="1" shapeId="0" xr:uid="{00000000-0006-0000-0500-000009000000}">
      <text>
        <r>
          <rPr>
            <sz val="9"/>
            <color indexed="81"/>
            <rFont val="Tahoma"/>
            <family val="2"/>
          </rPr>
          <t>Under the GFS 2014 methodology, non-paybale infrastructure tax credits, revenue on asset sales and GST transfers to WPA and Trust Accounts will be excluded.</t>
        </r>
      </text>
    </comment>
    <comment ref="A779" authorId="1" shapeId="0" xr:uid="{00000000-0006-0000-0500-00000A000000}">
      <text>
        <r>
          <rPr>
            <sz val="9"/>
            <color indexed="81"/>
            <rFont val="Tahoma"/>
            <family val="2"/>
          </rPr>
          <t>GST represents the total of collections by Provinces, PNG Ports and Refunds.</t>
        </r>
      </text>
    </comment>
    <comment ref="A848" authorId="1" shapeId="0" xr:uid="{00000000-0006-0000-0500-00000B000000}">
      <text>
        <r>
          <rPr>
            <sz val="9"/>
            <color indexed="81"/>
            <rFont val="Tahoma"/>
            <family val="2"/>
          </rPr>
          <t>Under the GFS 2014 methodology, non-paybale infrastructure tax credits, revenue on asset sales and GST transfers to WPA and Trust Accounts will be excluded.</t>
        </r>
      </text>
    </comment>
    <comment ref="A872" authorId="1" shapeId="0" xr:uid="{00000000-0006-0000-0500-00000C000000}">
      <text>
        <r>
          <rPr>
            <sz val="9"/>
            <color indexed="81"/>
            <rFont val="Tahoma"/>
            <family val="2"/>
          </rPr>
          <t>GST represents the total of collections by Provinces, PNG Ports and Refunds.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53" authorId="0" shapeId="0" xr:uid="{00000000-0006-0000-0600-000001000000}">
      <text>
        <r>
          <rPr>
            <b/>
            <sz val="10"/>
            <color indexed="81"/>
            <rFont val="Calibri"/>
            <family val="2"/>
          </rPr>
          <t>Rohan:</t>
        </r>
        <r>
          <rPr>
            <sz val="10"/>
            <color indexed="81"/>
            <rFont val="Calibri"/>
            <family val="2"/>
          </rPr>
          <t xml:space="preserve">
Does not quite add up</t>
        </r>
      </text>
    </comment>
    <comment ref="J80" authorId="0" shapeId="0" xr:uid="{00000000-0006-0000-0600-000002000000}">
      <text>
        <r>
          <rPr>
            <b/>
            <sz val="10"/>
            <color indexed="81"/>
            <rFont val="Calibri"/>
            <family val="2"/>
          </rPr>
          <t xml:space="preserve">Rohan: </t>
        </r>
        <r>
          <rPr>
            <sz val="10"/>
            <color indexed="81"/>
            <rFont val="Calibri"/>
            <family val="2"/>
          </rPr>
          <t xml:space="preserve">does not quite add up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tc={8DAE456F-283B-4706-89C5-7321BA90C44E}</author>
    <author>tc={73AF0B72-584F-4054-8BAD-03A1825EBAA7}</author>
  </authors>
  <commentList>
    <comment ref="M3" authorId="0" shapeId="0" xr:uid="{8DAE456F-283B-4706-89C5-7321BA90C44E}">
      <text>
        <t>[Threaded comment]
Your version of Excel allows you to read this threaded comment; however, any edits to it will get removed if the file is opened in a newer version of Excel. Learn more: https://go.microsoft.com/fwlink/?linkid=870924
Comment:
    Table D(i)</t>
      </text>
    </comment>
    <comment ref="M52" authorId="1" shapeId="0" xr:uid="{73AF0B72-584F-4054-8BAD-03A1825EBAA7}">
      <text>
        <t>[Threaded comment]
Your version of Excel allows you to read this threaded comment; however, any edits to it will get removed if the file is opened in a newer version of Excel. Learn more: https://go.microsoft.com/fwlink/?linkid=870924
Comment:
    Table D(i)</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tc={1923157F-91F8-41DC-8730-75EA8FB79B82}</author>
    <author>tc={0133243B-BADD-465D-8C8C-87452811306F}</author>
  </authors>
  <commentList>
    <comment ref="M3" authorId="0" shapeId="0" xr:uid="{1923157F-91F8-41DC-8730-75EA8FB79B82}">
      <text>
        <t>[Threaded comment]
Your version of Excel allows you to read this threaded comment; however, any edits to it will get removed if the file is opened in a newer version of Excel. Learn more: https://go.microsoft.com/fwlink/?linkid=870924
Comment:
    Table D(ii)</t>
      </text>
    </comment>
    <comment ref="M107" authorId="1" shapeId="0" xr:uid="{0133243B-BADD-465D-8C8C-87452811306F}">
      <text>
        <t>[Threaded comment]
Your version of Excel allows you to read this threaded comment; however, any edits to it will get removed if the file is opened in a newer version of Excel. Learn more: https://go.microsoft.com/fwlink/?linkid=870924
Comment:
    Table D(ii)</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tc={A2F6AD34-CD5B-4B3D-9289-A3A774533037}</author>
    <author>tc={9249A85B-F2D1-477D-81FD-9796EC376394}</author>
    <author>tc={FFC66086-84BA-46E7-89C0-1FB5788778E2}</author>
    <author>tc={4E3DC9FE-E3B1-4322-9CE9-1D1626D34590}</author>
    <author>tc={2260F1F6-3903-4455-BC73-83E873C3B83D}</author>
    <author>tc={87311B81-ED2D-497A-964A-8ED785F5AEFE}</author>
    <author>tc={5FEF0CAE-96B0-4AD6-8DC8-33ECDF9BBBFF}</author>
    <author>tc={5E88B086-E857-48CD-B8FF-C21F43866345}</author>
    <author>tc={68B9375C-4E3A-43C8-A25B-D93F7607A280}</author>
    <author>tc={74243098-BE0C-4EF4-97DC-92FCCF0B07C5}</author>
    <author>tc={C2DC00C2-5FB0-4945-9DAD-E110641DF09E}</author>
    <author>tc={B0061A3F-F015-4461-AC83-1FC1AA153EC2}</author>
    <author>tc={B6CB5BFA-CF4E-425E-A57B-B458566CEBEE}</author>
    <author>tc={947FB4F9-F95C-4848-A02A-A574A3D926A3}</author>
    <author>tc={3AECF91B-AC2C-407A-8C82-8C272252609D}</author>
  </authors>
  <commentList>
    <comment ref="Y6" authorId="0" shapeId="0" xr:uid="{00000000-0006-0000-0900-000001000000}">
      <text>
        <r>
          <rPr>
            <b/>
            <sz val="10"/>
            <color indexed="81"/>
            <rFont val="Calibri"/>
            <family val="2"/>
          </rPr>
          <t>Rohan:</t>
        </r>
        <r>
          <rPr>
            <sz val="10"/>
            <color indexed="81"/>
            <rFont val="Calibri"/>
            <family val="2"/>
          </rPr>
          <t xml:space="preserve">
Suggest using the figure 9370.6 for expenditure, see "Check" tab</t>
        </r>
      </text>
    </comment>
    <comment ref="AB6" authorId="0" shapeId="0" xr:uid="{905137AF-893E-46A8-9D62-5F11029D0FBF}">
      <text>
        <r>
          <rPr>
            <sz val="10"/>
            <color indexed="81"/>
            <rFont val="Calibri"/>
            <family val="2"/>
          </rPr>
          <t xml:space="preserve">Rohan: Total expenditure in 2014 &amp; 2015 are comparable to previous years, so have been kept blue
</t>
        </r>
      </text>
    </comment>
    <comment ref="B11" authorId="0" shapeId="0" xr:uid="{00000000-0006-0000-0900-000003000000}">
      <text>
        <r>
          <rPr>
            <b/>
            <sz val="10"/>
            <color indexed="81"/>
            <rFont val="Calibri"/>
            <family val="2"/>
          </rPr>
          <t xml:space="preserve">Rohan: </t>
        </r>
        <r>
          <rPr>
            <sz val="10"/>
            <color indexed="81"/>
            <rFont val="Calibri"/>
            <family val="2"/>
          </rPr>
          <t>Further detail about wage compensation can be found in the Exp (Tb9B) tab, e.g. Wages in cash versus in kind, and social contributions</t>
        </r>
      </text>
    </comment>
    <comment ref="B45" authorId="0" shapeId="0" xr:uid="{00000000-0006-0000-0900-000004000000}">
      <text>
        <r>
          <rPr>
            <sz val="10"/>
            <color rgb="FF000000"/>
            <rFont val="Calibri"/>
            <family val="2"/>
          </rPr>
          <t xml:space="preserve">In 2014 &amp; 2015 all grants are aggregated in to this line item total "grants subsidies and transfers"
</t>
        </r>
      </text>
    </comment>
    <comment ref="AD102" authorId="1" shapeId="0" xr:uid="{A2F6AD34-CD5B-4B3D-9289-A3A774533037}">
      <text>
        <t>[Threaded comment]
Your version of Excel allows you to read this threaded comment; however, any edits to it will get removed if the file is opened in a newer version of Excel. Learn more: https://go.microsoft.com/fwlink/?linkid=870924
Comment:
    Source: 2016 FBO</t>
      </text>
    </comment>
    <comment ref="AE102" authorId="2" shapeId="0" xr:uid="{9249A85B-F2D1-477D-81FD-9796EC376394}">
      <text>
        <t>[Threaded comment]
Your version of Excel allows you to read this threaded comment; however, any edits to it will get removed if the file is opened in a newer version of Excel. Learn more: https://go.microsoft.com/fwlink/?linkid=870924
Comment:
    2018 FBO</t>
      </text>
    </comment>
    <comment ref="AF102" authorId="3" shapeId="0" xr:uid="{FFC66086-84BA-46E7-89C0-1FB5788778E2}">
      <text>
        <t>[Threaded comment]
Your version of Excel allows you to read this threaded comment; however, any edits to it will get removed if the file is opened in a newer version of Excel. Learn more: https://go.microsoft.com/fwlink/?linkid=870924
Comment:
    2018 FBO</t>
      </text>
    </comment>
    <comment ref="AG102" authorId="4" shapeId="0" xr:uid="{4E3DC9FE-E3B1-4322-9CE9-1D1626D34590}">
      <text>
        <t>[Threaded comment]
Your version of Excel allows you to read this threaded comment; however, any edits to it will get removed if the file is opened in a newer version of Excel. Learn more: https://go.microsoft.com/fwlink/?linkid=870924
Comment:
    2020 FBO</t>
      </text>
    </comment>
    <comment ref="AH102" authorId="5" shapeId="0" xr:uid="{2260F1F6-3903-4455-BC73-83E873C3B83D}">
      <text>
        <t>[Threaded comment]
Your version of Excel allows you to read this threaded comment; however, any edits to it will get removed if the file is opened in a newer version of Excel. Learn more: https://go.microsoft.com/fwlink/?linkid=870924
Comment:
    2020 FBO</t>
      </text>
    </comment>
    <comment ref="AI102" authorId="6" shapeId="0" xr:uid="{87311B81-ED2D-497A-964A-8ED785F5AEFE}">
      <text>
        <t>[Threaded comment]
Your version of Excel allows you to read this threaded comment; however, any edits to it will get removed if the file is opened in a newer version of Excel. Learn more: https://go.microsoft.com/fwlink/?linkid=870924
Comment:
    2022 FBO</t>
      </text>
    </comment>
    <comment ref="AJ102" authorId="7" shapeId="0" xr:uid="{5FEF0CAE-96B0-4AD6-8DC8-33ECDF9BBBFF}">
      <text>
        <t>[Threaded comment]
Your version of Excel allows you to read this threaded comment; however, any edits to it will get removed if the file is opened in a newer version of Excel. Learn more: https://go.microsoft.com/fwlink/?linkid=870924
Comment:
    2022 FBO</t>
      </text>
    </comment>
    <comment ref="AD103" authorId="8" shapeId="0" xr:uid="{5E88B086-E857-48CD-B8FF-C21F43866345}">
      <text>
        <t>[Threaded comment]
Your version of Excel allows you to read this threaded comment; however, any edits to it will get removed if the file is opened in a newer version of Excel. Learn more: https://go.microsoft.com/fwlink/?linkid=870924
Comment:
    Source: 2016 FBO</t>
      </text>
    </comment>
    <comment ref="AE103" authorId="9" shapeId="0" xr:uid="{68B9375C-4E3A-43C8-A25B-D93F7607A280}">
      <text>
        <t>[Threaded comment]
Your version of Excel allows you to read this threaded comment; however, any edits to it will get removed if the file is opened in a newer version of Excel. Learn more: https://go.microsoft.com/fwlink/?linkid=870924
Comment:
    2018 FBO</t>
      </text>
    </comment>
    <comment ref="AF103" authorId="10" shapeId="0" xr:uid="{74243098-BE0C-4EF4-97DC-92FCCF0B07C5}">
      <text>
        <t>[Threaded comment]
Your version of Excel allows you to read this threaded comment; however, any edits to it will get removed if the file is opened in a newer version of Excel. Learn more: https://go.microsoft.com/fwlink/?linkid=870924
Comment:
    2018 FBO</t>
      </text>
    </comment>
    <comment ref="AG103" authorId="11" shapeId="0" xr:uid="{C2DC00C2-5FB0-4945-9DAD-E110641DF09E}">
      <text>
        <t>[Threaded comment]
Your version of Excel allows you to read this threaded comment; however, any edits to it will get removed if the file is opened in a newer version of Excel. Learn more: https://go.microsoft.com/fwlink/?linkid=870924
Comment:
    2020 FBO</t>
      </text>
    </comment>
    <comment ref="AH103" authorId="12" shapeId="0" xr:uid="{B0061A3F-F015-4461-AC83-1FC1AA153EC2}">
      <text>
        <t>[Threaded comment]
Your version of Excel allows you to read this threaded comment; however, any edits to it will get removed if the file is opened in a newer version of Excel. Learn more: https://go.microsoft.com/fwlink/?linkid=870924
Comment:
    2020 FBO</t>
      </text>
    </comment>
    <comment ref="AI103" authorId="13" shapeId="0" xr:uid="{B6CB5BFA-CF4E-425E-A57B-B458566CEBEE}">
      <text>
        <t>[Threaded comment]
Your version of Excel allows you to read this threaded comment; however, any edits to it will get removed if the file is opened in a newer version of Excel. Learn more: https://go.microsoft.com/fwlink/?linkid=870924
Comment:
    2022 FBO</t>
      </text>
    </comment>
    <comment ref="AJ103" authorId="14" shapeId="0" xr:uid="{947FB4F9-F95C-4848-A02A-A574A3D926A3}">
      <text>
        <t>[Threaded comment]
Your version of Excel allows you to read this threaded comment; however, any edits to it will get removed if the file is opened in a newer version of Excel. Learn more: https://go.microsoft.com/fwlink/?linkid=870924
Comment:
    2022 FBO</t>
      </text>
    </comment>
    <comment ref="AC111" authorId="0" shapeId="0" xr:uid="{00000000-0006-0000-0900-000005000000}">
      <text>
        <r>
          <rPr>
            <b/>
            <sz val="10"/>
            <color indexed="81"/>
            <rFont val="Calibri"/>
            <family val="2"/>
          </rPr>
          <t>Rohan:</t>
        </r>
        <r>
          <rPr>
            <sz val="10"/>
            <color indexed="81"/>
            <rFont val="Calibri"/>
            <family val="2"/>
          </rPr>
          <t xml:space="preserve">
From Table 10 2016 MYEFO</t>
        </r>
      </text>
    </comment>
    <comment ref="AD111" authorId="0" shapeId="0" xr:uid="{00000000-0006-0000-0900-000006000000}">
      <text>
        <r>
          <rPr>
            <b/>
            <sz val="10"/>
            <color indexed="81"/>
            <rFont val="Calibri"/>
            <family val="2"/>
          </rPr>
          <t>Microsoft Office User:</t>
        </r>
        <r>
          <rPr>
            <sz val="10"/>
            <color indexed="81"/>
            <rFont val="Calibri"/>
            <family val="2"/>
          </rPr>
          <t xml:space="preserve">
From 2016 MYEFO Table 10</t>
        </r>
      </text>
    </comment>
    <comment ref="AE111" authorId="0" shapeId="0" xr:uid="{00000000-0006-0000-0900-000007000000}">
      <text>
        <r>
          <rPr>
            <b/>
            <sz val="10"/>
            <color indexed="81"/>
            <rFont val="Calibri"/>
            <family val="2"/>
          </rPr>
          <t>Rohan:</t>
        </r>
        <r>
          <rPr>
            <sz val="10"/>
            <color indexed="81"/>
            <rFont val="Calibri"/>
            <family val="2"/>
          </rPr>
          <t xml:space="preserve">
From 2017 Budget Vol 3 Table 1
</t>
        </r>
      </text>
    </comment>
    <comment ref="AJ111" authorId="15" shapeId="0" xr:uid="{3AECF91B-AC2C-407A-8C82-8C272252609D}">
      <text>
        <t>[Threaded comment]
Your version of Excel allows you to read this threaded comment; however, any edits to it will get removed if the file is opened in a newer version of Excel. Learn more: https://go.microsoft.com/fwlink/?linkid=870924
Comment:
    GoPNG PIP from FBO 2022 table 29</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Jonathan</author>
    <author>Microsoft Office User</author>
  </authors>
  <commentList>
    <comment ref="A2" authorId="0" shapeId="0" xr:uid="{A0B72E8D-B9B2-42FC-A771-1C61950A5CBE}">
      <text>
        <r>
          <rPr>
            <b/>
            <sz val="9"/>
            <color indexed="81"/>
            <rFont val="Tahoma"/>
            <family val="2"/>
          </rPr>
          <t>Central government representing National, Provincial and Local Level Governments, Autonomous Bouganville Government and Commercial and Statutory Authorities</t>
        </r>
      </text>
    </comment>
    <comment ref="A42" authorId="1" shapeId="0" xr:uid="{B6673093-5C74-4C57-A5EC-5B68EC6ACA23}">
      <text>
        <r>
          <rPr>
            <b/>
            <sz val="10"/>
            <color indexed="81"/>
            <rFont val="Calibri"/>
            <family val="2"/>
          </rPr>
          <t xml:space="preserve">Rohan:
</t>
        </r>
        <r>
          <rPr>
            <sz val="10"/>
            <color indexed="81"/>
            <rFont val="Calibri"/>
            <family val="2"/>
          </rPr>
          <t xml:space="preserve">From Table 10 (II)
</t>
        </r>
      </text>
    </comment>
    <comment ref="A49" authorId="0" shapeId="0" xr:uid="{B231BB77-B7C2-4E5B-8103-0A51A637B5D0}">
      <text>
        <r>
          <rPr>
            <b/>
            <sz val="9"/>
            <color indexed="81"/>
            <rFont val="Tahoma"/>
            <family val="2"/>
          </rPr>
          <t>Central government representing National, Provincial and Local Level Governments, Autonomous Bouganville Government and Commercial and Statutory Authorities</t>
        </r>
      </text>
    </comment>
    <comment ref="A87" authorId="1" shapeId="0" xr:uid="{9F888898-1D11-4168-8E24-B72AD275EAEB}">
      <text>
        <r>
          <rPr>
            <b/>
            <sz val="10"/>
            <color indexed="81"/>
            <rFont val="Calibri"/>
            <family val="2"/>
          </rPr>
          <t xml:space="preserve">Rohan:
</t>
        </r>
        <r>
          <rPr>
            <sz val="10"/>
            <color indexed="81"/>
            <rFont val="Calibri"/>
            <family val="2"/>
          </rPr>
          <t xml:space="preserve">From Table 10 (II)
</t>
        </r>
      </text>
    </comment>
    <comment ref="A94" authorId="0" shapeId="0" xr:uid="{00000000-0006-0000-0A00-000001000000}">
      <text>
        <r>
          <rPr>
            <b/>
            <sz val="9"/>
            <color indexed="81"/>
            <rFont val="Tahoma"/>
            <family val="2"/>
          </rPr>
          <t>Central government representing National, Provincial and Local Level Governments, Autonomous Bouganville Government and Commercial and Statutory Authorities</t>
        </r>
      </text>
    </comment>
    <comment ref="A132" authorId="1" shapeId="0" xr:uid="{00000000-0006-0000-0A00-000002000000}">
      <text>
        <r>
          <rPr>
            <b/>
            <sz val="10"/>
            <color indexed="81"/>
            <rFont val="Calibri"/>
            <family val="2"/>
          </rPr>
          <t xml:space="preserve">Rohan:
</t>
        </r>
        <r>
          <rPr>
            <sz val="10"/>
            <color indexed="81"/>
            <rFont val="Calibri"/>
            <family val="2"/>
          </rPr>
          <t xml:space="preserve">From Table 10 (II)
</t>
        </r>
      </text>
    </comment>
    <comment ref="A139" authorId="0" shapeId="0" xr:uid="{D375C686-6A31-4E59-BF5E-FD21101084F1}">
      <text>
        <r>
          <rPr>
            <b/>
            <sz val="9"/>
            <color indexed="81"/>
            <rFont val="Tahoma"/>
            <family val="2"/>
          </rPr>
          <t>Central government representing National, Provincial and Local Level Governments, Autonomous Bouganville Government and Commercial and Statutory Authorities</t>
        </r>
      </text>
    </comment>
    <comment ref="A176" authorId="1" shapeId="0" xr:uid="{C7A0CE5C-05C1-4181-9F06-325E8B8CD8CA}">
      <text>
        <r>
          <rPr>
            <b/>
            <sz val="10"/>
            <color indexed="81"/>
            <rFont val="Calibri"/>
            <family val="2"/>
          </rPr>
          <t xml:space="preserve">Rohan:
</t>
        </r>
        <r>
          <rPr>
            <sz val="10"/>
            <color indexed="81"/>
            <rFont val="Calibri"/>
            <family val="2"/>
          </rPr>
          <t xml:space="preserve">From Table 10 (II)
</t>
        </r>
      </text>
    </comment>
    <comment ref="A183" authorId="0" shapeId="0" xr:uid="{00000000-0006-0000-0A00-000003000000}">
      <text>
        <r>
          <rPr>
            <b/>
            <sz val="9"/>
            <color indexed="81"/>
            <rFont val="Tahoma"/>
            <family val="2"/>
          </rPr>
          <t>Central government representing National, Provincial and Local Level Governments, Autonomous Bouganville Government and Commercial and Statutory Authorities</t>
        </r>
      </text>
    </comment>
    <comment ref="A221" authorId="1" shapeId="0" xr:uid="{00000000-0006-0000-0A00-000004000000}">
      <text>
        <r>
          <rPr>
            <b/>
            <sz val="10"/>
            <color indexed="81"/>
            <rFont val="Calibri"/>
            <family val="2"/>
          </rPr>
          <t xml:space="preserve">Rohan:
</t>
        </r>
        <r>
          <rPr>
            <sz val="10"/>
            <color indexed="81"/>
            <rFont val="Calibri"/>
            <family val="2"/>
          </rPr>
          <t xml:space="preserve">From Table 10 (II)
</t>
        </r>
      </text>
    </comment>
    <comment ref="A225" authorId="0" shapeId="0" xr:uid="{00000000-0006-0000-0A00-000005000000}">
      <text>
        <r>
          <rPr>
            <b/>
            <sz val="9"/>
            <color indexed="81"/>
            <rFont val="Tahoma"/>
            <family val="2"/>
          </rPr>
          <t>Central government representing National, Provincial and Local Level Governments, Autonomous Bouganville Government and Commercial and Statutory Authorities</t>
        </r>
      </text>
    </comment>
    <comment ref="A266" authorId="1" shapeId="0" xr:uid="{00000000-0006-0000-0A00-000006000000}">
      <text>
        <r>
          <rPr>
            <b/>
            <sz val="10"/>
            <color indexed="81"/>
            <rFont val="Calibri"/>
            <family val="2"/>
          </rPr>
          <t xml:space="preserve">Rohan:
</t>
        </r>
        <r>
          <rPr>
            <sz val="10"/>
            <color indexed="81"/>
            <rFont val="Calibri"/>
            <family val="2"/>
          </rPr>
          <t xml:space="preserve">From Table 10 (II)
</t>
        </r>
      </text>
    </comment>
    <comment ref="A272" authorId="0" shapeId="0" xr:uid="{00000000-0006-0000-0A00-000007000000}">
      <text>
        <r>
          <rPr>
            <b/>
            <sz val="9"/>
            <color indexed="81"/>
            <rFont val="Tahoma"/>
            <family val="2"/>
          </rPr>
          <t>Central government representing National, Provincial and Local Level Governments, Autonomous Bouganville Government and Commercial and Statutory Authorities</t>
        </r>
      </text>
    </comment>
    <comment ref="A312" authorId="1" shapeId="0" xr:uid="{00000000-0006-0000-0A00-000008000000}">
      <text>
        <r>
          <rPr>
            <b/>
            <sz val="10"/>
            <color indexed="81"/>
            <rFont val="Calibri"/>
            <family val="2"/>
          </rPr>
          <t xml:space="preserve">Rohan:
</t>
        </r>
        <r>
          <rPr>
            <sz val="10"/>
            <color indexed="81"/>
            <rFont val="Calibri"/>
            <family val="2"/>
          </rPr>
          <t xml:space="preserve">From Table 10 (II)
</t>
        </r>
      </text>
    </comment>
    <comment ref="A316" authorId="0" shapeId="0" xr:uid="{00000000-0006-0000-0A00-000009000000}">
      <text>
        <r>
          <rPr>
            <b/>
            <sz val="9"/>
            <color indexed="81"/>
            <rFont val="Tahoma"/>
            <family val="2"/>
          </rPr>
          <t>Central government representing National, Provincial and Local Level Governments, Autonomous Bouganville Government and Commercial and Statutory Authorities</t>
        </r>
      </text>
    </comment>
    <comment ref="A355" authorId="1" shapeId="0" xr:uid="{00000000-0006-0000-0A00-00000A000000}">
      <text>
        <r>
          <rPr>
            <b/>
            <sz val="10"/>
            <color indexed="81"/>
            <rFont val="Calibri"/>
            <family val="2"/>
          </rPr>
          <t xml:space="preserve">Rohan:
</t>
        </r>
        <r>
          <rPr>
            <sz val="10"/>
            <color indexed="81"/>
            <rFont val="Calibri"/>
            <family val="2"/>
          </rPr>
          <t xml:space="preserve">From Table 10 (II)
</t>
        </r>
      </text>
    </comment>
    <comment ref="A360" authorId="0" shapeId="0" xr:uid="{00000000-0006-0000-0A00-00000B000000}">
      <text>
        <r>
          <rPr>
            <b/>
            <sz val="9"/>
            <color indexed="81"/>
            <rFont val="Tahoma"/>
            <family val="2"/>
          </rPr>
          <t>Central government representing National, Provincial and Local Level Governments, Autonomous Bouganville Government and Commercial and Statutory Authorities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Rohan Fox</author>
    <author>Jonathan</author>
    <author>Jonathan Pryke</author>
  </authors>
  <commentList>
    <comment ref="A1" authorId="0" shapeId="0" xr:uid="{00000000-0006-0000-0B00-000001000000}">
      <text>
        <r>
          <rPr>
            <b/>
            <sz val="9"/>
            <color indexed="81"/>
            <rFont val="Calibri"/>
            <family val="2"/>
          </rPr>
          <t>Rohan Fox:</t>
        </r>
        <r>
          <rPr>
            <sz val="9"/>
            <color indexed="81"/>
            <rFont val="Calibri"/>
            <family val="2"/>
          </rPr>
          <t xml:space="preserve">
In the GFS1986 format, finance data was reported as "net" data, whereas GFS2014 involves disaggregating data. This may make comparisons more difficult.</t>
        </r>
      </text>
    </comment>
    <comment ref="A2" authorId="1" shapeId="0" xr:uid="{00000000-0006-0000-0B00-000002000000}">
      <text>
        <r>
          <rPr>
            <sz val="9"/>
            <color indexed="81"/>
            <rFont val="Calibri"/>
            <family val="2"/>
          </rPr>
          <t>Central government representing National, Provincial and Local Level Governments, Autonomous Bouganville Government and Commercial and Statutory Authorities</t>
        </r>
      </text>
    </comment>
    <comment ref="A19" authorId="0" shapeId="0" xr:uid="{00000000-0006-0000-0B00-000003000000}">
      <text>
        <r>
          <rPr>
            <b/>
            <sz val="9"/>
            <color indexed="81"/>
            <rFont val="Calibri"/>
            <family val="2"/>
          </rPr>
          <t>Rohan Fox:</t>
        </r>
        <r>
          <rPr>
            <sz val="9"/>
            <color indexed="81"/>
            <rFont val="Calibri"/>
            <family val="2"/>
          </rPr>
          <t xml:space="preserve">
</t>
        </r>
      </text>
    </comment>
    <comment ref="A22" authorId="0" shapeId="0" xr:uid="{00000000-0006-0000-0B00-000004000000}">
      <text>
        <r>
          <rPr>
            <b/>
            <sz val="9"/>
            <color indexed="81"/>
            <rFont val="Calibri"/>
            <family val="2"/>
          </rPr>
          <t>Rohan Fox:</t>
        </r>
        <r>
          <rPr>
            <sz val="9"/>
            <color indexed="81"/>
            <rFont val="Calibri"/>
            <family val="2"/>
          </rPr>
          <t xml:space="preserve">
Treasury bonds equal "New instruments" minus "Amortisation"</t>
        </r>
      </text>
    </comment>
    <comment ref="AA77" authorId="2" shapeId="0" xr:uid="{00000000-0006-0000-0B00-000005000000}">
      <text>
        <r>
          <rPr>
            <b/>
            <sz val="9"/>
            <color indexed="81"/>
            <rFont val="Tahoma"/>
            <family val="2"/>
          </rPr>
          <t>Jonathan Pryke:</t>
        </r>
        <r>
          <rPr>
            <sz val="9"/>
            <color indexed="81"/>
            <rFont val="Tahoma"/>
            <family val="2"/>
          </rPr>
          <t xml:space="preserve">
This is the number from the pdf. Domestic and international financing don't add to this though. (e.g. see cell Q82)</t>
        </r>
      </text>
    </comment>
  </commentList>
</comments>
</file>

<file path=xl/sharedStrings.xml><?xml version="1.0" encoding="utf-8"?>
<sst xmlns="http://schemas.openxmlformats.org/spreadsheetml/2006/main" count="6690" uniqueCount="931">
  <si>
    <t>LEGEND, SOURCES AND NOTES</t>
  </si>
  <si>
    <t>This budget database was last updated on:</t>
  </si>
  <si>
    <t>Version (most recent data source)</t>
  </si>
  <si>
    <t>2022 FBO</t>
  </si>
  <si>
    <t>by:</t>
  </si>
  <si>
    <t>email:</t>
  </si>
  <si>
    <t>Welcome to the PNG budget information database</t>
  </si>
  <si>
    <t>This database is designed for use by any member of the public, researcher or government official.</t>
  </si>
  <si>
    <t>It compiles data from PNG Treasury, BPNG, IMF and the World Bank to create a single, comparative spreadsheet where line items in budgets can be compared across time.</t>
  </si>
  <si>
    <t>The format is the same as found in the PNG national government budgets</t>
  </si>
  <si>
    <t>If there are any errors/typos in found in the database, do please notify the database coordinator</t>
  </si>
  <si>
    <t>Referencing</t>
  </si>
  <si>
    <r>
      <t xml:space="preserve">For those who want to use the database in their work. Please acknowledge the database as the </t>
    </r>
    <r>
      <rPr>
        <i/>
        <sz val="11"/>
        <color theme="1"/>
        <rFont val="Helvetica Neue"/>
        <family val="2"/>
      </rPr>
      <t>Devpolicy PNG Budget Database</t>
    </r>
    <r>
      <rPr>
        <sz val="11"/>
        <color theme="1"/>
        <rFont val="Helvetica Neue"/>
        <family val="2"/>
      </rPr>
      <t>, with the date accessed and URL below.</t>
    </r>
  </si>
  <si>
    <t>https://devpolicy.crawford.anu.edu.au/png-project/png-budget-database</t>
  </si>
  <si>
    <t>Notes and how to read this database:</t>
  </si>
  <si>
    <t>Sources</t>
  </si>
  <si>
    <t>All the data is from PNG budgets, except for the "Popn, Inflation, GDP, Trade" tab which draws broader economic data from a range of sources, as indicated.</t>
  </si>
  <si>
    <t>From the 2021 budget</t>
  </si>
  <si>
    <t>This database uses 2019 FBO figures for 2019 as these are the most recent figures for this year.</t>
  </si>
  <si>
    <t>The 2021 budget fixes a discrepancy from 2018 figures in the 2020 Budget in which the deficit figure as calculated by revenue minus expenditure was over 2 billion kina higher than the deficit figure in Table 14</t>
  </si>
  <si>
    <t>From the 2018 budget</t>
  </si>
  <si>
    <t>In the 2018 budget, all 2017 budget data came from the 2017 Supplementary Budget</t>
  </si>
  <si>
    <t>The revised figures are referred to in the 2018 budget, but for the tables this database uses, supplementary data has been used</t>
  </si>
  <si>
    <t>For 2017 data, we suggest searching the 2018 budget for the revised 2017 figures</t>
  </si>
  <si>
    <t>In the 2018 budget, projected expenditure data in 2022 from table 13A (total expenditure=17137.2), differs slightly from data in table 13B (total expenditure=17082.1).</t>
  </si>
  <si>
    <t>We suggest using the figure from 13A as this coincides with the deficit projection for 2022</t>
  </si>
  <si>
    <t>In 2015 revenue minus expenditure data does not equal the deficit. Figures for revenue and expenditure in 2015 are largely the same as they were in the 2017 budget.</t>
  </si>
  <si>
    <t>Change in accounting systems</t>
  </si>
  <si>
    <t>In 2016 the government of PNG updated its use of accounting standards from the old Government Finance Statistics (GFS) GFS1986 to GFS2014</t>
  </si>
  <si>
    <t>The 2016 budget was the first to implement these changes, and the statistics from the final budget outcomes since 2012 were updated to the new GFS2014 format</t>
  </si>
  <si>
    <t>We have found that the changes were not major, making most comparisons over time reasonable</t>
  </si>
  <si>
    <t xml:space="preserve">There are some differences (which can be seen on the "Check” tab, but overall these are not so large that the longer time series cannot be used. </t>
  </si>
  <si>
    <t xml:space="preserve">There are also some discrepancies sometimes between totals and the sum or their components and totals as presented at different points in the budget. </t>
  </si>
  <si>
    <t>Again, these tend to be fairly small and can be seen on the “Check” tab where they are explained to the extent possible.</t>
  </si>
  <si>
    <t>This database takes information from seven budget tables, which are presented in the same format as in the budget, and are separated in the tabs below</t>
  </si>
  <si>
    <t>Fiscal data using the new format goes back to 2012. This can be found in the "Rev (Tb8)", "Exp (Tb9A)" "Exp(Tb9b)", "Fin (Tb10)" and "Debt (Tb12)" tabs.</t>
  </si>
  <si>
    <t>Longer time series can be found in those table which have the suffix "compare" in the tab title.</t>
  </si>
  <si>
    <t>In these "compare"  tabs data using GFS1986 is indicated in blue, while GFS2014 is indicated by black</t>
  </si>
  <si>
    <t xml:space="preserve">In 2014, GoPNG stopped budgeting using the recurrent/development divide. </t>
  </si>
  <si>
    <t>Although there is still a development budget (Vol III), the split between development and recurrent spending has not been used since then in reporting expenditure.</t>
  </si>
  <si>
    <t>Development spending can, however, still be found in the budget and is reported in this version up to 2017.</t>
  </si>
  <si>
    <t>GDP calculations</t>
  </si>
  <si>
    <t>In recent years, PNG GDP has been calculated by Treasury. This is referred to as the old GDP series.</t>
  </si>
  <si>
    <t>A new GDP series (2006-2013) has been calculated by NSO, and new GDP projections (2016-2021) based on this new series (which shows much higher GDP) have been calculated by PNG Treasury</t>
  </si>
  <si>
    <t>The old and new GDP series is shown in the Popn, Inflation, GDP and GDP (Tb1) tab</t>
  </si>
  <si>
    <t>The base year for IMF real GDP calculations is 1998, the base year for NSO real GDP calculations is 2013</t>
  </si>
  <si>
    <t>Previous budget projection comparisons</t>
  </si>
  <si>
    <t>Previous budget projections have been added below the current dataset to compare how projections have changed over time. This is not done for the "compare" tabs or for "Prices (Tb 9)".</t>
  </si>
  <si>
    <t>Due to the change in accounting systems, only data from the 2016 budget is comparable and cand be used in this way, except for Tb1 where GDP projections are shown back to the 2014 budget.</t>
  </si>
  <si>
    <t>As the database is updated, the number of previous budget comparisons possible will grow.</t>
  </si>
  <si>
    <t>Notes on simplification</t>
  </si>
  <si>
    <t>For ease of reading, some line items from the original budgets have not been included if they contain no data.</t>
  </si>
  <si>
    <t>Similarly, some line items have not been included if they duplicate exactly the summary line item above them</t>
  </si>
  <si>
    <t>"Fin (Tb10)" data comes from Table 10(I) of the budget, except for "Net lending/borrowing" which comes from Table 10(2).</t>
  </si>
  <si>
    <t>Updates</t>
  </si>
  <si>
    <t>The budget database will be updated twice a year to reflect new data when the FBO and new budget are released. It will also be updated as required if any errors are spotted or more historical data becomes available.</t>
  </si>
  <si>
    <t>You will be able to tell the most recent source of data through its addition to the title of the database, for example, currently the title is PNG Budget Database (2017 Budget)</t>
  </si>
  <si>
    <t>Acronyms:</t>
  </si>
  <si>
    <t>FBO</t>
  </si>
  <si>
    <t>Final Budget Outcome</t>
  </si>
  <si>
    <t>Colour coding system</t>
  </si>
  <si>
    <t>Background colour:</t>
  </si>
  <si>
    <t>The background colour indicates whether the column data is projected or final data.</t>
  </si>
  <si>
    <t>White</t>
  </si>
  <si>
    <t>Final or "Actual" outcome</t>
  </si>
  <si>
    <t>Dark grey</t>
  </si>
  <si>
    <t>Budgeted/projected outcome based on the most recent budget (including revised estimates), or on whatever data sorce is used.</t>
  </si>
  <si>
    <t>Light blue</t>
  </si>
  <si>
    <t>Data from the Final Budget Outcome documents, for comparison with budgeted data for the same year</t>
  </si>
  <si>
    <t>Text formatting</t>
  </si>
  <si>
    <t>Bold</t>
  </si>
  <si>
    <t>Figures in bold indicate a summary item that is a sum of the non-bolded items below it </t>
  </si>
  <si>
    <t>Italic</t>
  </si>
  <si>
    <t>Indicates that the figure is a subset of the non-bolded item above it</t>
  </si>
  <si>
    <t>Blue</t>
  </si>
  <si>
    <t>Used in the "compare" tabs to indicate data compiled using the old GFS1986 accounting standard</t>
  </si>
  <si>
    <t>Black</t>
  </si>
  <si>
    <t>Indicates data compiled using GFS 2014 accounting standard</t>
  </si>
  <si>
    <t>Light Green</t>
  </si>
  <si>
    <t>Indicates expenditure data relating to 2014 and 2015 is in GFS1986 format, but is no longer split by recurrent and development expenditure categories, so is not comparable to previous data</t>
  </si>
  <si>
    <t>Dark Green</t>
  </si>
  <si>
    <t>Used for previous budget projection comparisons</t>
  </si>
  <si>
    <t>Orange</t>
  </si>
  <si>
    <t>Used to indicate revenue data in 2015 that has been adjusted to reflect the use of gross GST (full details explained at the bottom of the Rev (Tb8) tab)</t>
  </si>
  <si>
    <t>Comments</t>
  </si>
  <si>
    <t>Comments and notes on particular data are available by hovering the mouse over cells that have a little red tab in the top right corner</t>
  </si>
  <si>
    <t>(Note: if you are looking at a note in one of the far left columns and cannot see the note, try scrolling the data as far as possible to the left. You should be able to see it)</t>
  </si>
  <si>
    <t>Table of Contents</t>
  </si>
  <si>
    <t>Tab 1</t>
  </si>
  <si>
    <t>Legend &amp; sources</t>
  </si>
  <si>
    <t>Notes on the database</t>
  </si>
  <si>
    <t>Tab 2</t>
  </si>
  <si>
    <t>Changes</t>
  </si>
  <si>
    <t>Describes changes between this database and the previous one</t>
  </si>
  <si>
    <t>Tab 3</t>
  </si>
  <si>
    <t>Check</t>
  </si>
  <si>
    <t>Compares old and new data (i.e. GFS1986 and GFS2014), as well as aggregates and summed components.</t>
  </si>
  <si>
    <t>Tab 4</t>
  </si>
  <si>
    <t>Popn, Inflation, GDP, Trade</t>
  </si>
  <si>
    <t>Population, inflation, GDP and trade statistics from PNG Treasury, IMF, NSO, World Bank &amp; BPNG</t>
  </si>
  <si>
    <t>Tab 5</t>
  </si>
  <si>
    <t>GDP (Tb1)</t>
  </si>
  <si>
    <t>Table 1 Nominal &amp; real GDP and contribution by sector</t>
  </si>
  <si>
    <t>Tab 6</t>
  </si>
  <si>
    <t>Rev (Tb12)</t>
  </si>
  <si>
    <t>Table 8 or Table C Revenue classified by taxes, grants and other income (may need to use in-text tables for more detail eg type of dividends)</t>
  </si>
  <si>
    <t>Tab 7</t>
  </si>
  <si>
    <t>Rev compare</t>
  </si>
  <si>
    <t>Comparison of revenue pre-2016 budget (GFS1986) and post-2016 Budget (GFS2014)</t>
  </si>
  <si>
    <t>Tab 8</t>
  </si>
  <si>
    <t>Exp (Tb13A)</t>
  </si>
  <si>
    <t>Table 9A Expenditure</t>
  </si>
  <si>
    <t>Tab 9</t>
  </si>
  <si>
    <t>Exp (Tb13B)</t>
  </si>
  <si>
    <t>Table 9B Expenditure disaggregated at national and sub-national level</t>
  </si>
  <si>
    <t>Tab 10</t>
  </si>
  <si>
    <t>Exp compare</t>
  </si>
  <si>
    <t>Comparison of expenditure pre-2016 budget (GFS1986) and post-2016 Budget (GFS2014)</t>
  </si>
  <si>
    <t>Tab 11</t>
  </si>
  <si>
    <t>Fin (Tb14)</t>
  </si>
  <si>
    <t>Table 10 Financial position</t>
  </si>
  <si>
    <t>Tab 12</t>
  </si>
  <si>
    <t>Fin compare</t>
  </si>
  <si>
    <t>Comparison of financial position pre-2016 budget (GFS1986) and post-2016 Budget (GFS2014)</t>
  </si>
  <si>
    <t>Tab 13</t>
  </si>
  <si>
    <t>Debt (Tb15)</t>
  </si>
  <si>
    <t>Table 12 Government debt</t>
  </si>
  <si>
    <t>Tab 14</t>
  </si>
  <si>
    <t>Debt compare</t>
  </si>
  <si>
    <t>Comparison of government debt pre-2016 budget (GFS1986) and post-2016 Budget (GFS2014)</t>
  </si>
  <si>
    <t>Tab 15</t>
  </si>
  <si>
    <t>Price assumptions (Tb13)</t>
  </si>
  <si>
    <t>Table 13 Other major assumptions underlying the budget</t>
  </si>
  <si>
    <t>Tab 16</t>
  </si>
  <si>
    <t>Analysis</t>
  </si>
  <si>
    <t>Provides some examples of graphs and analysis using budget data</t>
  </si>
  <si>
    <t>Special thanks to the following contributors -----------</t>
  </si>
  <si>
    <t>Kingtau Mambon</t>
  </si>
  <si>
    <t>Rohan Fox</t>
  </si>
  <si>
    <t>Jollanda Mathew</t>
  </si>
  <si>
    <t>Maholopa Laveil</t>
  </si>
  <si>
    <t>Andrew Anton Mako</t>
  </si>
  <si>
    <t>Win Nicholas</t>
  </si>
  <si>
    <t>Jonathan Wilson</t>
  </si>
  <si>
    <t>Jonathan Pryke</t>
  </si>
  <si>
    <t>Paul Flanagan</t>
  </si>
  <si>
    <t>Stephen Howes</t>
  </si>
  <si>
    <t>We also gratefully acknowledge funding from the Australian Aid Program in support of the ANU-UPNG Partnership</t>
  </si>
  <si>
    <t>All the best and happy researching</t>
  </si>
  <si>
    <t>CHANGES</t>
  </si>
  <si>
    <t>This sheet tracks the changes that have been made in this database compared with previous databases</t>
  </si>
  <si>
    <t>2021 FBO</t>
  </si>
  <si>
    <t>Added Non Resident Insurers Withholding Tax to Table 12</t>
  </si>
  <si>
    <t>GST of K2457.2 million in table 12 includes GST transfer to provinces of K721.2. Net of this GST transferred into Waigani Public Account(WPA) amounted to K1794.1 million</t>
  </si>
  <si>
    <t xml:space="preserve">Added Sundry/(Other) Income to Other Revenue Table 12 </t>
  </si>
  <si>
    <t>Added Monetary gold and special drawing rights (SDRs) to Table 14</t>
  </si>
  <si>
    <t>Added Monetary gold and special drawing rights (SDRs) to Table 15</t>
  </si>
  <si>
    <t>2022 Budget</t>
  </si>
  <si>
    <t>Added in data from the 2022 budget</t>
  </si>
  <si>
    <t>Removed Population, inflation and GDP tab as more updated figures are now available in the PNG economic database: https://devpolicy.org/pngeconomic/</t>
  </si>
  <si>
    <t>2020 FBO</t>
  </si>
  <si>
    <t>Added in data from the 2020 FBO</t>
  </si>
  <si>
    <t>In table 13B the "Interest payments" heading is changed to "Debt service (interest plus fees and charges)"</t>
  </si>
  <si>
    <t>2021 Budget</t>
  </si>
  <si>
    <t>Added in data from the 2021 Budget</t>
  </si>
  <si>
    <t>Added in data on Current account and Capital account balances from Table 6 to the Popn, Inflation, GDP, Trade tab</t>
  </si>
  <si>
    <t>World Bank population data has been significantly updated, both new and old series' are listed in the Popn, Inflation, GDP, Trade tab</t>
  </si>
  <si>
    <t>2019 FBO</t>
  </si>
  <si>
    <t>Added in data for 2019 from 2019 FBO</t>
  </si>
  <si>
    <t>Note: the FBO does not have a new GDP table, as such "GDP (Tb1)" has not been adjusted</t>
  </si>
  <si>
    <t>2020 Budget</t>
  </si>
  <si>
    <t>Added in data and projections from 2020 Budget</t>
  </si>
  <si>
    <t>Removed Withdrawals of income from quasi-corporations (Tb12) - no longer any data</t>
  </si>
  <si>
    <t>2018 FBO</t>
  </si>
  <si>
    <t>Added in data for 2018 from 2018 FBO</t>
  </si>
  <si>
    <t>Moved data from the 2018 budget to the main spreadsheet for direct comparison to the 2018 outcome</t>
  </si>
  <si>
    <t>Removed (hidden) indented items under "Rent" section of Rev (Tb12) - extraneous information</t>
  </si>
  <si>
    <t>Added in "Other current transfers" under "Transfers not elsewhere classified" section of Rev (Tb12)</t>
  </si>
  <si>
    <t>2019 Budget</t>
  </si>
  <si>
    <t>Replaced 2017-2022 estimates with 2019 Budget data 2017-2023</t>
  </si>
  <si>
    <t>hidden - property income, MV taxes, sundry taxes</t>
  </si>
  <si>
    <t>Changed table numbers to coincide with 2019 Budget</t>
  </si>
  <si>
    <t>2017 FBO</t>
  </si>
  <si>
    <t>Replaced 2017 projections from 2018 Budget with 2017 FBO data</t>
  </si>
  <si>
    <t>Removed (hidden) indented items from "Grants" section of Rev (Tb12) - extraneous information</t>
  </si>
  <si>
    <t>Removed (hidden) indented items under "Transfers elsewhere classified" in the "Other revenue" section, as 2017 FBO has removed this info</t>
  </si>
  <si>
    <t>Removed (hidden) indented items from "Grants" section of Exp (Tb13A) - extraneous information</t>
  </si>
  <si>
    <t>Changed line item name from "Extraordinary financing" to "Others" under Loans section in Debt (Tb15) as name has changed in 2017 FBO</t>
  </si>
  <si>
    <t>2018 Budget</t>
  </si>
  <si>
    <t>Replaced 2015-2021 estimates with 2018 Budget data 2015-2022</t>
  </si>
  <si>
    <t>Added in "notes from the 2018 budget" in the Notes tab</t>
  </si>
  <si>
    <t>Updated Popn, Inflation, GDP, Trade tab with data from 2018 Budget and international orgs as per 1 Dec 2018</t>
  </si>
  <si>
    <t>Removed red background and note in Rev tabs as 2018 Budget data no longer contains suspected error with regard to "net" and "gross" GST</t>
  </si>
  <si>
    <t>Removed "Grants from other general government units" from Revenue tabs as this has been moved to "SWF" in "Transfers not elsewhere classified", and contained no historical data</t>
  </si>
  <si>
    <t>Added in sovereign bond to Fin Tb 10 (taken from Table 32), as this contributes to the referenced deficit figure in the 2018 Budget</t>
  </si>
  <si>
    <t>Changed table numbers as per the 2018 Budget</t>
  </si>
  <si>
    <t>Added in new GDP sectors as per 2018 Budget</t>
  </si>
  <si>
    <t>Added in dotted line in-between 2001-2002 and 2006-2007 to indicate different sources of data in GDP tab (BPNG 1989-2001, Treasury docs 2002 onwards), and then added sectors from 2007 onwards</t>
  </si>
  <si>
    <t>Added a dotted line in-between 2014 and 2015 separating the GDP and debt/GDP ratios as new GDP figures have been used 2015 onwards, while old GDP has been used 2012-2014</t>
  </si>
  <si>
    <t>Added a note in the Debt tab to discuss the above</t>
  </si>
  <si>
    <t>Removed lines from the notes tab saying that NSO has not released (new) real GDP figures</t>
  </si>
  <si>
    <t>Added in note to the notes tab discussing the use of 2017 supplementary budget data for 2017 in the 2018 budget</t>
  </si>
  <si>
    <t>Added in real GDP figures as per GDP Table 1 to Popn, Inflation etc tab</t>
  </si>
  <si>
    <t>Added note in to Rev Tb8 tab to discuss the 2015 revenue figures</t>
  </si>
  <si>
    <t>Removed (hidden) sector-level GDP deflators, real GDP and growth rates from GDP tab, as this has not been used in any past analysis, seems extraneous</t>
  </si>
  <si>
    <t>Removed "Other taxes" from Revenue tabs as it has been removed from 2018 Budget and contained no historical data</t>
  </si>
  <si>
    <t>Removed "Other dividends" from revenue tabs as it has been removed from 2018 Budget and contained no historical data</t>
  </si>
  <si>
    <t>Added in "withdrawals from income of quasi-corporations" in revenue tabs as per 2018 Budget</t>
  </si>
  <si>
    <t>Removed "premiums and fees" from expenses tabs as it has been removed from 2018 Budget and contained no historical data</t>
  </si>
  <si>
    <t>Added in "current expense - transfers not elsewhere classified" to "Net acquisition nonfinancial assets" as per 2018 Budget expenditure tabs</t>
  </si>
  <si>
    <t>Removed (hidden) all indented items in Exp table 9B - except for where it identifies interest to non-residents versus residents, as this has not be used in any past analysis, seems extraneous</t>
  </si>
  <si>
    <t>Removed "Concessional loans" and "Grants" section of Exp Tb9B and replaced with "Donor Support Grants" and "Loan Drawdowns" as per 2018 Budget (and removed items contained no historical data)</t>
  </si>
  <si>
    <t>Removed (hidden) all double-indented items in Fin table 10 - as this information has not been used in any past analysis, seems extraneous</t>
  </si>
  <si>
    <t>2016 FBO</t>
  </si>
  <si>
    <t>Replaced 2016 figures and updated 2015 figures with 2016 FBO data</t>
  </si>
  <si>
    <t>In analysis tab, clarified which are 1986 and which are 2014 GFS.</t>
  </si>
  <si>
    <t>In analysis tab, switched to 2014 GFS numbers in 2012</t>
  </si>
  <si>
    <t>Added a red background and note in the Rev tabs to indicate where we think the numbers report "net" GST, and should instead report "gross" GST</t>
  </si>
  <si>
    <t>COMPARISONS &amp; CHECKS</t>
  </si>
  <si>
    <t>Revenue (old)</t>
  </si>
  <si>
    <t>Revenue (new)</t>
  </si>
  <si>
    <t>Difference between old and new</t>
  </si>
  <si>
    <t>Difference as % of old total</t>
  </si>
  <si>
    <t>Expenditure (old)</t>
  </si>
  <si>
    <t>Expenditure (new)</t>
  </si>
  <si>
    <t>Total revenue and grants (old)</t>
  </si>
  <si>
    <t>Total revenue and grants (by addition)</t>
  </si>
  <si>
    <t>Difference</t>
  </si>
  <si>
    <t>Total revenue and grants (new)</t>
  </si>
  <si>
    <t>Total expenditure and net lending (exp compare) (old)</t>
  </si>
  <si>
    <t>Total expenditure (exp compare) (old) (by addition)</t>
  </si>
  <si>
    <t>Total expenditure and net lending Tb13B (new)</t>
  </si>
  <si>
    <t>Total expenditure Tb13B (new) (by addition)</t>
  </si>
  <si>
    <t>Total expenditure and net lending Tb13A (new)</t>
  </si>
  <si>
    <t>Total expenditure and net lending Tb13A (new) (by addition)</t>
  </si>
  <si>
    <t>National departments Tb13B (new)</t>
  </si>
  <si>
    <t>National departments (by addition) (new)</t>
  </si>
  <si>
    <t>Interest</t>
  </si>
  <si>
    <t>Surplus/(Deficit) (Fin compare) (old)</t>
  </si>
  <si>
    <t>Revenue minus Expenditure (rev &amp; exp compare) (old)</t>
  </si>
  <si>
    <r>
      <t>Surplus/(Deficit) (Tb14) (new)</t>
    </r>
    <r>
      <rPr>
        <b/>
        <sz val="11"/>
        <color theme="1"/>
        <rFont val="Calibri"/>
        <family val="2"/>
        <scheme val="minor"/>
      </rPr>
      <t>*</t>
    </r>
  </si>
  <si>
    <t>Revenue minus Expenditure (rev &amp; exp compare) (new)</t>
  </si>
  <si>
    <t>Suggestions for comparisons</t>
  </si>
  <si>
    <t>a.</t>
  </si>
  <si>
    <t>National department expenditure(GFS2014) includes interest for the years 2012 to 2014, but not afterwards, suggest removing interest from 2012-2014 national dept figures if comparing across time</t>
  </si>
  <si>
    <t>b.</t>
  </si>
  <si>
    <t>In 2011, using GFS1986, there is a difference between the deficit and revenue minus expenditure; suggest using figure for total expenditure used in the deficit calculation (i.e. total expenditure = 9370.6 (p.19 of 2013 Budget)).</t>
  </si>
  <si>
    <t>TABLE 1: GROSS DOMESTIC PRODUCT BY</t>
  </si>
  <si>
    <t>ECONOMIC ACTIVITY AT CURRENT PRICES</t>
  </si>
  <si>
    <t>ACTUAL</t>
  </si>
  <si>
    <t>ESTIMATE</t>
  </si>
  <si>
    <t>PROJECTION</t>
  </si>
  <si>
    <t>BPNG</t>
  </si>
  <si>
    <t>2023 Budget</t>
  </si>
  <si>
    <t>BY SECTOR</t>
  </si>
  <si>
    <t>Agriculture, Forestry and Fishing</t>
  </si>
  <si>
    <t>nominal</t>
  </si>
  <si>
    <t>deflator</t>
  </si>
  <si>
    <t>real</t>
  </si>
  <si>
    <t>rate of real growth</t>
  </si>
  <si>
    <t>Oil and Gas Extraction</t>
  </si>
  <si>
    <t>Mining and Quarrying</t>
  </si>
  <si>
    <t>Manufacturing</t>
  </si>
  <si>
    <t>Electricity, gas and water</t>
  </si>
  <si>
    <t>nominal (discontinued)</t>
  </si>
  <si>
    <t>Electricity, gas and air conditioning</t>
  </si>
  <si>
    <t>Water supply &amp; waste management</t>
  </si>
  <si>
    <t>Construction</t>
  </si>
  <si>
    <t>Wholesale and retail trade</t>
  </si>
  <si>
    <t>Transport, storage and communication</t>
  </si>
  <si>
    <t>Accommodation and food services</t>
  </si>
  <si>
    <t>Information and communication</t>
  </si>
  <si>
    <t>Finance, real estate and business services</t>
  </si>
  <si>
    <t>Real estate activities</t>
  </si>
  <si>
    <t>Professional and scientific</t>
  </si>
  <si>
    <t>Administrative and support services</t>
  </si>
  <si>
    <t>Public administration and defence</t>
  </si>
  <si>
    <t>Education</t>
  </si>
  <si>
    <t>Community, social and personal services</t>
  </si>
  <si>
    <t>Health and social work activities</t>
  </si>
  <si>
    <t>Other service activities</t>
  </si>
  <si>
    <t xml:space="preserve">TOTAL GDP </t>
  </si>
  <si>
    <t>rate of nominal growth (%)</t>
  </si>
  <si>
    <t>rate of real growth (%)</t>
  </si>
  <si>
    <t>Total non-mining GDP</t>
  </si>
  <si>
    <t>Notes:</t>
  </si>
  <si>
    <t xml:space="preserve">Vertical dotted lines indicate a change of data series. 1989-2001 data comes from BPNG documents, while 2002 onwards comes from Treasury documents. </t>
  </si>
  <si>
    <t>From 2007 onwards data comes from the 2018 budget which uses NSO new GDP, and added sectors</t>
  </si>
  <si>
    <t>2022 Budget Projections</t>
  </si>
  <si>
    <t>2021 Budget Projections</t>
  </si>
  <si>
    <t>2020 Budget projections</t>
  </si>
  <si>
    <t>(2016-2020)</t>
  </si>
  <si>
    <t>2017 Budget projections</t>
  </si>
  <si>
    <t>Total GDP*</t>
  </si>
  <si>
    <t>nominal (a)</t>
  </si>
  <si>
    <t>Deflator</t>
  </si>
  <si>
    <t>real (b)</t>
  </si>
  <si>
    <t>rate of nominal growth</t>
  </si>
  <si>
    <t>2016 Budget projections</t>
  </si>
  <si>
    <t>2015 Budget projections</t>
  </si>
  <si>
    <t>(2015-2019)</t>
  </si>
  <si>
    <t>2014 Budget projections</t>
  </si>
  <si>
    <t>(2013-2018)</t>
  </si>
  <si>
    <t>Table 12: CENTRAL GOVERNMENT REVENUE</t>
  </si>
  <si>
    <t>ECONOMIC CLASSIFICATION</t>
  </si>
  <si>
    <t>(Kina Million)</t>
  </si>
  <si>
    <t>2016 Budget</t>
  </si>
  <si>
    <t>2018 Budget*</t>
  </si>
  <si>
    <t>TOTAL REVENUE (Incl. grants)</t>
  </si>
  <si>
    <t>TAXES</t>
  </si>
  <si>
    <t>Taxes on Income, Profits and Capital Gains</t>
  </si>
  <si>
    <t>Payable by individuals</t>
  </si>
  <si>
    <t xml:space="preserve">        Personal Income Tax</t>
  </si>
  <si>
    <t>Payable by corporations and other enterprises</t>
  </si>
  <si>
    <t xml:space="preserve">        Company Tax</t>
  </si>
  <si>
    <t xml:space="preserve">        Mining and Petroleum Taxes</t>
  </si>
  <si>
    <t xml:space="preserve">        Royalties Tax</t>
  </si>
  <si>
    <t xml:space="preserve">        Management Tax</t>
  </si>
  <si>
    <t>Other taxes on income, profits and capital gains</t>
  </si>
  <si>
    <t xml:space="preserve">        Dividend Withholding Tax Mining</t>
  </si>
  <si>
    <t>-</t>
  </si>
  <si>
    <t xml:space="preserve">        Dividend Withholding Tax Non Mining</t>
  </si>
  <si>
    <t xml:space="preserve">        Non Resident Insurers Withholding Tax</t>
  </si>
  <si>
    <t xml:space="preserve">        Interest Withholding Tax</t>
  </si>
  <si>
    <t xml:space="preserve">        Tax Related Court Fines</t>
  </si>
  <si>
    <t xml:space="preserve">        Sundry IRC Taxes &amp; Income</t>
  </si>
  <si>
    <t>Taxes on Payroll and Workforce</t>
  </si>
  <si>
    <t xml:space="preserve">      Training Levy</t>
  </si>
  <si>
    <t>Taxes on Goods and Services</t>
  </si>
  <si>
    <t xml:space="preserve">  General taxes on goods and services</t>
  </si>
  <si>
    <t xml:space="preserve">    Value Added Tax</t>
  </si>
  <si>
    <r>
      <t xml:space="preserve">        GST</t>
    </r>
    <r>
      <rPr>
        <i/>
        <vertAlign val="superscript"/>
        <sz val="9"/>
        <color theme="1"/>
        <rFont val="Helvetica Neue"/>
        <family val="2"/>
      </rPr>
      <t>*</t>
    </r>
  </si>
  <si>
    <t xml:space="preserve">        GST Collection at Provinces</t>
  </si>
  <si>
    <t xml:space="preserve">        GST Collection at Ports</t>
  </si>
  <si>
    <t xml:space="preserve">        GST Refunds</t>
  </si>
  <si>
    <t xml:space="preserve">        GST from IRC Trust</t>
  </si>
  <si>
    <t xml:space="preserve">    Taxes on financial and capital transactions</t>
  </si>
  <si>
    <t xml:space="preserve">        Stamp Duties</t>
  </si>
  <si>
    <t>Excise</t>
  </si>
  <si>
    <t xml:space="preserve">        Excise Duty</t>
  </si>
  <si>
    <t xml:space="preserve">        Import Excise</t>
  </si>
  <si>
    <t>Profits of fiscal monopolies</t>
  </si>
  <si>
    <t>Taxes on specific services</t>
  </si>
  <si>
    <t xml:space="preserve">        Bookmakers' Turnover Tax</t>
  </si>
  <si>
    <t xml:space="preserve">        Gaming Machine Turnover Tax</t>
  </si>
  <si>
    <t xml:space="preserve">        Departure Tax</t>
  </si>
  <si>
    <t>Taxes on use of goods and on permission to use goods or perform activities</t>
  </si>
  <si>
    <t xml:space="preserve">        Motor vehicles taxes</t>
  </si>
  <si>
    <t xml:space="preserve">        Other taxes on use of goods and on permission to use goods or perform activities</t>
  </si>
  <si>
    <t xml:space="preserve">  Motor Vehicle Taxes</t>
  </si>
  <si>
    <t xml:space="preserve">        Motor Vehicle Registration</t>
  </si>
  <si>
    <t xml:space="preserve">        Commercial Vehicle Licenses</t>
  </si>
  <si>
    <t xml:space="preserve">  Other taxes on use of goods and on permission to use goods or perform activities</t>
  </si>
  <si>
    <t xml:space="preserve">        Bookmakers' Licenses</t>
  </si>
  <si>
    <t xml:space="preserve">        Coastal Trading Licenses</t>
  </si>
  <si>
    <t xml:space="preserve">        Inflammable Liquid</t>
  </si>
  <si>
    <t xml:space="preserve">        Trade Licenses</t>
  </si>
  <si>
    <t xml:space="preserve">        Insurers' and Brokers' Licences</t>
  </si>
  <si>
    <t xml:space="preserve">        Motor Vehicle Trade Licenses</t>
  </si>
  <si>
    <t>Other taxes on goods and services</t>
  </si>
  <si>
    <t xml:space="preserve">        Sundry Taxes (Customs)</t>
  </si>
  <si>
    <t>Taxes on International Trade and Transactions</t>
  </si>
  <si>
    <t xml:space="preserve">  Customs and other import duties</t>
  </si>
  <si>
    <t xml:space="preserve">        Import Duty</t>
  </si>
  <si>
    <t xml:space="preserve">        Other Import Taxes</t>
  </si>
  <si>
    <t xml:space="preserve">        Sundry Tax Receipts (Import Duties)</t>
  </si>
  <si>
    <t xml:space="preserve">  Taxes on exports</t>
  </si>
  <si>
    <t xml:space="preserve">        Export Tax</t>
  </si>
  <si>
    <t xml:space="preserve">    </t>
  </si>
  <si>
    <t>GRANTS</t>
  </si>
  <si>
    <t xml:space="preserve">  From Foreign Governments</t>
  </si>
  <si>
    <t xml:space="preserve">     Current</t>
  </si>
  <si>
    <t xml:space="preserve">       Cash</t>
  </si>
  <si>
    <t xml:space="preserve">       In-Kind</t>
  </si>
  <si>
    <t xml:space="preserve">     Capital</t>
  </si>
  <si>
    <t xml:space="preserve">      Cash</t>
  </si>
  <si>
    <t xml:space="preserve">      In-Kind</t>
  </si>
  <si>
    <t xml:space="preserve">  From International Organizations</t>
  </si>
  <si>
    <r>
      <t xml:space="preserve"> </t>
    </r>
    <r>
      <rPr>
        <b/>
        <sz val="10"/>
        <color theme="1"/>
        <rFont val="Helvetica Neue"/>
        <family val="2"/>
      </rPr>
      <t xml:space="preserve">  Current</t>
    </r>
  </si>
  <si>
    <t xml:space="preserve">     Cash</t>
  </si>
  <si>
    <t xml:space="preserve">     In-Kind</t>
  </si>
  <si>
    <t xml:space="preserve">   Capital</t>
  </si>
  <si>
    <t>OTHER REVENUE</t>
  </si>
  <si>
    <t>Property Income</t>
  </si>
  <si>
    <t xml:space="preserve">    Interest</t>
  </si>
  <si>
    <t xml:space="preserve">    Dividends</t>
  </si>
  <si>
    <t xml:space="preserve">        Mining and Petroleum Dividends</t>
  </si>
  <si>
    <t xml:space="preserve">        Dividends from Statutory Authorites</t>
  </si>
  <si>
    <t xml:space="preserve">        Shares in Private Enterprise</t>
  </si>
  <si>
    <t xml:space="preserve">        Dividends from State Owned Enterprises</t>
  </si>
  <si>
    <t xml:space="preserve">     Rent</t>
  </si>
  <si>
    <t xml:space="preserve">        Land lease rental</t>
  </si>
  <si>
    <t xml:space="preserve">        License fees and royalty payments</t>
  </si>
  <si>
    <t xml:space="preserve">        Petroleum prospecting licenses</t>
  </si>
  <si>
    <t xml:space="preserve"> Sales of goods and services</t>
  </si>
  <si>
    <t xml:space="preserve">      Administrative fees</t>
  </si>
  <si>
    <t xml:space="preserve">      Incidental sales by nonmarket establishments</t>
  </si>
  <si>
    <t xml:space="preserve">  Fines, penalties, and forfeits</t>
  </si>
  <si>
    <t xml:space="preserve"> Transfers not elsewhere classified</t>
  </si>
  <si>
    <t xml:space="preserve">        Other current transfers</t>
  </si>
  <si>
    <t xml:space="preserve">         Payroll commission</t>
  </si>
  <si>
    <t xml:space="preserve">         State services and statutory authority</t>
  </si>
  <si>
    <t xml:space="preserve">        SWF</t>
  </si>
  <si>
    <t xml:space="preserve">        Sundry/(Other)Income</t>
  </si>
  <si>
    <t xml:space="preserve">   Premiums, fees and claims related to nonlife insurance and </t>
  </si>
  <si>
    <t>Note: *GST represents the total of collections by Provinces, PNG Ports and less Refunds</t>
  </si>
  <si>
    <t>2022 budget projections</t>
  </si>
  <si>
    <r>
      <t xml:space="preserve">        GST</t>
    </r>
    <r>
      <rPr>
        <i/>
        <vertAlign val="superscript"/>
        <sz val="9"/>
        <color theme="6" tint="-0.499984740745262"/>
        <rFont val="Helvetica Neue"/>
        <family val="2"/>
      </rPr>
      <t>*</t>
    </r>
  </si>
  <si>
    <r>
      <t xml:space="preserve"> </t>
    </r>
    <r>
      <rPr>
        <b/>
        <sz val="10"/>
        <color theme="6" tint="-0.499984740745262"/>
        <rFont val="Helvetica Neue"/>
        <family val="2"/>
      </rPr>
      <t xml:space="preserve">  Current</t>
    </r>
  </si>
  <si>
    <t>2021 budget projections</t>
  </si>
  <si>
    <t xml:space="preserve">        Non-Resident Insurers Withholding Tax</t>
  </si>
  <si>
    <t xml:space="preserve">  Other taxes on use of goods and on permission to use good</t>
  </si>
  <si>
    <t xml:space="preserve">        Coastal trading licenses</t>
  </si>
  <si>
    <t xml:space="preserve">        Inflammable liquid</t>
  </si>
  <si>
    <t xml:space="preserve">        Trade licenses</t>
  </si>
  <si>
    <t xml:space="preserve">        Insurers' and Brokers' licenses</t>
  </si>
  <si>
    <t xml:space="preserve">      Imputed sales of goods and services</t>
  </si>
  <si>
    <r>
      <t xml:space="preserve">      </t>
    </r>
    <r>
      <rPr>
        <b/>
        <sz val="10"/>
        <color theme="6" tint="-0.499984740745262"/>
        <rFont val="Helvetica Neue"/>
        <family val="2"/>
      </rPr>
      <t>Current tranfers not elsewhere classified</t>
    </r>
  </si>
  <si>
    <t xml:space="preserve">         SWF</t>
  </si>
  <si>
    <t xml:space="preserve">        Non-Resident InsuersWithholding Tax</t>
  </si>
  <si>
    <r>
      <t xml:space="preserve">        GST</t>
    </r>
    <r>
      <rPr>
        <i/>
        <vertAlign val="superscript"/>
        <sz val="9"/>
        <color theme="6" tint="-0.499984740745262"/>
        <rFont val="Helvetica Neue"/>
        <family val="2"/>
      </rPr>
      <t>2</t>
    </r>
  </si>
  <si>
    <t xml:space="preserve">  Motor Veihecle Taxes</t>
  </si>
  <si>
    <t xml:space="preserve">    Motor Vehicle Registration</t>
  </si>
  <si>
    <t xml:space="preserve">    Commercial Vehicle Licenses</t>
  </si>
  <si>
    <t xml:space="preserve">   Sundry Taxes (Customs)</t>
  </si>
  <si>
    <t xml:space="preserve">         Sundry Tax Receipts (Import Duties)</t>
  </si>
  <si>
    <t xml:space="preserve">  Property Income </t>
  </si>
  <si>
    <t xml:space="preserve">        Mining Petroleum and Gas Dividends</t>
  </si>
  <si>
    <r>
      <t xml:space="preserve">  </t>
    </r>
    <r>
      <rPr>
        <b/>
        <sz val="10"/>
        <color theme="6" tint="-0.499984740745262"/>
        <rFont val="Helvetica Neue"/>
        <family val="2"/>
      </rPr>
      <t>Fines, penalties, and forfeits</t>
    </r>
  </si>
  <si>
    <r>
      <t xml:space="preserve">        </t>
    </r>
    <r>
      <rPr>
        <b/>
        <sz val="10"/>
        <color theme="6" tint="-0.499984740745262"/>
        <rFont val="Helvetica Neue"/>
        <family val="2"/>
      </rPr>
      <t>Subsidies</t>
    </r>
  </si>
  <si>
    <t xml:space="preserve">          Payroll commission</t>
  </si>
  <si>
    <r>
      <t xml:space="preserve">     </t>
    </r>
    <r>
      <rPr>
        <b/>
        <sz val="10"/>
        <color theme="6" tint="-0.499984740745262"/>
        <rFont val="Helvetica Neue"/>
        <family val="2"/>
      </rPr>
      <t>Capital tranfers not elsewhere classified</t>
    </r>
  </si>
  <si>
    <t>2019 Budget projections</t>
  </si>
  <si>
    <t xml:space="preserve">        Current</t>
  </si>
  <si>
    <t xml:space="preserve">                Cash</t>
  </si>
  <si>
    <t xml:space="preserve">                In-Kind</t>
  </si>
  <si>
    <t xml:space="preserve">        Capital</t>
  </si>
  <si>
    <t xml:space="preserve">    Cash</t>
  </si>
  <si>
    <t xml:space="preserve">    In-Kind</t>
  </si>
  <si>
    <t xml:space="preserve">      Land Lease Rental</t>
  </si>
  <si>
    <t xml:space="preserve">     Petroleum Prospecting Licenses</t>
  </si>
  <si>
    <t>2018 Budget projections</t>
  </si>
  <si>
    <t>General taxes on goods and services</t>
  </si>
  <si>
    <t xml:space="preserve">        GST</t>
  </si>
  <si>
    <t>Customs and other import duties</t>
  </si>
  <si>
    <t>Taxes on exports</t>
  </si>
  <si>
    <t>From Foreign Governments</t>
  </si>
  <si>
    <t>From International Organizations</t>
  </si>
  <si>
    <t>Dividends</t>
  </si>
  <si>
    <t>Withdrawals from income of quasi-corporations</t>
  </si>
  <si>
    <t>Rent</t>
  </si>
  <si>
    <t>Sales of goods and services</t>
  </si>
  <si>
    <t xml:space="preserve">        Administrative fees</t>
  </si>
  <si>
    <t xml:space="preserve">        Incidental sales by nonmarket establishments</t>
  </si>
  <si>
    <t>Fines, penalties, and forfeits</t>
  </si>
  <si>
    <t>Transfers not elsewhere classified</t>
  </si>
  <si>
    <t>Table 8: CENTRAL GOVERNMENT REVENUE</t>
  </si>
  <si>
    <t>2017 Budget</t>
  </si>
  <si>
    <t>Taxes on financial and capital transactions</t>
  </si>
  <si>
    <t>Other taxes</t>
  </si>
  <si>
    <t xml:space="preserve">        Payable solely by business</t>
  </si>
  <si>
    <t xml:space="preserve">        Payable by other than business or unidentifiable</t>
  </si>
  <si>
    <t>From Other General Government Units</t>
  </si>
  <si>
    <t xml:space="preserve">        Other Dividends</t>
  </si>
  <si>
    <t xml:space="preserve">        Salaries/Wages (Group Tax)</t>
  </si>
  <si>
    <t xml:space="preserve">        Individual Income Tax (Assessed)</t>
  </si>
  <si>
    <t xml:space="preserve">    Taxes on International Trade and Transactions</t>
  </si>
  <si>
    <t>REVENUE COMPARISONS</t>
  </si>
  <si>
    <t>BY ECONOMIC CLASSIFICATION</t>
  </si>
  <si>
    <t xml:space="preserve">ACTUAL </t>
  </si>
  <si>
    <t>(Kina million)</t>
  </si>
  <si>
    <t>1995 Budget</t>
  </si>
  <si>
    <t>1996 Budget</t>
  </si>
  <si>
    <t>1999 Budget</t>
  </si>
  <si>
    <r>
      <rPr>
        <sz val="10"/>
        <color theme="1"/>
        <rFont val="Helvetica Neue"/>
        <family val="2"/>
      </rPr>
      <t>2016 Budget</t>
    </r>
    <r>
      <rPr>
        <sz val="10"/>
        <color rgb="FF3366FF"/>
        <rFont val="Helvetica Neue"/>
        <family val="2"/>
      </rPr>
      <t>/ 2013 FBO</t>
    </r>
  </si>
  <si>
    <r>
      <t>2016 Budget</t>
    </r>
    <r>
      <rPr>
        <sz val="10"/>
        <color rgb="FF3366FF"/>
        <rFont val="Helvetica Neue"/>
        <family val="2"/>
      </rPr>
      <t>/ 2013 FBO</t>
    </r>
  </si>
  <si>
    <r>
      <rPr>
        <sz val="10"/>
        <color theme="1"/>
        <rFont val="Helvetica Neue"/>
        <family val="2"/>
      </rPr>
      <t>2016 Budget</t>
    </r>
    <r>
      <rPr>
        <sz val="10"/>
        <color rgb="FF3366FF"/>
        <rFont val="Helvetica Neue"/>
        <family val="2"/>
      </rPr>
      <t>/ 2015 FBO</t>
    </r>
  </si>
  <si>
    <r>
      <rPr>
        <sz val="10"/>
        <color theme="1"/>
        <rFont val="Helvetica Neue"/>
        <family val="2"/>
      </rPr>
      <t>2018 Budget</t>
    </r>
    <r>
      <rPr>
        <sz val="10"/>
        <color rgb="FF3366FF"/>
        <rFont val="Helvetica Neue"/>
        <family val="2"/>
      </rPr>
      <t>/ 2015 FBO</t>
    </r>
  </si>
  <si>
    <t>TOTAL REVENUE AND GRANTS (GFS2014)</t>
  </si>
  <si>
    <t>TOTAL REVENUE AND GRANTS (GFS1986)</t>
  </si>
  <si>
    <t>Personal Income Tax</t>
  </si>
  <si>
    <t>Company Tax</t>
  </si>
  <si>
    <t>Mining and Petroleum Taxes</t>
  </si>
  <si>
    <t>Royalties Tax</t>
  </si>
  <si>
    <t>Mining Levy</t>
  </si>
  <si>
    <t>Management Tax</t>
  </si>
  <si>
    <t>Dividend Withholding Tax Mining</t>
  </si>
  <si>
    <t>Dividend Withholding Tax Non Mining</t>
  </si>
  <si>
    <t>Dividend Withholding Tax</t>
  </si>
  <si>
    <t>Interest Withholding Tax</t>
  </si>
  <si>
    <t>Gaming Tax</t>
  </si>
  <si>
    <t>Other: Direct</t>
  </si>
  <si>
    <t>Sundry IRC Taxes &amp; Income</t>
  </si>
  <si>
    <t>Tax related court fines</t>
  </si>
  <si>
    <t xml:space="preserve"> </t>
  </si>
  <si>
    <t>GST</t>
  </si>
  <si>
    <t>Stamp Duties</t>
  </si>
  <si>
    <t>Excise Duty</t>
  </si>
  <si>
    <t>Import Excise</t>
  </si>
  <si>
    <t>Excise Duty on Imports</t>
  </si>
  <si>
    <t>Bookmakers Turnover Tax</t>
  </si>
  <si>
    <t>Gaming Machine Turnover Tax</t>
  </si>
  <si>
    <t>Departure Tax</t>
  </si>
  <si>
    <t>Motor vehicles taxes</t>
  </si>
  <si>
    <t>Other taxes on use of goods and on permission to use goods or perform activities</t>
  </si>
  <si>
    <t>Import Duty</t>
  </si>
  <si>
    <t>Other Import Taxes</t>
  </si>
  <si>
    <t>Other Indirect</t>
  </si>
  <si>
    <t>Export Tax</t>
  </si>
  <si>
    <t>Export Duty</t>
  </si>
  <si>
    <t xml:space="preserve">     </t>
  </si>
  <si>
    <t>NON TAX REVENUE</t>
  </si>
  <si>
    <t xml:space="preserve">        Dividends</t>
  </si>
  <si>
    <t xml:space="preserve">                Mining Petroleum and Gas Dividends</t>
  </si>
  <si>
    <t xml:space="preserve">                Dividends from Statutory Authorites</t>
  </si>
  <si>
    <t xml:space="preserve">                Shares in Private Enterprise</t>
  </si>
  <si>
    <t xml:space="preserve">                Dividends from State Owned Enterprises</t>
  </si>
  <si>
    <t>Property income</t>
  </si>
  <si>
    <t xml:space="preserve">        Other</t>
  </si>
  <si>
    <t xml:space="preserve">        MRSF/SWF transfer (Other)</t>
  </si>
  <si>
    <t>Interest and fees from lending</t>
  </si>
  <si>
    <t xml:space="preserve">        Payroll commission</t>
  </si>
  <si>
    <t xml:space="preserve">        State services and statutory authority</t>
  </si>
  <si>
    <t>Other non-tax revenue</t>
  </si>
  <si>
    <t>AIA</t>
  </si>
  <si>
    <t>Asset sales</t>
  </si>
  <si>
    <t>Injections from trust accounts</t>
  </si>
  <si>
    <t>TOTAL REVENUE</t>
  </si>
  <si>
    <t>Budgetary Support</t>
  </si>
  <si>
    <t>Project Support Grants</t>
  </si>
  <si>
    <r>
      <t xml:space="preserve"> </t>
    </r>
    <r>
      <rPr>
        <sz val="10"/>
        <color theme="1"/>
        <rFont val="Helvetica Neue"/>
        <family val="2"/>
      </rPr>
      <t xml:space="preserve">  Current</t>
    </r>
  </si>
  <si>
    <t>Infrastructure Tax Credit</t>
  </si>
  <si>
    <t xml:space="preserve">TABLE 13A: BUDGETARY GOVERNMENT EXPENDITURE </t>
  </si>
  <si>
    <t>ESTIMATES</t>
  </si>
  <si>
    <t>2018  Budget</t>
  </si>
  <si>
    <t>TOTAL EXPENDITURE</t>
  </si>
  <si>
    <t>Compensation of Employees</t>
  </si>
  <si>
    <t>Wages and Salaries</t>
  </si>
  <si>
    <t>Wages and salaries in cash</t>
  </si>
  <si>
    <t>Wages and salaries in kind</t>
  </si>
  <si>
    <t>Employers' social contributions</t>
  </si>
  <si>
    <t>Use of goods and services</t>
  </si>
  <si>
    <t>Interest [GFS]</t>
  </si>
  <si>
    <t>Interest to Non residents</t>
  </si>
  <si>
    <t>Interest to residents other than general governments</t>
  </si>
  <si>
    <t>Grants</t>
  </si>
  <si>
    <t>Grants to other general governments current*</t>
  </si>
  <si>
    <t>Grants to other general governments capital</t>
  </si>
  <si>
    <t>Social Benefits</t>
  </si>
  <si>
    <t>Other expenses</t>
  </si>
  <si>
    <t>Premiums, fees and claims related to non-life insurance</t>
  </si>
  <si>
    <t>Net Aquisition Nonfinancial assets</t>
  </si>
  <si>
    <t>NFA:Intangible nonproduced assets</t>
  </si>
  <si>
    <t>NFA:Land</t>
  </si>
  <si>
    <t>NFA:Buildings and structures</t>
  </si>
  <si>
    <t>NFA:Dwellings</t>
  </si>
  <si>
    <t>NFA:Fixed assets</t>
  </si>
  <si>
    <r>
      <rPr>
        <sz val="10.5"/>
        <rFont val="Courier New"/>
        <family val="3"/>
      </rPr>
      <t>2,4027</t>
    </r>
  </si>
  <si>
    <t>NFA:Information, computer, &amp; telecommunications equipment</t>
  </si>
  <si>
    <t>NFA:Machinery &amp; equipment other than transport equipment</t>
  </si>
  <si>
    <t>NFA:Other structures</t>
  </si>
  <si>
    <t>NFA:Transport equipment</t>
  </si>
  <si>
    <t>Other expense - Current transfers not elsewhere classified</t>
  </si>
  <si>
    <t>Out of scope for GFS coding purposes</t>
  </si>
  <si>
    <t>*data for 2017 in the 2018 Budget comes from the 2017 Supplementary Budget</t>
  </si>
  <si>
    <t>Use of Goods and Services includes operational costs of capital projects</t>
  </si>
  <si>
    <t>Interest expense excludes K63.2 million for fees captured under Use of Goods and Services</t>
  </si>
  <si>
    <t>Grants are inclusive of some portion of capital projects</t>
  </si>
  <si>
    <t>Net acquisition of non-financial assets as per GFS classification excludes operational component of capital projects. These are captured under use of Goods and Services and Grants</t>
  </si>
  <si>
    <r>
      <rPr>
        <sz val="10.5"/>
        <color theme="6" tint="-0.499984740745262"/>
        <rFont val="Courier New"/>
        <family val="3"/>
      </rPr>
      <t>2,4027</t>
    </r>
  </si>
  <si>
    <t>Social assistance benefits in cash</t>
  </si>
  <si>
    <t>2020 Budget Projections</t>
  </si>
  <si>
    <t>2019 Budget Projections</t>
  </si>
  <si>
    <t>2018 Budget Projections</t>
  </si>
  <si>
    <t>2017 Budget Projections</t>
  </si>
  <si>
    <t xml:space="preserve">TABLE 9A: BUDGETARY GOVERNMENT EXPENDITURE </t>
  </si>
  <si>
    <t>Other expense - Capital transfers not elsewhere classified</t>
  </si>
  <si>
    <t>Premiums, fees, and claims related to no life insurance and standardized guarantee schemes</t>
  </si>
  <si>
    <t>NFA:Buildings other than dwellings</t>
  </si>
  <si>
    <t>2016 Budget Projections</t>
  </si>
  <si>
    <t>Wages and salaries [GFS]</t>
  </si>
  <si>
    <t>Actual social contributions</t>
  </si>
  <si>
    <t>Grants to other general government units</t>
  </si>
  <si>
    <t>Other expense - Premiums</t>
  </si>
  <si>
    <t>Aquisition of Fixed assets (Buildings and Structures)</t>
  </si>
  <si>
    <t>TABLE 13B: BUDGETARY GOVERNMENT EXPENDITURE</t>
  </si>
  <si>
    <t xml:space="preserve">National Departments </t>
  </si>
  <si>
    <t xml:space="preserve">Compensation of Employees </t>
  </si>
  <si>
    <t xml:space="preserve">        Wages and salaries [GFS] </t>
  </si>
  <si>
    <t xml:space="preserve">        Wages and salaries in cash</t>
  </si>
  <si>
    <t xml:space="preserve">        Wages and salaries in kind</t>
  </si>
  <si>
    <t xml:space="preserve">        Employers' social contributions </t>
  </si>
  <si>
    <t xml:space="preserve">Use of goods and services </t>
  </si>
  <si>
    <t xml:space="preserve">Grants </t>
  </si>
  <si>
    <t xml:space="preserve">Other expenses </t>
  </si>
  <si>
    <t xml:space="preserve">Net Aquisition Nonfinancial assets </t>
  </si>
  <si>
    <t xml:space="preserve">        NFA: Intangible nonproduced assets</t>
  </si>
  <si>
    <t xml:space="preserve">        NFA: Land</t>
  </si>
  <si>
    <t xml:space="preserve">        NFA: Buildings and structures</t>
  </si>
  <si>
    <t xml:space="preserve">        NFA: Dwellings</t>
  </si>
  <si>
    <t xml:space="preserve">        NFA: Fixed assets</t>
  </si>
  <si>
    <t xml:space="preserve">        NFA: Information, computer &amp; telecommunications equipment</t>
  </si>
  <si>
    <t xml:space="preserve">        NFA: Machinery &amp; equipment other than transport equipment</t>
  </si>
  <si>
    <t xml:space="preserve">        NFA: Other structures</t>
  </si>
  <si>
    <t xml:space="preserve">        NFA: Transport equipment</t>
  </si>
  <si>
    <t>OEFCIVOA: Other accounts receivable</t>
  </si>
  <si>
    <t>Social benefits</t>
  </si>
  <si>
    <t>Out of scope for GFS recording purposes</t>
  </si>
  <si>
    <t xml:space="preserve">Provincial Governments </t>
  </si>
  <si>
    <t xml:space="preserve">        Grants to other general governments current</t>
  </si>
  <si>
    <t xml:space="preserve">        Grants to other general governments capital</t>
  </si>
  <si>
    <t xml:space="preserve">Autonomous Bougainville Government </t>
  </si>
  <si>
    <t xml:space="preserve">        Grants to other general government current </t>
  </si>
  <si>
    <t xml:space="preserve">Commercial &amp; Statutory Authorities </t>
  </si>
  <si>
    <t xml:space="preserve">        Aquisition of Fixed assets (Buildings and Structures) </t>
  </si>
  <si>
    <t xml:space="preserve">        NFA: Buildings other than dwellings</t>
  </si>
  <si>
    <t>Debt Service (Interest plus fees and charges)</t>
  </si>
  <si>
    <t xml:space="preserve">Interest [GFS] </t>
  </si>
  <si>
    <r>
      <t xml:space="preserve">        </t>
    </r>
    <r>
      <rPr>
        <i/>
        <sz val="10"/>
        <rFont val="Helvetica Neue"/>
        <family val="2"/>
      </rPr>
      <t xml:space="preserve">To nonresidents [GFS] </t>
    </r>
  </si>
  <si>
    <t xml:space="preserve">        To residents other than general government [GFS]       </t>
  </si>
  <si>
    <t>Expenditure supported by donor grants</t>
  </si>
  <si>
    <t>Net Acquisition Nonfinancial assets</t>
  </si>
  <si>
    <t>Expenditure financed by concessional loans</t>
  </si>
  <si>
    <t>TOTAL EXPENDITURE AND NET LENDING</t>
  </si>
  <si>
    <t>* Net Acquisition of  Non-Financial Assets, excludes  operational costs  like maintenance and repair of  fixed assets  which are included in the use of  goods  and services.</t>
  </si>
  <si>
    <t>2022 Budget projections</t>
  </si>
  <si>
    <t xml:space="preserve">        Grants to other general government capital </t>
  </si>
  <si>
    <t>2021 Budget projections</t>
  </si>
  <si>
    <t>Interest Payment</t>
  </si>
  <si>
    <r>
      <t xml:space="preserve">        </t>
    </r>
    <r>
      <rPr>
        <i/>
        <sz val="10"/>
        <color theme="6" tint="-0.499984740745262"/>
        <rFont val="Helvetica Neue"/>
        <family val="2"/>
      </rPr>
      <t xml:space="preserve">To nonresidents [GFS] </t>
    </r>
  </si>
  <si>
    <t>Donor Grants</t>
  </si>
  <si>
    <t>Concessional Loan</t>
  </si>
  <si>
    <t>TABLE 9B: BUDGETARY GOVERNMENT EXPENDITURE</t>
  </si>
  <si>
    <t xml:space="preserve">Debt Servicing Costs </t>
  </si>
  <si>
    <t xml:space="preserve">Concessional Loans </t>
  </si>
  <si>
    <t xml:space="preserve">From Foreign Governments </t>
  </si>
  <si>
    <t xml:space="preserve">        Current </t>
  </si>
  <si>
    <t xml:space="preserve">                Cash </t>
  </si>
  <si>
    <t xml:space="preserve">                In-Kind </t>
  </si>
  <si>
    <t xml:space="preserve">        Capital </t>
  </si>
  <si>
    <t xml:space="preserve">From International Organizations </t>
  </si>
  <si>
    <t xml:space="preserve">From Other General Government Units </t>
  </si>
  <si>
    <t xml:space="preserve">Wages and salaries [GFS] </t>
  </si>
  <si>
    <t xml:space="preserve">Employers' social contributions </t>
  </si>
  <si>
    <t xml:space="preserve">Aquisition of Fixed assets (Buildings and Structures) </t>
  </si>
  <si>
    <t xml:space="preserve"> Compensation of Employees </t>
  </si>
  <si>
    <t xml:space="preserve"> Wages and salaries [GFS] </t>
  </si>
  <si>
    <t xml:space="preserve"> Employers' social contributions </t>
  </si>
  <si>
    <t xml:space="preserve"> Use of goods and services </t>
  </si>
  <si>
    <t xml:space="preserve"> Grants </t>
  </si>
  <si>
    <t xml:space="preserve"> Grants to other general governments current* </t>
  </si>
  <si>
    <t xml:space="preserve"> Grants to other general governments capital </t>
  </si>
  <si>
    <t xml:space="preserve"> Net Aquisition Nonfinancial assets </t>
  </si>
  <si>
    <t xml:space="preserve"> Aquisition of Fixed assets (Buildings and Structures) </t>
  </si>
  <si>
    <t>Wages and salaries</t>
  </si>
  <si>
    <t>Grants to other general government current</t>
  </si>
  <si>
    <t xml:space="preserve"> Grants to other general governments current </t>
  </si>
  <si>
    <t xml:space="preserve"> Other expenses </t>
  </si>
  <si>
    <t>EXPENDITURE COMPARISONS</t>
  </si>
  <si>
    <t>2012  Budget</t>
  </si>
  <si>
    <t>2013 Budget</t>
  </si>
  <si>
    <r>
      <rPr>
        <sz val="10"/>
        <color theme="1"/>
        <rFont val="Helvetica Neue"/>
        <family val="2"/>
      </rPr>
      <t>2016 Budget</t>
    </r>
    <r>
      <rPr>
        <sz val="10"/>
        <color rgb="FF00B050"/>
        <rFont val="Helvetica Neue"/>
        <family val="2"/>
      </rPr>
      <t>/ 2015 FBO</t>
    </r>
  </si>
  <si>
    <r>
      <rPr>
        <sz val="10"/>
        <color theme="1"/>
        <rFont val="Helvetica Neue"/>
        <family val="2"/>
      </rPr>
      <t>2018 Budget</t>
    </r>
    <r>
      <rPr>
        <sz val="10"/>
        <color rgb="FF00B050"/>
        <rFont val="Helvetica Neue"/>
        <family val="2"/>
      </rPr>
      <t>/ 2015 FBO</t>
    </r>
  </si>
  <si>
    <t>NATIONAL DEPARTMENTS</t>
  </si>
  <si>
    <t>Personal Emoluments</t>
  </si>
  <si>
    <t>Goods and Services</t>
  </si>
  <si>
    <t xml:space="preserve">        General Goods and Services</t>
  </si>
  <si>
    <t xml:space="preserve">        Education Subsidies</t>
  </si>
  <si>
    <t xml:space="preserve">        Pre-March 2003 Arrears Payments</t>
  </si>
  <si>
    <t xml:space="preserve">        Structural Adjustment Payments</t>
  </si>
  <si>
    <t xml:space="preserve">        Court Orders</t>
  </si>
  <si>
    <t>Grants Subsidies and Transfers</t>
  </si>
  <si>
    <t>Acquisition of Existing Assets</t>
  </si>
  <si>
    <t>Capital Formation</t>
  </si>
  <si>
    <t>Write Offs and Depreciation/Other</t>
  </si>
  <si>
    <t>Utilities, Rentals and Property Costs</t>
  </si>
  <si>
    <t>PROVINCIAL GOVERNMENTS</t>
  </si>
  <si>
    <t xml:space="preserve">        Teachers Salaries</t>
  </si>
  <si>
    <t xml:space="preserve">        Staffing Grants</t>
  </si>
  <si>
    <t xml:space="preserve">                Teachers Leave Fares</t>
  </si>
  <si>
    <t xml:space="preserve">                Public Servant Salaries</t>
  </si>
  <si>
    <t xml:space="preserve">                Public Servant Leave Fares</t>
  </si>
  <si>
    <t xml:space="preserve">                Village Courts Allowances</t>
  </si>
  <si>
    <t>Goods and Other Services</t>
  </si>
  <si>
    <t>Education Subsidies / Function Grant</t>
  </si>
  <si>
    <t>Derivation/Agriculture Function Grant</t>
  </si>
  <si>
    <t>Administration / Block Grants</t>
  </si>
  <si>
    <t>Other Service Delivery Function Grant</t>
  </si>
  <si>
    <t>Health Function Grant</t>
  </si>
  <si>
    <t>Conditional Grants</t>
  </si>
  <si>
    <t xml:space="preserve">        Provincial Infr / Transp Maint Grant</t>
  </si>
  <si>
    <t xml:space="preserve">        LLG Grant</t>
  </si>
  <si>
    <t xml:space="preserve">                Local &amp; Village Services / Rural LLG</t>
  </si>
  <si>
    <t xml:space="preserve">                Town and Urban Services/Urban LLG Grant</t>
  </si>
  <si>
    <t xml:space="preserve">                Village Court Function Grant</t>
  </si>
  <si>
    <t xml:space="preserve">       District Support Grants</t>
  </si>
  <si>
    <t xml:space="preserve">       Other</t>
  </si>
  <si>
    <t>Utilities, rentals and property costs</t>
  </si>
  <si>
    <t>AUTONOMOUS BOUGAINVILLE GOVERNMENT</t>
  </si>
  <si>
    <t xml:space="preserve">        Staffing Grant </t>
  </si>
  <si>
    <t xml:space="preserve">        Teachers Leave Fares</t>
  </si>
  <si>
    <t xml:space="preserve">        Public Servant Salaries</t>
  </si>
  <si>
    <t xml:space="preserve">        Public Servant Leave Fares</t>
  </si>
  <si>
    <t>Goods &amp; Services</t>
  </si>
  <si>
    <t xml:space="preserve">        Police goods and service grants</t>
  </si>
  <si>
    <t xml:space="preserve">        Recurrent Goods and Services</t>
  </si>
  <si>
    <t xml:space="preserve">        National Function and power grants</t>
  </si>
  <si>
    <t xml:space="preserve">        Others</t>
  </si>
  <si>
    <t>Recurrent Grant</t>
  </si>
  <si>
    <t>COMMERCIAL &amp; STATUTORY AUTHORITIES</t>
  </si>
  <si>
    <t>Acquisition of existing assets</t>
  </si>
  <si>
    <t>INTEREST/DEBT SERVICING COSTS</t>
  </si>
  <si>
    <t>INTEREST PAYMENTS</t>
  </si>
  <si>
    <t>Domestic</t>
  </si>
  <si>
    <t>External</t>
  </si>
  <si>
    <t>Net Lending to CSA's</t>
  </si>
  <si>
    <t>Donor Support Grants</t>
  </si>
  <si>
    <t>Loan Drawdowns</t>
  </si>
  <si>
    <t>DEVELOPMENT BUDGET (PIP) (from various sources)</t>
  </si>
  <si>
    <t>DEVELOPMENT BUDGET (PIP)</t>
  </si>
  <si>
    <t>Fixed commitments</t>
  </si>
  <si>
    <t>Construction and Maintenance</t>
  </si>
  <si>
    <t xml:space="preserve">        Design and Construction</t>
  </si>
  <si>
    <t xml:space="preserve">        Maintenance Works</t>
  </si>
  <si>
    <t xml:space="preserve">        Minor Power Houses</t>
  </si>
  <si>
    <t>Misc - Non-Dept</t>
  </si>
  <si>
    <t>Development Budget</t>
  </si>
  <si>
    <t xml:space="preserve">        National Departments</t>
  </si>
  <si>
    <t xml:space="preserve">        Provinces</t>
  </si>
  <si>
    <t xml:space="preserve">        Statutory Institutions</t>
  </si>
  <si>
    <t>GoPNG Funded Projects</t>
  </si>
  <si>
    <t xml:space="preserve">        Domestic Funds</t>
  </si>
  <si>
    <t xml:space="preserve">        Infrastructure Tax Credits</t>
  </si>
  <si>
    <t xml:space="preserve">        Concessional Loans</t>
  </si>
  <si>
    <t xml:space="preserve">        Commerical Loans</t>
  </si>
  <si>
    <t>Donor funded project grants</t>
  </si>
  <si>
    <t>Direct investment in Provinces, Districts and LLG's</t>
  </si>
  <si>
    <t xml:space="preserve">        Direct investment in provinces</t>
  </si>
  <si>
    <t xml:space="preserve">        Direct investment in districts</t>
  </si>
  <si>
    <t xml:space="preserve">        Direct investment in LLG's</t>
  </si>
  <si>
    <t>Direct investment in key priorities (Alotau accord &amp; others)</t>
  </si>
  <si>
    <t>Direct investment in other activities (Infrastructure)</t>
  </si>
  <si>
    <t>Additional Investment/Priority Expenditure</t>
  </si>
  <si>
    <t>TRANSFERS TO PROVINCES AND L/LEVEL GOVTS</t>
  </si>
  <si>
    <t>Teaching</t>
  </si>
  <si>
    <t>Others</t>
  </si>
  <si>
    <t>Reappropriations/(Savings) from Trust Accounts</t>
  </si>
  <si>
    <t>LNG Equity Purchase</t>
  </si>
  <si>
    <t>TABLE 14: TRANSACTIONS IN ASSETS AND</t>
  </si>
  <si>
    <t>LIABILITIES FOR CENTRAL GOVERNMENT</t>
  </si>
  <si>
    <t>(Kina million, unless otherwise stated)</t>
  </si>
  <si>
    <t>NET ACQUISITION OF FINANCIAL ASSETS</t>
  </si>
  <si>
    <t>Currency and deposits</t>
  </si>
  <si>
    <t>Other accounts receivable</t>
  </si>
  <si>
    <t>NET INCURRENCE OF LIABILITIES</t>
  </si>
  <si>
    <t>Debt securities</t>
  </si>
  <si>
    <t xml:space="preserve">        Treasury Bills</t>
  </si>
  <si>
    <t xml:space="preserve">               New instruments</t>
  </si>
  <si>
    <t xml:space="preserve">               Amortisation</t>
  </si>
  <si>
    <t xml:space="preserve">        Treasury Bonds</t>
  </si>
  <si>
    <t xml:space="preserve">                New instruments</t>
  </si>
  <si>
    <t xml:space="preserve">                Amortisation</t>
  </si>
  <si>
    <t xml:space="preserve">        Loans</t>
  </si>
  <si>
    <t>Other accounts payable</t>
  </si>
  <si>
    <t>Monetary gold and special drawing rights(SDRs)</t>
  </si>
  <si>
    <t>Loans</t>
  </si>
  <si>
    <t xml:space="preserve">        Concessional financing</t>
  </si>
  <si>
    <t>579.5569.8</t>
  </si>
  <si>
    <t xml:space="preserve">                New borrowing</t>
  </si>
  <si>
    <t xml:space="preserve">        Commercial fundraising</t>
  </si>
  <si>
    <t xml:space="preserve">        Extraordinary financing</t>
  </si>
  <si>
    <t>Net lending (+) / Net borrowing (-)</t>
  </si>
  <si>
    <t>*In the 2018 FBO the data for the sovereign bond is now scheduled under the line item "extraordinary financing"</t>
  </si>
  <si>
    <r>
      <rPr>
        <sz val="8"/>
        <rFont val="Arial"/>
        <family val="2"/>
      </rPr>
      <t>-1,048.S</t>
    </r>
  </si>
  <si>
    <r>
      <rPr>
        <sz val="8"/>
        <rFont val="Arial"/>
        <family val="2"/>
      </rPr>
      <t>1,723.J</t>
    </r>
  </si>
  <si>
    <r>
      <rPr>
        <sz val="8"/>
        <rFont val="Arial"/>
        <family val="2"/>
      </rPr>
      <t>1,673.S</t>
    </r>
  </si>
  <si>
    <t>Sovereign bond</t>
  </si>
  <si>
    <t>In the 2018 FBO the data for the sovereign bond is now scheduled under the line item "extraordinary financing"</t>
  </si>
  <si>
    <t>TABLE 10: TRANSACTIONS IN ASSETS AND</t>
  </si>
  <si>
    <t xml:space="preserve">        Extraordinary financiing</t>
  </si>
  <si>
    <t>Net acquisition of financial assets</t>
  </si>
  <si>
    <t xml:space="preserve">  Domestic</t>
  </si>
  <si>
    <t xml:space="preserve">    Currency and deposits</t>
  </si>
  <si>
    <t xml:space="preserve">    Other accounts receivable</t>
  </si>
  <si>
    <t xml:space="preserve">  External</t>
  </si>
  <si>
    <t xml:space="preserve">    Monetary gold and special drawing rights (SDR's)</t>
  </si>
  <si>
    <t xml:space="preserve">    Loans</t>
  </si>
  <si>
    <t xml:space="preserve">    Insurance, pension, and standardized guarantee schemes</t>
  </si>
  <si>
    <t xml:space="preserve">    Financial derivatives and employee stock options</t>
  </si>
  <si>
    <t>Net incurrence of liabilities</t>
  </si>
  <si>
    <t xml:space="preserve">    Debt securities</t>
  </si>
  <si>
    <t xml:space="preserve">        New instruments</t>
  </si>
  <si>
    <t xml:space="preserve">        Amortisation</t>
  </si>
  <si>
    <t xml:space="preserve">      Concessional financing</t>
  </si>
  <si>
    <t xml:space="preserve">      Commercial fundraising</t>
  </si>
  <si>
    <t xml:space="preserve">      Extraordinary financiing</t>
  </si>
  <si>
    <r>
      <t xml:space="preserve">    </t>
    </r>
    <r>
      <rPr>
        <sz val="10"/>
        <color theme="6" tint="-0.499984740745262"/>
        <rFont val="Helvetica Neue"/>
        <family val="2"/>
      </rPr>
      <t>Loans</t>
    </r>
  </si>
  <si>
    <t xml:space="preserve">        New borrowing</t>
  </si>
  <si>
    <t xml:space="preserve">    Other accounts payable</t>
  </si>
  <si>
    <t>NET ASSETS MINUS NET LIABILITIES/DEFICIT)</t>
  </si>
  <si>
    <t>ASSET AND LIABILITY COMPARISONS</t>
  </si>
  <si>
    <t>1997 Budget</t>
  </si>
  <si>
    <t>1998 Budget</t>
  </si>
  <si>
    <t xml:space="preserve">2013 Budget </t>
  </si>
  <si>
    <r>
      <rPr>
        <sz val="10"/>
        <color theme="1"/>
        <rFont val="Helvetica Neue"/>
        <family val="2"/>
      </rPr>
      <t>2016 FBO</t>
    </r>
    <r>
      <rPr>
        <sz val="10"/>
        <color rgb="FF3366FF"/>
        <rFont val="Helvetica Neue"/>
        <family val="2"/>
      </rPr>
      <t>/ 2015 FBO</t>
    </r>
  </si>
  <si>
    <t>Net Domestic Financing</t>
  </si>
  <si>
    <t>Net domestic market borrowing</t>
  </si>
  <si>
    <t>New Borrowing</t>
  </si>
  <si>
    <t>Less Amortisation</t>
  </si>
  <si>
    <t>-4622 0</t>
  </si>
  <si>
    <t>Treasury Bills</t>
  </si>
  <si>
    <t>Treasury Bonds</t>
  </si>
  <si>
    <t>Investment financing</t>
  </si>
  <si>
    <t>MRSF net drawdown</t>
  </si>
  <si>
    <t>Temporary advance</t>
  </si>
  <si>
    <t>Other domestic financing</t>
  </si>
  <si>
    <t>Net External Financing</t>
  </si>
  <si>
    <t xml:space="preserve">                New Borrowing</t>
  </si>
  <si>
    <t xml:space="preserve">                Less Amortisation</t>
  </si>
  <si>
    <t xml:space="preserve">        Commercial financing</t>
  </si>
  <si>
    <t xml:space="preserve">        External extraordinary financing</t>
  </si>
  <si>
    <t>Net Financing</t>
  </si>
  <si>
    <t>Gross borrowing</t>
  </si>
  <si>
    <t xml:space="preserve">    Concessional</t>
  </si>
  <si>
    <t xml:space="preserve">    Commercial</t>
  </si>
  <si>
    <t xml:space="preserve">    Extraordinary</t>
  </si>
  <si>
    <t xml:space="preserve">Gross amortisation </t>
  </si>
  <si>
    <t xml:space="preserve">Total revenue and grants </t>
  </si>
  <si>
    <t>Total expenditure and net lending</t>
  </si>
  <si>
    <t>Deficit (-)/ Surplus (+)</t>
  </si>
  <si>
    <t xml:space="preserve">  % of GDP</t>
  </si>
  <si>
    <t>Total Financing Requirement</t>
  </si>
  <si>
    <t>Note: 2005 includes the issuance of K457 million in Inscribed stocks to replace Treasury bills.</t>
  </si>
  <si>
    <t>(a) In 2004 the Government provided a Bond issue of KG3 million to the POSF in consideration of the obligation owed by the Government for accumulated superannuation contribution to the POSF scheme.</t>
  </si>
  <si>
    <t>TABLE 15: STOCKS IN CENTRAL GOVERNMENT DEBT</t>
  </si>
  <si>
    <t>(Kina, Million, unless otherwise stated)</t>
  </si>
  <si>
    <t>Treasury Bonds/Inscribed Stock</t>
  </si>
  <si>
    <t>1,327.5</t>
  </si>
  <si>
    <t>Monetary Gold &amp; Special Drawing Rights(SDR)</t>
  </si>
  <si>
    <t xml:space="preserve">        Extraordinary financing/Securities</t>
  </si>
  <si>
    <t xml:space="preserve">        Concessional financing/International Agencies</t>
  </si>
  <si>
    <t xml:space="preserve">        Commercial financing/Commercial loans</t>
  </si>
  <si>
    <t>Total Central Government Debt</t>
  </si>
  <si>
    <t>Total debt as percentage of GDP</t>
  </si>
  <si>
    <t>Gross Domestic Product</t>
  </si>
  <si>
    <t>*General government represents national and provincial governments, the Autonomous Bouganville government and commercial and statutory authorities.</t>
  </si>
  <si>
    <t>*Total nominal GDP by economic activity, Actual: National Statistics Office  and Projections: Treasury Department.</t>
  </si>
  <si>
    <t>*Total government debt stock in the above table excludes arrears worth K2,623m in 2018, K1,982m in 2019 and K930m in 2020. Classification of arrears will be included in the next iteration of the statement</t>
  </si>
  <si>
    <t>2B,745.8</t>
  </si>
  <si>
    <t>TABLE 12: STOCKS IN CENTRAL GOVERNMENT DEBT</t>
  </si>
  <si>
    <t>Inscribed Stock</t>
  </si>
  <si>
    <t>Other Domestic debt</t>
  </si>
  <si>
    <t>Domestic debt as % GDP</t>
  </si>
  <si>
    <t>International Agencies</t>
  </si>
  <si>
    <t>Commercial Loans</t>
  </si>
  <si>
    <t>Extraordinary financing</t>
  </si>
  <si>
    <t>Other Loans</t>
  </si>
  <si>
    <t>External debt as % GDP</t>
  </si>
  <si>
    <t>Total Public Debt Outstanding</t>
  </si>
  <si>
    <t>TABLE 9: MAJOR ASSUMPTIONS</t>
  </si>
  <si>
    <t>UNDERLYING THE BUDGET</t>
  </si>
  <si>
    <t>Economic growth</t>
  </si>
  <si>
    <t>Total Real GDP (%)</t>
  </si>
  <si>
    <t>Non-mining Real GDP (%)</t>
  </si>
  <si>
    <t>Inflation</t>
  </si>
  <si>
    <t>Average on Average (%)</t>
  </si>
  <si>
    <t>Dec on Dec (%)</t>
  </si>
  <si>
    <t>Exchange rate</t>
  </si>
  <si>
    <t>Real Exchange Rate Index (2007 =100)</t>
  </si>
  <si>
    <t>Interest rate</t>
  </si>
  <si>
    <t>Kina Rate Facility (KFR)</t>
  </si>
  <si>
    <t>Inscribed Stock (3 year yield)</t>
  </si>
  <si>
    <t>Mineral Prices</t>
  </si>
  <si>
    <t>Gold (US$/ton)</t>
  </si>
  <si>
    <t>Copper (US$/ton)</t>
  </si>
  <si>
    <t>Oil (Kutubu crude: US$/barrel)</t>
  </si>
  <si>
    <t>LNG (US$ per thousand Cubic feet)</t>
  </si>
  <si>
    <t>Condensate (US$/barrel)</t>
  </si>
  <si>
    <t>Nickel (US$/tonne)</t>
  </si>
  <si>
    <t>Cobalt (US$/tonne)</t>
  </si>
  <si>
    <t>Real Exchance Rate Index (2007 =100)</t>
  </si>
  <si>
    <t>ANALYSIS</t>
  </si>
  <si>
    <t>This sheet shows how data from various sheets can be combined to do analysis.</t>
  </si>
  <si>
    <t>GFS1986 Accounting used prior to 2012</t>
  </si>
  <si>
    <t>GFS2014 accounting systems used post-2012</t>
  </si>
  <si>
    <t>GRAPHS</t>
  </si>
  <si>
    <t>Population</t>
  </si>
  <si>
    <t>Population growth rate</t>
  </si>
  <si>
    <t>Deflator base year 1998</t>
  </si>
  <si>
    <t>Deflator base year 2015</t>
  </si>
  <si>
    <t>Deflator base year 2017</t>
  </si>
  <si>
    <t>Deflator base year 2020</t>
  </si>
  <si>
    <t>GDP (old)</t>
  </si>
  <si>
    <t>Real GDP base year 2015</t>
  </si>
  <si>
    <t>Real GDP base year 1998</t>
  </si>
  <si>
    <t>Total revenue and grants</t>
  </si>
  <si>
    <t>Domestic revenue</t>
  </si>
  <si>
    <t>Real revenue (2020 prices)</t>
  </si>
  <si>
    <t>Real GDP per capita 1998 prices</t>
  </si>
  <si>
    <t>Real government revenue per capita</t>
  </si>
  <si>
    <t>Real GDP per capita 2015 prices</t>
  </si>
  <si>
    <t>Total expenditure &amp; net lending</t>
  </si>
  <si>
    <t>Expenditure minus interest</t>
  </si>
  <si>
    <t>Projected debt service repayment schedule</t>
  </si>
  <si>
    <t>Real expenditure (2020 prices)</t>
  </si>
  <si>
    <t>Real expenditure minus interest</t>
  </si>
  <si>
    <t>Revenue</t>
  </si>
  <si>
    <t>Real revenue excl. Grants (2020 prices)</t>
  </si>
  <si>
    <t>Real grants per capita (2020 prices)</t>
  </si>
  <si>
    <t>Real revenue (excl. grants &amp; mining/oil) per capita</t>
  </si>
  <si>
    <t>Real govt mining/oil revenue per capita</t>
  </si>
  <si>
    <t>Mining &amp; petroleum revenue</t>
  </si>
  <si>
    <t>Real expenditure per capita</t>
  </si>
  <si>
    <t>Real revenue</t>
  </si>
  <si>
    <t>Real expenditure</t>
  </si>
  <si>
    <t>2024 Budget</t>
  </si>
  <si>
    <t>2023 BUDGET PROJECTIONS</t>
  </si>
  <si>
    <t>2023 budget projections</t>
  </si>
  <si>
    <t>2023 Budget Projections</t>
  </si>
  <si>
    <r>
      <t xml:space="preserve">        </t>
    </r>
    <r>
      <rPr>
        <i/>
        <sz val="10"/>
        <color theme="6" tint="-0.499984740745262"/>
        <rFont val="Helvetica Neue"/>
      </rPr>
      <t xml:space="preserve">To nonresidents [GFS] </t>
    </r>
  </si>
  <si>
    <t>2023 Budget projections</t>
  </si>
  <si>
    <t>alyssa.leng@anu.edu.au</t>
  </si>
  <si>
    <t>380 1</t>
  </si>
  <si>
    <t>51 9</t>
  </si>
  <si>
    <t>6 1</t>
  </si>
  <si>
    <t>6 7</t>
  </si>
  <si>
    <t>Social assistance benefits</t>
  </si>
  <si>
    <t xml:space="preserve">        Other expense - Current transfers not elsewhere classified</t>
  </si>
  <si>
    <t>Acquisition of Fixed assets (Buildings and Structures)</t>
  </si>
  <si>
    <t xml:space="preserve">        NFA: Information, computer, &amp; telecommunications equipment</t>
  </si>
  <si>
    <t>Kingtau Mambon, David Poka and Alyssa Leng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</si>
</sst>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0.0_);_(* \(#,##0.0\);_(* &quot;-&quot;??_);_(@_)"/>
    <numFmt numFmtId="166" formatCode="0.0"/>
    <numFmt numFmtId="167" formatCode="0.0%"/>
    <numFmt numFmtId="168" formatCode="#,##0.0"/>
    <numFmt numFmtId="169" formatCode="#,##0.0_ ;[Red]\-#,##0.0\ "/>
    <numFmt numFmtId="170" formatCode="0.000"/>
    <numFmt numFmtId="171" formatCode="0.0000"/>
  </numFmts>
  <fonts count="115">
    <font>
      <sz val="11"/>
      <color theme="1"/>
      <name val="Calibri"/>
      <family val="2"/>
      <scheme val="minor"/>
    </font>
    <font>
      <sz val="11"/>
      <color theme="1"/>
      <name val="Calibri"/>
      <family val="2"/>
      <scheme val="minor"/>
    </font>
    <font>
      <b/>
      <sz val="10"/>
      <name val="Helvetica Neue"/>
      <family val="2"/>
    </font>
    <font>
      <b/>
      <sz val="10"/>
      <color rgb="FFFF0000"/>
      <name val="Helvetica Neue"/>
      <family val="2"/>
    </font>
    <font>
      <sz val="10"/>
      <name val="Helvetica Neue"/>
      <family val="2"/>
    </font>
    <font>
      <sz val="10"/>
      <color rgb="FFFF0000"/>
      <name val="Helvetica Neue"/>
      <family val="2"/>
    </font>
    <font>
      <b/>
      <u/>
      <sz val="10"/>
      <name val="Helvetica Neue"/>
      <family val="2"/>
    </font>
    <font>
      <b/>
      <sz val="10"/>
      <color rgb="FF000000"/>
      <name val="Helvetica Neue"/>
      <family val="2"/>
    </font>
    <font>
      <b/>
      <sz val="10"/>
      <color theme="1"/>
      <name val="Helvetica Neue"/>
      <family val="2"/>
    </font>
    <font>
      <sz val="10"/>
      <color theme="1"/>
      <name val="Helvetica Neue"/>
      <family val="2"/>
    </font>
    <font>
      <sz val="11"/>
      <name val="Calibri"/>
      <family val="2"/>
    </font>
    <font>
      <b/>
      <sz val="9"/>
      <color indexed="81"/>
      <name val="Tahoma"/>
      <family val="2"/>
    </font>
    <font>
      <sz val="9"/>
      <color indexed="81"/>
      <name val="Tahoma"/>
      <family val="2"/>
    </font>
    <font>
      <b/>
      <sz val="12"/>
      <name val="Helvetica Neue"/>
      <family val="2"/>
    </font>
    <font>
      <i/>
      <sz val="10"/>
      <color theme="1"/>
      <name val="Helvetica Neue"/>
      <family val="2"/>
    </font>
    <font>
      <b/>
      <sz val="10"/>
      <color theme="6" tint="-0.499984740745262"/>
      <name val="Helvetica Neue"/>
      <family val="2"/>
    </font>
    <font>
      <sz val="10"/>
      <color theme="6" tint="-0.499984740745262"/>
      <name val="Helvetica Neue"/>
      <family val="2"/>
    </font>
    <font>
      <sz val="10"/>
      <color theme="7" tint="-0.499984740745262"/>
      <name val="Helvetica Neue"/>
      <family val="2"/>
    </font>
    <font>
      <u/>
      <sz val="11"/>
      <color theme="10"/>
      <name val="Calibri"/>
      <family val="2"/>
      <scheme val="minor"/>
    </font>
    <font>
      <u/>
      <sz val="11"/>
      <color theme="11"/>
      <name val="Calibri"/>
      <family val="2"/>
      <scheme val="minor"/>
    </font>
    <font>
      <sz val="10"/>
      <color theme="3" tint="0.39997558519241921"/>
      <name val="Helvetica Neue"/>
      <family val="2"/>
    </font>
    <font>
      <i/>
      <sz val="10"/>
      <color rgb="FFFF0000"/>
      <name val="Helvetica Neue"/>
      <family val="2"/>
    </font>
    <font>
      <sz val="10"/>
      <color theme="5"/>
      <name val="Helvetica Neue"/>
      <family val="2"/>
    </font>
    <font>
      <sz val="9"/>
      <color indexed="81"/>
      <name val="Calibri"/>
      <family val="2"/>
    </font>
    <font>
      <b/>
      <sz val="9"/>
      <color indexed="81"/>
      <name val="Calibri"/>
      <family val="2"/>
    </font>
    <font>
      <sz val="10"/>
      <name val="Calibri"/>
      <family val="2"/>
      <scheme val="minor"/>
    </font>
    <font>
      <sz val="10"/>
      <color rgb="FF333333"/>
      <name val="Helvetica Neue"/>
      <family val="2"/>
    </font>
    <font>
      <sz val="10"/>
      <color rgb="FF0070C0"/>
      <name val="Helvetica Neue"/>
      <family val="2"/>
    </font>
    <font>
      <b/>
      <sz val="10"/>
      <color rgb="FF3366FF"/>
      <name val="Helvetica Neue"/>
      <family val="2"/>
    </font>
    <font>
      <sz val="10"/>
      <color rgb="FF3366FF"/>
      <name val="Helvetica Neue"/>
      <family val="2"/>
    </font>
    <font>
      <i/>
      <sz val="10"/>
      <color rgb="FF3366FF"/>
      <name val="Helvetica Neue"/>
      <family val="2"/>
    </font>
    <font>
      <i/>
      <sz val="9"/>
      <color rgb="FF3366FF"/>
      <name val="Helvetica Neue"/>
      <family val="2"/>
    </font>
    <font>
      <sz val="11"/>
      <color theme="1"/>
      <name val="Helvetica Neue"/>
      <family val="2"/>
    </font>
    <font>
      <b/>
      <sz val="11"/>
      <color rgb="FF3366FF"/>
      <name val="Helvetica Neue"/>
      <family val="2"/>
    </font>
    <font>
      <sz val="11"/>
      <color rgb="FFFF0000"/>
      <name val="Helvetica Neue"/>
      <family val="2"/>
    </font>
    <font>
      <b/>
      <sz val="12"/>
      <color theme="1"/>
      <name val="Helvetica Neue"/>
      <family val="2"/>
    </font>
    <font>
      <sz val="11"/>
      <name val="Helvetica Neue"/>
      <family val="2"/>
    </font>
    <font>
      <sz val="10"/>
      <color rgb="FF000000"/>
      <name val="Helvetica Neue"/>
      <family val="2"/>
    </font>
    <font>
      <i/>
      <sz val="10"/>
      <name val="Helvetica Neue"/>
      <family val="2"/>
    </font>
    <font>
      <i/>
      <sz val="10"/>
      <color theme="6" tint="-0.499984740745262"/>
      <name val="Helvetica Neue"/>
      <family val="2"/>
    </font>
    <font>
      <i/>
      <sz val="11"/>
      <color theme="1"/>
      <name val="Helvetica Neue"/>
      <family val="2"/>
    </font>
    <font>
      <b/>
      <sz val="11"/>
      <color theme="1"/>
      <name val="Helvetica Neue"/>
      <family val="2"/>
    </font>
    <font>
      <b/>
      <sz val="16"/>
      <color theme="1"/>
      <name val="Helvetica Neue"/>
      <family val="2"/>
    </font>
    <font>
      <b/>
      <sz val="14"/>
      <color theme="1"/>
      <name val="Helvetica Neue"/>
      <family val="2"/>
    </font>
    <font>
      <sz val="11"/>
      <color rgb="FF3366FF"/>
      <name val="Helvetica Neue"/>
      <family val="2"/>
    </font>
    <font>
      <sz val="18"/>
      <color theme="1"/>
      <name val="Helvetica Neue"/>
      <family val="2"/>
    </font>
    <font>
      <b/>
      <i/>
      <sz val="12"/>
      <color theme="1"/>
      <name val="Helvetica Neue"/>
      <family val="2"/>
    </font>
    <font>
      <i/>
      <sz val="14"/>
      <color theme="1"/>
      <name val="Helvetica Neue"/>
      <family val="2"/>
    </font>
    <font>
      <b/>
      <sz val="11"/>
      <name val="Helvetica Neue"/>
      <family val="2"/>
    </font>
    <font>
      <b/>
      <sz val="10"/>
      <color theme="0"/>
      <name val="Helvetica Neue"/>
      <family val="2"/>
    </font>
    <font>
      <sz val="10"/>
      <color theme="0"/>
      <name val="Helvetica Neue"/>
      <family val="2"/>
    </font>
    <font>
      <b/>
      <sz val="16"/>
      <color theme="6" tint="-0.499984740745262"/>
      <name val="Helvetica Neue"/>
      <family val="2"/>
    </font>
    <font>
      <sz val="10"/>
      <color theme="6" tint="-0.499984740745262"/>
      <name val="Calibri"/>
      <family val="2"/>
      <scheme val="minor"/>
    </font>
    <font>
      <sz val="12"/>
      <color theme="6" tint="-0.499984740745262"/>
      <name val="Calibri"/>
      <family val="2"/>
      <scheme val="minor"/>
    </font>
    <font>
      <b/>
      <u/>
      <sz val="10"/>
      <color theme="6" tint="-0.499984740745262"/>
      <name val="Helvetica Neue"/>
      <family val="2"/>
    </font>
    <font>
      <sz val="12"/>
      <color theme="6" tint="-0.499984740745262"/>
      <name val="Helvetica Neue"/>
      <family val="2"/>
    </font>
    <font>
      <b/>
      <sz val="11"/>
      <color theme="6" tint="-0.499984740745262"/>
      <name val="Calibri"/>
      <family val="2"/>
      <scheme val="minor"/>
    </font>
    <font>
      <sz val="11"/>
      <color theme="6" tint="-0.499984740745262"/>
      <name val="Calibri"/>
      <family val="2"/>
      <scheme val="minor"/>
    </font>
    <font>
      <sz val="11"/>
      <color theme="6" tint="-0.499984740745262"/>
      <name val="Helvetica Neue"/>
      <family val="2"/>
    </font>
    <font>
      <sz val="10"/>
      <color indexed="81"/>
      <name val="Calibri"/>
      <family val="2"/>
    </font>
    <font>
      <b/>
      <sz val="10"/>
      <color indexed="81"/>
      <name val="Calibri"/>
      <family val="2"/>
    </font>
    <font>
      <b/>
      <sz val="10"/>
      <color theme="3" tint="0.39997558519241921"/>
      <name val="Helvetica Neue"/>
      <family val="2"/>
    </font>
    <font>
      <b/>
      <sz val="11"/>
      <color theme="1"/>
      <name val="Calibri"/>
      <family val="2"/>
      <scheme val="minor"/>
    </font>
    <font>
      <sz val="14"/>
      <color theme="1"/>
      <name val="Calibri"/>
      <family val="2"/>
      <scheme val="minor"/>
    </font>
    <font>
      <b/>
      <sz val="12"/>
      <color theme="1"/>
      <name val="Calibri"/>
      <family val="2"/>
      <scheme val="minor"/>
    </font>
    <font>
      <b/>
      <sz val="10"/>
      <color rgb="FFC00000"/>
      <name val="Helvetica Neue"/>
      <family val="2"/>
    </font>
    <font>
      <b/>
      <sz val="10"/>
      <color theme="0" tint="-0.499984740745262"/>
      <name val="Helvetica Neue"/>
      <family val="2"/>
    </font>
    <font>
      <b/>
      <sz val="10"/>
      <color rgb="FF00B050"/>
      <name val="Helvetica Neue"/>
      <family val="2"/>
    </font>
    <font>
      <sz val="10"/>
      <color rgb="FF00B050"/>
      <name val="Helvetica Neue"/>
      <family val="2"/>
    </font>
    <font>
      <b/>
      <sz val="14"/>
      <color theme="1"/>
      <name val="Calibri"/>
      <family val="2"/>
      <scheme val="minor"/>
    </font>
    <font>
      <b/>
      <sz val="16"/>
      <color theme="1"/>
      <name val="Calibri"/>
      <family val="2"/>
      <scheme val="minor"/>
    </font>
    <font>
      <sz val="11"/>
      <color rgb="FF00B050"/>
      <name val="Helvetica Neue"/>
      <family val="2"/>
    </font>
    <font>
      <b/>
      <i/>
      <sz val="10"/>
      <color theme="6" tint="-0.499984740745262"/>
      <name val="Helvetica Neue"/>
      <family val="2"/>
    </font>
    <font>
      <b/>
      <sz val="11"/>
      <color theme="4" tint="-0.249977111117893"/>
      <name val="Calibri"/>
      <family val="2"/>
      <scheme val="minor"/>
    </font>
    <font>
      <sz val="11"/>
      <color theme="4" tint="-0.249977111117893"/>
      <name val="Calibri"/>
      <family val="2"/>
      <scheme val="minor"/>
    </font>
    <font>
      <b/>
      <i/>
      <sz val="10"/>
      <name val="Helvetica Neue"/>
      <family val="2"/>
    </font>
    <font>
      <sz val="11"/>
      <color theme="9"/>
      <name val="Helvetica Neue"/>
      <family val="2"/>
    </font>
    <font>
      <sz val="11"/>
      <color theme="1"/>
      <name val="Calibri"/>
      <family val="2"/>
    </font>
    <font>
      <sz val="9"/>
      <name val="Helvetica Neue"/>
      <family val="2"/>
    </font>
    <font>
      <sz val="8"/>
      <name val="Helvetica Neue"/>
      <family val="2"/>
    </font>
    <font>
      <b/>
      <sz val="12"/>
      <color theme="6" tint="-0.499984740745262"/>
      <name val="Helvetica Neue"/>
      <family val="2"/>
    </font>
    <font>
      <i/>
      <vertAlign val="superscript"/>
      <sz val="9"/>
      <color theme="1"/>
      <name val="Helvetica Neue"/>
      <family val="2"/>
    </font>
    <font>
      <b/>
      <i/>
      <sz val="10"/>
      <color theme="1"/>
      <name val="Helvetica Neue"/>
      <family val="2"/>
    </font>
    <font>
      <b/>
      <sz val="11"/>
      <color theme="6" tint="-0.499984740745262"/>
      <name val="Helvetica Neue"/>
      <family val="2"/>
    </font>
    <font>
      <sz val="9"/>
      <color theme="6" tint="-0.499984740745262"/>
      <name val="Helvetica Neue"/>
      <family val="2"/>
    </font>
    <font>
      <i/>
      <vertAlign val="superscript"/>
      <sz val="9"/>
      <color theme="6" tint="-0.499984740745262"/>
      <name val="Helvetica Neue"/>
      <family val="2"/>
    </font>
    <font>
      <sz val="16"/>
      <color theme="6" tint="-0.499984740745262"/>
      <name val="Helvetica Neue"/>
      <family val="2"/>
    </font>
    <font>
      <b/>
      <sz val="10"/>
      <color rgb="FF4F6228"/>
      <name val="Helvetica Neue"/>
      <family val="2"/>
    </font>
    <font>
      <b/>
      <sz val="10"/>
      <color theme="1"/>
      <name val="Helvetica Neue"/>
      <family val="2"/>
    </font>
    <font>
      <sz val="10"/>
      <color theme="1"/>
      <name val="Helvetica Neue"/>
      <family val="2"/>
    </font>
    <font>
      <sz val="10"/>
      <name val="Helvetica Neue"/>
      <family val="2"/>
    </font>
    <font>
      <sz val="11"/>
      <color theme="1"/>
      <name val="Calibri"/>
      <family val="2"/>
      <scheme val="minor"/>
    </font>
    <font>
      <sz val="11"/>
      <color theme="5"/>
      <name val="Calibri"/>
      <family val="2"/>
      <scheme val="minor"/>
    </font>
    <font>
      <b/>
      <sz val="14"/>
      <color theme="6" tint="-0.499984740745262"/>
      <name val="Helvetica Neue"/>
      <family val="2"/>
    </font>
    <font>
      <i/>
      <sz val="10"/>
      <name val="Arial"/>
      <family val="2"/>
    </font>
    <font>
      <sz val="10"/>
      <color rgb="FF000000"/>
      <name val="Calibri"/>
      <family val="2"/>
    </font>
    <font>
      <sz val="8"/>
      <name val="Arial"/>
      <family val="2"/>
    </font>
    <font>
      <sz val="8"/>
      <name val="Calibri"/>
      <family val="2"/>
      <scheme val="minor"/>
    </font>
    <font>
      <sz val="10.5"/>
      <name val="Courier New"/>
      <family val="3"/>
    </font>
    <font>
      <sz val="11"/>
      <name val="Calibri"/>
      <family val="2"/>
      <scheme val="minor"/>
    </font>
    <font>
      <b/>
      <sz val="11"/>
      <name val="Calibri"/>
      <family val="2"/>
      <scheme val="minor"/>
    </font>
    <font>
      <i/>
      <sz val="10"/>
      <color theme="6" tint="-0.499984740745262"/>
      <name val="Arial"/>
      <family val="2"/>
    </font>
    <font>
      <sz val="10"/>
      <name val="Helvetica Neue"/>
    </font>
    <font>
      <b/>
      <sz val="10"/>
      <name val="Helvetica Neue"/>
    </font>
    <font>
      <b/>
      <sz val="16"/>
      <color theme="6" tint="-0.499984740745262"/>
      <name val="Helvetica Neue"/>
    </font>
    <font>
      <sz val="10.5"/>
      <color theme="6" tint="-0.499984740745262"/>
      <name val="Courier New"/>
      <family val="3"/>
    </font>
    <font>
      <b/>
      <sz val="10"/>
      <color theme="6" tint="-0.499984740745262"/>
      <name val="Helvetica Neue"/>
    </font>
    <font>
      <sz val="10"/>
      <color theme="6" tint="-0.499984740745262"/>
      <name val="Helvetica Neue"/>
    </font>
    <font>
      <b/>
      <sz val="10"/>
      <color rgb="FFFF0000"/>
      <name val="Helvetica Neue"/>
    </font>
    <font>
      <sz val="10"/>
      <color rgb="FFFF0000"/>
      <name val="Helvetica Neue"/>
    </font>
    <font>
      <b/>
      <i/>
      <sz val="10"/>
      <color rgb="FFFF0000"/>
      <name val="Helvetica Neue"/>
    </font>
    <font>
      <b/>
      <sz val="12"/>
      <color theme="6" tint="-0.499984740745262"/>
      <name val="Helvetica Neue"/>
    </font>
    <font>
      <i/>
      <sz val="10"/>
      <color theme="6" tint="-0.499984740745262"/>
      <name val="Helvetica Neue"/>
    </font>
    <font>
      <b/>
      <sz val="11"/>
      <color theme="6" tint="-0.499984740745262"/>
      <name val="Helvetica Neue"/>
    </font>
    <font>
      <sz val="9"/>
      <color theme="6" tint="-0.499984740745262"/>
      <name val="Helvetica Neue"/>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rgb="FF000000"/>
      </patternFill>
    </fill>
    <fill>
      <patternFill patternType="solid">
        <fgColor theme="4" tint="0.79998168889431442"/>
        <bgColor indexed="64"/>
      </patternFill>
    </fill>
    <fill>
      <patternFill patternType="solid">
        <fgColor theme="0"/>
        <bgColor rgb="FF000000"/>
      </patternFill>
    </fill>
    <fill>
      <patternFill patternType="solid">
        <fgColor rgb="FFD9D9D9"/>
        <bgColor rgb="FF000000"/>
      </patternFill>
    </fill>
    <fill>
      <patternFill patternType="solid">
        <fgColor rgb="FFFFFFFF"/>
        <bgColor indexed="64"/>
      </patternFill>
    </fill>
  </fills>
  <borders count="31">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double">
        <color auto="1"/>
      </bottom>
      <diagonal/>
    </border>
    <border>
      <left/>
      <right style="thin">
        <color auto="1"/>
      </right>
      <top style="thin">
        <color auto="1"/>
      </top>
      <bottom/>
      <diagonal/>
    </border>
    <border>
      <left style="thin">
        <color rgb="FFCDCDCD"/>
      </left>
      <right style="thin">
        <color rgb="FFCDCDCD"/>
      </right>
      <top style="thin">
        <color rgb="FFCDCDCD"/>
      </top>
      <bottom style="thin">
        <color rgb="FFCDCDCD"/>
      </bottom>
      <diagonal/>
    </border>
    <border>
      <left style="thin">
        <color rgb="FFCDCDCD"/>
      </left>
      <right style="thin">
        <color rgb="FFCDCDCD"/>
      </right>
      <top/>
      <bottom style="thin">
        <color rgb="FFCDCDCD"/>
      </bottom>
      <diagonal/>
    </border>
    <border>
      <left style="thin">
        <color rgb="FFCDCDCD"/>
      </left>
      <right style="thin">
        <color rgb="FFCDCDCD"/>
      </right>
      <top/>
      <bottom/>
      <diagonal/>
    </border>
    <border>
      <left style="thin">
        <color rgb="FFCDCDCD"/>
      </left>
      <right style="thin">
        <color rgb="FFCDCDCD"/>
      </right>
      <top/>
      <bottom style="thin">
        <color auto="1"/>
      </bottom>
      <diagonal/>
    </border>
    <border>
      <left style="thin">
        <color rgb="FFCDCDCD"/>
      </left>
      <right/>
      <top/>
      <bottom/>
      <diagonal/>
    </border>
    <border>
      <left style="thin">
        <color rgb="FFCDCDCD"/>
      </left>
      <right/>
      <top style="thin">
        <color auto="1"/>
      </top>
      <bottom style="thin">
        <color auto="1"/>
      </bottom>
      <diagonal/>
    </border>
    <border>
      <left/>
      <right/>
      <top style="thin">
        <color rgb="FFCDCDCD"/>
      </top>
      <bottom style="thin">
        <color rgb="FFCDCDCD"/>
      </bottom>
      <diagonal/>
    </border>
    <border>
      <left style="thin">
        <color rgb="FFCDCDCD"/>
      </left>
      <right/>
      <top style="thin">
        <color rgb="FFCDCDCD"/>
      </top>
      <bottom/>
      <diagonal/>
    </border>
    <border>
      <left style="thin">
        <color rgb="FFCDCDCD"/>
      </left>
      <right/>
      <top style="thin">
        <color auto="1"/>
      </top>
      <bottom style="double">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CDCDCD"/>
      </left>
      <right/>
      <top/>
      <bottom style="thin">
        <color auto="1"/>
      </bottom>
      <diagonal/>
    </border>
    <border>
      <left style="thin">
        <color auto="1"/>
      </left>
      <right/>
      <top style="thin">
        <color auto="1"/>
      </top>
      <bottom style="thin">
        <color auto="1"/>
      </bottom>
      <diagonal/>
    </border>
    <border>
      <left/>
      <right/>
      <top style="dotted">
        <color auto="1"/>
      </top>
      <bottom/>
      <diagonal/>
    </border>
    <border>
      <left/>
      <right style="double">
        <color theme="3" tint="0.39997558519241921"/>
      </right>
      <top/>
      <bottom/>
      <diagonal/>
    </border>
    <border>
      <left style="dashDotDot">
        <color auto="1"/>
      </left>
      <right/>
      <top/>
      <bottom style="thin">
        <color auto="1"/>
      </bottom>
      <diagonal/>
    </border>
    <border>
      <left style="dashDotDot">
        <color auto="1"/>
      </left>
      <right/>
      <top/>
      <bottom/>
      <diagonal/>
    </border>
    <border>
      <left style="dashDotDot">
        <color auto="1"/>
      </left>
      <right/>
      <top style="dotted">
        <color auto="1"/>
      </top>
      <bottom/>
      <diagonal/>
    </border>
    <border>
      <left style="dashDot">
        <color auto="1"/>
      </left>
      <right/>
      <top style="thin">
        <color auto="1"/>
      </top>
      <bottom style="thin">
        <color auto="1"/>
      </bottom>
      <diagonal/>
    </border>
    <border>
      <left style="dashDot">
        <color auto="1"/>
      </left>
      <right/>
      <top style="thin">
        <color auto="1"/>
      </top>
      <bottom/>
      <diagonal/>
    </border>
    <border>
      <left/>
      <right style="double">
        <color rgb="FF538DD5"/>
      </right>
      <top/>
      <bottom/>
      <diagonal/>
    </border>
  </borders>
  <cellStyleXfs count="1603">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1" fillId="0" borderId="0"/>
  </cellStyleXfs>
  <cellXfs count="891">
    <xf numFmtId="0" fontId="0" fillId="0" borderId="0" xfId="0"/>
    <xf numFmtId="0" fontId="4" fillId="0" borderId="0" xfId="0" applyFont="1" applyAlignment="1">
      <alignment vertical="top"/>
    </xf>
    <xf numFmtId="0" fontId="2" fillId="0" borderId="0" xfId="0" applyFont="1" applyAlignment="1">
      <alignment horizontal="right" vertical="top"/>
    </xf>
    <xf numFmtId="0" fontId="9" fillId="0" borderId="0" xfId="0" applyFont="1"/>
    <xf numFmtId="0" fontId="8" fillId="0" borderId="1" xfId="0" applyFont="1" applyBorder="1"/>
    <xf numFmtId="0" fontId="8" fillId="0" borderId="0" xfId="0" applyFont="1"/>
    <xf numFmtId="0" fontId="2" fillId="0" borderId="0" xfId="3" applyFont="1"/>
    <xf numFmtId="0" fontId="2" fillId="0" borderId="1" xfId="3" applyFont="1" applyBorder="1"/>
    <xf numFmtId="0" fontId="4" fillId="0" borderId="0" xfId="3" applyFont="1"/>
    <xf numFmtId="0" fontId="16" fillId="0" borderId="0" xfId="0" applyFont="1" applyAlignment="1">
      <alignment vertical="top"/>
    </xf>
    <xf numFmtId="0" fontId="5" fillId="0" borderId="0" xfId="0" applyFont="1"/>
    <xf numFmtId="0" fontId="9" fillId="0" borderId="0" xfId="0" applyFont="1" applyAlignment="1">
      <alignment wrapText="1"/>
    </xf>
    <xf numFmtId="0" fontId="16" fillId="0" borderId="0" xfId="0" applyFont="1"/>
    <xf numFmtId="0" fontId="16" fillId="0" borderId="0" xfId="3" applyFont="1"/>
    <xf numFmtId="0" fontId="8" fillId="0" borderId="5" xfId="0" applyFont="1" applyBorder="1"/>
    <xf numFmtId="0" fontId="9" fillId="0" borderId="3" xfId="0" applyFont="1" applyBorder="1"/>
    <xf numFmtId="0" fontId="4" fillId="0" borderId="0" xfId="0" applyFont="1"/>
    <xf numFmtId="0" fontId="4" fillId="0" borderId="0" xfId="0" applyFont="1" applyAlignment="1">
      <alignment horizontal="right" vertical="top"/>
    </xf>
    <xf numFmtId="0" fontId="20" fillId="0" borderId="0" xfId="0" applyFont="1"/>
    <xf numFmtId="0" fontId="3" fillId="0" borderId="1" xfId="0" applyFont="1" applyBorder="1"/>
    <xf numFmtId="0" fontId="4" fillId="0" borderId="1" xfId="3" applyFont="1" applyBorder="1"/>
    <xf numFmtId="0" fontId="9" fillId="0" borderId="1" xfId="0" applyFont="1" applyBorder="1"/>
    <xf numFmtId="0" fontId="4" fillId="0" borderId="0" xfId="3" applyFont="1" applyAlignment="1">
      <alignment horizontal="right"/>
    </xf>
    <xf numFmtId="0" fontId="4" fillId="0" borderId="5" xfId="3" applyFont="1" applyBorder="1"/>
    <xf numFmtId="0" fontId="9" fillId="0" borderId="5" xfId="0" applyFont="1" applyBorder="1"/>
    <xf numFmtId="0" fontId="21" fillId="0" borderId="0" xfId="0" applyFont="1"/>
    <xf numFmtId="0" fontId="3" fillId="0" borderId="0" xfId="0" applyFont="1"/>
    <xf numFmtId="0" fontId="3" fillId="0" borderId="2" xfId="0" applyFont="1" applyBorder="1"/>
    <xf numFmtId="0" fontId="3" fillId="0" borderId="3" xfId="0" applyFont="1" applyBorder="1"/>
    <xf numFmtId="0" fontId="5" fillId="0" borderId="1" xfId="0" applyFont="1" applyBorder="1"/>
    <xf numFmtId="0" fontId="4" fillId="0" borderId="0" xfId="0" applyFont="1" applyAlignment="1">
      <alignment horizontal="right"/>
    </xf>
    <xf numFmtId="0" fontId="5" fillId="0" borderId="0" xfId="3" applyFont="1" applyAlignment="1">
      <alignment horizontal="right"/>
    </xf>
    <xf numFmtId="0" fontId="22" fillId="0" borderId="0" xfId="3" applyFont="1"/>
    <xf numFmtId="0" fontId="2" fillId="2" borderId="0" xfId="0" applyFont="1" applyFill="1" applyAlignment="1">
      <alignment horizontal="right" wrapText="1"/>
    </xf>
    <xf numFmtId="0" fontId="4" fillId="4" borderId="0" xfId="3" applyFont="1" applyFill="1" applyAlignment="1">
      <alignment horizontal="right"/>
    </xf>
    <xf numFmtId="0" fontId="2" fillId="4" borderId="0" xfId="0" applyFont="1" applyFill="1" applyAlignment="1">
      <alignment horizontal="right" wrapText="1"/>
    </xf>
    <xf numFmtId="0" fontId="4" fillId="2" borderId="0" xfId="0" applyFont="1" applyFill="1" applyAlignment="1">
      <alignment horizontal="right" wrapText="1"/>
    </xf>
    <xf numFmtId="0" fontId="4" fillId="4" borderId="0" xfId="0" applyFont="1" applyFill="1" applyAlignment="1">
      <alignment horizontal="right" wrapText="1"/>
    </xf>
    <xf numFmtId="0" fontId="4" fillId="4" borderId="0" xfId="0" applyFont="1" applyFill="1" applyAlignment="1">
      <alignment horizontal="right"/>
    </xf>
    <xf numFmtId="2" fontId="4" fillId="0" borderId="0" xfId="0" applyNumberFormat="1" applyFont="1" applyAlignment="1">
      <alignment horizontal="right" vertical="top"/>
    </xf>
    <xf numFmtId="0" fontId="9" fillId="4" borderId="0" xfId="0" applyFont="1" applyFill="1" applyAlignment="1">
      <alignment horizontal="right"/>
    </xf>
    <xf numFmtId="166" fontId="4" fillId="2" borderId="0" xfId="0" applyNumberFormat="1" applyFont="1" applyFill="1" applyAlignment="1">
      <alignment horizontal="right"/>
    </xf>
    <xf numFmtId="166" fontId="2" fillId="2" borderId="1" xfId="0" applyNumberFormat="1" applyFont="1" applyFill="1" applyBorder="1" applyAlignment="1">
      <alignment horizontal="right"/>
    </xf>
    <xf numFmtId="166" fontId="2" fillId="4" borderId="1" xfId="0" applyNumberFormat="1" applyFont="1" applyFill="1" applyBorder="1" applyAlignment="1">
      <alignment horizontal="right"/>
    </xf>
    <xf numFmtId="166" fontId="4" fillId="4" borderId="0" xfId="0" applyNumberFormat="1" applyFont="1" applyFill="1" applyAlignment="1">
      <alignment horizontal="right"/>
    </xf>
    <xf numFmtId="166" fontId="2" fillId="4" borderId="0" xfId="0" applyNumberFormat="1" applyFont="1" applyFill="1" applyAlignment="1">
      <alignment horizontal="right"/>
    </xf>
    <xf numFmtId="166" fontId="2" fillId="2" borderId="0" xfId="0" applyNumberFormat="1" applyFont="1" applyFill="1" applyAlignment="1">
      <alignment horizontal="right"/>
    </xf>
    <xf numFmtId="0" fontId="9" fillId="0" borderId="0" xfId="0" applyFont="1" applyAlignment="1">
      <alignment horizontal="right"/>
    </xf>
    <xf numFmtId="0" fontId="20" fillId="0" borderId="0" xfId="0" applyFont="1" applyAlignment="1">
      <alignment horizontal="right"/>
    </xf>
    <xf numFmtId="166" fontId="5" fillId="0" borderId="0" xfId="0" applyNumberFormat="1" applyFont="1" applyAlignment="1">
      <alignment horizontal="right"/>
    </xf>
    <xf numFmtId="166" fontId="9" fillId="2" borderId="0" xfId="0" applyNumberFormat="1" applyFont="1" applyFill="1" applyAlignment="1">
      <alignment horizontal="right"/>
    </xf>
    <xf numFmtId="166" fontId="20" fillId="0" borderId="0" xfId="0" applyNumberFormat="1" applyFont="1" applyAlignment="1">
      <alignment horizontal="right"/>
    </xf>
    <xf numFmtId="0" fontId="16" fillId="0" borderId="0" xfId="0" applyFont="1" applyAlignment="1">
      <alignment horizontal="right"/>
    </xf>
    <xf numFmtId="0" fontId="4" fillId="2" borderId="0" xfId="3" applyFont="1" applyFill="1" applyAlignment="1">
      <alignment horizontal="right"/>
    </xf>
    <xf numFmtId="0" fontId="16" fillId="0" borderId="0" xfId="3" applyFont="1" applyAlignment="1">
      <alignment horizontal="right"/>
    </xf>
    <xf numFmtId="0" fontId="20" fillId="0" borderId="0" xfId="3" applyFont="1" applyAlignment="1">
      <alignment horizontal="right"/>
    </xf>
    <xf numFmtId="0" fontId="22" fillId="0" borderId="0" xfId="0" applyFont="1" applyAlignment="1">
      <alignment horizontal="right"/>
    </xf>
    <xf numFmtId="0" fontId="22" fillId="4" borderId="0" xfId="0" applyFont="1" applyFill="1" applyAlignment="1">
      <alignment horizontal="right"/>
    </xf>
    <xf numFmtId="166" fontId="4" fillId="4" borderId="0" xfId="0" applyNumberFormat="1" applyFont="1" applyFill="1" applyAlignment="1">
      <alignment horizontal="right" vertical="top"/>
    </xf>
    <xf numFmtId="166" fontId="4" fillId="4" borderId="0" xfId="0" quotePrefix="1" applyNumberFormat="1" applyFont="1" applyFill="1" applyAlignment="1">
      <alignment horizontal="right"/>
    </xf>
    <xf numFmtId="166" fontId="4" fillId="4" borderId="0" xfId="2" applyNumberFormat="1" applyFont="1" applyFill="1" applyBorder="1" applyAlignment="1">
      <alignment horizontal="right" vertical="top"/>
    </xf>
    <xf numFmtId="0" fontId="9" fillId="4" borderId="0" xfId="0" applyFont="1" applyFill="1"/>
    <xf numFmtId="0" fontId="2" fillId="4" borderId="1" xfId="3" applyFont="1" applyFill="1" applyBorder="1"/>
    <xf numFmtId="1" fontId="17" fillId="0" borderId="0" xfId="3" applyNumberFormat="1" applyFont="1" applyAlignment="1">
      <alignment horizontal="right"/>
    </xf>
    <xf numFmtId="1" fontId="4" fillId="0" borderId="0" xfId="3" applyNumberFormat="1" applyFont="1" applyAlignment="1">
      <alignment horizontal="right"/>
    </xf>
    <xf numFmtId="0" fontId="17" fillId="0" borderId="0" xfId="0" applyFont="1" applyAlignment="1">
      <alignment horizontal="right"/>
    </xf>
    <xf numFmtId="0" fontId="28" fillId="0" borderId="10" xfId="0" applyFont="1" applyBorder="1" applyAlignment="1">
      <alignment horizontal="left" vertical="top" wrapText="1"/>
    </xf>
    <xf numFmtId="0" fontId="29" fillId="0" borderId="0" xfId="0" applyFont="1" applyAlignment="1">
      <alignment horizontal="right"/>
    </xf>
    <xf numFmtId="0" fontId="31" fillId="0" borderId="9" xfId="0" applyFont="1" applyBorder="1" applyAlignment="1">
      <alignment horizontal="left" vertical="top" wrapText="1"/>
    </xf>
    <xf numFmtId="1" fontId="2" fillId="2" borderId="0" xfId="0" applyNumberFormat="1" applyFont="1" applyFill="1" applyAlignment="1">
      <alignment horizontal="right" wrapText="1"/>
    </xf>
    <xf numFmtId="1" fontId="2" fillId="4" borderId="0" xfId="0" applyNumberFormat="1" applyFont="1" applyFill="1" applyAlignment="1">
      <alignment horizontal="right" wrapText="1"/>
    </xf>
    <xf numFmtId="166" fontId="4" fillId="4" borderId="0" xfId="0" applyNumberFormat="1" applyFont="1" applyFill="1" applyAlignment="1">
      <alignment horizontal="right" wrapText="1"/>
    </xf>
    <xf numFmtId="166" fontId="9" fillId="4" borderId="0" xfId="0" applyNumberFormat="1" applyFont="1" applyFill="1" applyAlignment="1">
      <alignment horizontal="right"/>
    </xf>
    <xf numFmtId="166" fontId="8" fillId="4" borderId="1" xfId="0" applyNumberFormat="1" applyFont="1" applyFill="1" applyBorder="1" applyAlignment="1">
      <alignment horizontal="right"/>
    </xf>
    <xf numFmtId="166" fontId="8" fillId="4" borderId="0" xfId="0" applyNumberFormat="1" applyFont="1" applyFill="1" applyAlignment="1">
      <alignment horizontal="right"/>
    </xf>
    <xf numFmtId="0" fontId="2" fillId="4" borderId="0" xfId="0" applyFont="1" applyFill="1" applyAlignment="1">
      <alignment horizontal="right" vertical="top"/>
    </xf>
    <xf numFmtId="0" fontId="4" fillId="4" borderId="0" xfId="0" applyFont="1" applyFill="1" applyAlignment="1">
      <alignment horizontal="right" vertical="top"/>
    </xf>
    <xf numFmtId="166" fontId="26" fillId="4" borderId="0" xfId="0" applyNumberFormat="1" applyFont="1" applyFill="1" applyAlignment="1">
      <alignment horizontal="right"/>
    </xf>
    <xf numFmtId="166" fontId="2" fillId="2" borderId="1" xfId="3" applyNumberFormat="1" applyFont="1" applyFill="1" applyBorder="1" applyAlignment="1">
      <alignment horizontal="right"/>
    </xf>
    <xf numFmtId="166" fontId="2" fillId="4" borderId="1" xfId="3" applyNumberFormat="1" applyFont="1" applyFill="1" applyBorder="1" applyAlignment="1">
      <alignment horizontal="right"/>
    </xf>
    <xf numFmtId="166" fontId="4" fillId="2" borderId="0" xfId="3" applyNumberFormat="1" applyFont="1" applyFill="1" applyAlignment="1">
      <alignment horizontal="right"/>
    </xf>
    <xf numFmtId="166" fontId="4" fillId="4" borderId="0" xfId="3" applyNumberFormat="1" applyFont="1" applyFill="1" applyAlignment="1">
      <alignment horizontal="right"/>
    </xf>
    <xf numFmtId="166" fontId="4" fillId="2" borderId="0" xfId="3" quotePrefix="1" applyNumberFormat="1" applyFont="1" applyFill="1" applyAlignment="1">
      <alignment horizontal="right"/>
    </xf>
    <xf numFmtId="166" fontId="4" fillId="4" borderId="0" xfId="3" quotePrefix="1" applyNumberFormat="1" applyFont="1" applyFill="1" applyAlignment="1">
      <alignment horizontal="right"/>
    </xf>
    <xf numFmtId="168" fontId="2" fillId="2" borderId="1" xfId="3" applyNumberFormat="1" applyFont="1" applyFill="1" applyBorder="1" applyAlignment="1">
      <alignment horizontal="right"/>
    </xf>
    <xf numFmtId="168" fontId="2" fillId="2" borderId="1" xfId="0" applyNumberFormat="1" applyFont="1" applyFill="1" applyBorder="1" applyAlignment="1">
      <alignment horizontal="right" wrapText="1"/>
    </xf>
    <xf numFmtId="168" fontId="2" fillId="4" borderId="1" xfId="0" applyNumberFormat="1" applyFont="1" applyFill="1" applyBorder="1" applyAlignment="1">
      <alignment horizontal="right" wrapText="1"/>
    </xf>
    <xf numFmtId="168" fontId="2" fillId="4" borderId="1" xfId="3" applyNumberFormat="1" applyFont="1" applyFill="1" applyBorder="1" applyAlignment="1">
      <alignment horizontal="right"/>
    </xf>
    <xf numFmtId="168" fontId="4" fillId="2" borderId="0" xfId="3" applyNumberFormat="1" applyFont="1" applyFill="1" applyAlignment="1">
      <alignment horizontal="right"/>
    </xf>
    <xf numFmtId="168" fontId="4" fillId="4" borderId="0" xfId="3" applyNumberFormat="1" applyFont="1" applyFill="1" applyAlignment="1">
      <alignment horizontal="right"/>
    </xf>
    <xf numFmtId="168" fontId="4" fillId="2" borderId="0" xfId="3" quotePrefix="1" applyNumberFormat="1" applyFont="1" applyFill="1" applyAlignment="1">
      <alignment horizontal="right"/>
    </xf>
    <xf numFmtId="168" fontId="4" fillId="4" borderId="0" xfId="3" quotePrefix="1" applyNumberFormat="1" applyFont="1" applyFill="1" applyAlignment="1">
      <alignment horizontal="right"/>
    </xf>
    <xf numFmtId="0" fontId="32" fillId="0" borderId="0" xfId="0" applyFont="1"/>
    <xf numFmtId="168" fontId="2" fillId="4" borderId="1" xfId="0" applyNumberFormat="1" applyFont="1" applyFill="1" applyBorder="1" applyAlignment="1">
      <alignment horizontal="right"/>
    </xf>
    <xf numFmtId="168" fontId="2" fillId="4" borderId="0" xfId="0" applyNumberFormat="1" applyFont="1" applyFill="1" applyAlignment="1">
      <alignment horizontal="right"/>
    </xf>
    <xf numFmtId="168" fontId="4" fillId="4" borderId="0" xfId="0" applyNumberFormat="1" applyFont="1" applyFill="1" applyAlignment="1">
      <alignment horizontal="right"/>
    </xf>
    <xf numFmtId="168" fontId="4" fillId="4" borderId="0" xfId="0" quotePrefix="1" applyNumberFormat="1" applyFont="1" applyFill="1" applyAlignment="1">
      <alignment horizontal="right"/>
    </xf>
    <xf numFmtId="0" fontId="32" fillId="0" borderId="0" xfId="0" applyFont="1" applyAlignment="1">
      <alignment horizontal="left"/>
    </xf>
    <xf numFmtId="0" fontId="32" fillId="0" borderId="1" xfId="0" applyFont="1" applyBorder="1"/>
    <xf numFmtId="0" fontId="32" fillId="4" borderId="0" xfId="0" applyFont="1" applyFill="1"/>
    <xf numFmtId="0" fontId="32" fillId="0" borderId="15" xfId="0" applyFont="1" applyBorder="1"/>
    <xf numFmtId="0" fontId="32" fillId="0" borderId="7" xfId="0" applyFont="1" applyBorder="1"/>
    <xf numFmtId="0" fontId="33" fillId="0" borderId="0" xfId="0" applyFont="1" applyAlignment="1">
      <alignment horizontal="right" vertical="top" wrapText="1"/>
    </xf>
    <xf numFmtId="1" fontId="4" fillId="2" borderId="0" xfId="3" applyNumberFormat="1" applyFont="1" applyFill="1" applyAlignment="1">
      <alignment horizontal="right"/>
    </xf>
    <xf numFmtId="1" fontId="4" fillId="4" borderId="0" xfId="3" applyNumberFormat="1" applyFont="1" applyFill="1" applyAlignment="1">
      <alignment horizontal="right"/>
    </xf>
    <xf numFmtId="167" fontId="4" fillId="4" borderId="0" xfId="3" applyNumberFormat="1" applyFont="1" applyFill="1" applyAlignment="1">
      <alignment horizontal="right"/>
    </xf>
    <xf numFmtId="167" fontId="4" fillId="4" borderId="0" xfId="2" applyNumberFormat="1" applyFont="1" applyFill="1" applyAlignment="1">
      <alignment horizontal="right"/>
    </xf>
    <xf numFmtId="0" fontId="32" fillId="0" borderId="3" xfId="0" applyFont="1" applyBorder="1" applyAlignment="1">
      <alignment horizontal="left"/>
    </xf>
    <xf numFmtId="0" fontId="32" fillId="0" borderId="1" xfId="0" applyFont="1" applyBorder="1" applyAlignment="1">
      <alignment horizontal="left"/>
    </xf>
    <xf numFmtId="166" fontId="16" fillId="2" borderId="0" xfId="3" quotePrefix="1" applyNumberFormat="1" applyFont="1" applyFill="1" applyAlignment="1">
      <alignment horizontal="right"/>
    </xf>
    <xf numFmtId="167" fontId="4" fillId="2" borderId="0" xfId="2" applyNumberFormat="1" applyFont="1" applyFill="1" applyAlignment="1">
      <alignment horizontal="right"/>
    </xf>
    <xf numFmtId="0" fontId="32" fillId="0" borderId="0" xfId="0" applyFont="1" applyAlignment="1">
      <alignment horizontal="right"/>
    </xf>
    <xf numFmtId="0" fontId="34" fillId="0" borderId="5" xfId="0" applyFont="1" applyBorder="1"/>
    <xf numFmtId="0" fontId="34" fillId="0" borderId="0" xfId="0" applyFont="1" applyAlignment="1">
      <alignment horizontal="right"/>
    </xf>
    <xf numFmtId="1" fontId="2" fillId="4" borderId="0" xfId="0" applyNumberFormat="1" applyFont="1" applyFill="1" applyAlignment="1">
      <alignment horizontal="right"/>
    </xf>
    <xf numFmtId="2" fontId="4" fillId="4" borderId="0" xfId="3" applyNumberFormat="1" applyFont="1" applyFill="1" applyAlignment="1">
      <alignment horizontal="right"/>
    </xf>
    <xf numFmtId="166" fontId="4" fillId="4" borderId="3" xfId="3" applyNumberFormat="1" applyFont="1" applyFill="1" applyBorder="1" applyAlignment="1">
      <alignment horizontal="right"/>
    </xf>
    <xf numFmtId="0" fontId="28" fillId="4" borderId="1" xfId="3" applyFont="1" applyFill="1" applyBorder="1"/>
    <xf numFmtId="0" fontId="2" fillId="4" borderId="0" xfId="0" applyFont="1" applyFill="1" applyAlignment="1">
      <alignment horizontal="right" vertical="top" wrapText="1"/>
    </xf>
    <xf numFmtId="0" fontId="4" fillId="4" borderId="0" xfId="0" applyFont="1" applyFill="1" applyAlignment="1">
      <alignment horizontal="right" vertical="top" wrapText="1"/>
    </xf>
    <xf numFmtId="166" fontId="4" fillId="4" borderId="0" xfId="0" applyNumberFormat="1" applyFont="1" applyFill="1" applyAlignment="1">
      <alignment horizontal="right" vertical="top" wrapText="1"/>
    </xf>
    <xf numFmtId="166" fontId="4" fillId="4" borderId="0" xfId="1" applyNumberFormat="1" applyFont="1" applyFill="1" applyBorder="1" applyAlignment="1">
      <alignment horizontal="right" vertical="top" wrapText="1"/>
    </xf>
    <xf numFmtId="166" fontId="4" fillId="4" borderId="0" xfId="1" applyNumberFormat="1" applyFont="1" applyFill="1" applyBorder="1" applyAlignment="1">
      <alignment horizontal="right" vertical="top"/>
    </xf>
    <xf numFmtId="166" fontId="4" fillId="4" borderId="3" xfId="1" applyNumberFormat="1" applyFont="1" applyFill="1" applyBorder="1" applyAlignment="1">
      <alignment horizontal="right" vertical="top" wrapText="1"/>
    </xf>
    <xf numFmtId="166" fontId="4" fillId="4" borderId="3" xfId="1" applyNumberFormat="1" applyFont="1" applyFill="1" applyBorder="1" applyAlignment="1">
      <alignment horizontal="right" vertical="top"/>
    </xf>
    <xf numFmtId="0" fontId="13" fillId="4" borderId="0" xfId="0" applyFont="1" applyFill="1" applyAlignment="1">
      <alignment vertical="center" wrapText="1"/>
    </xf>
    <xf numFmtId="0" fontId="4" fillId="4" borderId="0" xfId="0" applyFont="1" applyFill="1" applyAlignment="1">
      <alignment vertical="top"/>
    </xf>
    <xf numFmtId="0" fontId="6" fillId="4" borderId="0" xfId="0" applyFont="1" applyFill="1" applyAlignment="1">
      <alignment vertical="top"/>
    </xf>
    <xf numFmtId="0" fontId="2" fillId="4" borderId="0" xfId="0" applyFont="1" applyFill="1" applyAlignment="1">
      <alignment horizontal="left" vertical="top" wrapText="1"/>
    </xf>
    <xf numFmtId="0" fontId="4" fillId="4" borderId="0" xfId="0" applyFont="1" applyFill="1" applyAlignment="1">
      <alignment horizontal="left" vertical="top" wrapText="1"/>
    </xf>
    <xf numFmtId="0" fontId="4" fillId="4" borderId="3" xfId="0" applyFont="1" applyFill="1" applyBorder="1" applyAlignment="1">
      <alignment horizontal="left" vertical="top" wrapText="1"/>
    </xf>
    <xf numFmtId="166" fontId="4" fillId="2" borderId="1" xfId="0" applyNumberFormat="1" applyFont="1" applyFill="1" applyBorder="1" applyAlignment="1">
      <alignment horizontal="right"/>
    </xf>
    <xf numFmtId="0" fontId="35" fillId="4" borderId="0" xfId="0" applyFont="1" applyFill="1"/>
    <xf numFmtId="0" fontId="35" fillId="4" borderId="0" xfId="0" applyFont="1" applyFill="1" applyAlignment="1">
      <alignment vertical="center"/>
    </xf>
    <xf numFmtId="0" fontId="8" fillId="4" borderId="1" xfId="0" applyFont="1" applyFill="1" applyBorder="1"/>
    <xf numFmtId="0" fontId="7" fillId="4" borderId="1" xfId="0" applyFont="1" applyFill="1" applyBorder="1" applyAlignment="1">
      <alignment horizontal="left" wrapText="1"/>
    </xf>
    <xf numFmtId="0" fontId="8" fillId="4" borderId="0" xfId="0" applyFont="1" applyFill="1"/>
    <xf numFmtId="0" fontId="13" fillId="4" borderId="5" xfId="3" applyFont="1" applyFill="1" applyBorder="1"/>
    <xf numFmtId="1" fontId="28" fillId="4" borderId="0" xfId="0" applyNumberFormat="1" applyFont="1" applyFill="1" applyAlignment="1">
      <alignment horizontal="right" vertical="top" wrapText="1"/>
    </xf>
    <xf numFmtId="0" fontId="29" fillId="4" borderId="0" xfId="0" applyFont="1" applyFill="1" applyAlignment="1">
      <alignment horizontal="right"/>
    </xf>
    <xf numFmtId="0" fontId="4" fillId="4" borderId="5" xfId="3" applyFont="1" applyFill="1" applyBorder="1" applyAlignment="1">
      <alignment horizontal="left"/>
    </xf>
    <xf numFmtId="0" fontId="16" fillId="4" borderId="0" xfId="0" applyFont="1" applyFill="1" applyAlignment="1">
      <alignment horizontal="right"/>
    </xf>
    <xf numFmtId="0" fontId="16" fillId="4" borderId="2" xfId="0" applyFont="1" applyFill="1" applyBorder="1" applyAlignment="1">
      <alignment horizontal="right"/>
    </xf>
    <xf numFmtId="166" fontId="2" fillId="4" borderId="2" xfId="0" applyNumberFormat="1" applyFont="1" applyFill="1" applyBorder="1" applyAlignment="1">
      <alignment horizontal="right" wrapText="1"/>
    </xf>
    <xf numFmtId="0" fontId="28" fillId="4" borderId="4" xfId="0" applyFont="1" applyFill="1" applyBorder="1" applyAlignment="1">
      <alignment horizontal="left" wrapText="1"/>
    </xf>
    <xf numFmtId="166" fontId="28" fillId="4" borderId="1" xfId="0" applyNumberFormat="1" applyFont="1" applyFill="1" applyBorder="1" applyAlignment="1">
      <alignment horizontal="right" vertical="top" wrapText="1"/>
    </xf>
    <xf numFmtId="166" fontId="16" fillId="4" borderId="0" xfId="0" applyNumberFormat="1" applyFont="1" applyFill="1" applyAlignment="1">
      <alignment horizontal="right"/>
    </xf>
    <xf numFmtId="166" fontId="5" fillId="4" borderId="0" xfId="0" applyNumberFormat="1" applyFont="1" applyFill="1" applyAlignment="1">
      <alignment horizontal="right"/>
    </xf>
    <xf numFmtId="0" fontId="8" fillId="4" borderId="4" xfId="0" applyFont="1" applyFill="1" applyBorder="1"/>
    <xf numFmtId="166" fontId="16" fillId="4" borderId="1" xfId="0" applyNumberFormat="1" applyFont="1" applyFill="1" applyBorder="1" applyAlignment="1">
      <alignment horizontal="right"/>
    </xf>
    <xf numFmtId="0" fontId="28" fillId="4" borderId="6" xfId="0" applyFont="1" applyFill="1" applyBorder="1"/>
    <xf numFmtId="166" fontId="28" fillId="4" borderId="3" xfId="0" applyNumberFormat="1" applyFont="1" applyFill="1" applyBorder="1" applyAlignment="1">
      <alignment horizontal="right" vertical="top" wrapText="1"/>
    </xf>
    <xf numFmtId="166" fontId="28" fillId="4" borderId="3" xfId="0" applyNumberFormat="1" applyFont="1" applyFill="1" applyBorder="1" applyAlignment="1">
      <alignment horizontal="right" vertical="top"/>
    </xf>
    <xf numFmtId="0" fontId="9" fillId="4" borderId="5" xfId="0" applyFont="1" applyFill="1" applyBorder="1"/>
    <xf numFmtId="0" fontId="29" fillId="4" borderId="5" xfId="0" applyFont="1" applyFill="1" applyBorder="1"/>
    <xf numFmtId="166" fontId="29" fillId="4" borderId="0" xfId="0" applyNumberFormat="1" applyFont="1" applyFill="1" applyAlignment="1">
      <alignment horizontal="right" vertical="top" wrapText="1"/>
    </xf>
    <xf numFmtId="166" fontId="29" fillId="4" borderId="0" xfId="0" applyNumberFormat="1" applyFont="1" applyFill="1" applyAlignment="1">
      <alignment horizontal="right" vertical="top"/>
    </xf>
    <xf numFmtId="166" fontId="29" fillId="4" borderId="0" xfId="0" applyNumberFormat="1" applyFont="1" applyFill="1" applyAlignment="1">
      <alignment horizontal="right"/>
    </xf>
    <xf numFmtId="0" fontId="4" fillId="4" borderId="5" xfId="0" applyFont="1" applyFill="1" applyBorder="1"/>
    <xf numFmtId="0" fontId="4" fillId="4" borderId="5" xfId="0" applyFont="1" applyFill="1" applyBorder="1" applyAlignment="1">
      <alignment horizontal="left" wrapText="1"/>
    </xf>
    <xf numFmtId="0" fontId="29" fillId="4" borderId="5" xfId="0" applyFont="1" applyFill="1" applyBorder="1" applyAlignment="1">
      <alignment horizontal="left" wrapText="1"/>
    </xf>
    <xf numFmtId="166" fontId="29" fillId="4" borderId="0" xfId="0" quotePrefix="1" applyNumberFormat="1" applyFont="1" applyFill="1" applyAlignment="1">
      <alignment horizontal="right"/>
    </xf>
    <xf numFmtId="0" fontId="27" fillId="4" borderId="0" xfId="0" applyFont="1" applyFill="1"/>
    <xf numFmtId="166" fontId="16" fillId="4" borderId="0" xfId="0" applyNumberFormat="1" applyFont="1" applyFill="1" applyAlignment="1">
      <alignment horizontal="right" vertical="top" wrapText="1"/>
    </xf>
    <xf numFmtId="166" fontId="15" fillId="4" borderId="1" xfId="0" applyNumberFormat="1" applyFont="1" applyFill="1" applyBorder="1" applyAlignment="1">
      <alignment horizontal="right"/>
    </xf>
    <xf numFmtId="0" fontId="28" fillId="4" borderId="6" xfId="0" applyFont="1" applyFill="1" applyBorder="1" applyAlignment="1">
      <alignment horizontal="left" wrapText="1"/>
    </xf>
    <xf numFmtId="166" fontId="28" fillId="4" borderId="1" xfId="0" applyNumberFormat="1" applyFont="1" applyFill="1" applyBorder="1" applyAlignment="1">
      <alignment horizontal="right"/>
    </xf>
    <xf numFmtId="166" fontId="29" fillId="4" borderId="0" xfId="0" quotePrefix="1" applyNumberFormat="1" applyFont="1" applyFill="1" applyAlignment="1">
      <alignment horizontal="right" vertical="top" wrapText="1"/>
    </xf>
    <xf numFmtId="166" fontId="29" fillId="4" borderId="0" xfId="0" quotePrefix="1" applyNumberFormat="1" applyFont="1" applyFill="1" applyAlignment="1">
      <alignment horizontal="right" vertical="top"/>
    </xf>
    <xf numFmtId="166" fontId="20" fillId="4" borderId="0" xfId="0" applyNumberFormat="1" applyFont="1" applyFill="1" applyAlignment="1">
      <alignment horizontal="right"/>
    </xf>
    <xf numFmtId="166" fontId="28" fillId="4" borderId="1" xfId="0" applyNumberFormat="1" applyFont="1" applyFill="1" applyBorder="1" applyAlignment="1">
      <alignment horizontal="right" vertical="top"/>
    </xf>
    <xf numFmtId="166" fontId="28" fillId="4" borderId="0" xfId="0" applyNumberFormat="1" applyFont="1" applyFill="1" applyAlignment="1">
      <alignment horizontal="right" vertical="top"/>
    </xf>
    <xf numFmtId="166" fontId="28" fillId="4" borderId="0" xfId="0" applyNumberFormat="1" applyFont="1" applyFill="1" applyAlignment="1">
      <alignment horizontal="right" vertical="top" wrapText="1"/>
    </xf>
    <xf numFmtId="0" fontId="4" fillId="4" borderId="0" xfId="3" applyFont="1" applyFill="1"/>
    <xf numFmtId="0" fontId="13" fillId="4" borderId="0" xfId="3" applyFont="1" applyFill="1" applyAlignment="1">
      <alignment vertical="center"/>
    </xf>
    <xf numFmtId="0" fontId="4" fillId="4" borderId="0" xfId="3" applyFont="1" applyFill="1" applyAlignment="1">
      <alignment horizontal="left"/>
    </xf>
    <xf numFmtId="1" fontId="2" fillId="4" borderId="1" xfId="0" applyNumberFormat="1" applyFont="1" applyFill="1" applyBorder="1"/>
    <xf numFmtId="0" fontId="2" fillId="4" borderId="1" xfId="0" applyFont="1" applyFill="1" applyBorder="1"/>
    <xf numFmtId="1" fontId="4" fillId="4" borderId="0" xfId="0" applyNumberFormat="1" applyFont="1" applyFill="1"/>
    <xf numFmtId="0" fontId="4" fillId="4" borderId="0" xfId="0" applyFont="1" applyFill="1"/>
    <xf numFmtId="166" fontId="4" fillId="2" borderId="1" xfId="3" applyNumberFormat="1" applyFont="1" applyFill="1" applyBorder="1" applyAlignment="1">
      <alignment horizontal="right"/>
    </xf>
    <xf numFmtId="1" fontId="4" fillId="4" borderId="1" xfId="3" applyNumberFormat="1" applyFont="1" applyFill="1" applyBorder="1"/>
    <xf numFmtId="1" fontId="4" fillId="4" borderId="0" xfId="3" applyNumberFormat="1" applyFont="1" applyFill="1"/>
    <xf numFmtId="0" fontId="4" fillId="4" borderId="1" xfId="3" applyFont="1" applyFill="1" applyBorder="1"/>
    <xf numFmtId="0" fontId="13" fillId="4" borderId="5" xfId="3" applyFont="1" applyFill="1" applyBorder="1" applyAlignment="1">
      <alignment vertical="center"/>
    </xf>
    <xf numFmtId="0" fontId="28" fillId="4" borderId="0" xfId="3" applyFont="1" applyFill="1" applyAlignment="1">
      <alignment horizontal="right"/>
    </xf>
    <xf numFmtId="0" fontId="4" fillId="4" borderId="5" xfId="3" applyFont="1" applyFill="1" applyBorder="1"/>
    <xf numFmtId="0" fontId="5" fillId="4" borderId="0" xfId="3" applyFont="1" applyFill="1" applyAlignment="1">
      <alignment horizontal="right"/>
    </xf>
    <xf numFmtId="0" fontId="16" fillId="4" borderId="0" xfId="3" applyFont="1" applyFill="1" applyAlignment="1">
      <alignment horizontal="right"/>
    </xf>
    <xf numFmtId="0" fontId="20" fillId="4" borderId="0" xfId="0" applyFont="1" applyFill="1" applyAlignment="1">
      <alignment horizontal="right" wrapText="1"/>
    </xf>
    <xf numFmtId="0" fontId="2" fillId="4" borderId="4" xfId="3" applyFont="1" applyFill="1" applyBorder="1"/>
    <xf numFmtId="0" fontId="3" fillId="4" borderId="1" xfId="3" applyFont="1" applyFill="1" applyBorder="1" applyAlignment="1">
      <alignment horizontal="right"/>
    </xf>
    <xf numFmtId="0" fontId="2" fillId="4" borderId="5" xfId="3" applyFont="1" applyFill="1" applyBorder="1"/>
    <xf numFmtId="166" fontId="3" fillId="4" borderId="0" xfId="3" applyNumberFormat="1" applyFont="1" applyFill="1" applyAlignment="1">
      <alignment horizontal="right"/>
    </xf>
    <xf numFmtId="166" fontId="3" fillId="4" borderId="1" xfId="3" applyNumberFormat="1" applyFont="1" applyFill="1" applyBorder="1" applyAlignment="1">
      <alignment horizontal="right"/>
    </xf>
    <xf numFmtId="0" fontId="28" fillId="4" borderId="4" xfId="0" applyFont="1" applyFill="1" applyBorder="1"/>
    <xf numFmtId="168" fontId="28" fillId="4" borderId="1" xfId="0" applyNumberFormat="1" applyFont="1" applyFill="1" applyBorder="1" applyAlignment="1">
      <alignment horizontal="right"/>
    </xf>
    <xf numFmtId="168" fontId="2" fillId="4" borderId="0" xfId="3" applyNumberFormat="1" applyFont="1" applyFill="1" applyAlignment="1">
      <alignment horizontal="right"/>
    </xf>
    <xf numFmtId="166" fontId="5" fillId="4" borderId="0" xfId="3" applyNumberFormat="1" applyFont="1" applyFill="1" applyAlignment="1">
      <alignment horizontal="right"/>
    </xf>
    <xf numFmtId="0" fontId="5" fillId="4" borderId="0" xfId="0" applyFont="1" applyFill="1" applyAlignment="1">
      <alignment horizontal="right"/>
    </xf>
    <xf numFmtId="168" fontId="29" fillId="4" borderId="0" xfId="0" applyNumberFormat="1" applyFont="1" applyFill="1" applyAlignment="1">
      <alignment horizontal="right"/>
    </xf>
    <xf numFmtId="0" fontId="21" fillId="4" borderId="0" xfId="0" applyFont="1" applyFill="1" applyAlignment="1">
      <alignment horizontal="right"/>
    </xf>
    <xf numFmtId="168" fontId="29" fillId="4" borderId="0" xfId="0" quotePrefix="1" applyNumberFormat="1" applyFont="1" applyFill="1" applyAlignment="1">
      <alignment horizontal="right"/>
    </xf>
    <xf numFmtId="0" fontId="3" fillId="4" borderId="5" xfId="0" applyFont="1" applyFill="1" applyBorder="1"/>
    <xf numFmtId="166" fontId="3" fillId="4" borderId="0" xfId="0" applyNumberFormat="1" applyFont="1" applyFill="1" applyAlignment="1">
      <alignment horizontal="right"/>
    </xf>
    <xf numFmtId="168" fontId="16" fillId="4" borderId="0" xfId="3" applyNumberFormat="1" applyFont="1" applyFill="1" applyAlignment="1">
      <alignment horizontal="right"/>
    </xf>
    <xf numFmtId="168" fontId="20" fillId="4" borderId="0" xfId="3" applyNumberFormat="1" applyFont="1" applyFill="1" applyAlignment="1">
      <alignment horizontal="right"/>
    </xf>
    <xf numFmtId="0" fontId="5" fillId="4" borderId="1" xfId="0" applyFont="1" applyFill="1" applyBorder="1" applyAlignment="1">
      <alignment horizontal="right"/>
    </xf>
    <xf numFmtId="166" fontId="29" fillId="4" borderId="1" xfId="0" applyNumberFormat="1" applyFont="1" applyFill="1" applyBorder="1" applyAlignment="1">
      <alignment horizontal="right"/>
    </xf>
    <xf numFmtId="0" fontId="5" fillId="4" borderId="0" xfId="0" applyFont="1" applyFill="1" applyAlignment="1">
      <alignment horizontal="right" vertical="center" wrapText="1"/>
    </xf>
    <xf numFmtId="0" fontId="28" fillId="4" borderId="5" xfId="0" applyFont="1" applyFill="1" applyBorder="1"/>
    <xf numFmtId="166" fontId="4" fillId="2" borderId="0" xfId="0" applyNumberFormat="1" applyFont="1" applyFill="1" applyAlignment="1">
      <alignment horizontal="right" wrapText="1"/>
    </xf>
    <xf numFmtId="0" fontId="20" fillId="2" borderId="0" xfId="0" applyFont="1" applyFill="1"/>
    <xf numFmtId="168" fontId="4" fillId="2" borderId="0" xfId="3" applyNumberFormat="1" applyFont="1" applyFill="1"/>
    <xf numFmtId="168" fontId="20" fillId="2" borderId="1" xfId="0" applyNumberFormat="1" applyFont="1" applyFill="1" applyBorder="1" applyAlignment="1">
      <alignment vertical="center"/>
    </xf>
    <xf numFmtId="168" fontId="20" fillId="2" borderId="0" xfId="0" applyNumberFormat="1" applyFont="1" applyFill="1" applyAlignment="1">
      <alignment horizontal="left" vertical="center" wrapText="1" indent="1"/>
    </xf>
    <xf numFmtId="168" fontId="20" fillId="2" borderId="0" xfId="0" applyNumberFormat="1" applyFont="1" applyFill="1"/>
    <xf numFmtId="168" fontId="20" fillId="2" borderId="0" xfId="3" applyNumberFormat="1" applyFont="1" applyFill="1"/>
    <xf numFmtId="168" fontId="20" fillId="2" borderId="0" xfId="0" applyNumberFormat="1" applyFont="1" applyFill="1" applyAlignment="1">
      <alignment horizontal="right"/>
    </xf>
    <xf numFmtId="168" fontId="20" fillId="2" borderId="1" xfId="0" applyNumberFormat="1" applyFont="1" applyFill="1" applyBorder="1"/>
    <xf numFmtId="168" fontId="20" fillId="2" borderId="1" xfId="0" applyNumberFormat="1" applyFont="1" applyFill="1" applyBorder="1" applyAlignment="1">
      <alignment horizontal="right" vertical="center" wrapText="1"/>
    </xf>
    <xf numFmtId="168" fontId="4" fillId="2" borderId="0" xfId="0" applyNumberFormat="1" applyFont="1" applyFill="1"/>
    <xf numFmtId="0" fontId="20" fillId="2" borderId="1" xfId="0" applyFont="1" applyFill="1" applyBorder="1"/>
    <xf numFmtId="0" fontId="20" fillId="2" borderId="0" xfId="0" applyFont="1" applyFill="1" applyAlignment="1">
      <alignment vertical="center" wrapText="1"/>
    </xf>
    <xf numFmtId="0" fontId="14" fillId="4" borderId="0" xfId="0" applyFont="1" applyFill="1"/>
    <xf numFmtId="0" fontId="35" fillId="4" borderId="0" xfId="0" applyFont="1" applyFill="1" applyAlignment="1">
      <alignment horizontal="left" vertical="center"/>
    </xf>
    <xf numFmtId="0" fontId="28" fillId="4" borderId="0" xfId="0" applyFont="1" applyFill="1" applyAlignment="1">
      <alignment horizontal="right"/>
    </xf>
    <xf numFmtId="0" fontId="8" fillId="4" borderId="0" xfId="0" applyFont="1" applyFill="1" applyAlignment="1">
      <alignment horizontal="left"/>
    </xf>
    <xf numFmtId="0" fontId="9" fillId="4" borderId="0" xfId="0" applyFont="1" applyFill="1" applyAlignment="1">
      <alignment horizontal="left"/>
    </xf>
    <xf numFmtId="0" fontId="8" fillId="4" borderId="1" xfId="0" applyFont="1" applyFill="1" applyBorder="1" applyAlignment="1">
      <alignment horizontal="right"/>
    </xf>
    <xf numFmtId="168" fontId="15" fillId="4" borderId="1" xfId="0" applyNumberFormat="1" applyFont="1" applyFill="1" applyBorder="1" applyAlignment="1">
      <alignment horizontal="right"/>
    </xf>
    <xf numFmtId="0" fontId="28" fillId="4" borderId="12" xfId="0" applyFont="1" applyFill="1" applyBorder="1" applyAlignment="1">
      <alignment horizontal="left" vertical="top" wrapText="1"/>
    </xf>
    <xf numFmtId="0" fontId="29" fillId="4" borderId="13" xfId="0" applyFont="1" applyFill="1" applyBorder="1" applyAlignment="1">
      <alignment horizontal="left" vertical="top" wrapText="1"/>
    </xf>
    <xf numFmtId="166" fontId="29" fillId="4" borderId="11" xfId="0" applyNumberFormat="1" applyFont="1" applyFill="1" applyBorder="1" applyAlignment="1">
      <alignment horizontal="right" vertical="top"/>
    </xf>
    <xf numFmtId="166" fontId="14" fillId="4" borderId="0" xfId="0" applyNumberFormat="1" applyFont="1" applyFill="1" applyAlignment="1">
      <alignment horizontal="right"/>
    </xf>
    <xf numFmtId="166" fontId="30" fillId="4" borderId="0" xfId="0" applyNumberFormat="1" applyFont="1" applyFill="1" applyAlignment="1">
      <alignment horizontal="right" vertical="top" wrapText="1"/>
    </xf>
    <xf numFmtId="166" fontId="27" fillId="4" borderId="0" xfId="0" applyNumberFormat="1" applyFont="1" applyFill="1" applyAlignment="1">
      <alignment horizontal="right"/>
    </xf>
    <xf numFmtId="0" fontId="28" fillId="4" borderId="14" xfId="0" applyFont="1" applyFill="1" applyBorder="1" applyAlignment="1">
      <alignment horizontal="left" vertical="top" wrapText="1"/>
    </xf>
    <xf numFmtId="166" fontId="28" fillId="4" borderId="1" xfId="0" quotePrefix="1" applyNumberFormat="1" applyFont="1" applyFill="1" applyBorder="1" applyAlignment="1">
      <alignment horizontal="right" vertical="top"/>
    </xf>
    <xf numFmtId="0" fontId="28" fillId="4" borderId="13" xfId="0" applyFont="1" applyFill="1" applyBorder="1" applyAlignment="1">
      <alignment horizontal="left" vertical="top" wrapText="1"/>
    </xf>
    <xf numFmtId="166" fontId="29" fillId="4" borderId="1" xfId="0" applyNumberFormat="1" applyFont="1" applyFill="1" applyBorder="1" applyAlignment="1">
      <alignment horizontal="right" vertical="top" wrapText="1"/>
    </xf>
    <xf numFmtId="166" fontId="29" fillId="4" borderId="1" xfId="0" applyNumberFormat="1" applyFont="1" applyFill="1" applyBorder="1" applyAlignment="1">
      <alignment horizontal="right" vertical="top"/>
    </xf>
    <xf numFmtId="166" fontId="33" fillId="4" borderId="0" xfId="0" applyNumberFormat="1" applyFont="1" applyFill="1" applyAlignment="1">
      <alignment horizontal="right" vertical="top" wrapText="1"/>
    </xf>
    <xf numFmtId="0" fontId="29" fillId="4" borderId="21" xfId="0" applyFont="1" applyFill="1" applyBorder="1" applyAlignment="1">
      <alignment horizontal="left" vertical="top" wrapText="1"/>
    </xf>
    <xf numFmtId="167" fontId="29" fillId="4" borderId="0" xfId="2" applyNumberFormat="1" applyFont="1" applyFill="1" applyBorder="1" applyAlignment="1">
      <alignment horizontal="right" vertical="top" wrapText="1"/>
    </xf>
    <xf numFmtId="167" fontId="29" fillId="4" borderId="0" xfId="2" applyNumberFormat="1" applyFont="1" applyFill="1" applyBorder="1" applyAlignment="1">
      <alignment horizontal="right" vertical="top"/>
    </xf>
    <xf numFmtId="0" fontId="28" fillId="4" borderId="16" xfId="0" applyFont="1" applyFill="1" applyBorder="1" applyAlignment="1">
      <alignment horizontal="left" vertical="top" wrapText="1"/>
    </xf>
    <xf numFmtId="0" fontId="29" fillId="4" borderId="17" xfId="0" applyFont="1" applyFill="1" applyBorder="1" applyAlignment="1">
      <alignment horizontal="left" vertical="top" wrapText="1"/>
    </xf>
    <xf numFmtId="166" fontId="29" fillId="4" borderId="7" xfId="0" applyNumberFormat="1" applyFont="1" applyFill="1" applyBorder="1" applyAlignment="1">
      <alignment horizontal="right" vertical="top" wrapText="1"/>
    </xf>
    <xf numFmtId="167" fontId="29" fillId="4" borderId="7" xfId="2" applyNumberFormat="1" applyFont="1" applyFill="1" applyBorder="1" applyAlignment="1">
      <alignment horizontal="right" vertical="top" wrapText="1"/>
    </xf>
    <xf numFmtId="167" fontId="29" fillId="4" borderId="7" xfId="2" applyNumberFormat="1" applyFont="1" applyFill="1" applyBorder="1" applyAlignment="1">
      <alignment horizontal="right" vertical="top"/>
    </xf>
    <xf numFmtId="0" fontId="32" fillId="2" borderId="1" xfId="0" applyFont="1" applyFill="1" applyBorder="1"/>
    <xf numFmtId="0" fontId="32" fillId="2" borderId="0" xfId="0" applyFont="1" applyFill="1"/>
    <xf numFmtId="0" fontId="16" fillId="2" borderId="0" xfId="0" applyFont="1" applyFill="1"/>
    <xf numFmtId="0" fontId="16" fillId="2" borderId="1" xfId="0" applyFont="1" applyFill="1" applyBorder="1"/>
    <xf numFmtId="166" fontId="2" fillId="2" borderId="1" xfId="0" applyNumberFormat="1" applyFont="1" applyFill="1" applyBorder="1" applyAlignment="1">
      <alignment horizontal="right" vertical="top"/>
    </xf>
    <xf numFmtId="0" fontId="2" fillId="4" borderId="0" xfId="3" applyFont="1" applyFill="1"/>
    <xf numFmtId="0" fontId="29" fillId="4" borderId="0" xfId="0" applyFont="1" applyFill="1" applyAlignment="1">
      <alignment horizontal="right" wrapText="1"/>
    </xf>
    <xf numFmtId="0" fontId="4" fillId="4" borderId="3" xfId="3" applyFont="1" applyFill="1" applyBorder="1" applyAlignment="1">
      <alignment horizontal="left"/>
    </xf>
    <xf numFmtId="0" fontId="29" fillId="4" borderId="3" xfId="0" applyFont="1" applyFill="1" applyBorder="1" applyAlignment="1">
      <alignment horizontal="right"/>
    </xf>
    <xf numFmtId="1" fontId="16" fillId="4" borderId="0" xfId="3" applyNumberFormat="1" applyFont="1" applyFill="1" applyAlignment="1">
      <alignment horizontal="right"/>
    </xf>
    <xf numFmtId="166" fontId="9" fillId="4" borderId="1" xfId="0" applyNumberFormat="1" applyFont="1" applyFill="1" applyBorder="1" applyAlignment="1">
      <alignment horizontal="right"/>
    </xf>
    <xf numFmtId="166" fontId="16" fillId="4" borderId="0" xfId="3" quotePrefix="1" applyNumberFormat="1" applyFont="1" applyFill="1" applyAlignment="1">
      <alignment horizontal="right"/>
    </xf>
    <xf numFmtId="166" fontId="16" fillId="4" borderId="0" xfId="3" applyNumberFormat="1" applyFont="1" applyFill="1" applyAlignment="1">
      <alignment horizontal="right"/>
    </xf>
    <xf numFmtId="166" fontId="29" fillId="4" borderId="0" xfId="3" quotePrefix="1" applyNumberFormat="1" applyFont="1" applyFill="1" applyAlignment="1">
      <alignment horizontal="right"/>
    </xf>
    <xf numFmtId="166" fontId="29" fillId="4" borderId="0" xfId="2" applyNumberFormat="1" applyFont="1" applyFill="1" applyBorder="1" applyAlignment="1">
      <alignment horizontal="right"/>
    </xf>
    <xf numFmtId="166" fontId="29" fillId="4" borderId="0" xfId="2" applyNumberFormat="1" applyFont="1" applyFill="1" applyAlignment="1">
      <alignment horizontal="right"/>
    </xf>
    <xf numFmtId="167" fontId="9" fillId="4" borderId="0" xfId="2" applyNumberFormat="1" applyFont="1" applyFill="1" applyAlignment="1">
      <alignment horizontal="right"/>
    </xf>
    <xf numFmtId="0" fontId="29" fillId="4" borderId="0" xfId="3" applyFont="1" applyFill="1"/>
    <xf numFmtId="167" fontId="29" fillId="4" borderId="0" xfId="2" applyNumberFormat="1" applyFont="1" applyFill="1" applyAlignment="1">
      <alignment horizontal="right"/>
    </xf>
    <xf numFmtId="0" fontId="9" fillId="2" borderId="1" xfId="0" applyFont="1" applyFill="1" applyBorder="1"/>
    <xf numFmtId="0" fontId="35" fillId="4" borderId="5" xfId="0" applyFont="1" applyFill="1" applyBorder="1" applyAlignment="1">
      <alignment vertical="center"/>
    </xf>
    <xf numFmtId="0" fontId="8" fillId="4" borderId="5" xfId="0" applyFont="1" applyFill="1" applyBorder="1"/>
    <xf numFmtId="0" fontId="8" fillId="4" borderId="3" xfId="0" applyFont="1" applyFill="1" applyBorder="1"/>
    <xf numFmtId="0" fontId="29" fillId="4" borderId="0" xfId="0" applyFont="1" applyFill="1" applyAlignment="1">
      <alignment horizontal="left" vertical="top" wrapText="1"/>
    </xf>
    <xf numFmtId="0" fontId="30" fillId="4" borderId="0" xfId="0" applyFont="1" applyFill="1" applyAlignment="1">
      <alignment horizontal="left" vertical="top" wrapText="1"/>
    </xf>
    <xf numFmtId="0" fontId="28" fillId="4" borderId="0" xfId="0" applyFont="1" applyFill="1" applyAlignment="1">
      <alignment horizontal="left" vertical="top" wrapText="1"/>
    </xf>
    <xf numFmtId="166" fontId="2" fillId="2" borderId="1" xfId="0" quotePrefix="1" applyNumberFormat="1" applyFont="1" applyFill="1" applyBorder="1" applyAlignment="1">
      <alignment horizontal="right"/>
    </xf>
    <xf numFmtId="166" fontId="28" fillId="4" borderId="0" xfId="0" quotePrefix="1" applyNumberFormat="1" applyFont="1" applyFill="1" applyAlignment="1">
      <alignment horizontal="right" vertical="top"/>
    </xf>
    <xf numFmtId="0" fontId="14" fillId="4" borderId="5" xfId="0" applyFont="1" applyFill="1" applyBorder="1"/>
    <xf numFmtId="1" fontId="4" fillId="4" borderId="1" xfId="3" applyNumberFormat="1" applyFont="1" applyFill="1" applyBorder="1" applyAlignment="1">
      <alignment horizontal="right"/>
    </xf>
    <xf numFmtId="0" fontId="5" fillId="4" borderId="1" xfId="0" applyFont="1" applyFill="1" applyBorder="1" applyAlignment="1">
      <alignment horizontal="right" vertical="center" wrapText="1"/>
    </xf>
    <xf numFmtId="0" fontId="29" fillId="4" borderId="5" xfId="0" applyFont="1" applyFill="1" applyBorder="1" applyAlignment="1">
      <alignment horizontal="left"/>
    </xf>
    <xf numFmtId="0" fontId="30" fillId="4" borderId="5" xfId="0" applyFont="1" applyFill="1" applyBorder="1" applyAlignment="1">
      <alignment horizontal="left" indent="4"/>
    </xf>
    <xf numFmtId="0" fontId="30" fillId="4" borderId="5" xfId="0" applyFont="1" applyFill="1" applyBorder="1"/>
    <xf numFmtId="0" fontId="40" fillId="0" borderId="0" xfId="0" applyFont="1"/>
    <xf numFmtId="0" fontId="15" fillId="0" borderId="0" xfId="0" applyFont="1"/>
    <xf numFmtId="0" fontId="41" fillId="0" borderId="0" xfId="0" applyFont="1"/>
    <xf numFmtId="0" fontId="42" fillId="4" borderId="18" xfId="0" applyFont="1" applyFill="1" applyBorder="1"/>
    <xf numFmtId="0" fontId="32" fillId="4" borderId="2" xfId="0" applyFont="1" applyFill="1" applyBorder="1"/>
    <xf numFmtId="0" fontId="40" fillId="4" borderId="2" xfId="0" applyFont="1" applyFill="1" applyBorder="1"/>
    <xf numFmtId="0" fontId="40" fillId="4" borderId="2" xfId="0" applyFont="1" applyFill="1" applyBorder="1" applyAlignment="1">
      <alignment horizontal="right"/>
    </xf>
    <xf numFmtId="0" fontId="32" fillId="4" borderId="8" xfId="0" applyFont="1" applyFill="1" applyBorder="1"/>
    <xf numFmtId="0" fontId="43" fillId="4" borderId="19" xfId="0" applyFont="1" applyFill="1" applyBorder="1"/>
    <xf numFmtId="0" fontId="40" fillId="4" borderId="0" xfId="0" applyFont="1" applyFill="1"/>
    <xf numFmtId="0" fontId="40" fillId="4" borderId="0" xfId="0" applyFont="1" applyFill="1" applyAlignment="1">
      <alignment horizontal="right"/>
    </xf>
    <xf numFmtId="0" fontId="40" fillId="4" borderId="5" xfId="0" applyFont="1" applyFill="1" applyBorder="1" applyAlignment="1">
      <alignment horizontal="right"/>
    </xf>
    <xf numFmtId="0" fontId="32" fillId="4" borderId="5" xfId="0" applyFont="1" applyFill="1" applyBorder="1"/>
    <xf numFmtId="0" fontId="40" fillId="4" borderId="20" xfId="0" applyFont="1" applyFill="1" applyBorder="1"/>
    <xf numFmtId="0" fontId="40" fillId="4" borderId="3" xfId="0" applyFont="1" applyFill="1" applyBorder="1"/>
    <xf numFmtId="0" fontId="40" fillId="4" borderId="3" xfId="0" applyFont="1" applyFill="1" applyBorder="1" applyAlignment="1">
      <alignment horizontal="right"/>
    </xf>
    <xf numFmtId="0" fontId="40" fillId="4" borderId="6" xfId="0" applyFont="1" applyFill="1" applyBorder="1"/>
    <xf numFmtId="0" fontId="41" fillId="4" borderId="18" xfId="0" applyFont="1" applyFill="1" applyBorder="1"/>
    <xf numFmtId="0" fontId="32" fillId="4" borderId="19" xfId="0" applyFont="1" applyFill="1" applyBorder="1"/>
    <xf numFmtId="0" fontId="41" fillId="4" borderId="19" xfId="0" applyFont="1" applyFill="1" applyBorder="1"/>
    <xf numFmtId="0" fontId="32" fillId="4" borderId="20" xfId="0" applyFont="1" applyFill="1" applyBorder="1"/>
    <xf numFmtId="0" fontId="32" fillId="4" borderId="3" xfId="0" applyFont="1" applyFill="1" applyBorder="1"/>
    <xf numFmtId="0" fontId="32" fillId="4" borderId="6" xfId="0" applyFont="1" applyFill="1" applyBorder="1"/>
    <xf numFmtId="0" fontId="32" fillId="3" borderId="19" xfId="0" applyFont="1" applyFill="1" applyBorder="1"/>
    <xf numFmtId="0" fontId="40" fillId="4" borderId="19" xfId="0" applyFont="1" applyFill="1" applyBorder="1"/>
    <xf numFmtId="0" fontId="44" fillId="4" borderId="19" xfId="0" applyFont="1" applyFill="1" applyBorder="1"/>
    <xf numFmtId="0" fontId="45" fillId="4" borderId="19" xfId="0" applyFont="1" applyFill="1" applyBorder="1"/>
    <xf numFmtId="0" fontId="46" fillId="4" borderId="0" xfId="0" applyFont="1" applyFill="1"/>
    <xf numFmtId="0" fontId="47" fillId="4" borderId="0" xfId="0" applyFont="1" applyFill="1"/>
    <xf numFmtId="0" fontId="2" fillId="4" borderId="14" xfId="0" applyFont="1" applyFill="1" applyBorder="1" applyAlignment="1">
      <alignment horizontal="left" vertical="top" wrapText="1"/>
    </xf>
    <xf numFmtId="166" fontId="2" fillId="4" borderId="1" xfId="0" applyNumberFormat="1" applyFont="1" applyFill="1" applyBorder="1" applyAlignment="1">
      <alignment horizontal="right" vertical="top" wrapText="1"/>
    </xf>
    <xf numFmtId="0" fontId="48" fillId="0" borderId="0" xfId="0" applyFont="1"/>
    <xf numFmtId="2" fontId="4" fillId="4" borderId="0" xfId="0" applyNumberFormat="1" applyFont="1" applyFill="1" applyAlignment="1">
      <alignment horizontal="right"/>
    </xf>
    <xf numFmtId="0" fontId="30" fillId="4" borderId="5" xfId="0" applyFont="1" applyFill="1" applyBorder="1" applyAlignment="1">
      <alignment horizontal="left"/>
    </xf>
    <xf numFmtId="0" fontId="37" fillId="4" borderId="0" xfId="0" applyFont="1" applyFill="1" applyAlignment="1">
      <alignment horizontal="left" vertical="top" wrapText="1"/>
    </xf>
    <xf numFmtId="0" fontId="38" fillId="4" borderId="0" xfId="3" applyFont="1" applyFill="1"/>
    <xf numFmtId="15" fontId="40" fillId="4" borderId="18" xfId="0" applyNumberFormat="1" applyFont="1" applyFill="1" applyBorder="1" applyAlignment="1">
      <alignment horizontal="left"/>
    </xf>
    <xf numFmtId="0" fontId="2" fillId="4" borderId="8" xfId="3" applyFont="1" applyFill="1" applyBorder="1" applyAlignment="1">
      <alignment horizontal="left"/>
    </xf>
    <xf numFmtId="166" fontId="4" fillId="4" borderId="0" xfId="1" applyNumberFormat="1" applyFont="1" applyFill="1" applyBorder="1" applyAlignment="1">
      <alignment vertical="top"/>
    </xf>
    <xf numFmtId="2" fontId="4" fillId="4" borderId="0" xfId="0" applyNumberFormat="1" applyFont="1" applyFill="1" applyAlignment="1">
      <alignment horizontal="right" vertical="top"/>
    </xf>
    <xf numFmtId="1" fontId="2" fillId="4" borderId="0" xfId="0" applyNumberFormat="1" applyFont="1" applyFill="1" applyAlignment="1">
      <alignment horizontal="right" vertical="top"/>
    </xf>
    <xf numFmtId="0" fontId="34" fillId="4" borderId="19" xfId="0" applyFont="1" applyFill="1" applyBorder="1"/>
    <xf numFmtId="0" fontId="42" fillId="4" borderId="19" xfId="0" applyFont="1" applyFill="1" applyBorder="1"/>
    <xf numFmtId="166" fontId="28" fillId="4" borderId="22" xfId="0" applyNumberFormat="1" applyFont="1" applyFill="1" applyBorder="1" applyAlignment="1">
      <alignment horizontal="right"/>
    </xf>
    <xf numFmtId="0" fontId="28" fillId="0" borderId="0" xfId="0" applyFont="1" applyAlignment="1">
      <alignment horizontal="left" vertical="top" wrapText="1"/>
    </xf>
    <xf numFmtId="0" fontId="31" fillId="0" borderId="0" xfId="0" applyFont="1" applyAlignment="1">
      <alignment horizontal="left" vertical="top" wrapText="1"/>
    </xf>
    <xf numFmtId="0" fontId="36" fillId="4" borderId="0" xfId="0" applyFont="1" applyFill="1"/>
    <xf numFmtId="0" fontId="2" fillId="4" borderId="0" xfId="0" applyFont="1" applyFill="1" applyAlignment="1">
      <alignment horizontal="right"/>
    </xf>
    <xf numFmtId="166" fontId="4" fillId="4" borderId="1" xfId="0" applyNumberFormat="1" applyFont="1" applyFill="1" applyBorder="1" applyAlignment="1">
      <alignment horizontal="right"/>
    </xf>
    <xf numFmtId="0" fontId="2" fillId="4" borderId="0" xfId="0" applyFont="1" applyFill="1"/>
    <xf numFmtId="0" fontId="38" fillId="4" borderId="0" xfId="0" applyFont="1" applyFill="1"/>
    <xf numFmtId="1" fontId="49" fillId="4" borderId="0" xfId="0" applyNumberFormat="1" applyFont="1" applyFill="1" applyAlignment="1">
      <alignment horizontal="right" wrapText="1"/>
    </xf>
    <xf numFmtId="166" fontId="50" fillId="4" borderId="0" xfId="0" applyNumberFormat="1" applyFont="1" applyFill="1" applyAlignment="1">
      <alignment horizontal="right" wrapText="1"/>
    </xf>
    <xf numFmtId="166" fontId="50" fillId="4" borderId="0" xfId="0" applyNumberFormat="1" applyFont="1" applyFill="1" applyAlignment="1">
      <alignment horizontal="right"/>
    </xf>
    <xf numFmtId="166" fontId="50" fillId="4" borderId="0" xfId="3" applyNumberFormat="1" applyFont="1" applyFill="1" applyAlignment="1">
      <alignment horizontal="right"/>
    </xf>
    <xf numFmtId="166" fontId="49" fillId="4" borderId="1" xfId="0" applyNumberFormat="1" applyFont="1" applyFill="1" applyBorder="1" applyAlignment="1">
      <alignment horizontal="right"/>
    </xf>
    <xf numFmtId="166" fontId="50" fillId="4" borderId="2" xfId="0" applyNumberFormat="1" applyFont="1" applyFill="1" applyBorder="1" applyAlignment="1">
      <alignment horizontal="right"/>
    </xf>
    <xf numFmtId="0" fontId="49" fillId="4" borderId="0" xfId="0" applyFont="1" applyFill="1" applyAlignment="1">
      <alignment horizontal="right" wrapText="1"/>
    </xf>
    <xf numFmtId="0" fontId="50" fillId="4" borderId="0" xfId="0" applyFont="1" applyFill="1" applyAlignment="1">
      <alignment horizontal="right" wrapText="1"/>
    </xf>
    <xf numFmtId="0" fontId="50" fillId="4" borderId="0" xfId="0" applyFont="1" applyFill="1" applyAlignment="1">
      <alignment horizontal="right"/>
    </xf>
    <xf numFmtId="0" fontId="49" fillId="4" borderId="1" xfId="0" applyFont="1" applyFill="1" applyBorder="1" applyAlignment="1">
      <alignment horizontal="right"/>
    </xf>
    <xf numFmtId="0" fontId="49" fillId="4" borderId="1" xfId="0" applyFont="1" applyFill="1" applyBorder="1" applyAlignment="1">
      <alignment horizontal="right" wrapText="1"/>
    </xf>
    <xf numFmtId="0" fontId="50" fillId="4" borderId="0" xfId="0" applyFont="1" applyFill="1" applyAlignment="1">
      <alignment horizontal="right" vertical="top" wrapText="1"/>
    </xf>
    <xf numFmtId="0" fontId="50" fillId="4" borderId="3" xfId="0" applyFont="1" applyFill="1" applyBorder="1" applyAlignment="1">
      <alignment horizontal="right"/>
    </xf>
    <xf numFmtId="0" fontId="50" fillId="4" borderId="0" xfId="3" applyFont="1" applyFill="1" applyAlignment="1">
      <alignment horizontal="right"/>
    </xf>
    <xf numFmtId="0" fontId="49" fillId="4" borderId="1" xfId="3" applyFont="1" applyFill="1" applyBorder="1" applyAlignment="1">
      <alignment horizontal="right"/>
    </xf>
    <xf numFmtId="0" fontId="50" fillId="4" borderId="0" xfId="3" quotePrefix="1" applyFont="1" applyFill="1" applyAlignment="1">
      <alignment horizontal="right"/>
    </xf>
    <xf numFmtId="168" fontId="22" fillId="4" borderId="0" xfId="0" applyNumberFormat="1" applyFont="1" applyFill="1" applyAlignment="1">
      <alignment horizontal="right"/>
    </xf>
    <xf numFmtId="0" fontId="22" fillId="4" borderId="1" xfId="0" applyFont="1" applyFill="1" applyBorder="1" applyAlignment="1">
      <alignment horizontal="right"/>
    </xf>
    <xf numFmtId="0" fontId="16" fillId="4" borderId="0" xfId="3" applyFont="1" applyFill="1"/>
    <xf numFmtId="0" fontId="22" fillId="4" borderId="0" xfId="3" applyFont="1" applyFill="1"/>
    <xf numFmtId="0" fontId="16" fillId="4" borderId="1" xfId="3" applyFont="1" applyFill="1" applyBorder="1"/>
    <xf numFmtId="0" fontId="32" fillId="4" borderId="1" xfId="0" applyFont="1" applyFill="1" applyBorder="1"/>
    <xf numFmtId="0" fontId="25" fillId="4" borderId="0" xfId="0" applyFont="1" applyFill="1" applyAlignment="1">
      <alignment horizontal="left" vertical="top" wrapText="1"/>
    </xf>
    <xf numFmtId="0" fontId="25" fillId="4" borderId="0" xfId="0" applyFont="1" applyFill="1" applyAlignment="1">
      <alignment horizontal="right" vertical="top" wrapText="1"/>
    </xf>
    <xf numFmtId="165" fontId="25" fillId="4" borderId="0" xfId="1" applyNumberFormat="1" applyFont="1" applyFill="1" applyBorder="1" applyAlignment="1">
      <alignment horizontal="right" vertical="top"/>
    </xf>
    <xf numFmtId="2" fontId="25" fillId="4" borderId="0" xfId="1" applyNumberFormat="1" applyFont="1" applyFill="1" applyBorder="1" applyAlignment="1">
      <alignment horizontal="right" vertical="top"/>
    </xf>
    <xf numFmtId="0" fontId="16" fillId="4" borderId="0" xfId="0" applyFont="1" applyFill="1" applyAlignment="1">
      <alignment vertical="top"/>
    </xf>
    <xf numFmtId="2" fontId="16" fillId="4" borderId="0" xfId="0" applyNumberFormat="1" applyFont="1" applyFill="1" applyAlignment="1">
      <alignment vertical="top"/>
    </xf>
    <xf numFmtId="0" fontId="6" fillId="4" borderId="23" xfId="0" applyFont="1" applyFill="1" applyBorder="1" applyAlignment="1">
      <alignment vertical="center"/>
    </xf>
    <xf numFmtId="166" fontId="4" fillId="4" borderId="23" xfId="1" applyNumberFormat="1" applyFont="1" applyFill="1" applyBorder="1" applyAlignment="1">
      <alignment horizontal="right" vertical="top" wrapText="1"/>
    </xf>
    <xf numFmtId="166" fontId="4" fillId="4" borderId="23" xfId="1" applyNumberFormat="1" applyFont="1" applyFill="1" applyBorder="1" applyAlignment="1">
      <alignment horizontal="right" vertical="top"/>
    </xf>
    <xf numFmtId="166" fontId="4" fillId="4" borderId="23" xfId="0" applyNumberFormat="1" applyFont="1" applyFill="1" applyBorder="1" applyAlignment="1">
      <alignment horizontal="right" vertical="top"/>
    </xf>
    <xf numFmtId="0" fontId="16" fillId="2" borderId="0" xfId="0" applyFont="1" applyFill="1" applyAlignment="1">
      <alignment vertical="top"/>
    </xf>
    <xf numFmtId="0" fontId="51" fillId="4" borderId="0" xfId="0" applyFont="1" applyFill="1"/>
    <xf numFmtId="0" fontId="52" fillId="4" borderId="0" xfId="0" applyFont="1" applyFill="1" applyAlignment="1">
      <alignment horizontal="left" vertical="top" wrapText="1"/>
    </xf>
    <xf numFmtId="0" fontId="52" fillId="4" borderId="0" xfId="0" applyFont="1" applyFill="1" applyAlignment="1">
      <alignment horizontal="right" vertical="top" wrapText="1"/>
    </xf>
    <xf numFmtId="167" fontId="52" fillId="4" borderId="0" xfId="0" applyNumberFormat="1" applyFont="1" applyFill="1" applyAlignment="1">
      <alignment horizontal="right" vertical="top"/>
    </xf>
    <xf numFmtId="0" fontId="53" fillId="4" borderId="0" xfId="0" applyFont="1" applyFill="1" applyAlignment="1">
      <alignment horizontal="left" vertical="top" wrapText="1"/>
    </xf>
    <xf numFmtId="165" fontId="52" fillId="4" borderId="0" xfId="1" applyNumberFormat="1" applyFont="1" applyFill="1" applyBorder="1" applyAlignment="1">
      <alignment horizontal="right" vertical="top"/>
    </xf>
    <xf numFmtId="0" fontId="15" fillId="4" borderId="0" xfId="0" applyFont="1" applyFill="1" applyAlignment="1">
      <alignment vertical="top" wrapText="1"/>
    </xf>
    <xf numFmtId="0" fontId="15" fillId="4" borderId="0" xfId="0" applyFont="1" applyFill="1" applyAlignment="1">
      <alignment horizontal="left" vertical="top" wrapText="1"/>
    </xf>
    <xf numFmtId="0" fontId="16" fillId="4" borderId="0" xfId="0" applyFont="1" applyFill="1" applyAlignment="1">
      <alignment horizontal="right" vertical="top" wrapText="1"/>
    </xf>
    <xf numFmtId="0" fontId="16" fillId="4" borderId="0" xfId="0" applyFont="1" applyFill="1" applyAlignment="1">
      <alignment horizontal="right" vertical="top"/>
    </xf>
    <xf numFmtId="2" fontId="16" fillId="4" borderId="0" xfId="0" applyNumberFormat="1" applyFont="1" applyFill="1" applyAlignment="1">
      <alignment horizontal="right" vertical="top"/>
    </xf>
    <xf numFmtId="0" fontId="15" fillId="2" borderId="0" xfId="0" applyFont="1" applyFill="1" applyAlignment="1">
      <alignment horizontal="right" vertical="top"/>
    </xf>
    <xf numFmtId="0" fontId="15" fillId="0" borderId="0" xfId="0" applyFont="1" applyAlignment="1">
      <alignment horizontal="right" vertical="top"/>
    </xf>
    <xf numFmtId="164" fontId="16" fillId="4" borderId="0" xfId="0" applyNumberFormat="1" applyFont="1" applyFill="1" applyAlignment="1">
      <alignment horizontal="right" vertical="top"/>
    </xf>
    <xf numFmtId="166" fontId="16" fillId="2" borderId="0" xfId="0" applyNumberFormat="1" applyFont="1" applyFill="1" applyAlignment="1">
      <alignment horizontal="right"/>
    </xf>
    <xf numFmtId="166" fontId="16" fillId="4" borderId="0" xfId="0" applyNumberFormat="1" applyFont="1" applyFill="1" applyAlignment="1">
      <alignment horizontal="right" vertical="top"/>
    </xf>
    <xf numFmtId="166" fontId="16" fillId="2" borderId="0" xfId="0" applyNumberFormat="1" applyFont="1" applyFill="1" applyAlignment="1">
      <alignment horizontal="right" vertical="top"/>
    </xf>
    <xf numFmtId="43" fontId="16" fillId="4" borderId="0" xfId="0" applyNumberFormat="1" applyFont="1" applyFill="1" applyAlignment="1">
      <alignment horizontal="right" vertical="top"/>
    </xf>
    <xf numFmtId="166" fontId="16" fillId="2" borderId="0" xfId="1" applyNumberFormat="1" applyFont="1" applyFill="1" applyBorder="1" applyAlignment="1">
      <alignment vertical="top"/>
    </xf>
    <xf numFmtId="166" fontId="16" fillId="2" borderId="0" xfId="0" applyNumberFormat="1" applyFont="1" applyFill="1" applyAlignment="1">
      <alignment vertical="top"/>
    </xf>
    <xf numFmtId="0" fontId="16" fillId="4" borderId="0" xfId="0" applyFont="1" applyFill="1" applyAlignment="1">
      <alignment horizontal="left" vertical="top" wrapText="1"/>
    </xf>
    <xf numFmtId="165" fontId="16" fillId="4" borderId="0" xfId="0" applyNumberFormat="1" applyFont="1" applyFill="1" applyAlignment="1">
      <alignment horizontal="right" vertical="top"/>
    </xf>
    <xf numFmtId="167" fontId="16" fillId="4" borderId="0" xfId="2" applyNumberFormat="1" applyFont="1" applyFill="1" applyBorder="1" applyAlignment="1">
      <alignment horizontal="right" vertical="top"/>
    </xf>
    <xf numFmtId="0" fontId="54" fillId="4" borderId="0" xfId="0" applyFont="1" applyFill="1" applyAlignment="1">
      <alignment vertical="top"/>
    </xf>
    <xf numFmtId="0" fontId="16" fillId="4" borderId="3" xfId="0" applyFont="1" applyFill="1" applyBorder="1" applyAlignment="1">
      <alignment horizontal="left" vertical="top" wrapText="1"/>
    </xf>
    <xf numFmtId="0" fontId="16" fillId="4" borderId="3" xfId="0" applyFont="1" applyFill="1" applyBorder="1" applyAlignment="1">
      <alignment vertical="top"/>
    </xf>
    <xf numFmtId="0" fontId="16" fillId="4" borderId="3" xfId="0" applyFont="1" applyFill="1" applyBorder="1" applyAlignment="1">
      <alignment horizontal="right" vertical="top"/>
    </xf>
    <xf numFmtId="2" fontId="16" fillId="4" borderId="3" xfId="0" applyNumberFormat="1" applyFont="1" applyFill="1" applyBorder="1" applyAlignment="1">
      <alignment horizontal="right" vertical="top"/>
    </xf>
    <xf numFmtId="0" fontId="16" fillId="2" borderId="3" xfId="0" applyFont="1" applyFill="1" applyBorder="1" applyAlignment="1">
      <alignment horizontal="right" vertical="top"/>
    </xf>
    <xf numFmtId="2" fontId="16" fillId="2" borderId="0" xfId="0" applyNumberFormat="1" applyFont="1" applyFill="1" applyAlignment="1">
      <alignment horizontal="right" vertical="top"/>
    </xf>
    <xf numFmtId="0" fontId="16" fillId="2" borderId="0" xfId="0" applyFont="1" applyFill="1" applyAlignment="1">
      <alignment horizontal="right" vertical="top"/>
    </xf>
    <xf numFmtId="0" fontId="55" fillId="4" borderId="0" xfId="0" applyFont="1" applyFill="1" applyAlignment="1">
      <alignment vertical="top"/>
    </xf>
    <xf numFmtId="0" fontId="55" fillId="4" borderId="0" xfId="0" applyFont="1" applyFill="1" applyAlignment="1">
      <alignment horizontal="right" vertical="top"/>
    </xf>
    <xf numFmtId="2" fontId="55" fillId="4" borderId="0" xfId="0" applyNumberFormat="1" applyFont="1" applyFill="1" applyAlignment="1">
      <alignment horizontal="right" vertical="top"/>
    </xf>
    <xf numFmtId="0" fontId="55" fillId="0" borderId="0" xfId="0" applyFont="1" applyAlignment="1">
      <alignment vertical="top"/>
    </xf>
    <xf numFmtId="0" fontId="16" fillId="0" borderId="3" xfId="0" applyFont="1" applyBorder="1" applyAlignment="1">
      <alignment horizontal="right" vertical="top"/>
    </xf>
    <xf numFmtId="166" fontId="16" fillId="2" borderId="3" xfId="0" applyNumberFormat="1" applyFont="1" applyFill="1" applyBorder="1" applyAlignment="1">
      <alignment vertical="top"/>
    </xf>
    <xf numFmtId="0" fontId="15" fillId="4" borderId="0" xfId="0" applyFont="1" applyFill="1"/>
    <xf numFmtId="0" fontId="15" fillId="2" borderId="0" xfId="0" applyFont="1" applyFill="1" applyAlignment="1">
      <alignment horizontal="right" wrapText="1"/>
    </xf>
    <xf numFmtId="0" fontId="16" fillId="2" borderId="0" xfId="0" applyFont="1" applyFill="1" applyAlignment="1">
      <alignment horizontal="right" wrapText="1"/>
    </xf>
    <xf numFmtId="0" fontId="16" fillId="4" borderId="0" xfId="0" applyFont="1" applyFill="1"/>
    <xf numFmtId="0" fontId="16" fillId="2" borderId="0" xfId="0" applyFont="1" applyFill="1" applyAlignment="1">
      <alignment horizontal="right"/>
    </xf>
    <xf numFmtId="0" fontId="15" fillId="4" borderId="1" xfId="0" applyFont="1" applyFill="1" applyBorder="1"/>
    <xf numFmtId="166" fontId="15" fillId="2" borderId="1" xfId="0" applyNumberFormat="1" applyFont="1" applyFill="1" applyBorder="1" applyAlignment="1">
      <alignment horizontal="right"/>
    </xf>
    <xf numFmtId="0" fontId="15" fillId="4" borderId="1" xfId="0" applyFont="1" applyFill="1" applyBorder="1" applyAlignment="1">
      <alignment horizontal="left" wrapText="1"/>
    </xf>
    <xf numFmtId="166" fontId="15" fillId="2" borderId="1" xfId="0" applyNumberFormat="1" applyFont="1" applyFill="1" applyBorder="1" applyAlignment="1">
      <alignment horizontal="right" wrapText="1"/>
    </xf>
    <xf numFmtId="166" fontId="16" fillId="2" borderId="0" xfId="0" applyNumberFormat="1" applyFont="1" applyFill="1" applyAlignment="1">
      <alignment horizontal="right" vertical="top" wrapText="1"/>
    </xf>
    <xf numFmtId="0" fontId="39" fillId="4" borderId="0" xfId="0" applyFont="1" applyFill="1"/>
    <xf numFmtId="166" fontId="16" fillId="2" borderId="0" xfId="0" quotePrefix="1" applyNumberFormat="1" applyFont="1" applyFill="1" applyAlignment="1">
      <alignment horizontal="right"/>
    </xf>
    <xf numFmtId="0" fontId="16" fillId="4" borderId="3" xfId="0" applyFont="1" applyFill="1" applyBorder="1"/>
    <xf numFmtId="166" fontId="16" fillId="2" borderId="3" xfId="0" applyNumberFormat="1" applyFont="1" applyFill="1" applyBorder="1" applyAlignment="1">
      <alignment horizontal="right"/>
    </xf>
    <xf numFmtId="0" fontId="51" fillId="4" borderId="0" xfId="3" applyFont="1" applyFill="1"/>
    <xf numFmtId="0" fontId="15" fillId="4" borderId="0" xfId="3" applyFont="1" applyFill="1"/>
    <xf numFmtId="1" fontId="15" fillId="2" borderId="0" xfId="0" applyNumberFormat="1" applyFont="1" applyFill="1" applyAlignment="1">
      <alignment horizontal="right" wrapText="1"/>
    </xf>
    <xf numFmtId="166" fontId="16" fillId="2" borderId="0" xfId="0" applyNumberFormat="1" applyFont="1" applyFill="1" applyAlignment="1">
      <alignment horizontal="right" wrapText="1"/>
    </xf>
    <xf numFmtId="0" fontId="16" fillId="4" borderId="0" xfId="3" applyFont="1" applyFill="1" applyAlignment="1">
      <alignment horizontal="left"/>
    </xf>
    <xf numFmtId="166" fontId="16" fillId="2" borderId="0" xfId="3" applyNumberFormat="1" applyFont="1" applyFill="1" applyAlignment="1">
      <alignment horizontal="right"/>
    </xf>
    <xf numFmtId="1" fontId="15" fillId="4" borderId="1" xfId="0" applyNumberFormat="1" applyFont="1" applyFill="1" applyBorder="1"/>
    <xf numFmtId="1" fontId="16" fillId="4" borderId="0" xfId="0" applyNumberFormat="1" applyFont="1" applyFill="1"/>
    <xf numFmtId="0" fontId="16" fillId="2" borderId="0" xfId="3" applyFont="1" applyFill="1" applyAlignment="1">
      <alignment horizontal="right"/>
    </xf>
    <xf numFmtId="1" fontId="16" fillId="4" borderId="1" xfId="3" applyNumberFormat="1" applyFont="1" applyFill="1" applyBorder="1"/>
    <xf numFmtId="0" fontId="56" fillId="2" borderId="1" xfId="0" applyFont="1" applyFill="1" applyBorder="1" applyAlignment="1">
      <alignment horizontal="right"/>
    </xf>
    <xf numFmtId="0" fontId="15" fillId="2" borderId="1" xfId="3" applyFont="1" applyFill="1" applyBorder="1" applyAlignment="1">
      <alignment horizontal="right"/>
    </xf>
    <xf numFmtId="1" fontId="16" fillId="4" borderId="0" xfId="3" applyNumberFormat="1" applyFont="1" applyFill="1"/>
    <xf numFmtId="0" fontId="57" fillId="2" borderId="0" xfId="0" applyFont="1" applyFill="1" applyAlignment="1">
      <alignment horizontal="right"/>
    </xf>
    <xf numFmtId="0" fontId="57" fillId="2" borderId="0" xfId="0" quotePrefix="1" applyFont="1" applyFill="1" applyAlignment="1">
      <alignment horizontal="right"/>
    </xf>
    <xf numFmtId="0" fontId="16" fillId="2" borderId="0" xfId="3" quotePrefix="1" applyFont="1" applyFill="1" applyAlignment="1">
      <alignment horizontal="right"/>
    </xf>
    <xf numFmtId="0" fontId="15" fillId="2" borderId="0" xfId="3" quotePrefix="1" applyFont="1" applyFill="1" applyAlignment="1">
      <alignment horizontal="right"/>
    </xf>
    <xf numFmtId="0" fontId="15" fillId="2" borderId="0" xfId="3" applyFont="1" applyFill="1" applyAlignment="1">
      <alignment horizontal="right"/>
    </xf>
    <xf numFmtId="0" fontId="15" fillId="4" borderId="1" xfId="3" applyFont="1" applyFill="1" applyBorder="1"/>
    <xf numFmtId="0" fontId="15" fillId="0" borderId="0" xfId="3" applyFont="1"/>
    <xf numFmtId="168" fontId="16" fillId="2" borderId="0" xfId="0" applyNumberFormat="1" applyFont="1" applyFill="1" applyAlignment="1">
      <alignment horizontal="right"/>
    </xf>
    <xf numFmtId="168" fontId="16" fillId="2" borderId="1" xfId="0" applyNumberFormat="1" applyFont="1" applyFill="1" applyBorder="1" applyAlignment="1">
      <alignment horizontal="right"/>
    </xf>
    <xf numFmtId="168" fontId="16" fillId="2" borderId="0" xfId="0" quotePrefix="1" applyNumberFormat="1" applyFont="1" applyFill="1" applyAlignment="1">
      <alignment horizontal="right"/>
    </xf>
    <xf numFmtId="0" fontId="39" fillId="4" borderId="0" xfId="3" applyFont="1" applyFill="1"/>
    <xf numFmtId="0" fontId="15" fillId="2" borderId="0" xfId="0" applyFont="1" applyFill="1" applyAlignment="1">
      <alignment wrapText="1"/>
    </xf>
    <xf numFmtId="0" fontId="16" fillId="2" borderId="0" xfId="0" applyFont="1" applyFill="1" applyAlignment="1">
      <alignment wrapText="1"/>
    </xf>
    <xf numFmtId="0" fontId="16" fillId="2" borderId="0" xfId="3" applyFont="1" applyFill="1"/>
    <xf numFmtId="1" fontId="16" fillId="2" borderId="0" xfId="3" applyNumberFormat="1" applyFont="1" applyFill="1"/>
    <xf numFmtId="0" fontId="15" fillId="2" borderId="1" xfId="3" applyFont="1" applyFill="1" applyBorder="1"/>
    <xf numFmtId="0" fontId="15" fillId="2" borderId="0" xfId="3" applyFont="1" applyFill="1"/>
    <xf numFmtId="0" fontId="58" fillId="4" borderId="19" xfId="0" applyFont="1" applyFill="1" applyBorder="1"/>
    <xf numFmtId="1" fontId="15" fillId="4" borderId="0" xfId="0" applyNumberFormat="1" applyFont="1" applyFill="1" applyAlignment="1">
      <alignment horizontal="right" wrapText="1"/>
    </xf>
    <xf numFmtId="166" fontId="16" fillId="4" borderId="0" xfId="0" applyNumberFormat="1" applyFont="1" applyFill="1" applyAlignment="1">
      <alignment horizontal="right" wrapText="1"/>
    </xf>
    <xf numFmtId="0" fontId="15" fillId="4" borderId="0" xfId="0" applyFont="1" applyFill="1" applyAlignment="1">
      <alignment horizontal="right" wrapText="1"/>
    </xf>
    <xf numFmtId="0" fontId="16" fillId="4" borderId="0" xfId="0" applyFont="1" applyFill="1" applyAlignment="1">
      <alignment horizontal="right" wrapText="1"/>
    </xf>
    <xf numFmtId="166" fontId="15" fillId="4" borderId="1" xfId="0" applyNumberFormat="1" applyFont="1" applyFill="1" applyBorder="1" applyAlignment="1">
      <alignment horizontal="right" wrapText="1"/>
    </xf>
    <xf numFmtId="166" fontId="16" fillId="4" borderId="0" xfId="0" quotePrefix="1" applyNumberFormat="1" applyFont="1" applyFill="1" applyAlignment="1">
      <alignment horizontal="right"/>
    </xf>
    <xf numFmtId="166" fontId="16" fillId="4" borderId="3" xfId="0" applyNumberFormat="1" applyFont="1" applyFill="1" applyBorder="1" applyAlignment="1">
      <alignment horizontal="right"/>
    </xf>
    <xf numFmtId="0" fontId="56" fillId="4" borderId="1" xfId="0" applyFont="1" applyFill="1" applyBorder="1" applyAlignment="1">
      <alignment horizontal="right"/>
    </xf>
    <xf numFmtId="0" fontId="57" fillId="4" borderId="0" xfId="0" applyFont="1" applyFill="1" applyAlignment="1">
      <alignment horizontal="right"/>
    </xf>
    <xf numFmtId="0" fontId="57" fillId="4" borderId="0" xfId="0" quotePrefix="1" applyFont="1" applyFill="1" applyAlignment="1">
      <alignment horizontal="right"/>
    </xf>
    <xf numFmtId="0" fontId="15" fillId="4" borderId="1" xfId="3" applyFont="1" applyFill="1" applyBorder="1" applyAlignment="1">
      <alignment horizontal="right"/>
    </xf>
    <xf numFmtId="168" fontId="16" fillId="4" borderId="0" xfId="0" applyNumberFormat="1" applyFont="1" applyFill="1" applyAlignment="1">
      <alignment horizontal="right"/>
    </xf>
    <xf numFmtId="168" fontId="16" fillId="4" borderId="1" xfId="0" applyNumberFormat="1" applyFont="1" applyFill="1" applyBorder="1" applyAlignment="1">
      <alignment horizontal="right"/>
    </xf>
    <xf numFmtId="168" fontId="16" fillId="4" borderId="0" xfId="0" quotePrefix="1" applyNumberFormat="1" applyFont="1" applyFill="1" applyAlignment="1">
      <alignment horizontal="right"/>
    </xf>
    <xf numFmtId="169" fontId="16" fillId="4" borderId="1" xfId="0" applyNumberFormat="1" applyFont="1" applyFill="1" applyBorder="1" applyAlignment="1">
      <alignment horizontal="right"/>
    </xf>
    <xf numFmtId="0" fontId="15" fillId="4" borderId="0" xfId="0" applyFont="1" applyFill="1" applyAlignment="1">
      <alignment horizontal="right" vertical="top"/>
    </xf>
    <xf numFmtId="166" fontId="16" fillId="4" borderId="0" xfId="2" applyNumberFormat="1" applyFont="1" applyFill="1" applyBorder="1" applyAlignment="1">
      <alignment horizontal="right" vertical="top"/>
    </xf>
    <xf numFmtId="166" fontId="16" fillId="4" borderId="0" xfId="1" applyNumberFormat="1" applyFont="1" applyFill="1" applyBorder="1" applyAlignment="1">
      <alignment vertical="top"/>
    </xf>
    <xf numFmtId="166" fontId="16" fillId="4" borderId="0" xfId="0" applyNumberFormat="1" applyFont="1" applyFill="1" applyAlignment="1">
      <alignment vertical="top"/>
    </xf>
    <xf numFmtId="166" fontId="16" fillId="4" borderId="3" xfId="0" applyNumberFormat="1" applyFont="1" applyFill="1" applyBorder="1" applyAlignment="1">
      <alignment vertical="top"/>
    </xf>
    <xf numFmtId="0" fontId="15" fillId="4" borderId="0" xfId="0" applyFont="1" applyFill="1" applyAlignment="1">
      <alignment wrapText="1"/>
    </xf>
    <xf numFmtId="0" fontId="16" fillId="4" borderId="0" xfId="0" applyFont="1" applyFill="1" applyAlignment="1">
      <alignment wrapText="1"/>
    </xf>
    <xf numFmtId="0" fontId="32" fillId="4" borderId="0" xfId="0" applyFont="1" applyFill="1" applyAlignment="1">
      <alignment vertical="top"/>
    </xf>
    <xf numFmtId="3" fontId="0" fillId="0" borderId="0" xfId="0" applyNumberFormat="1"/>
    <xf numFmtId="167" fontId="0" fillId="0" borderId="0" xfId="2" applyNumberFormat="1" applyFont="1"/>
    <xf numFmtId="1" fontId="0" fillId="0" borderId="0" xfId="0" applyNumberFormat="1"/>
    <xf numFmtId="10" fontId="0" fillId="0" borderId="0" xfId="2" applyNumberFormat="1" applyFont="1"/>
    <xf numFmtId="164" fontId="0" fillId="0" borderId="0" xfId="1" applyFont="1"/>
    <xf numFmtId="0" fontId="3" fillId="4" borderId="1" xfId="0" applyFont="1" applyFill="1" applyBorder="1" applyAlignment="1">
      <alignment horizontal="right"/>
    </xf>
    <xf numFmtId="166" fontId="28" fillId="4" borderId="1" xfId="0" quotePrefix="1" applyNumberFormat="1" applyFont="1" applyFill="1" applyBorder="1" applyAlignment="1">
      <alignment horizontal="right"/>
    </xf>
    <xf numFmtId="168" fontId="28" fillId="4" borderId="1" xfId="0" quotePrefix="1" applyNumberFormat="1" applyFont="1" applyFill="1" applyBorder="1" applyAlignment="1">
      <alignment horizontal="right"/>
    </xf>
    <xf numFmtId="0" fontId="61" fillId="2" borderId="1" xfId="0" applyFont="1" applyFill="1" applyBorder="1"/>
    <xf numFmtId="0" fontId="62" fillId="0" borderId="0" xfId="0" applyFont="1"/>
    <xf numFmtId="0" fontId="28" fillId="4" borderId="0" xfId="0" applyFont="1" applyFill="1"/>
    <xf numFmtId="0" fontId="29" fillId="4" borderId="0" xfId="0" applyFont="1" applyFill="1"/>
    <xf numFmtId="0" fontId="2" fillId="4" borderId="0" xfId="3" applyFont="1" applyFill="1" applyAlignment="1">
      <alignment horizontal="right"/>
    </xf>
    <xf numFmtId="166" fontId="28" fillId="4" borderId="0" xfId="0" applyNumberFormat="1" applyFont="1" applyFill="1" applyAlignment="1">
      <alignment horizontal="right"/>
    </xf>
    <xf numFmtId="0" fontId="61" fillId="0" borderId="0" xfId="0" applyFont="1"/>
    <xf numFmtId="0" fontId="20" fillId="4" borderId="0" xfId="3" applyFont="1" applyFill="1" applyAlignment="1">
      <alignment horizontal="right"/>
    </xf>
    <xf numFmtId="166" fontId="28" fillId="4" borderId="0" xfId="0" applyNumberFormat="1" applyFont="1" applyFill="1"/>
    <xf numFmtId="0" fontId="2" fillId="4" borderId="1" xfId="3" applyFont="1" applyFill="1" applyBorder="1" applyAlignment="1">
      <alignment horizontal="right"/>
    </xf>
    <xf numFmtId="0" fontId="29" fillId="4" borderId="5" xfId="0" applyFont="1" applyFill="1" applyBorder="1" applyAlignment="1">
      <alignment horizontal="left" indent="1"/>
    </xf>
    <xf numFmtId="0" fontId="32" fillId="4" borderId="19" xfId="0" applyFont="1" applyFill="1" applyBorder="1" applyAlignment="1">
      <alignment horizontal="left" vertical="center"/>
    </xf>
    <xf numFmtId="0" fontId="0" fillId="6" borderId="0" xfId="0" applyFill="1"/>
    <xf numFmtId="0" fontId="63" fillId="6" borderId="0" xfId="0" applyFont="1" applyFill="1"/>
    <xf numFmtId="0" fontId="3" fillId="4" borderId="0" xfId="0" applyFont="1" applyFill="1" applyAlignment="1">
      <alignment horizontal="right"/>
    </xf>
    <xf numFmtId="166" fontId="28" fillId="4" borderId="0" xfId="0" quotePrefix="1" applyNumberFormat="1" applyFont="1" applyFill="1" applyAlignment="1">
      <alignment horizontal="right"/>
    </xf>
    <xf numFmtId="168" fontId="28" fillId="4" borderId="0" xfId="0" applyNumberFormat="1" applyFont="1" applyFill="1" applyAlignment="1">
      <alignment horizontal="right"/>
    </xf>
    <xf numFmtId="168" fontId="28" fillId="4" borderId="0" xfId="0" quotePrefix="1" applyNumberFormat="1" applyFont="1" applyFill="1" applyAlignment="1">
      <alignment horizontal="right"/>
    </xf>
    <xf numFmtId="0" fontId="61" fillId="2" borderId="0" xfId="0" applyFont="1" applyFill="1"/>
    <xf numFmtId="168" fontId="20" fillId="0" borderId="0" xfId="0" applyNumberFormat="1" applyFont="1"/>
    <xf numFmtId="166" fontId="28" fillId="4" borderId="3" xfId="0" applyNumberFormat="1" applyFont="1" applyFill="1" applyBorder="1" applyAlignment="1">
      <alignment horizontal="right"/>
    </xf>
    <xf numFmtId="168" fontId="5" fillId="4" borderId="0" xfId="0" applyNumberFormat="1" applyFont="1" applyFill="1" applyAlignment="1">
      <alignment horizontal="right"/>
    </xf>
    <xf numFmtId="166" fontId="2" fillId="4" borderId="1" xfId="0" applyNumberFormat="1" applyFont="1" applyFill="1" applyBorder="1" applyAlignment="1">
      <alignment horizontal="right" vertical="top"/>
    </xf>
    <xf numFmtId="166" fontId="65" fillId="4" borderId="1" xfId="0" applyNumberFormat="1" applyFont="1" applyFill="1" applyBorder="1" applyAlignment="1">
      <alignment horizontal="right" vertical="top" wrapText="1"/>
    </xf>
    <xf numFmtId="166" fontId="66" fillId="4" borderId="0" xfId="3" applyNumberFormat="1" applyFont="1" applyFill="1" applyAlignment="1">
      <alignment horizontal="right"/>
    </xf>
    <xf numFmtId="166" fontId="65" fillId="4" borderId="0" xfId="3" applyNumberFormat="1" applyFont="1" applyFill="1" applyAlignment="1">
      <alignment horizontal="right"/>
    </xf>
    <xf numFmtId="168" fontId="67" fillId="4" borderId="1" xfId="0" applyNumberFormat="1" applyFont="1" applyFill="1" applyBorder="1" applyAlignment="1">
      <alignment horizontal="right"/>
    </xf>
    <xf numFmtId="168" fontId="68" fillId="4" borderId="0" xfId="0" applyNumberFormat="1" applyFont="1" applyFill="1" applyAlignment="1">
      <alignment horizontal="right"/>
    </xf>
    <xf numFmtId="168" fontId="68" fillId="4" borderId="0" xfId="0" quotePrefix="1" applyNumberFormat="1" applyFont="1" applyFill="1" applyAlignment="1">
      <alignment horizontal="right"/>
    </xf>
    <xf numFmtId="166" fontId="67" fillId="4" borderId="1" xfId="0" applyNumberFormat="1" applyFont="1" applyFill="1" applyBorder="1" applyAlignment="1">
      <alignment horizontal="right"/>
    </xf>
    <xf numFmtId="168" fontId="9" fillId="4" borderId="0" xfId="0" applyNumberFormat="1" applyFont="1" applyFill="1" applyAlignment="1">
      <alignment horizontal="right"/>
    </xf>
    <xf numFmtId="168" fontId="9" fillId="2" borderId="0" xfId="0" applyNumberFormat="1" applyFont="1" applyFill="1"/>
    <xf numFmtId="166" fontId="0" fillId="0" borderId="0" xfId="0" applyNumberFormat="1"/>
    <xf numFmtId="0" fontId="9" fillId="4" borderId="1" xfId="0" applyFont="1" applyFill="1" applyBorder="1"/>
    <xf numFmtId="168" fontId="4" fillId="4" borderId="1" xfId="0" applyNumberFormat="1" applyFont="1" applyFill="1" applyBorder="1" applyAlignment="1">
      <alignment horizontal="right"/>
    </xf>
    <xf numFmtId="3" fontId="4" fillId="4" borderId="1" xfId="0" applyNumberFormat="1" applyFont="1" applyFill="1" applyBorder="1" applyAlignment="1">
      <alignment horizontal="right"/>
    </xf>
    <xf numFmtId="0" fontId="16" fillId="4" borderId="1" xfId="0" applyFont="1" applyFill="1" applyBorder="1" applyAlignment="1">
      <alignment horizontal="right"/>
    </xf>
    <xf numFmtId="166" fontId="16" fillId="2" borderId="1" xfId="0" applyNumberFormat="1" applyFont="1" applyFill="1" applyBorder="1" applyAlignment="1">
      <alignment horizontal="right"/>
    </xf>
    <xf numFmtId="166" fontId="67" fillId="4" borderId="0" xfId="0" applyNumberFormat="1" applyFont="1" applyFill="1" applyAlignment="1">
      <alignment horizontal="right"/>
    </xf>
    <xf numFmtId="0" fontId="64" fillId="0" borderId="0" xfId="0" applyFont="1"/>
    <xf numFmtId="0" fontId="70" fillId="0" borderId="0" xfId="0" applyFont="1"/>
    <xf numFmtId="0" fontId="69" fillId="6" borderId="0" xfId="0" applyFont="1" applyFill="1"/>
    <xf numFmtId="0" fontId="71" fillId="4" borderId="19" xfId="0" applyFont="1" applyFill="1" applyBorder="1"/>
    <xf numFmtId="0" fontId="28" fillId="4" borderId="3" xfId="0" applyFont="1" applyFill="1" applyBorder="1"/>
    <xf numFmtId="166" fontId="28" fillId="4" borderId="3" xfId="0" applyNumberFormat="1" applyFont="1" applyFill="1" applyBorder="1"/>
    <xf numFmtId="0" fontId="20" fillId="4" borderId="0" xfId="0" applyFont="1" applyFill="1"/>
    <xf numFmtId="0" fontId="48" fillId="4" borderId="1" xfId="0" applyFont="1" applyFill="1" applyBorder="1"/>
    <xf numFmtId="0" fontId="29" fillId="4" borderId="3" xfId="0" applyFont="1" applyFill="1" applyBorder="1" applyAlignment="1">
      <alignment horizontal="right" wrapText="1"/>
    </xf>
    <xf numFmtId="0" fontId="4" fillId="0" borderId="1" xfId="0" applyFont="1" applyBorder="1"/>
    <xf numFmtId="0" fontId="69" fillId="0" borderId="0" xfId="0" applyFont="1"/>
    <xf numFmtId="0" fontId="18" fillId="4" borderId="20" xfId="1463" applyFill="1" applyBorder="1"/>
    <xf numFmtId="166" fontId="15" fillId="2" borderId="1" xfId="0" applyNumberFormat="1" applyFont="1" applyFill="1" applyBorder="1" applyAlignment="1">
      <alignment horizontal="right" vertical="top"/>
    </xf>
    <xf numFmtId="166" fontId="16" fillId="2" borderId="2" xfId="0" applyNumberFormat="1" applyFont="1" applyFill="1" applyBorder="1" applyAlignment="1">
      <alignment horizontal="right"/>
    </xf>
    <xf numFmtId="166" fontId="16" fillId="2" borderId="3" xfId="0" quotePrefix="1" applyNumberFormat="1" applyFont="1" applyFill="1" applyBorder="1" applyAlignment="1">
      <alignment horizontal="right"/>
    </xf>
    <xf numFmtId="166" fontId="15" fillId="2" borderId="3" xfId="0" quotePrefix="1" applyNumberFormat="1" applyFont="1" applyFill="1" applyBorder="1" applyAlignment="1">
      <alignment horizontal="right"/>
    </xf>
    <xf numFmtId="166" fontId="72" fillId="2" borderId="3" xfId="0" applyNumberFormat="1" applyFont="1" applyFill="1" applyBorder="1" applyAlignment="1">
      <alignment horizontal="right"/>
    </xf>
    <xf numFmtId="166" fontId="39" fillId="2" borderId="0" xfId="0" applyNumberFormat="1" applyFont="1" applyFill="1" applyAlignment="1">
      <alignment horizontal="right"/>
    </xf>
    <xf numFmtId="0" fontId="20" fillId="4" borderId="0" xfId="0" applyFont="1" applyFill="1" applyAlignment="1">
      <alignment horizontal="right"/>
    </xf>
    <xf numFmtId="168" fontId="15" fillId="2" borderId="1" xfId="0" applyNumberFormat="1" applyFont="1" applyFill="1" applyBorder="1" applyAlignment="1">
      <alignment horizontal="right"/>
    </xf>
    <xf numFmtId="166" fontId="15" fillId="2" borderId="1" xfId="3" applyNumberFormat="1" applyFont="1" applyFill="1" applyBorder="1" applyAlignment="1">
      <alignment horizontal="right"/>
    </xf>
    <xf numFmtId="166" fontId="15" fillId="2" borderId="0" xfId="3" applyNumberFormat="1" applyFont="1" applyFill="1" applyAlignment="1">
      <alignment horizontal="right"/>
    </xf>
    <xf numFmtId="168" fontId="20" fillId="4" borderId="1" xfId="0" applyNumberFormat="1" applyFont="1" applyFill="1" applyBorder="1"/>
    <xf numFmtId="168" fontId="4" fillId="4" borderId="0" xfId="3" applyNumberFormat="1" applyFont="1" applyFill="1"/>
    <xf numFmtId="168" fontId="20" fillId="4" borderId="1" xfId="0" applyNumberFormat="1" applyFont="1" applyFill="1" applyBorder="1" applyAlignment="1">
      <alignment vertical="center"/>
    </xf>
    <xf numFmtId="168" fontId="20" fillId="4" borderId="0" xfId="0" applyNumberFormat="1" applyFont="1" applyFill="1" applyAlignment="1">
      <alignment horizontal="left" vertical="center" wrapText="1" indent="1"/>
    </xf>
    <xf numFmtId="168" fontId="20" fillId="4" borderId="0" xfId="0" applyNumberFormat="1" applyFont="1" applyFill="1"/>
    <xf numFmtId="168" fontId="9" fillId="4" borderId="0" xfId="0" applyNumberFormat="1" applyFont="1" applyFill="1"/>
    <xf numFmtId="168" fontId="20" fillId="4" borderId="0" xfId="0" applyNumberFormat="1" applyFont="1" applyFill="1" applyAlignment="1">
      <alignment horizontal="right"/>
    </xf>
    <xf numFmtId="168" fontId="20" fillId="4" borderId="1" xfId="0" applyNumberFormat="1" applyFont="1" applyFill="1" applyBorder="1" applyAlignment="1">
      <alignment horizontal="right" vertical="center" wrapText="1"/>
    </xf>
    <xf numFmtId="168" fontId="4" fillId="4" borderId="0" xfId="0" applyNumberFormat="1" applyFont="1" applyFill="1"/>
    <xf numFmtId="168" fontId="20" fillId="4" borderId="0" xfId="3" applyNumberFormat="1" applyFont="1" applyFill="1"/>
    <xf numFmtId="0" fontId="20" fillId="4" borderId="1" xfId="0" applyFont="1" applyFill="1" applyBorder="1"/>
    <xf numFmtId="0" fontId="20" fillId="4" borderId="0" xfId="0" applyFont="1" applyFill="1" applyAlignment="1">
      <alignment vertical="center" wrapText="1"/>
    </xf>
    <xf numFmtId="0" fontId="61" fillId="4" borderId="1" xfId="0" applyFont="1" applyFill="1" applyBorder="1"/>
    <xf numFmtId="0" fontId="61" fillId="4" borderId="0" xfId="0" applyFont="1" applyFill="1"/>
    <xf numFmtId="168" fontId="15" fillId="2" borderId="0" xfId="0" applyNumberFormat="1" applyFont="1" applyFill="1" applyAlignment="1">
      <alignment horizontal="right"/>
    </xf>
    <xf numFmtId="0" fontId="16" fillId="4" borderId="1" xfId="0" applyFont="1" applyFill="1" applyBorder="1"/>
    <xf numFmtId="3" fontId="16" fillId="2" borderId="1" xfId="0" applyNumberFormat="1" applyFont="1" applyFill="1" applyBorder="1" applyAlignment="1">
      <alignment horizontal="right"/>
    </xf>
    <xf numFmtId="168" fontId="16" fillId="5" borderId="0" xfId="0" applyNumberFormat="1" applyFont="1" applyFill="1" applyAlignment="1">
      <alignment horizontal="right"/>
    </xf>
    <xf numFmtId="0" fontId="2" fillId="4" borderId="1" xfId="0" applyFont="1" applyFill="1" applyBorder="1" applyAlignment="1">
      <alignment horizontal="right"/>
    </xf>
    <xf numFmtId="166" fontId="4" fillId="4" borderId="7" xfId="0" applyNumberFormat="1" applyFont="1" applyFill="1" applyBorder="1" applyAlignment="1">
      <alignment horizontal="right" vertical="top"/>
    </xf>
    <xf numFmtId="1" fontId="16" fillId="2" borderId="0" xfId="3" applyNumberFormat="1" applyFont="1" applyFill="1" applyAlignment="1">
      <alignment horizontal="right"/>
    </xf>
    <xf numFmtId="168" fontId="15" fillId="2" borderId="1" xfId="3" applyNumberFormat="1" applyFont="1" applyFill="1" applyBorder="1" applyAlignment="1">
      <alignment horizontal="right"/>
    </xf>
    <xf numFmtId="168" fontId="16" fillId="2" borderId="0" xfId="3" applyNumberFormat="1" applyFont="1" applyFill="1" applyAlignment="1">
      <alignment horizontal="right"/>
    </xf>
    <xf numFmtId="168" fontId="16" fillId="2" borderId="0" xfId="3" quotePrefix="1" applyNumberFormat="1" applyFont="1" applyFill="1" applyAlignment="1">
      <alignment horizontal="right"/>
    </xf>
    <xf numFmtId="167" fontId="16" fillId="2" borderId="0" xfId="2" applyNumberFormat="1" applyFont="1" applyFill="1" applyAlignment="1">
      <alignment horizontal="right"/>
    </xf>
    <xf numFmtId="0" fontId="4" fillId="4" borderId="3" xfId="3" applyFont="1" applyFill="1" applyBorder="1" applyAlignment="1">
      <alignment horizontal="right"/>
    </xf>
    <xf numFmtId="166" fontId="4" fillId="4" borderId="1" xfId="3" applyNumberFormat="1" applyFont="1" applyFill="1" applyBorder="1" applyAlignment="1">
      <alignment horizontal="right"/>
    </xf>
    <xf numFmtId="166" fontId="4" fillId="4" borderId="0" xfId="2" applyNumberFormat="1" applyFont="1" applyFill="1" applyAlignment="1">
      <alignment horizontal="right"/>
    </xf>
    <xf numFmtId="166" fontId="20" fillId="4" borderId="1" xfId="3" applyNumberFormat="1" applyFont="1" applyFill="1" applyBorder="1" applyAlignment="1">
      <alignment horizontal="right"/>
    </xf>
    <xf numFmtId="0" fontId="0" fillId="0" borderId="24" xfId="0" applyBorder="1"/>
    <xf numFmtId="167" fontId="0" fillId="0" borderId="24" xfId="2" applyNumberFormat="1" applyFont="1" applyBorder="1"/>
    <xf numFmtId="1" fontId="0" fillId="0" borderId="24" xfId="0" applyNumberFormat="1" applyBorder="1"/>
    <xf numFmtId="164" fontId="0" fillId="0" borderId="24" xfId="1" applyFont="1" applyBorder="1"/>
    <xf numFmtId="0" fontId="73" fillId="0" borderId="0" xfId="0" applyFont="1"/>
    <xf numFmtId="0" fontId="74" fillId="0" borderId="0" xfId="0" applyFont="1"/>
    <xf numFmtId="0" fontId="74" fillId="0" borderId="24" xfId="0" applyFont="1" applyBorder="1"/>
    <xf numFmtId="166" fontId="2" fillId="4" borderId="2" xfId="0" applyNumberFormat="1" applyFont="1" applyFill="1" applyBorder="1" applyAlignment="1">
      <alignment horizontal="right"/>
    </xf>
    <xf numFmtId="0" fontId="76" fillId="4" borderId="19" xfId="0" applyFont="1" applyFill="1" applyBorder="1"/>
    <xf numFmtId="0" fontId="77" fillId="0" borderId="0" xfId="0" applyFont="1"/>
    <xf numFmtId="166" fontId="4" fillId="4" borderId="2" xfId="0" applyNumberFormat="1" applyFont="1" applyFill="1" applyBorder="1" applyAlignment="1">
      <alignment horizontal="right"/>
    </xf>
    <xf numFmtId="166" fontId="2" fillId="0" borderId="1" xfId="0" applyNumberFormat="1" applyFont="1" applyBorder="1" applyAlignment="1">
      <alignment horizontal="right"/>
    </xf>
    <xf numFmtId="166" fontId="4" fillId="0" borderId="0" xfId="0" applyNumberFormat="1" applyFont="1" applyAlignment="1">
      <alignment horizontal="right"/>
    </xf>
    <xf numFmtId="166" fontId="2" fillId="2" borderId="2" xfId="0" applyNumberFormat="1" applyFont="1" applyFill="1" applyBorder="1" applyAlignment="1">
      <alignment horizontal="right"/>
    </xf>
    <xf numFmtId="166" fontId="28" fillId="2" borderId="1" xfId="0" applyNumberFormat="1" applyFont="1" applyFill="1" applyBorder="1" applyAlignment="1">
      <alignment horizontal="right" vertical="top" wrapText="1"/>
    </xf>
    <xf numFmtId="166" fontId="5" fillId="2" borderId="0" xfId="0" applyNumberFormat="1" applyFont="1" applyFill="1" applyAlignment="1">
      <alignment horizontal="right"/>
    </xf>
    <xf numFmtId="166" fontId="28" fillId="2" borderId="3" xfId="0" applyNumberFormat="1" applyFont="1" applyFill="1" applyBorder="1" applyAlignment="1">
      <alignment horizontal="right"/>
    </xf>
    <xf numFmtId="166" fontId="29" fillId="2" borderId="0" xfId="0" applyNumberFormat="1" applyFont="1" applyFill="1" applyAlignment="1">
      <alignment horizontal="right"/>
    </xf>
    <xf numFmtId="166" fontId="29" fillId="2" borderId="0" xfId="0" applyNumberFormat="1" applyFont="1" applyFill="1" applyAlignment="1">
      <alignment horizontal="right" vertical="top"/>
    </xf>
    <xf numFmtId="166" fontId="29" fillId="2" borderId="0" xfId="0" quotePrefix="1" applyNumberFormat="1" applyFont="1" applyFill="1" applyAlignment="1">
      <alignment horizontal="right"/>
    </xf>
    <xf numFmtId="166" fontId="4" fillId="2" borderId="0" xfId="0" quotePrefix="1" applyNumberFormat="1" applyFont="1" applyFill="1" applyAlignment="1">
      <alignment horizontal="right"/>
    </xf>
    <xf numFmtId="166" fontId="3" fillId="2" borderId="1" xfId="0" applyNumberFormat="1" applyFont="1" applyFill="1" applyBorder="1" applyAlignment="1">
      <alignment horizontal="right"/>
    </xf>
    <xf numFmtId="0" fontId="78" fillId="4" borderId="0" xfId="3" applyFont="1" applyFill="1"/>
    <xf numFmtId="0" fontId="79" fillId="4" borderId="0" xfId="3" applyFont="1" applyFill="1"/>
    <xf numFmtId="166" fontId="2" fillId="4" borderId="0" xfId="3" applyNumberFormat="1" applyFont="1" applyFill="1" applyAlignment="1">
      <alignment horizontal="right"/>
    </xf>
    <xf numFmtId="168" fontId="28" fillId="2" borderId="0" xfId="0" quotePrefix="1" applyNumberFormat="1" applyFont="1" applyFill="1" applyAlignment="1">
      <alignment horizontal="right"/>
    </xf>
    <xf numFmtId="0" fontId="75" fillId="4" borderId="1" xfId="3" applyFont="1" applyFill="1" applyBorder="1" applyAlignment="1">
      <alignment horizontal="right"/>
    </xf>
    <xf numFmtId="0" fontId="75" fillId="4" borderId="1" xfId="0" applyFont="1" applyFill="1" applyBorder="1"/>
    <xf numFmtId="0" fontId="2" fillId="4" borderId="26" xfId="0" applyFont="1" applyFill="1" applyBorder="1" applyAlignment="1">
      <alignment horizontal="right" vertical="top"/>
    </xf>
    <xf numFmtId="0" fontId="4" fillId="4" borderId="26" xfId="0" applyFont="1" applyFill="1" applyBorder="1" applyAlignment="1">
      <alignment horizontal="right"/>
    </xf>
    <xf numFmtId="0" fontId="4" fillId="4" borderId="26" xfId="0" applyFont="1" applyFill="1" applyBorder="1" applyAlignment="1">
      <alignment horizontal="right" vertical="top" wrapText="1"/>
    </xf>
    <xf numFmtId="166" fontId="4" fillId="4" borderId="26" xfId="0" applyNumberFormat="1" applyFont="1" applyFill="1" applyBorder="1" applyAlignment="1">
      <alignment horizontal="right" vertical="top"/>
    </xf>
    <xf numFmtId="166" fontId="4" fillId="4" borderId="26" xfId="1" applyNumberFormat="1" applyFont="1" applyFill="1" applyBorder="1" applyAlignment="1">
      <alignment horizontal="right" vertical="top"/>
    </xf>
    <xf numFmtId="166" fontId="4" fillId="4" borderId="27" xfId="1" applyNumberFormat="1" applyFont="1" applyFill="1" applyBorder="1" applyAlignment="1">
      <alignment horizontal="right" vertical="top" wrapText="1"/>
    </xf>
    <xf numFmtId="166" fontId="4" fillId="4" borderId="25" xfId="1" applyNumberFormat="1" applyFont="1" applyFill="1" applyBorder="1" applyAlignment="1">
      <alignment horizontal="right" vertical="top"/>
    </xf>
    <xf numFmtId="167" fontId="4" fillId="4" borderId="29" xfId="2" applyNumberFormat="1" applyFont="1" applyFill="1" applyBorder="1" applyAlignment="1">
      <alignment horizontal="right"/>
    </xf>
    <xf numFmtId="168" fontId="2" fillId="4" borderId="28" xfId="3" applyNumberFormat="1" applyFont="1" applyFill="1" applyBorder="1" applyAlignment="1">
      <alignment horizontal="right"/>
    </xf>
    <xf numFmtId="0" fontId="25" fillId="4" borderId="0" xfId="0" applyFont="1" applyFill="1" applyAlignment="1">
      <alignment horizontal="left" vertical="top"/>
    </xf>
    <xf numFmtId="0" fontId="4" fillId="4" borderId="0" xfId="0" applyFont="1" applyFill="1" applyAlignment="1">
      <alignment horizontal="left" vertical="top"/>
    </xf>
    <xf numFmtId="166" fontId="16" fillId="4" borderId="1" xfId="3" applyNumberFormat="1" applyFont="1" applyFill="1" applyBorder="1" applyAlignment="1">
      <alignment horizontal="right"/>
    </xf>
    <xf numFmtId="166" fontId="3" fillId="4" borderId="1" xfId="0" applyNumberFormat="1" applyFont="1" applyFill="1" applyBorder="1" applyAlignment="1">
      <alignment horizontal="right"/>
    </xf>
    <xf numFmtId="0" fontId="80" fillId="4" borderId="0" xfId="0" applyFont="1" applyFill="1"/>
    <xf numFmtId="0" fontId="80" fillId="4" borderId="0" xfId="0" applyFont="1" applyFill="1" applyAlignment="1">
      <alignment vertical="center"/>
    </xf>
    <xf numFmtId="0" fontId="16" fillId="4" borderId="0" xfId="0" applyFont="1" applyFill="1" applyAlignment="1">
      <alignment horizontal="left"/>
    </xf>
    <xf numFmtId="166" fontId="15" fillId="4" borderId="1" xfId="0" applyNumberFormat="1" applyFont="1" applyFill="1" applyBorder="1" applyAlignment="1">
      <alignment horizontal="right" vertical="top"/>
    </xf>
    <xf numFmtId="166" fontId="16" fillId="4" borderId="2" xfId="0" applyNumberFormat="1" applyFont="1" applyFill="1" applyBorder="1" applyAlignment="1">
      <alignment horizontal="right"/>
    </xf>
    <xf numFmtId="166" fontId="16" fillId="4" borderId="3" xfId="0" quotePrefix="1" applyNumberFormat="1" applyFont="1" applyFill="1" applyBorder="1" applyAlignment="1">
      <alignment horizontal="right"/>
    </xf>
    <xf numFmtId="171" fontId="15" fillId="4" borderId="1" xfId="0" applyNumberFormat="1" applyFont="1" applyFill="1" applyBorder="1" applyAlignment="1">
      <alignment horizontal="right"/>
    </xf>
    <xf numFmtId="166" fontId="15" fillId="4" borderId="3" xfId="0" quotePrefix="1" applyNumberFormat="1" applyFont="1" applyFill="1" applyBorder="1" applyAlignment="1">
      <alignment horizontal="right"/>
    </xf>
    <xf numFmtId="166" fontId="39" fillId="4" borderId="0" xfId="0" applyNumberFormat="1" applyFont="1" applyFill="1" applyAlignment="1">
      <alignment horizontal="right"/>
    </xf>
    <xf numFmtId="166" fontId="72" fillId="4" borderId="3" xfId="0" applyNumberFormat="1" applyFont="1" applyFill="1" applyBorder="1" applyAlignment="1">
      <alignment horizontal="right"/>
    </xf>
    <xf numFmtId="0" fontId="80" fillId="4" borderId="0" xfId="3" applyFont="1" applyFill="1" applyAlignment="1">
      <alignment vertical="center"/>
    </xf>
    <xf numFmtId="1" fontId="16" fillId="4" borderId="3" xfId="3" applyNumberFormat="1" applyFont="1" applyFill="1" applyBorder="1"/>
    <xf numFmtId="166" fontId="15" fillId="4" borderId="1" xfId="3" applyNumberFormat="1" applyFont="1" applyFill="1" applyBorder="1" applyAlignment="1">
      <alignment horizontal="right"/>
    </xf>
    <xf numFmtId="168" fontId="15" fillId="4" borderId="1" xfId="3" applyNumberFormat="1" applyFont="1" applyFill="1" applyBorder="1" applyAlignment="1">
      <alignment horizontal="right"/>
    </xf>
    <xf numFmtId="166" fontId="15" fillId="4" borderId="0" xfId="3" applyNumberFormat="1" applyFont="1" applyFill="1" applyAlignment="1">
      <alignment horizontal="right"/>
    </xf>
    <xf numFmtId="166" fontId="15" fillId="4" borderId="0" xfId="0" applyNumberFormat="1" applyFont="1" applyFill="1" applyAlignment="1">
      <alignment horizontal="right"/>
    </xf>
    <xf numFmtId="166" fontId="15" fillId="2" borderId="0" xfId="0" applyNumberFormat="1" applyFont="1" applyFill="1" applyAlignment="1">
      <alignment horizontal="right"/>
    </xf>
    <xf numFmtId="3" fontId="4" fillId="4" borderId="0" xfId="0" applyNumberFormat="1" applyFont="1" applyFill="1" applyAlignment="1">
      <alignment horizontal="right"/>
    </xf>
    <xf numFmtId="168" fontId="4" fillId="7" borderId="0" xfId="0" applyNumberFormat="1" applyFont="1" applyFill="1" applyAlignment="1">
      <alignment horizontal="right"/>
    </xf>
    <xf numFmtId="0" fontId="21" fillId="4" borderId="0" xfId="0" applyFont="1" applyFill="1"/>
    <xf numFmtId="0" fontId="32" fillId="6" borderId="19" xfId="0" applyFont="1" applyFill="1" applyBorder="1"/>
    <xf numFmtId="0" fontId="82" fillId="4" borderId="0" xfId="0" applyFont="1" applyFill="1"/>
    <xf numFmtId="0" fontId="16" fillId="6" borderId="0" xfId="3" applyFont="1" applyFill="1" applyAlignment="1">
      <alignment horizontal="right"/>
    </xf>
    <xf numFmtId="0" fontId="16" fillId="6" borderId="0" xfId="3" applyFont="1" applyFill="1"/>
    <xf numFmtId="0" fontId="15" fillId="6" borderId="1" xfId="0" applyFont="1" applyFill="1" applyBorder="1"/>
    <xf numFmtId="0" fontId="15" fillId="0" borderId="1" xfId="0" applyFont="1" applyBorder="1"/>
    <xf numFmtId="0" fontId="16" fillId="6" borderId="0" xfId="0" applyFont="1" applyFill="1"/>
    <xf numFmtId="0" fontId="16" fillId="6" borderId="1" xfId="0" applyFont="1" applyFill="1" applyBorder="1"/>
    <xf numFmtId="0" fontId="83" fillId="0" borderId="0" xfId="0" applyFont="1"/>
    <xf numFmtId="0" fontId="84" fillId="4" borderId="0" xfId="3" applyFont="1" applyFill="1"/>
    <xf numFmtId="0" fontId="15" fillId="0" borderId="1" xfId="3" applyFont="1" applyBorder="1"/>
    <xf numFmtId="0" fontId="16" fillId="0" borderId="1" xfId="3" applyFont="1" applyBorder="1"/>
    <xf numFmtId="166" fontId="15" fillId="4" borderId="2" xfId="0" applyNumberFormat="1" applyFont="1" applyFill="1" applyBorder="1" applyAlignment="1">
      <alignment horizontal="right"/>
    </xf>
    <xf numFmtId="166" fontId="15" fillId="4" borderId="0" xfId="0" quotePrefix="1" applyNumberFormat="1" applyFont="1" applyFill="1" applyAlignment="1">
      <alignment horizontal="right"/>
    </xf>
    <xf numFmtId="0" fontId="72" fillId="4" borderId="0" xfId="0" applyFont="1" applyFill="1"/>
    <xf numFmtId="0" fontId="86" fillId="4" borderId="0" xfId="3" applyFont="1" applyFill="1"/>
    <xf numFmtId="0" fontId="4" fillId="2" borderId="0" xfId="3" applyFont="1" applyFill="1"/>
    <xf numFmtId="168" fontId="15" fillId="4" borderId="0" xfId="0" applyNumberFormat="1" applyFont="1" applyFill="1" applyAlignment="1">
      <alignment horizontal="right"/>
    </xf>
    <xf numFmtId="3" fontId="16" fillId="4" borderId="1" xfId="0" applyNumberFormat="1" applyFont="1" applyFill="1" applyBorder="1" applyAlignment="1">
      <alignment horizontal="right"/>
    </xf>
    <xf numFmtId="168" fontId="16" fillId="7" borderId="0" xfId="0" applyNumberFormat="1" applyFont="1" applyFill="1" applyAlignment="1">
      <alignment horizontal="right"/>
    </xf>
    <xf numFmtId="168" fontId="16" fillId="4" borderId="0" xfId="3" quotePrefix="1" applyNumberFormat="1" applyFont="1" applyFill="1" applyAlignment="1">
      <alignment horizontal="right"/>
    </xf>
    <xf numFmtId="167" fontId="16" fillId="4" borderId="0" xfId="3" applyNumberFormat="1" applyFont="1" applyFill="1" applyAlignment="1">
      <alignment horizontal="right"/>
    </xf>
    <xf numFmtId="167" fontId="16" fillId="4" borderId="29" xfId="2" applyNumberFormat="1" applyFont="1" applyFill="1" applyBorder="1" applyAlignment="1">
      <alignment horizontal="right"/>
    </xf>
    <xf numFmtId="167" fontId="16" fillId="4" borderId="0" xfId="2" applyNumberFormat="1" applyFont="1" applyFill="1" applyAlignment="1">
      <alignment horizontal="right"/>
    </xf>
    <xf numFmtId="168" fontId="15" fillId="4" borderId="28" xfId="3" applyNumberFormat="1" applyFont="1" applyFill="1" applyBorder="1" applyAlignment="1">
      <alignment horizontal="right"/>
    </xf>
    <xf numFmtId="0" fontId="87" fillId="8" borderId="0" xfId="0" applyFont="1" applyFill="1" applyAlignment="1">
      <alignment horizontal="right" wrapText="1"/>
    </xf>
    <xf numFmtId="166" fontId="4" fillId="2" borderId="0" xfId="2" applyNumberFormat="1" applyFont="1" applyFill="1" applyAlignment="1">
      <alignment horizontal="right"/>
    </xf>
    <xf numFmtId="15" fontId="40" fillId="4" borderId="0" xfId="0" applyNumberFormat="1" applyFont="1" applyFill="1" applyAlignment="1">
      <alignment horizontal="left"/>
    </xf>
    <xf numFmtId="168" fontId="9" fillId="0" borderId="0" xfId="0" applyNumberFormat="1" applyFont="1"/>
    <xf numFmtId="0" fontId="4" fillId="4" borderId="0" xfId="0" applyFont="1" applyFill="1" applyAlignment="1">
      <alignment horizontal="left"/>
    </xf>
    <xf numFmtId="166" fontId="2" fillId="4" borderId="1" xfId="0" applyNumberFormat="1" applyFont="1" applyFill="1" applyBorder="1" applyAlignment="1">
      <alignment horizontal="right" wrapText="1"/>
    </xf>
    <xf numFmtId="166" fontId="4" fillId="4" borderId="3" xfId="0" quotePrefix="1" applyNumberFormat="1" applyFont="1" applyFill="1" applyBorder="1" applyAlignment="1">
      <alignment horizontal="right"/>
    </xf>
    <xf numFmtId="166" fontId="2" fillId="4" borderId="3" xfId="0" quotePrefix="1" applyNumberFormat="1" applyFont="1" applyFill="1" applyBorder="1" applyAlignment="1">
      <alignment horizontal="right"/>
    </xf>
    <xf numFmtId="166" fontId="38" fillId="4" borderId="0" xfId="0" applyNumberFormat="1" applyFont="1" applyFill="1" applyAlignment="1">
      <alignment horizontal="right"/>
    </xf>
    <xf numFmtId="166" fontId="75" fillId="4" borderId="3" xfId="0" applyNumberFormat="1" applyFont="1" applyFill="1" applyBorder="1" applyAlignment="1">
      <alignment horizontal="right"/>
    </xf>
    <xf numFmtId="166" fontId="2" fillId="4" borderId="3" xfId="0" applyNumberFormat="1" applyFont="1" applyFill="1" applyBorder="1" applyAlignment="1">
      <alignment horizontal="right"/>
    </xf>
    <xf numFmtId="0" fontId="80" fillId="4" borderId="0" xfId="0" applyFont="1" applyFill="1" applyAlignment="1">
      <alignment vertical="center" wrapText="1"/>
    </xf>
    <xf numFmtId="0" fontId="16" fillId="4" borderId="26" xfId="0" applyFont="1" applyFill="1" applyBorder="1" applyAlignment="1">
      <alignment horizontal="right"/>
    </xf>
    <xf numFmtId="2" fontId="16" fillId="4" borderId="0" xfId="0" applyNumberFormat="1" applyFont="1" applyFill="1" applyAlignment="1">
      <alignment horizontal="right"/>
    </xf>
    <xf numFmtId="0" fontId="16" fillId="4" borderId="26" xfId="0" applyFont="1" applyFill="1" applyBorder="1" applyAlignment="1">
      <alignment horizontal="right" vertical="top" wrapText="1"/>
    </xf>
    <xf numFmtId="166" fontId="16" fillId="4" borderId="26" xfId="0" applyNumberFormat="1" applyFont="1" applyFill="1" applyBorder="1" applyAlignment="1">
      <alignment horizontal="right" vertical="top"/>
    </xf>
    <xf numFmtId="166" fontId="16" fillId="4" borderId="0" xfId="1" applyNumberFormat="1" applyFont="1" applyFill="1" applyBorder="1" applyAlignment="1">
      <alignment horizontal="right" vertical="top"/>
    </xf>
    <xf numFmtId="166" fontId="16" fillId="4" borderId="26" xfId="1" applyNumberFormat="1" applyFont="1" applyFill="1" applyBorder="1" applyAlignment="1">
      <alignment horizontal="right" vertical="top"/>
    </xf>
    <xf numFmtId="166" fontId="16" fillId="4" borderId="0" xfId="1" applyNumberFormat="1" applyFont="1" applyFill="1" applyBorder="1" applyAlignment="1">
      <alignment horizontal="right" vertical="top" wrapText="1"/>
    </xf>
    <xf numFmtId="0" fontId="54" fillId="4" borderId="23" xfId="0" applyFont="1" applyFill="1" applyBorder="1" applyAlignment="1">
      <alignment vertical="center"/>
    </xf>
    <xf numFmtId="166" fontId="16" fillId="4" borderId="23" xfId="1" applyNumberFormat="1" applyFont="1" applyFill="1" applyBorder="1" applyAlignment="1">
      <alignment horizontal="right" vertical="top" wrapText="1"/>
    </xf>
    <xf numFmtId="166" fontId="16" fillId="4" borderId="27" xfId="1" applyNumberFormat="1" applyFont="1" applyFill="1" applyBorder="1" applyAlignment="1">
      <alignment horizontal="right" vertical="top" wrapText="1"/>
    </xf>
    <xf numFmtId="166" fontId="16" fillId="4" borderId="23" xfId="1" applyNumberFormat="1" applyFont="1" applyFill="1" applyBorder="1" applyAlignment="1">
      <alignment horizontal="right" vertical="top"/>
    </xf>
    <xf numFmtId="166" fontId="16" fillId="4" borderId="23" xfId="0" applyNumberFormat="1" applyFont="1" applyFill="1" applyBorder="1" applyAlignment="1">
      <alignment horizontal="right" vertical="top"/>
    </xf>
    <xf numFmtId="166" fontId="16" fillId="4" borderId="3" xfId="1" applyNumberFormat="1" applyFont="1" applyFill="1" applyBorder="1" applyAlignment="1">
      <alignment horizontal="right" vertical="top" wrapText="1"/>
    </xf>
    <xf numFmtId="166" fontId="16" fillId="4" borderId="25" xfId="1" applyNumberFormat="1" applyFont="1" applyFill="1" applyBorder="1" applyAlignment="1">
      <alignment horizontal="right" vertical="top"/>
    </xf>
    <xf numFmtId="166" fontId="16" fillId="4" borderId="3" xfId="1" applyNumberFormat="1" applyFont="1" applyFill="1" applyBorder="1" applyAlignment="1">
      <alignment horizontal="right" vertical="top"/>
    </xf>
    <xf numFmtId="0" fontId="16" fillId="0" borderId="0" xfId="0" applyFont="1" applyAlignment="1">
      <alignment wrapText="1"/>
    </xf>
    <xf numFmtId="0" fontId="15" fillId="4" borderId="3" xfId="0" applyFont="1" applyFill="1" applyBorder="1"/>
    <xf numFmtId="166" fontId="15" fillId="4" borderId="3" xfId="0" applyNumberFormat="1" applyFont="1" applyFill="1" applyBorder="1" applyAlignment="1">
      <alignment horizontal="right"/>
    </xf>
    <xf numFmtId="1" fontId="2" fillId="4" borderId="0" xfId="0" applyNumberFormat="1" applyFont="1" applyFill="1"/>
    <xf numFmtId="0" fontId="16" fillId="0" borderId="1" xfId="0" applyFont="1" applyBorder="1"/>
    <xf numFmtId="0" fontId="88" fillId="0" borderId="0" xfId="0" applyFont="1"/>
    <xf numFmtId="0" fontId="89" fillId="0" borderId="0" xfId="0" applyFont="1"/>
    <xf numFmtId="3" fontId="92" fillId="0" borderId="0" xfId="0" applyNumberFormat="1" applyFont="1"/>
    <xf numFmtId="0" fontId="92" fillId="0" borderId="0" xfId="0" applyFont="1"/>
    <xf numFmtId="167" fontId="4" fillId="6" borderId="0" xfId="2" applyNumberFormat="1" applyFont="1" applyFill="1" applyAlignment="1">
      <alignment horizontal="right"/>
    </xf>
    <xf numFmtId="168" fontId="16" fillId="4" borderId="0" xfId="3" applyNumberFormat="1" applyFont="1" applyFill="1"/>
    <xf numFmtId="0" fontId="93" fillId="4" borderId="0" xfId="0" applyFont="1" applyFill="1"/>
    <xf numFmtId="0" fontId="94" fillId="4" borderId="0" xfId="0" applyFont="1" applyFill="1"/>
    <xf numFmtId="0" fontId="80" fillId="4" borderId="5" xfId="0" applyFont="1" applyFill="1" applyBorder="1" applyAlignment="1">
      <alignment vertical="center"/>
    </xf>
    <xf numFmtId="1" fontId="15" fillId="4" borderId="0" xfId="0" applyNumberFormat="1" applyFont="1" applyFill="1" applyAlignment="1">
      <alignment horizontal="right"/>
    </xf>
    <xf numFmtId="0" fontId="16" fillId="4" borderId="5" xfId="0" applyFont="1" applyFill="1" applyBorder="1"/>
    <xf numFmtId="0" fontId="15" fillId="4" borderId="5" xfId="0" applyFont="1" applyFill="1" applyBorder="1"/>
    <xf numFmtId="2" fontId="16" fillId="4" borderId="0" xfId="3" applyNumberFormat="1" applyFont="1" applyFill="1" applyAlignment="1">
      <alignment horizontal="right"/>
    </xf>
    <xf numFmtId="0" fontId="16" fillId="0" borderId="3" xfId="0" applyFont="1" applyBorder="1"/>
    <xf numFmtId="166" fontId="16" fillId="4" borderId="3" xfId="3" applyNumberFormat="1" applyFont="1" applyFill="1" applyBorder="1" applyAlignment="1">
      <alignment horizontal="right"/>
    </xf>
    <xf numFmtId="0" fontId="86" fillId="0" borderId="0" xfId="0" applyFont="1"/>
    <xf numFmtId="10" fontId="77" fillId="0" borderId="0" xfId="2" applyNumberFormat="1" applyFont="1" applyFill="1" applyBorder="1"/>
    <xf numFmtId="10" fontId="77" fillId="0" borderId="30" xfId="2" applyNumberFormat="1" applyFont="1" applyFill="1" applyBorder="1"/>
    <xf numFmtId="0" fontId="77" fillId="0" borderId="30" xfId="0" applyFont="1" applyBorder="1"/>
    <xf numFmtId="1" fontId="77" fillId="0" borderId="0" xfId="0" applyNumberFormat="1" applyFont="1"/>
    <xf numFmtId="1" fontId="77" fillId="0" borderId="30" xfId="0" applyNumberFormat="1" applyFont="1" applyBorder="1"/>
    <xf numFmtId="170" fontId="0" fillId="0" borderId="0" xfId="0" applyNumberFormat="1"/>
    <xf numFmtId="0" fontId="8" fillId="0" borderId="3" xfId="0" applyFont="1" applyBorder="1"/>
    <xf numFmtId="0" fontId="90" fillId="4" borderId="0" xfId="0" applyFont="1" applyFill="1" applyAlignment="1">
      <alignment horizontal="right"/>
    </xf>
    <xf numFmtId="0" fontId="99" fillId="4" borderId="0" xfId="0" applyFont="1" applyFill="1"/>
    <xf numFmtId="166" fontId="2" fillId="4" borderId="22" xfId="0" applyNumberFormat="1" applyFont="1" applyFill="1" applyBorder="1" applyAlignment="1">
      <alignment horizontal="right"/>
    </xf>
    <xf numFmtId="166" fontId="15" fillId="4" borderId="22" xfId="0" applyNumberFormat="1" applyFont="1" applyFill="1" applyBorder="1" applyAlignment="1">
      <alignment horizontal="right"/>
    </xf>
    <xf numFmtId="166" fontId="16" fillId="4" borderId="22" xfId="0" applyNumberFormat="1" applyFont="1" applyFill="1" applyBorder="1" applyAlignment="1">
      <alignment horizontal="right"/>
    </xf>
    <xf numFmtId="166" fontId="15" fillId="4" borderId="22" xfId="0" applyNumberFormat="1" applyFont="1" applyFill="1" applyBorder="1" applyAlignment="1">
      <alignment horizontal="right" vertical="top"/>
    </xf>
    <xf numFmtId="166" fontId="15" fillId="2" borderId="2" xfId="0" applyNumberFormat="1" applyFont="1" applyFill="1" applyBorder="1" applyAlignment="1">
      <alignment horizontal="right"/>
    </xf>
    <xf numFmtId="166" fontId="15" fillId="2" borderId="3" xfId="0" applyNumberFormat="1" applyFont="1" applyFill="1" applyBorder="1" applyAlignment="1">
      <alignment horizontal="right"/>
    </xf>
    <xf numFmtId="166" fontId="16" fillId="2" borderId="22" xfId="0" applyNumberFormat="1" applyFont="1" applyFill="1" applyBorder="1" applyAlignment="1">
      <alignment horizontal="right"/>
    </xf>
    <xf numFmtId="0" fontId="16" fillId="2" borderId="3" xfId="0" applyFont="1" applyFill="1" applyBorder="1" applyAlignment="1">
      <alignment horizontal="right"/>
    </xf>
    <xf numFmtId="166" fontId="15" fillId="2" borderId="22" xfId="0" applyNumberFormat="1" applyFont="1" applyFill="1" applyBorder="1" applyAlignment="1">
      <alignment horizontal="right"/>
    </xf>
    <xf numFmtId="166" fontId="4" fillId="4" borderId="3" xfId="0" applyNumberFormat="1" applyFont="1" applyFill="1" applyBorder="1" applyAlignment="1">
      <alignment horizontal="right"/>
    </xf>
    <xf numFmtId="0" fontId="99" fillId="4" borderId="2" xfId="0" applyFont="1" applyFill="1" applyBorder="1"/>
    <xf numFmtId="0" fontId="100" fillId="4" borderId="1" xfId="0" applyFont="1" applyFill="1" applyBorder="1"/>
    <xf numFmtId="0" fontId="100" fillId="4" borderId="0" xfId="0" applyFont="1" applyFill="1"/>
    <xf numFmtId="0" fontId="100" fillId="4" borderId="3" xfId="0" applyFont="1" applyFill="1" applyBorder="1"/>
    <xf numFmtId="166" fontId="99" fillId="4" borderId="0" xfId="0" applyNumberFormat="1" applyFont="1" applyFill="1"/>
    <xf numFmtId="166" fontId="100" fillId="4" borderId="0" xfId="0" applyNumberFormat="1" applyFont="1" applyFill="1"/>
    <xf numFmtId="166" fontId="100" fillId="4" borderId="1" xfId="0" applyNumberFormat="1" applyFont="1" applyFill="1" applyBorder="1"/>
    <xf numFmtId="0" fontId="99" fillId="4" borderId="0" xfId="0" quotePrefix="1" applyFont="1" applyFill="1" applyAlignment="1">
      <alignment horizontal="right"/>
    </xf>
    <xf numFmtId="0" fontId="4" fillId="4" borderId="0" xfId="3" quotePrefix="1" applyFont="1" applyFill="1" applyAlignment="1">
      <alignment horizontal="right"/>
    </xf>
    <xf numFmtId="0" fontId="2" fillId="4" borderId="0" xfId="3" quotePrefix="1" applyFont="1" applyFill="1" applyAlignment="1">
      <alignment horizontal="right"/>
    </xf>
    <xf numFmtId="0" fontId="87" fillId="7" borderId="0" xfId="0" applyFont="1" applyFill="1" applyAlignment="1">
      <alignment horizontal="right" wrapText="1"/>
    </xf>
    <xf numFmtId="166" fontId="2" fillId="4" borderId="1" xfId="0" quotePrefix="1" applyNumberFormat="1" applyFont="1" applyFill="1" applyBorder="1" applyAlignment="1">
      <alignment horizontal="right"/>
    </xf>
    <xf numFmtId="0" fontId="4" fillId="4" borderId="3" xfId="0" applyFont="1" applyFill="1" applyBorder="1" applyAlignment="1">
      <alignment horizontal="left"/>
    </xf>
    <xf numFmtId="166" fontId="2" fillId="4" borderId="0" xfId="0" quotePrefix="1" applyNumberFormat="1" applyFont="1" applyFill="1" applyAlignment="1">
      <alignment horizontal="right"/>
    </xf>
    <xf numFmtId="166" fontId="75" fillId="4" borderId="0" xfId="0" applyNumberFormat="1" applyFont="1" applyFill="1" applyAlignment="1">
      <alignment horizontal="right"/>
    </xf>
    <xf numFmtId="0" fontId="4" fillId="4" borderId="3" xfId="0" applyFont="1" applyFill="1" applyBorder="1" applyAlignment="1">
      <alignment horizontal="right"/>
    </xf>
    <xf numFmtId="166" fontId="38" fillId="4" borderId="3" xfId="0" applyNumberFormat="1" applyFont="1" applyFill="1" applyBorder="1" applyAlignment="1">
      <alignment horizontal="right"/>
    </xf>
    <xf numFmtId="166" fontId="5" fillId="4" borderId="0" xfId="0" applyNumberFormat="1" applyFont="1" applyFill="1" applyAlignment="1">
      <alignment horizontal="right" vertical="top"/>
    </xf>
    <xf numFmtId="166" fontId="5" fillId="4" borderId="0" xfId="1" applyNumberFormat="1" applyFont="1" applyFill="1" applyBorder="1" applyAlignment="1">
      <alignment horizontal="right" vertical="top"/>
    </xf>
    <xf numFmtId="166" fontId="5" fillId="4" borderId="23" xfId="0" applyNumberFormat="1" applyFont="1" applyFill="1" applyBorder="1" applyAlignment="1">
      <alignment horizontal="right" vertical="top"/>
    </xf>
    <xf numFmtId="0" fontId="16" fillId="4" borderId="3" xfId="0" applyFont="1" applyFill="1" applyBorder="1" applyAlignment="1">
      <alignment horizontal="left"/>
    </xf>
    <xf numFmtId="0" fontId="16" fillId="2" borderId="0" xfId="0" applyFont="1" applyFill="1" applyAlignment="1">
      <alignment horizontal="left"/>
    </xf>
    <xf numFmtId="0" fontId="56" fillId="4" borderId="1" xfId="0" applyFont="1" applyFill="1" applyBorder="1"/>
    <xf numFmtId="0" fontId="57" fillId="4" borderId="0" xfId="0" applyFont="1" applyFill="1"/>
    <xf numFmtId="166" fontId="57" fillId="4" borderId="0" xfId="0" applyNumberFormat="1" applyFont="1" applyFill="1"/>
    <xf numFmtId="0" fontId="57" fillId="4" borderId="2" xfId="0" applyFont="1" applyFill="1" applyBorder="1"/>
    <xf numFmtId="0" fontId="56" fillId="4" borderId="0" xfId="0" applyFont="1" applyFill="1"/>
    <xf numFmtId="166" fontId="56" fillId="4" borderId="0" xfId="0" applyNumberFormat="1" applyFont="1" applyFill="1"/>
    <xf numFmtId="0" fontId="101" fillId="4" borderId="0" xfId="0" applyFont="1" applyFill="1"/>
    <xf numFmtId="166" fontId="56" fillId="4" borderId="1" xfId="0" applyNumberFormat="1" applyFont="1" applyFill="1" applyBorder="1"/>
    <xf numFmtId="166" fontId="72" fillId="4" borderId="0" xfId="0" applyNumberFormat="1" applyFont="1" applyFill="1" applyAlignment="1">
      <alignment horizontal="right"/>
    </xf>
    <xf numFmtId="0" fontId="56" fillId="4" borderId="3" xfId="0" applyFont="1" applyFill="1" applyBorder="1"/>
    <xf numFmtId="0" fontId="15" fillId="0" borderId="3" xfId="0" applyFont="1" applyBorder="1"/>
    <xf numFmtId="166" fontId="102" fillId="2" borderId="0" xfId="0" applyNumberFormat="1" applyFont="1" applyFill="1" applyAlignment="1">
      <alignment horizontal="right"/>
    </xf>
    <xf numFmtId="0" fontId="16" fillId="9" borderId="0" xfId="0" applyFont="1" applyFill="1" applyAlignment="1">
      <alignment horizontal="right"/>
    </xf>
    <xf numFmtId="168" fontId="16" fillId="0" borderId="0" xfId="0" applyNumberFormat="1" applyFont="1"/>
    <xf numFmtId="168" fontId="16" fillId="4" borderId="0" xfId="0" applyNumberFormat="1" applyFont="1" applyFill="1"/>
    <xf numFmtId="0" fontId="104" fillId="4" borderId="0" xfId="3" applyFont="1" applyFill="1"/>
    <xf numFmtId="0" fontId="5" fillId="2" borderId="0" xfId="3" applyFont="1" applyFill="1"/>
    <xf numFmtId="168" fontId="5" fillId="2" borderId="0" xfId="0" applyNumberFormat="1" applyFont="1" applyFill="1" applyAlignment="1">
      <alignment horizontal="right"/>
    </xf>
    <xf numFmtId="166" fontId="103" fillId="4" borderId="0" xfId="0" applyNumberFormat="1" applyFont="1" applyFill="1" applyAlignment="1">
      <alignment horizontal="right"/>
    </xf>
    <xf numFmtId="0" fontId="5" fillId="4" borderId="0" xfId="3" applyFont="1" applyFill="1"/>
    <xf numFmtId="0" fontId="5" fillId="4" borderId="0" xfId="0" applyFont="1" applyFill="1"/>
    <xf numFmtId="0" fontId="2" fillId="0" borderId="0" xfId="0" applyFont="1"/>
    <xf numFmtId="4" fontId="4" fillId="0" borderId="0" xfId="3" applyNumberFormat="1" applyFont="1"/>
    <xf numFmtId="166" fontId="5" fillId="4" borderId="0" xfId="3" quotePrefix="1" applyNumberFormat="1" applyFont="1" applyFill="1" applyAlignment="1">
      <alignment horizontal="right"/>
    </xf>
    <xf numFmtId="4" fontId="9" fillId="0" borderId="0" xfId="0" applyNumberFormat="1" applyFont="1"/>
    <xf numFmtId="0" fontId="32" fillId="4" borderId="0" xfId="0" applyFont="1" applyFill="1" applyAlignment="1">
      <alignment horizontal="left" vertical="center" wrapText="1"/>
    </xf>
    <xf numFmtId="0" fontId="32" fillId="4" borderId="5" xfId="0" applyFont="1" applyFill="1" applyBorder="1" applyAlignment="1">
      <alignment horizontal="left" vertical="center" wrapText="1"/>
    </xf>
    <xf numFmtId="166" fontId="106" fillId="2" borderId="0" xfId="0" applyNumberFormat="1" applyFont="1" applyFill="1" applyAlignment="1">
      <alignment horizontal="right"/>
    </xf>
    <xf numFmtId="166" fontId="107" fillId="2" borderId="0" xfId="0" applyNumberFormat="1" applyFont="1" applyFill="1" applyAlignment="1">
      <alignment horizontal="right"/>
    </xf>
    <xf numFmtId="166" fontId="107" fillId="2" borderId="2" xfId="0" applyNumberFormat="1" applyFont="1" applyFill="1" applyBorder="1" applyAlignment="1">
      <alignment horizontal="right"/>
    </xf>
    <xf numFmtId="166" fontId="106" fillId="4" borderId="0" xfId="0" applyNumberFormat="1" applyFont="1" applyFill="1" applyAlignment="1">
      <alignment horizontal="right"/>
    </xf>
    <xf numFmtId="166" fontId="109" fillId="2" borderId="1" xfId="0" applyNumberFormat="1" applyFont="1" applyFill="1" applyBorder="1" applyAlignment="1">
      <alignment horizontal="right"/>
    </xf>
    <xf numFmtId="166" fontId="109" fillId="2" borderId="0" xfId="0" applyNumberFormat="1" applyFont="1" applyFill="1" applyAlignment="1">
      <alignment horizontal="right"/>
    </xf>
    <xf numFmtId="166" fontId="109" fillId="2" borderId="3" xfId="0" quotePrefix="1" applyNumberFormat="1" applyFont="1" applyFill="1" applyBorder="1" applyAlignment="1">
      <alignment horizontal="right"/>
    </xf>
    <xf numFmtId="166" fontId="108" fillId="2" borderId="0" xfId="0" applyNumberFormat="1" applyFont="1" applyFill="1" applyAlignment="1">
      <alignment horizontal="right"/>
    </xf>
    <xf numFmtId="166" fontId="108" fillId="2" borderId="3" xfId="0" quotePrefix="1" applyNumberFormat="1" applyFont="1" applyFill="1" applyBorder="1" applyAlignment="1">
      <alignment horizontal="right"/>
    </xf>
    <xf numFmtId="166" fontId="110" fillId="2" borderId="3" xfId="0" applyNumberFormat="1" applyFont="1" applyFill="1" applyBorder="1" applyAlignment="1">
      <alignment horizontal="right"/>
    </xf>
    <xf numFmtId="2" fontId="52" fillId="4" borderId="0" xfId="1" applyNumberFormat="1" applyFont="1" applyFill="1" applyBorder="1" applyAlignment="1">
      <alignment horizontal="right" vertical="top"/>
    </xf>
    <xf numFmtId="0" fontId="15" fillId="4" borderId="0" xfId="0" applyFont="1" applyFill="1" applyAlignment="1">
      <alignment horizontal="right" vertical="top" wrapText="1"/>
    </xf>
    <xf numFmtId="0" fontId="15" fillId="4" borderId="26" xfId="0" applyFont="1" applyFill="1" applyBorder="1" applyAlignment="1">
      <alignment horizontal="right" vertical="top"/>
    </xf>
    <xf numFmtId="1" fontId="15" fillId="4" borderId="0" xfId="0" applyNumberFormat="1" applyFont="1" applyFill="1" applyAlignment="1">
      <alignment horizontal="right" vertical="top"/>
    </xf>
    <xf numFmtId="0" fontId="15" fillId="3" borderId="0" xfId="0" applyFont="1" applyFill="1" applyAlignment="1">
      <alignment horizontal="right" vertical="top"/>
    </xf>
    <xf numFmtId="0" fontId="16" fillId="3" borderId="0" xfId="0" applyFont="1" applyFill="1" applyAlignment="1">
      <alignment horizontal="right"/>
    </xf>
    <xf numFmtId="0" fontId="16" fillId="3" borderId="0" xfId="0" applyFont="1" applyFill="1" applyAlignment="1">
      <alignment horizontal="right" vertical="top"/>
    </xf>
    <xf numFmtId="166" fontId="16" fillId="3" borderId="0" xfId="0" applyNumberFormat="1" applyFont="1" applyFill="1" applyAlignment="1">
      <alignment horizontal="right" vertical="top"/>
    </xf>
    <xf numFmtId="166" fontId="16" fillId="3" borderId="0" xfId="0" applyNumberFormat="1" applyFont="1" applyFill="1" applyAlignment="1">
      <alignment horizontal="right"/>
    </xf>
    <xf numFmtId="166" fontId="16" fillId="3" borderId="0" xfId="1" applyNumberFormat="1" applyFont="1" applyFill="1" applyBorder="1" applyAlignment="1">
      <alignment vertical="top"/>
    </xf>
    <xf numFmtId="166" fontId="16" fillId="3" borderId="0" xfId="1" applyNumberFormat="1" applyFont="1" applyFill="1" applyBorder="1" applyAlignment="1">
      <alignment horizontal="right" vertical="top"/>
    </xf>
    <xf numFmtId="166" fontId="16" fillId="3" borderId="23" xfId="0" applyNumberFormat="1" applyFont="1" applyFill="1" applyBorder="1" applyAlignment="1">
      <alignment horizontal="right" vertical="top"/>
    </xf>
    <xf numFmtId="166" fontId="16" fillId="3" borderId="3" xfId="1" applyNumberFormat="1" applyFont="1" applyFill="1" applyBorder="1" applyAlignment="1">
      <alignment horizontal="right" vertical="top"/>
    </xf>
    <xf numFmtId="0" fontId="52" fillId="4" borderId="0" xfId="0" applyFont="1" applyFill="1" applyAlignment="1">
      <alignment horizontal="left" vertical="top"/>
    </xf>
    <xf numFmtId="0" fontId="16" fillId="4" borderId="0" xfId="0" applyFont="1" applyFill="1" applyAlignment="1">
      <alignment horizontal="left" vertical="top"/>
    </xf>
    <xf numFmtId="168" fontId="3" fillId="2" borderId="1" xfId="0" applyNumberFormat="1" applyFont="1" applyFill="1" applyBorder="1" applyAlignment="1">
      <alignment horizontal="right"/>
    </xf>
    <xf numFmtId="0" fontId="107" fillId="4" borderId="0" xfId="3" applyFont="1" applyFill="1"/>
    <xf numFmtId="0" fontId="111" fillId="4" borderId="0" xfId="3" applyFont="1" applyFill="1" applyAlignment="1">
      <alignment vertical="center"/>
    </xf>
    <xf numFmtId="0" fontId="106" fillId="4" borderId="0" xfId="0" applyFont="1" applyFill="1" applyAlignment="1">
      <alignment horizontal="right" wrapText="1"/>
    </xf>
    <xf numFmtId="0" fontId="106" fillId="2" borderId="0" xfId="0" applyFont="1" applyFill="1" applyAlignment="1">
      <alignment horizontal="right" wrapText="1"/>
    </xf>
    <xf numFmtId="0" fontId="107" fillId="0" borderId="0" xfId="3" applyFont="1"/>
    <xf numFmtId="0" fontId="107" fillId="4" borderId="0" xfId="0" applyFont="1" applyFill="1" applyAlignment="1">
      <alignment horizontal="right" wrapText="1"/>
    </xf>
    <xf numFmtId="0" fontId="107" fillId="2" borderId="0" xfId="0" applyFont="1" applyFill="1" applyAlignment="1">
      <alignment horizontal="right" wrapText="1"/>
    </xf>
    <xf numFmtId="0" fontId="107" fillId="4" borderId="0" xfId="3" applyFont="1" applyFill="1" applyAlignment="1">
      <alignment horizontal="left"/>
    </xf>
    <xf numFmtId="0" fontId="107" fillId="4" borderId="0" xfId="0" applyFont="1" applyFill="1" applyAlignment="1">
      <alignment horizontal="right"/>
    </xf>
    <xf numFmtId="0" fontId="107" fillId="2" borderId="0" xfId="0" applyFont="1" applyFill="1" applyAlignment="1">
      <alignment horizontal="right"/>
    </xf>
    <xf numFmtId="0" fontId="107" fillId="4" borderId="0" xfId="3" applyFont="1" applyFill="1" applyAlignment="1">
      <alignment horizontal="right"/>
    </xf>
    <xf numFmtId="0" fontId="107" fillId="2" borderId="0" xfId="3" applyFont="1" applyFill="1" applyAlignment="1">
      <alignment horizontal="right"/>
    </xf>
    <xf numFmtId="1" fontId="107" fillId="4" borderId="1" xfId="3" applyNumberFormat="1" applyFont="1" applyFill="1" applyBorder="1"/>
    <xf numFmtId="0" fontId="106" fillId="4" borderId="1" xfId="0" applyFont="1" applyFill="1" applyBorder="1"/>
    <xf numFmtId="166" fontId="106" fillId="4" borderId="1" xfId="3" applyNumberFormat="1" applyFont="1" applyFill="1" applyBorder="1" applyAlignment="1">
      <alignment horizontal="right"/>
    </xf>
    <xf numFmtId="166" fontId="106" fillId="4" borderId="1" xfId="0" applyNumberFormat="1" applyFont="1" applyFill="1" applyBorder="1" applyAlignment="1">
      <alignment horizontal="right"/>
    </xf>
    <xf numFmtId="166" fontId="106" fillId="2" borderId="1" xfId="0" applyNumberFormat="1" applyFont="1" applyFill="1" applyBorder="1" applyAlignment="1">
      <alignment horizontal="right"/>
    </xf>
    <xf numFmtId="0" fontId="106" fillId="0" borderId="1" xfId="3" applyFont="1" applyBorder="1"/>
    <xf numFmtId="1" fontId="107" fillId="4" borderId="0" xfId="3" applyNumberFormat="1" applyFont="1" applyFill="1"/>
    <xf numFmtId="0" fontId="107" fillId="4" borderId="0" xfId="0" applyFont="1" applyFill="1"/>
    <xf numFmtId="166" fontId="107" fillId="4" borderId="0" xfId="3" applyNumberFormat="1" applyFont="1" applyFill="1" applyAlignment="1">
      <alignment horizontal="right"/>
    </xf>
    <xf numFmtId="166" fontId="107" fillId="4" borderId="0" xfId="0" applyNumberFormat="1" applyFont="1" applyFill="1" applyAlignment="1">
      <alignment horizontal="right"/>
    </xf>
    <xf numFmtId="166" fontId="107" fillId="2" borderId="0" xfId="3" applyNumberFormat="1" applyFont="1" applyFill="1" applyAlignment="1">
      <alignment horizontal="right"/>
    </xf>
    <xf numFmtId="0" fontId="106" fillId="0" borderId="0" xfId="3" applyFont="1"/>
    <xf numFmtId="0" fontId="112" fillId="4" borderId="0" xfId="0" applyFont="1" applyFill="1"/>
    <xf numFmtId="166" fontId="107" fillId="4" borderId="0" xfId="3" quotePrefix="1" applyNumberFormat="1" applyFont="1" applyFill="1" applyAlignment="1">
      <alignment horizontal="right"/>
    </xf>
    <xf numFmtId="4" fontId="107" fillId="0" borderId="0" xfId="3" applyNumberFormat="1" applyFont="1"/>
    <xf numFmtId="166" fontId="107" fillId="4" borderId="0" xfId="0" quotePrefix="1" applyNumberFormat="1" applyFont="1" applyFill="1" applyAlignment="1">
      <alignment horizontal="right"/>
    </xf>
    <xf numFmtId="166" fontId="106" fillId="2" borderId="0" xfId="3" quotePrefix="1" applyNumberFormat="1" applyFont="1" applyFill="1" applyAlignment="1">
      <alignment horizontal="right"/>
    </xf>
    <xf numFmtId="166" fontId="107" fillId="2" borderId="0" xfId="3" quotePrefix="1" applyNumberFormat="1" applyFont="1" applyFill="1" applyAlignment="1">
      <alignment horizontal="right"/>
    </xf>
    <xf numFmtId="166" fontId="106" fillId="2" borderId="0" xfId="3" applyNumberFormat="1" applyFont="1" applyFill="1" applyAlignment="1">
      <alignment horizontal="right"/>
    </xf>
    <xf numFmtId="0" fontId="107" fillId="0" borderId="1" xfId="3" applyFont="1" applyBorder="1"/>
    <xf numFmtId="168" fontId="106" fillId="4" borderId="1" xfId="3" applyNumberFormat="1" applyFont="1" applyFill="1" applyBorder="1" applyAlignment="1">
      <alignment horizontal="right"/>
    </xf>
    <xf numFmtId="166" fontId="106" fillId="4" borderId="0" xfId="3" applyNumberFormat="1" applyFont="1" applyFill="1" applyAlignment="1">
      <alignment horizontal="right"/>
    </xf>
    <xf numFmtId="166" fontId="107" fillId="4" borderId="2" xfId="0" applyNumberFormat="1" applyFont="1" applyFill="1" applyBorder="1" applyAlignment="1">
      <alignment horizontal="right"/>
    </xf>
    <xf numFmtId="0" fontId="107" fillId="4" borderId="1" xfId="3" applyFont="1" applyFill="1" applyBorder="1"/>
    <xf numFmtId="0" fontId="106" fillId="4" borderId="0" xfId="0" applyFont="1" applyFill="1"/>
    <xf numFmtId="0" fontId="113" fillId="0" borderId="0" xfId="0" applyFont="1"/>
    <xf numFmtId="0" fontId="114" fillId="4" borderId="0" xfId="3" applyFont="1" applyFill="1"/>
    <xf numFmtId="0" fontId="109" fillId="2" borderId="0" xfId="3" applyFont="1" applyFill="1" applyAlignment="1">
      <alignment horizontal="right"/>
    </xf>
    <xf numFmtId="166" fontId="109" fillId="2" borderId="0" xfId="3" applyNumberFormat="1" applyFont="1" applyFill="1" applyAlignment="1">
      <alignment horizontal="right"/>
    </xf>
    <xf numFmtId="166" fontId="109" fillId="2" borderId="0" xfId="3" quotePrefix="1" applyNumberFormat="1" applyFont="1" applyFill="1" applyAlignment="1">
      <alignment horizontal="right"/>
    </xf>
    <xf numFmtId="4" fontId="16" fillId="0" borderId="0" xfId="0" applyNumberFormat="1" applyFont="1"/>
    <xf numFmtId="168" fontId="15" fillId="4" borderId="0" xfId="3" applyNumberFormat="1" applyFont="1" applyFill="1" applyAlignment="1">
      <alignment horizontal="right"/>
    </xf>
    <xf numFmtId="168" fontId="15" fillId="2" borderId="0" xfId="3" applyNumberFormat="1" applyFont="1" applyFill="1" applyAlignment="1">
      <alignment horizontal="right"/>
    </xf>
    <xf numFmtId="0" fontId="104" fillId="0" borderId="0" xfId="0" applyFont="1"/>
    <xf numFmtId="1" fontId="15" fillId="2" borderId="0" xfId="0" applyNumberFormat="1" applyFont="1" applyFill="1" applyAlignment="1">
      <alignment horizontal="right"/>
    </xf>
    <xf numFmtId="2" fontId="16" fillId="2" borderId="0" xfId="3" applyNumberFormat="1" applyFont="1" applyFill="1" applyAlignment="1">
      <alignment horizontal="right"/>
    </xf>
    <xf numFmtId="166" fontId="16" fillId="2" borderId="3" xfId="3" applyNumberFormat="1" applyFont="1" applyFill="1" applyBorder="1" applyAlignment="1">
      <alignment horizontal="right"/>
    </xf>
    <xf numFmtId="166" fontId="5" fillId="4" borderId="3" xfId="3" applyNumberFormat="1" applyFont="1" applyFill="1" applyBorder="1" applyAlignment="1">
      <alignment horizontal="right"/>
    </xf>
    <xf numFmtId="166" fontId="5" fillId="2" borderId="3" xfId="3" applyNumberFormat="1" applyFont="1" applyFill="1" applyBorder="1" applyAlignment="1">
      <alignment horizontal="right"/>
    </xf>
    <xf numFmtId="0" fontId="103" fillId="2" borderId="0" xfId="0" applyFont="1" applyFill="1" applyAlignment="1">
      <alignment horizontal="right" wrapText="1"/>
    </xf>
    <xf numFmtId="0" fontId="102" fillId="2" borderId="0" xfId="0" applyFont="1" applyFill="1" applyAlignment="1">
      <alignment horizontal="right" wrapText="1"/>
    </xf>
    <xf numFmtId="0" fontId="102" fillId="2" borderId="0" xfId="0" applyFont="1" applyFill="1" applyAlignment="1">
      <alignment horizontal="right"/>
    </xf>
    <xf numFmtId="0" fontId="102" fillId="2" borderId="0" xfId="0" applyFont="1" applyFill="1" applyAlignment="1">
      <alignment horizontal="left"/>
    </xf>
    <xf numFmtId="166" fontId="103" fillId="2" borderId="1" xfId="0" applyNumberFormat="1" applyFont="1" applyFill="1" applyBorder="1" applyAlignment="1">
      <alignment horizontal="right"/>
    </xf>
    <xf numFmtId="166" fontId="102" fillId="2" borderId="0" xfId="0" quotePrefix="1" applyNumberFormat="1" applyFont="1" applyFill="1" applyAlignment="1">
      <alignment horizontal="right"/>
    </xf>
    <xf numFmtId="166" fontId="103" fillId="2" borderId="2" xfId="0" applyNumberFormat="1" applyFont="1" applyFill="1" applyBorder="1" applyAlignment="1">
      <alignment horizontal="right"/>
    </xf>
    <xf numFmtId="166" fontId="103" fillId="2" borderId="0" xfId="0" applyNumberFormat="1" applyFont="1" applyFill="1" applyAlignment="1">
      <alignment horizontal="right"/>
    </xf>
    <xf numFmtId="166" fontId="103" fillId="2" borderId="3" xfId="0" applyNumberFormat="1" applyFont="1" applyFill="1" applyBorder="1" applyAlignment="1">
      <alignment horizontal="right"/>
    </xf>
    <xf numFmtId="166" fontId="102" fillId="2" borderId="0" xfId="3" applyNumberFormat="1" applyFont="1" applyFill="1" applyAlignment="1">
      <alignment horizontal="right"/>
    </xf>
    <xf numFmtId="166" fontId="103" fillId="2" borderId="0" xfId="3" quotePrefix="1" applyNumberFormat="1" applyFont="1" applyFill="1" applyAlignment="1">
      <alignment horizontal="right"/>
    </xf>
    <xf numFmtId="166" fontId="102" fillId="2" borderId="0" xfId="3" quotePrefix="1" applyNumberFormat="1" applyFont="1" applyFill="1" applyAlignment="1">
      <alignment horizontal="right"/>
    </xf>
    <xf numFmtId="166" fontId="103" fillId="2" borderId="0" xfId="3" applyNumberFormat="1" applyFont="1" applyFill="1" applyAlignment="1">
      <alignment horizontal="right"/>
    </xf>
    <xf numFmtId="168" fontId="2" fillId="2" borderId="0" xfId="3" applyNumberFormat="1" applyFont="1" applyFill="1" applyAlignment="1">
      <alignment horizontal="right"/>
    </xf>
    <xf numFmtId="2" fontId="4" fillId="2" borderId="0" xfId="3" applyNumberFormat="1" applyFont="1" applyFill="1" applyAlignment="1">
      <alignment horizontal="right"/>
    </xf>
    <xf numFmtId="1" fontId="2" fillId="2" borderId="0" xfId="0" applyNumberFormat="1" applyFont="1" applyFill="1" applyAlignment="1">
      <alignment horizontal="right"/>
    </xf>
    <xf numFmtId="166" fontId="4" fillId="2" borderId="0" xfId="0" applyNumberFormat="1" applyFont="1" applyFill="1" applyAlignment="1">
      <alignment horizontal="right" vertical="top"/>
    </xf>
    <xf numFmtId="0" fontId="4" fillId="2" borderId="0" xfId="0" applyFont="1" applyFill="1" applyAlignment="1">
      <alignment horizontal="right"/>
    </xf>
    <xf numFmtId="168" fontId="2" fillId="2" borderId="1" xfId="0" applyNumberFormat="1" applyFont="1" applyFill="1" applyBorder="1" applyAlignment="1">
      <alignment horizontal="right"/>
    </xf>
    <xf numFmtId="0" fontId="4" fillId="2" borderId="0" xfId="0" applyFont="1" applyFill="1"/>
    <xf numFmtId="168" fontId="4" fillId="2" borderId="0" xfId="0" applyNumberFormat="1" applyFont="1" applyFill="1" applyAlignment="1">
      <alignment horizontal="right"/>
    </xf>
    <xf numFmtId="0" fontId="2" fillId="3" borderId="0" xfId="0" applyFont="1" applyFill="1" applyAlignment="1">
      <alignment horizontal="right" vertical="top"/>
    </xf>
    <xf numFmtId="0" fontId="4" fillId="3" borderId="0" xfId="0" applyFont="1" applyFill="1" applyAlignment="1">
      <alignment horizontal="right"/>
    </xf>
    <xf numFmtId="0" fontId="4" fillId="3" borderId="0" xfId="0" applyFont="1" applyFill="1" applyAlignment="1">
      <alignment horizontal="right" vertical="top"/>
    </xf>
    <xf numFmtId="166" fontId="4" fillId="3" borderId="0" xfId="0" applyNumberFormat="1" applyFont="1" applyFill="1" applyAlignment="1">
      <alignment horizontal="right" vertical="top"/>
    </xf>
    <xf numFmtId="166" fontId="4" fillId="3" borderId="0" xfId="0" applyNumberFormat="1" applyFont="1" applyFill="1" applyAlignment="1">
      <alignment horizontal="right"/>
    </xf>
    <xf numFmtId="166" fontId="4" fillId="3" borderId="0" xfId="1" applyNumberFormat="1" applyFont="1" applyFill="1" applyBorder="1" applyAlignment="1">
      <alignment vertical="top"/>
    </xf>
    <xf numFmtId="166" fontId="4" fillId="3" borderId="0" xfId="1" applyNumberFormat="1" applyFont="1" applyFill="1" applyBorder="1" applyAlignment="1">
      <alignment horizontal="right" vertical="top"/>
    </xf>
    <xf numFmtId="166" fontId="4" fillId="4" borderId="3" xfId="0" applyNumberFormat="1" applyFont="1" applyFill="1" applyBorder="1" applyAlignment="1">
      <alignment horizontal="right" vertical="top"/>
    </xf>
    <xf numFmtId="166" fontId="4" fillId="3" borderId="3" xfId="0" applyNumberFormat="1" applyFont="1" applyFill="1" applyBorder="1" applyAlignment="1">
      <alignment horizontal="right" vertical="top"/>
    </xf>
    <xf numFmtId="168" fontId="2" fillId="2" borderId="0" xfId="0" applyNumberFormat="1" applyFont="1" applyFill="1" applyAlignment="1">
      <alignment horizontal="right"/>
    </xf>
    <xf numFmtId="168" fontId="4" fillId="2" borderId="1" xfId="0" applyNumberFormat="1" applyFont="1" applyFill="1" applyBorder="1" applyAlignment="1">
      <alignment horizontal="right"/>
    </xf>
    <xf numFmtId="168" fontId="4" fillId="2" borderId="0" xfId="0" quotePrefix="1" applyNumberFormat="1" applyFont="1" applyFill="1" applyAlignment="1">
      <alignment horizontal="right"/>
    </xf>
    <xf numFmtId="3" fontId="4" fillId="2" borderId="1" xfId="0" applyNumberFormat="1" applyFont="1" applyFill="1" applyBorder="1" applyAlignment="1">
      <alignment horizontal="right"/>
    </xf>
    <xf numFmtId="0" fontId="32" fillId="4" borderId="20" xfId="0" applyFont="1" applyFill="1" applyBorder="1" applyAlignment="1">
      <alignment horizontal="left" wrapText="1"/>
    </xf>
    <xf numFmtId="0" fontId="32" fillId="4" borderId="3" xfId="0" applyFont="1" applyFill="1" applyBorder="1" applyAlignment="1">
      <alignment horizontal="left" wrapText="1"/>
    </xf>
    <xf numFmtId="0" fontId="32" fillId="4" borderId="6" xfId="0" applyFont="1" applyFill="1" applyBorder="1" applyAlignment="1">
      <alignment horizontal="left" wrapText="1"/>
    </xf>
    <xf numFmtId="0" fontId="32" fillId="4" borderId="19" xfId="0" applyFont="1" applyFill="1" applyBorder="1" applyAlignment="1">
      <alignment horizontal="left" vertical="center" wrapText="1"/>
    </xf>
    <xf numFmtId="0" fontId="32" fillId="4" borderId="0" xfId="0" applyFont="1" applyFill="1" applyAlignment="1">
      <alignment horizontal="left" vertical="center" wrapText="1"/>
    </xf>
    <xf numFmtId="0" fontId="32" fillId="4" borderId="5" xfId="0" applyFont="1" applyFill="1" applyBorder="1" applyAlignment="1">
      <alignment horizontal="left" vertical="center" wrapText="1"/>
    </xf>
  </cellXfs>
  <cellStyles count="1603">
    <cellStyle name="Comma" xfId="1" builtinId="3"/>
    <cellStyle name="Followed Hyperlink" xfId="996" builtinId="9" hidden="1"/>
    <cellStyle name="Followed Hyperlink" xfId="1028" builtinId="9" hidden="1"/>
    <cellStyle name="Followed Hyperlink" xfId="1060" builtinId="9" hidden="1"/>
    <cellStyle name="Followed Hyperlink" xfId="1092" builtinId="9" hidden="1"/>
    <cellStyle name="Followed Hyperlink" xfId="1124" builtinId="9" hidden="1"/>
    <cellStyle name="Followed Hyperlink" xfId="1156" builtinId="9" hidden="1"/>
    <cellStyle name="Followed Hyperlink" xfId="1188" builtinId="9" hidden="1"/>
    <cellStyle name="Followed Hyperlink" xfId="1220" builtinId="9" hidden="1"/>
    <cellStyle name="Followed Hyperlink" xfId="1252" builtinId="9" hidden="1"/>
    <cellStyle name="Followed Hyperlink" xfId="1284" builtinId="9" hidden="1"/>
    <cellStyle name="Followed Hyperlink" xfId="1316" builtinId="9" hidden="1"/>
    <cellStyle name="Followed Hyperlink" xfId="1348" builtinId="9" hidden="1"/>
    <cellStyle name="Followed Hyperlink" xfId="1380" builtinId="9" hidden="1"/>
    <cellStyle name="Followed Hyperlink" xfId="1412" builtinId="9" hidden="1"/>
    <cellStyle name="Followed Hyperlink" xfId="1444" builtinId="9" hidden="1"/>
    <cellStyle name="Followed Hyperlink" xfId="1470" builtinId="9" hidden="1"/>
    <cellStyle name="Followed Hyperlink" xfId="1486" builtinId="9" hidden="1"/>
    <cellStyle name="Followed Hyperlink" xfId="1502" builtinId="9" hidden="1"/>
    <cellStyle name="Followed Hyperlink" xfId="1501" builtinId="9" hidden="1"/>
    <cellStyle name="Followed Hyperlink" xfId="1485" builtinId="9" hidden="1"/>
    <cellStyle name="Followed Hyperlink" xfId="1469" builtinId="9" hidden="1"/>
    <cellStyle name="Followed Hyperlink" xfId="1442" builtinId="9" hidden="1"/>
    <cellStyle name="Followed Hyperlink" xfId="1410" builtinId="9" hidden="1"/>
    <cellStyle name="Followed Hyperlink" xfId="1378" builtinId="9" hidden="1"/>
    <cellStyle name="Followed Hyperlink" xfId="1346" builtinId="9" hidden="1"/>
    <cellStyle name="Followed Hyperlink" xfId="1314" builtinId="9" hidden="1"/>
    <cellStyle name="Followed Hyperlink" xfId="1282" builtinId="9" hidden="1"/>
    <cellStyle name="Followed Hyperlink" xfId="1250" builtinId="9" hidden="1"/>
    <cellStyle name="Followed Hyperlink" xfId="1218" builtinId="9" hidden="1"/>
    <cellStyle name="Followed Hyperlink" xfId="1186" builtinId="9" hidden="1"/>
    <cellStyle name="Followed Hyperlink" xfId="1154" builtinId="9" hidden="1"/>
    <cellStyle name="Followed Hyperlink" xfId="1122" builtinId="9" hidden="1"/>
    <cellStyle name="Followed Hyperlink" xfId="1090" builtinId="9" hidden="1"/>
    <cellStyle name="Followed Hyperlink" xfId="1058" builtinId="9" hidden="1"/>
    <cellStyle name="Followed Hyperlink" xfId="1026" builtinId="9" hidden="1"/>
    <cellStyle name="Followed Hyperlink" xfId="994" builtinId="9" hidden="1"/>
    <cellStyle name="Followed Hyperlink" xfId="962" builtinId="9" hidden="1"/>
    <cellStyle name="Followed Hyperlink" xfId="930" builtinId="9" hidden="1"/>
    <cellStyle name="Followed Hyperlink" xfId="898" builtinId="9" hidden="1"/>
    <cellStyle name="Followed Hyperlink" xfId="866" builtinId="9" hidden="1"/>
    <cellStyle name="Followed Hyperlink" xfId="834" builtinId="9" hidden="1"/>
    <cellStyle name="Followed Hyperlink" xfId="802" builtinId="9" hidden="1"/>
    <cellStyle name="Followed Hyperlink" xfId="770" builtinId="9" hidden="1"/>
    <cellStyle name="Followed Hyperlink" xfId="738" builtinId="9" hidden="1"/>
    <cellStyle name="Followed Hyperlink" xfId="706" builtinId="9" hidden="1"/>
    <cellStyle name="Followed Hyperlink" xfId="674" builtinId="9" hidden="1"/>
    <cellStyle name="Followed Hyperlink" xfId="642" builtinId="9" hidden="1"/>
    <cellStyle name="Followed Hyperlink" xfId="610" builtinId="9" hidden="1"/>
    <cellStyle name="Followed Hyperlink" xfId="578" builtinId="9" hidden="1"/>
    <cellStyle name="Followed Hyperlink" xfId="546" builtinId="9" hidden="1"/>
    <cellStyle name="Followed Hyperlink" xfId="514" builtinId="9" hidden="1"/>
    <cellStyle name="Followed Hyperlink" xfId="482" builtinId="9" hidden="1"/>
    <cellStyle name="Followed Hyperlink" xfId="450" builtinId="9" hidden="1"/>
    <cellStyle name="Followed Hyperlink" xfId="418" builtinId="9" hidden="1"/>
    <cellStyle name="Followed Hyperlink" xfId="386" builtinId="9" hidden="1"/>
    <cellStyle name="Followed Hyperlink" xfId="354" builtinId="9" hidden="1"/>
    <cellStyle name="Followed Hyperlink" xfId="322" builtinId="9" hidden="1"/>
    <cellStyle name="Followed Hyperlink" xfId="290" builtinId="9" hidden="1"/>
    <cellStyle name="Followed Hyperlink" xfId="258" builtinId="9" hidden="1"/>
    <cellStyle name="Followed Hyperlink" xfId="226" builtinId="9" hidden="1"/>
    <cellStyle name="Followed Hyperlink" xfId="194" builtinId="9" hidden="1"/>
    <cellStyle name="Followed Hyperlink" xfId="162" builtinId="9" hidden="1"/>
    <cellStyle name="Followed Hyperlink" xfId="130" builtinId="9" hidden="1"/>
    <cellStyle name="Followed Hyperlink" xfId="98" builtinId="9" hidden="1"/>
    <cellStyle name="Followed Hyperlink" xfId="28" builtinId="9" hidden="1"/>
    <cellStyle name="Followed Hyperlink" xfId="48" builtinId="9" hidden="1"/>
    <cellStyle name="Followed Hyperlink" xfId="66" builtinId="9" hidden="1"/>
    <cellStyle name="Followed Hyperlink" xfId="20" builtinId="9" hidden="1"/>
    <cellStyle name="Followed Hyperlink" xfId="1510" builtinId="9" hidden="1"/>
    <cellStyle name="Followed Hyperlink" xfId="1518" builtinId="9" hidden="1"/>
    <cellStyle name="Followed Hyperlink" xfId="1526" builtinId="9" hidden="1"/>
    <cellStyle name="Followed Hyperlink" xfId="1534" builtinId="9" hidden="1"/>
    <cellStyle name="Followed Hyperlink" xfId="1542" builtinId="9" hidden="1"/>
    <cellStyle name="Followed Hyperlink" xfId="1550" builtinId="9" hidden="1"/>
    <cellStyle name="Followed Hyperlink" xfId="1558" builtinId="9" hidden="1"/>
    <cellStyle name="Followed Hyperlink" xfId="1566" builtinId="9" hidden="1"/>
    <cellStyle name="Followed Hyperlink" xfId="1574" builtinId="9" hidden="1"/>
    <cellStyle name="Followed Hyperlink" xfId="1582" builtinId="9" hidden="1"/>
    <cellStyle name="Followed Hyperlink" xfId="1590" builtinId="9" hidden="1"/>
    <cellStyle name="Followed Hyperlink" xfId="1598" builtinId="9" hidden="1"/>
    <cellStyle name="Followed Hyperlink" xfId="1597" builtinId="9" hidden="1"/>
    <cellStyle name="Followed Hyperlink" xfId="1589" builtinId="9" hidden="1"/>
    <cellStyle name="Followed Hyperlink" xfId="1581" builtinId="9" hidden="1"/>
    <cellStyle name="Followed Hyperlink" xfId="1573" builtinId="9" hidden="1"/>
    <cellStyle name="Followed Hyperlink" xfId="1565" builtinId="9" hidden="1"/>
    <cellStyle name="Followed Hyperlink" xfId="1557" builtinId="9" hidden="1"/>
    <cellStyle name="Followed Hyperlink" xfId="1549" builtinId="9" hidden="1"/>
    <cellStyle name="Followed Hyperlink" xfId="1541" builtinId="9" hidden="1"/>
    <cellStyle name="Followed Hyperlink" xfId="1533" builtinId="9" hidden="1"/>
    <cellStyle name="Followed Hyperlink" xfId="1525" builtinId="9" hidden="1"/>
    <cellStyle name="Followed Hyperlink" xfId="1517" builtinId="9" hidden="1"/>
    <cellStyle name="Followed Hyperlink" xfId="6" builtinId="9" hidden="1"/>
    <cellStyle name="Followed Hyperlink" xfId="16" builtinId="9" hidden="1"/>
    <cellStyle name="Followed Hyperlink" xfId="68" builtinId="9" hidden="1"/>
    <cellStyle name="Followed Hyperlink" xfId="46" builtinId="9" hidden="1"/>
    <cellStyle name="Followed Hyperlink" xfId="70" builtinId="9" hidden="1"/>
    <cellStyle name="Followed Hyperlink" xfId="102" builtinId="9" hidden="1"/>
    <cellStyle name="Followed Hyperlink" xfId="134" builtinId="9" hidden="1"/>
    <cellStyle name="Followed Hyperlink" xfId="166" builtinId="9" hidden="1"/>
    <cellStyle name="Followed Hyperlink" xfId="198" builtinId="9" hidden="1"/>
    <cellStyle name="Followed Hyperlink" xfId="230" builtinId="9" hidden="1"/>
    <cellStyle name="Followed Hyperlink" xfId="262" builtinId="9" hidden="1"/>
    <cellStyle name="Followed Hyperlink" xfId="294" builtinId="9" hidden="1"/>
    <cellStyle name="Followed Hyperlink" xfId="326" builtinId="9" hidden="1"/>
    <cellStyle name="Followed Hyperlink" xfId="358" builtinId="9" hidden="1"/>
    <cellStyle name="Followed Hyperlink" xfId="390" builtinId="9" hidden="1"/>
    <cellStyle name="Followed Hyperlink" xfId="422" builtinId="9" hidden="1"/>
    <cellStyle name="Followed Hyperlink" xfId="454" builtinId="9" hidden="1"/>
    <cellStyle name="Followed Hyperlink" xfId="486" builtinId="9" hidden="1"/>
    <cellStyle name="Followed Hyperlink" xfId="518" builtinId="9" hidden="1"/>
    <cellStyle name="Followed Hyperlink" xfId="550" builtinId="9" hidden="1"/>
    <cellStyle name="Followed Hyperlink" xfId="582" builtinId="9" hidden="1"/>
    <cellStyle name="Followed Hyperlink" xfId="614" builtinId="9" hidden="1"/>
    <cellStyle name="Followed Hyperlink" xfId="646" builtinId="9" hidden="1"/>
    <cellStyle name="Followed Hyperlink" xfId="678" builtinId="9" hidden="1"/>
    <cellStyle name="Followed Hyperlink" xfId="710" builtinId="9" hidden="1"/>
    <cellStyle name="Followed Hyperlink" xfId="742" builtinId="9" hidden="1"/>
    <cellStyle name="Followed Hyperlink" xfId="774" builtinId="9" hidden="1"/>
    <cellStyle name="Followed Hyperlink" xfId="806" builtinId="9" hidden="1"/>
    <cellStyle name="Followed Hyperlink" xfId="838" builtinId="9" hidden="1"/>
    <cellStyle name="Followed Hyperlink" xfId="870" builtinId="9" hidden="1"/>
    <cellStyle name="Followed Hyperlink" xfId="902" builtinId="9" hidden="1"/>
    <cellStyle name="Followed Hyperlink" xfId="934" builtinId="9" hidden="1"/>
    <cellStyle name="Followed Hyperlink" xfId="966" builtinId="9" hidden="1"/>
    <cellStyle name="Followed Hyperlink" xfId="998" builtinId="9" hidden="1"/>
    <cellStyle name="Followed Hyperlink" xfId="1030" builtinId="9" hidden="1"/>
    <cellStyle name="Followed Hyperlink" xfId="1062" builtinId="9" hidden="1"/>
    <cellStyle name="Followed Hyperlink" xfId="1094" builtinId="9" hidden="1"/>
    <cellStyle name="Followed Hyperlink" xfId="1126" builtinId="9" hidden="1"/>
    <cellStyle name="Followed Hyperlink" xfId="1158" builtinId="9" hidden="1"/>
    <cellStyle name="Followed Hyperlink" xfId="1190" builtinId="9" hidden="1"/>
    <cellStyle name="Followed Hyperlink" xfId="1222" builtinId="9" hidden="1"/>
    <cellStyle name="Followed Hyperlink" xfId="1254" builtinId="9" hidden="1"/>
    <cellStyle name="Followed Hyperlink" xfId="1286" builtinId="9" hidden="1"/>
    <cellStyle name="Followed Hyperlink" xfId="1318" builtinId="9" hidden="1"/>
    <cellStyle name="Followed Hyperlink" xfId="1350" builtinId="9" hidden="1"/>
    <cellStyle name="Followed Hyperlink" xfId="1382" builtinId="9" hidden="1"/>
    <cellStyle name="Followed Hyperlink" xfId="1414" builtinId="9" hidden="1"/>
    <cellStyle name="Followed Hyperlink" xfId="1446" builtinId="9" hidden="1"/>
    <cellStyle name="Followed Hyperlink" xfId="1471" builtinId="9" hidden="1"/>
    <cellStyle name="Followed Hyperlink" xfId="1487" builtinId="9" hidden="1"/>
    <cellStyle name="Followed Hyperlink" xfId="1503" builtinId="9" hidden="1"/>
    <cellStyle name="Followed Hyperlink" xfId="1500" builtinId="9" hidden="1"/>
    <cellStyle name="Followed Hyperlink" xfId="1484" builtinId="9" hidden="1"/>
    <cellStyle name="Followed Hyperlink" xfId="1468" builtinId="9" hidden="1"/>
    <cellStyle name="Followed Hyperlink" xfId="1440" builtinId="9" hidden="1"/>
    <cellStyle name="Followed Hyperlink" xfId="1408" builtinId="9" hidden="1"/>
    <cellStyle name="Followed Hyperlink" xfId="1376" builtinId="9" hidden="1"/>
    <cellStyle name="Followed Hyperlink" xfId="1344" builtinId="9" hidden="1"/>
    <cellStyle name="Followed Hyperlink" xfId="1312" builtinId="9" hidden="1"/>
    <cellStyle name="Followed Hyperlink" xfId="1280" builtinId="9" hidden="1"/>
    <cellStyle name="Followed Hyperlink" xfId="1248" builtinId="9" hidden="1"/>
    <cellStyle name="Followed Hyperlink" xfId="1216" builtinId="9" hidden="1"/>
    <cellStyle name="Followed Hyperlink" xfId="1184" builtinId="9" hidden="1"/>
    <cellStyle name="Followed Hyperlink" xfId="1152" builtinId="9" hidden="1"/>
    <cellStyle name="Followed Hyperlink" xfId="1120" builtinId="9" hidden="1"/>
    <cellStyle name="Followed Hyperlink" xfId="1088" builtinId="9" hidden="1"/>
    <cellStyle name="Followed Hyperlink" xfId="1056" builtinId="9" hidden="1"/>
    <cellStyle name="Followed Hyperlink" xfId="1024" builtinId="9" hidden="1"/>
    <cellStyle name="Followed Hyperlink" xfId="992" builtinId="9" hidden="1"/>
    <cellStyle name="Followed Hyperlink" xfId="960" builtinId="9" hidden="1"/>
    <cellStyle name="Followed Hyperlink" xfId="928" builtinId="9" hidden="1"/>
    <cellStyle name="Followed Hyperlink" xfId="896" builtinId="9" hidden="1"/>
    <cellStyle name="Followed Hyperlink" xfId="864" builtinId="9" hidden="1"/>
    <cellStyle name="Followed Hyperlink" xfId="832" builtinId="9" hidden="1"/>
    <cellStyle name="Followed Hyperlink" xfId="800" builtinId="9" hidden="1"/>
    <cellStyle name="Followed Hyperlink" xfId="768" builtinId="9" hidden="1"/>
    <cellStyle name="Followed Hyperlink" xfId="736" builtinId="9" hidden="1"/>
    <cellStyle name="Followed Hyperlink" xfId="704" builtinId="9" hidden="1"/>
    <cellStyle name="Followed Hyperlink" xfId="672" builtinId="9" hidden="1"/>
    <cellStyle name="Followed Hyperlink" xfId="640" builtinId="9" hidden="1"/>
    <cellStyle name="Followed Hyperlink" xfId="608" builtinId="9" hidden="1"/>
    <cellStyle name="Followed Hyperlink" xfId="576" builtinId="9" hidden="1"/>
    <cellStyle name="Followed Hyperlink" xfId="544" builtinId="9" hidden="1"/>
    <cellStyle name="Followed Hyperlink" xfId="512" builtinId="9" hidden="1"/>
    <cellStyle name="Followed Hyperlink" xfId="480" builtinId="9" hidden="1"/>
    <cellStyle name="Followed Hyperlink" xfId="448" builtinId="9" hidden="1"/>
    <cellStyle name="Followed Hyperlink" xfId="416" builtinId="9" hidden="1"/>
    <cellStyle name="Followed Hyperlink" xfId="384" builtinId="9" hidden="1"/>
    <cellStyle name="Followed Hyperlink" xfId="352" builtinId="9" hidden="1"/>
    <cellStyle name="Followed Hyperlink" xfId="320" builtinId="9" hidden="1"/>
    <cellStyle name="Followed Hyperlink" xfId="288" builtinId="9" hidden="1"/>
    <cellStyle name="Followed Hyperlink" xfId="256" builtinId="9" hidden="1"/>
    <cellStyle name="Followed Hyperlink" xfId="224" builtinId="9" hidden="1"/>
    <cellStyle name="Followed Hyperlink" xfId="116" builtinId="9" hidden="1"/>
    <cellStyle name="Followed Hyperlink" xfId="136" builtinId="9" hidden="1"/>
    <cellStyle name="Followed Hyperlink" xfId="156" builtinId="9" hidden="1"/>
    <cellStyle name="Followed Hyperlink" xfId="180" builtinId="9" hidden="1"/>
    <cellStyle name="Followed Hyperlink" xfId="192" builtinId="9" hidden="1"/>
    <cellStyle name="Followed Hyperlink" xfId="128" builtinId="9" hidden="1"/>
    <cellStyle name="Followed Hyperlink" xfId="100" builtinId="9" hidden="1"/>
    <cellStyle name="Followed Hyperlink" xfId="80" builtinId="9" hidden="1"/>
    <cellStyle name="Followed Hyperlink" xfId="72" builtinId="9" hidden="1"/>
    <cellStyle name="Followed Hyperlink" xfId="96" builtinId="9" hidden="1"/>
    <cellStyle name="Followed Hyperlink" xfId="92" builtinId="9" hidden="1"/>
    <cellStyle name="Followed Hyperlink" xfId="144" builtinId="9" hidden="1"/>
    <cellStyle name="Followed Hyperlink" xfId="196" builtinId="9" hidden="1"/>
    <cellStyle name="Followed Hyperlink" xfId="172" builtinId="9" hidden="1"/>
    <cellStyle name="Followed Hyperlink" xfId="152" builtinId="9" hidden="1"/>
    <cellStyle name="Followed Hyperlink" xfId="132" builtinId="9" hidden="1"/>
    <cellStyle name="Followed Hyperlink" xfId="200" builtinId="9" hidden="1"/>
    <cellStyle name="Followed Hyperlink" xfId="232" builtinId="9" hidden="1"/>
    <cellStyle name="Followed Hyperlink" xfId="264" builtinId="9" hidden="1"/>
    <cellStyle name="Followed Hyperlink" xfId="296" builtinId="9" hidden="1"/>
    <cellStyle name="Followed Hyperlink" xfId="328" builtinId="9" hidden="1"/>
    <cellStyle name="Followed Hyperlink" xfId="360" builtinId="9" hidden="1"/>
    <cellStyle name="Followed Hyperlink" xfId="392" builtinId="9" hidden="1"/>
    <cellStyle name="Followed Hyperlink" xfId="424" builtinId="9" hidden="1"/>
    <cellStyle name="Followed Hyperlink" xfId="456" builtinId="9" hidden="1"/>
    <cellStyle name="Followed Hyperlink" xfId="488" builtinId="9" hidden="1"/>
    <cellStyle name="Followed Hyperlink" xfId="520" builtinId="9" hidden="1"/>
    <cellStyle name="Followed Hyperlink" xfId="552" builtinId="9" hidden="1"/>
    <cellStyle name="Followed Hyperlink" xfId="584" builtinId="9" hidden="1"/>
    <cellStyle name="Followed Hyperlink" xfId="616" builtinId="9" hidden="1"/>
    <cellStyle name="Followed Hyperlink" xfId="648" builtinId="9" hidden="1"/>
    <cellStyle name="Followed Hyperlink" xfId="680" builtinId="9" hidden="1"/>
    <cellStyle name="Followed Hyperlink" xfId="712" builtinId="9" hidden="1"/>
    <cellStyle name="Followed Hyperlink" xfId="744" builtinId="9" hidden="1"/>
    <cellStyle name="Followed Hyperlink" xfId="776" builtinId="9" hidden="1"/>
    <cellStyle name="Followed Hyperlink" xfId="808" builtinId="9" hidden="1"/>
    <cellStyle name="Followed Hyperlink" xfId="840" builtinId="9" hidden="1"/>
    <cellStyle name="Followed Hyperlink" xfId="872" builtinId="9" hidden="1"/>
    <cellStyle name="Followed Hyperlink" xfId="904" builtinId="9" hidden="1"/>
    <cellStyle name="Followed Hyperlink" xfId="936" builtinId="9" hidden="1"/>
    <cellStyle name="Followed Hyperlink" xfId="968" builtinId="9" hidden="1"/>
    <cellStyle name="Followed Hyperlink" xfId="1000" builtinId="9" hidden="1"/>
    <cellStyle name="Followed Hyperlink" xfId="1032" builtinId="9" hidden="1"/>
    <cellStyle name="Followed Hyperlink" xfId="1064" builtinId="9" hidden="1"/>
    <cellStyle name="Followed Hyperlink" xfId="1096" builtinId="9" hidden="1"/>
    <cellStyle name="Followed Hyperlink" xfId="1128" builtinId="9" hidden="1"/>
    <cellStyle name="Followed Hyperlink" xfId="1160" builtinId="9" hidden="1"/>
    <cellStyle name="Followed Hyperlink" xfId="1192" builtinId="9" hidden="1"/>
    <cellStyle name="Followed Hyperlink" xfId="1224" builtinId="9" hidden="1"/>
    <cellStyle name="Followed Hyperlink" xfId="1256" builtinId="9" hidden="1"/>
    <cellStyle name="Followed Hyperlink" xfId="1288" builtinId="9" hidden="1"/>
    <cellStyle name="Followed Hyperlink" xfId="1320" builtinId="9" hidden="1"/>
    <cellStyle name="Followed Hyperlink" xfId="1352" builtinId="9" hidden="1"/>
    <cellStyle name="Followed Hyperlink" xfId="1384" builtinId="9" hidden="1"/>
    <cellStyle name="Followed Hyperlink" xfId="1416" builtinId="9" hidden="1"/>
    <cellStyle name="Followed Hyperlink" xfId="1448" builtinId="9" hidden="1"/>
    <cellStyle name="Followed Hyperlink" xfId="1472" builtinId="9" hidden="1"/>
    <cellStyle name="Followed Hyperlink" xfId="1488" builtinId="9" hidden="1"/>
    <cellStyle name="Followed Hyperlink" xfId="1504" builtinId="9" hidden="1"/>
    <cellStyle name="Followed Hyperlink" xfId="1499" builtinId="9" hidden="1"/>
    <cellStyle name="Followed Hyperlink" xfId="1483" builtinId="9" hidden="1"/>
    <cellStyle name="Followed Hyperlink" xfId="1467" builtinId="9" hidden="1"/>
    <cellStyle name="Followed Hyperlink" xfId="1438" builtinId="9" hidden="1"/>
    <cellStyle name="Followed Hyperlink" xfId="1406" builtinId="9" hidden="1"/>
    <cellStyle name="Followed Hyperlink" xfId="1374" builtinId="9" hidden="1"/>
    <cellStyle name="Followed Hyperlink" xfId="1342" builtinId="9" hidden="1"/>
    <cellStyle name="Followed Hyperlink" xfId="1310" builtinId="9" hidden="1"/>
    <cellStyle name="Followed Hyperlink" xfId="1278" builtinId="9" hidden="1"/>
    <cellStyle name="Followed Hyperlink" xfId="1246" builtinId="9" hidden="1"/>
    <cellStyle name="Followed Hyperlink" xfId="1214" builtinId="9" hidden="1"/>
    <cellStyle name="Followed Hyperlink" xfId="1182" builtinId="9" hidden="1"/>
    <cellStyle name="Followed Hyperlink" xfId="1150" builtinId="9" hidden="1"/>
    <cellStyle name="Followed Hyperlink" xfId="1118" builtinId="9" hidden="1"/>
    <cellStyle name="Followed Hyperlink" xfId="1086" builtinId="9" hidden="1"/>
    <cellStyle name="Followed Hyperlink" xfId="1054" builtinId="9" hidden="1"/>
    <cellStyle name="Followed Hyperlink" xfId="1022" builtinId="9" hidden="1"/>
    <cellStyle name="Followed Hyperlink" xfId="990" builtinId="9" hidden="1"/>
    <cellStyle name="Followed Hyperlink" xfId="958" builtinId="9" hidden="1"/>
    <cellStyle name="Followed Hyperlink" xfId="926" builtinId="9" hidden="1"/>
    <cellStyle name="Followed Hyperlink" xfId="894" builtinId="9" hidden="1"/>
    <cellStyle name="Followed Hyperlink" xfId="862" builtinId="9" hidden="1"/>
    <cellStyle name="Followed Hyperlink" xfId="830" builtinId="9" hidden="1"/>
    <cellStyle name="Followed Hyperlink" xfId="798" builtinId="9" hidden="1"/>
    <cellStyle name="Followed Hyperlink" xfId="766" builtinId="9" hidden="1"/>
    <cellStyle name="Followed Hyperlink" xfId="734" builtinId="9" hidden="1"/>
    <cellStyle name="Followed Hyperlink" xfId="702" builtinId="9" hidden="1"/>
    <cellStyle name="Followed Hyperlink" xfId="670" builtinId="9" hidden="1"/>
    <cellStyle name="Followed Hyperlink" xfId="638" builtinId="9" hidden="1"/>
    <cellStyle name="Followed Hyperlink" xfId="606" builtinId="9" hidden="1"/>
    <cellStyle name="Followed Hyperlink" xfId="574" builtinId="9" hidden="1"/>
    <cellStyle name="Followed Hyperlink" xfId="542" builtinId="9" hidden="1"/>
    <cellStyle name="Followed Hyperlink" xfId="510" builtinId="9" hidden="1"/>
    <cellStyle name="Followed Hyperlink" xfId="478" builtinId="9" hidden="1"/>
    <cellStyle name="Followed Hyperlink" xfId="446" builtinId="9" hidden="1"/>
    <cellStyle name="Followed Hyperlink" xfId="414" builtinId="9" hidden="1"/>
    <cellStyle name="Followed Hyperlink" xfId="382" builtinId="9" hidden="1"/>
    <cellStyle name="Followed Hyperlink" xfId="350" builtinId="9" hidden="1"/>
    <cellStyle name="Followed Hyperlink" xfId="318" builtinId="9" hidden="1"/>
    <cellStyle name="Followed Hyperlink" xfId="286" builtinId="9" hidden="1"/>
    <cellStyle name="Followed Hyperlink" xfId="254" builtinId="9" hidden="1"/>
    <cellStyle name="Followed Hyperlink" xfId="222" builtinId="9" hidden="1"/>
    <cellStyle name="Followed Hyperlink" xfId="190" builtinId="9" hidden="1"/>
    <cellStyle name="Followed Hyperlink" xfId="158" builtinId="9" hidden="1"/>
    <cellStyle name="Followed Hyperlink" xfId="126" builtinId="9" hidden="1"/>
    <cellStyle name="Followed Hyperlink" xfId="94" builtinId="9" hidden="1"/>
    <cellStyle name="Followed Hyperlink" xfId="30" builtinId="9" hidden="1"/>
    <cellStyle name="Followed Hyperlink" xfId="52" builtinId="9" hidden="1"/>
    <cellStyle name="Followed Hyperlink" xfId="58" builtinId="9" hidden="1"/>
    <cellStyle name="Followed Hyperlink" xfId="22" builtinId="9" hidden="1"/>
    <cellStyle name="Followed Hyperlink" xfId="1511" builtinId="9" hidden="1"/>
    <cellStyle name="Followed Hyperlink" xfId="1519" builtinId="9" hidden="1"/>
    <cellStyle name="Followed Hyperlink" xfId="1527" builtinId="9" hidden="1"/>
    <cellStyle name="Followed Hyperlink" xfId="1535" builtinId="9" hidden="1"/>
    <cellStyle name="Followed Hyperlink" xfId="1543" builtinId="9" hidden="1"/>
    <cellStyle name="Followed Hyperlink" xfId="1551" builtinId="9" hidden="1"/>
    <cellStyle name="Followed Hyperlink" xfId="1559" builtinId="9" hidden="1"/>
    <cellStyle name="Followed Hyperlink" xfId="1567" builtinId="9" hidden="1"/>
    <cellStyle name="Followed Hyperlink" xfId="1575" builtinId="9" hidden="1"/>
    <cellStyle name="Followed Hyperlink" xfId="1583" builtinId="9" hidden="1"/>
    <cellStyle name="Followed Hyperlink" xfId="1591" builtinId="9" hidden="1"/>
    <cellStyle name="Followed Hyperlink" xfId="1599" builtinId="9" hidden="1"/>
    <cellStyle name="Followed Hyperlink" xfId="1596" builtinId="9" hidden="1"/>
    <cellStyle name="Followed Hyperlink" xfId="1588" builtinId="9" hidden="1"/>
    <cellStyle name="Followed Hyperlink" xfId="1580" builtinId="9" hidden="1"/>
    <cellStyle name="Followed Hyperlink" xfId="1572" builtinId="9" hidden="1"/>
    <cellStyle name="Followed Hyperlink" xfId="1564" builtinId="9" hidden="1"/>
    <cellStyle name="Followed Hyperlink" xfId="1556" builtinId="9" hidden="1"/>
    <cellStyle name="Followed Hyperlink" xfId="1548" builtinId="9" hidden="1"/>
    <cellStyle name="Followed Hyperlink" xfId="1540" builtinId="9" hidden="1"/>
    <cellStyle name="Followed Hyperlink" xfId="1532" builtinId="9" hidden="1"/>
    <cellStyle name="Followed Hyperlink" xfId="1524" builtinId="9" hidden="1"/>
    <cellStyle name="Followed Hyperlink" xfId="1516" builtinId="9" hidden="1"/>
    <cellStyle name="Followed Hyperlink" xfId="8" builtinId="9" hidden="1"/>
    <cellStyle name="Followed Hyperlink" xfId="14" builtinId="9" hidden="1"/>
    <cellStyle name="Followed Hyperlink" xfId="64" builtinId="9" hidden="1"/>
    <cellStyle name="Followed Hyperlink" xfId="44" builtinId="9" hidden="1"/>
    <cellStyle name="Followed Hyperlink" xfId="74" builtinId="9" hidden="1"/>
    <cellStyle name="Followed Hyperlink" xfId="106" builtinId="9" hidden="1"/>
    <cellStyle name="Followed Hyperlink" xfId="138" builtinId="9" hidden="1"/>
    <cellStyle name="Followed Hyperlink" xfId="170" builtinId="9" hidden="1"/>
    <cellStyle name="Followed Hyperlink" xfId="202" builtinId="9" hidden="1"/>
    <cellStyle name="Followed Hyperlink" xfId="234" builtinId="9" hidden="1"/>
    <cellStyle name="Followed Hyperlink" xfId="266" builtinId="9" hidden="1"/>
    <cellStyle name="Followed Hyperlink" xfId="298" builtinId="9" hidden="1"/>
    <cellStyle name="Followed Hyperlink" xfId="330" builtinId="9" hidden="1"/>
    <cellStyle name="Followed Hyperlink" xfId="362" builtinId="9" hidden="1"/>
    <cellStyle name="Followed Hyperlink" xfId="394" builtinId="9" hidden="1"/>
    <cellStyle name="Followed Hyperlink" xfId="426" builtinId="9" hidden="1"/>
    <cellStyle name="Followed Hyperlink" xfId="458" builtinId="9" hidden="1"/>
    <cellStyle name="Followed Hyperlink" xfId="490" builtinId="9" hidden="1"/>
    <cellStyle name="Followed Hyperlink" xfId="522" builtinId="9" hidden="1"/>
    <cellStyle name="Followed Hyperlink" xfId="554" builtinId="9" hidden="1"/>
    <cellStyle name="Followed Hyperlink" xfId="586" builtinId="9" hidden="1"/>
    <cellStyle name="Followed Hyperlink" xfId="618" builtinId="9" hidden="1"/>
    <cellStyle name="Followed Hyperlink" xfId="650" builtinId="9" hidden="1"/>
    <cellStyle name="Followed Hyperlink" xfId="682" builtinId="9" hidden="1"/>
    <cellStyle name="Followed Hyperlink" xfId="714" builtinId="9" hidden="1"/>
    <cellStyle name="Followed Hyperlink" xfId="746" builtinId="9" hidden="1"/>
    <cellStyle name="Followed Hyperlink" xfId="778" builtinId="9" hidden="1"/>
    <cellStyle name="Followed Hyperlink" xfId="810" builtinId="9" hidden="1"/>
    <cellStyle name="Followed Hyperlink" xfId="842" builtinId="9" hidden="1"/>
    <cellStyle name="Followed Hyperlink" xfId="874" builtinId="9" hidden="1"/>
    <cellStyle name="Followed Hyperlink" xfId="906" builtinId="9" hidden="1"/>
    <cellStyle name="Followed Hyperlink" xfId="938" builtinId="9" hidden="1"/>
    <cellStyle name="Followed Hyperlink" xfId="970" builtinId="9" hidden="1"/>
    <cellStyle name="Followed Hyperlink" xfId="1002" builtinId="9" hidden="1"/>
    <cellStyle name="Followed Hyperlink" xfId="1034" builtinId="9" hidden="1"/>
    <cellStyle name="Followed Hyperlink" xfId="1066" builtinId="9" hidden="1"/>
    <cellStyle name="Followed Hyperlink" xfId="1098" builtinId="9" hidden="1"/>
    <cellStyle name="Followed Hyperlink" xfId="1130" builtinId="9" hidden="1"/>
    <cellStyle name="Followed Hyperlink" xfId="1162" builtinId="9" hidden="1"/>
    <cellStyle name="Followed Hyperlink" xfId="1194" builtinId="9" hidden="1"/>
    <cellStyle name="Followed Hyperlink" xfId="1226" builtinId="9" hidden="1"/>
    <cellStyle name="Followed Hyperlink" xfId="1258" builtinId="9" hidden="1"/>
    <cellStyle name="Followed Hyperlink" xfId="1290" builtinId="9" hidden="1"/>
    <cellStyle name="Followed Hyperlink" xfId="1322" builtinId="9" hidden="1"/>
    <cellStyle name="Followed Hyperlink" xfId="1354" builtinId="9" hidden="1"/>
    <cellStyle name="Followed Hyperlink" xfId="1386" builtinId="9" hidden="1"/>
    <cellStyle name="Followed Hyperlink" xfId="1418" builtinId="9" hidden="1"/>
    <cellStyle name="Followed Hyperlink" xfId="1450" builtinId="9" hidden="1"/>
    <cellStyle name="Followed Hyperlink" xfId="1473" builtinId="9" hidden="1"/>
    <cellStyle name="Followed Hyperlink" xfId="1489" builtinId="9" hidden="1"/>
    <cellStyle name="Followed Hyperlink" xfId="1505" builtinId="9" hidden="1"/>
    <cellStyle name="Followed Hyperlink" xfId="1498" builtinId="9" hidden="1"/>
    <cellStyle name="Followed Hyperlink" xfId="1482" builtinId="9" hidden="1"/>
    <cellStyle name="Followed Hyperlink" xfId="1466" builtinId="9" hidden="1"/>
    <cellStyle name="Followed Hyperlink" xfId="1436" builtinId="9" hidden="1"/>
    <cellStyle name="Followed Hyperlink" xfId="1404" builtinId="9" hidden="1"/>
    <cellStyle name="Followed Hyperlink" xfId="1372" builtinId="9" hidden="1"/>
    <cellStyle name="Followed Hyperlink" xfId="1340" builtinId="9" hidden="1"/>
    <cellStyle name="Followed Hyperlink" xfId="1308" builtinId="9" hidden="1"/>
    <cellStyle name="Followed Hyperlink" xfId="1276" builtinId="9" hidden="1"/>
    <cellStyle name="Followed Hyperlink" xfId="1244" builtinId="9" hidden="1"/>
    <cellStyle name="Followed Hyperlink" xfId="1212" builtinId="9" hidden="1"/>
    <cellStyle name="Followed Hyperlink" xfId="1180" builtinId="9" hidden="1"/>
    <cellStyle name="Followed Hyperlink" xfId="1148" builtinId="9" hidden="1"/>
    <cellStyle name="Followed Hyperlink" xfId="1116" builtinId="9" hidden="1"/>
    <cellStyle name="Followed Hyperlink" xfId="1084" builtinId="9" hidden="1"/>
    <cellStyle name="Followed Hyperlink" xfId="1052" builtinId="9" hidden="1"/>
    <cellStyle name="Followed Hyperlink" xfId="1020" builtinId="9" hidden="1"/>
    <cellStyle name="Followed Hyperlink" xfId="988" builtinId="9" hidden="1"/>
    <cellStyle name="Followed Hyperlink" xfId="956" builtinId="9" hidden="1"/>
    <cellStyle name="Followed Hyperlink" xfId="924" builtinId="9" hidden="1"/>
    <cellStyle name="Followed Hyperlink" xfId="892" builtinId="9" hidden="1"/>
    <cellStyle name="Followed Hyperlink" xfId="860" builtinId="9" hidden="1"/>
    <cellStyle name="Followed Hyperlink" xfId="828" builtinId="9" hidden="1"/>
    <cellStyle name="Followed Hyperlink" xfId="796" builtinId="9" hidden="1"/>
    <cellStyle name="Followed Hyperlink" xfId="764" builtinId="9" hidden="1"/>
    <cellStyle name="Followed Hyperlink" xfId="732" builtinId="9" hidden="1"/>
    <cellStyle name="Followed Hyperlink" xfId="700" builtinId="9" hidden="1"/>
    <cellStyle name="Followed Hyperlink" xfId="668" builtinId="9" hidden="1"/>
    <cellStyle name="Followed Hyperlink" xfId="636" builtinId="9" hidden="1"/>
    <cellStyle name="Followed Hyperlink" xfId="604" builtinId="9" hidden="1"/>
    <cellStyle name="Followed Hyperlink" xfId="572" builtinId="9" hidden="1"/>
    <cellStyle name="Followed Hyperlink" xfId="540" builtinId="9" hidden="1"/>
    <cellStyle name="Followed Hyperlink" xfId="508" builtinId="9" hidden="1"/>
    <cellStyle name="Followed Hyperlink" xfId="476" builtinId="9" hidden="1"/>
    <cellStyle name="Followed Hyperlink" xfId="292" builtinId="9" hidden="1"/>
    <cellStyle name="Followed Hyperlink" xfId="308" builtinId="9" hidden="1"/>
    <cellStyle name="Followed Hyperlink" xfId="332" builtinId="9" hidden="1"/>
    <cellStyle name="Followed Hyperlink" xfId="356" builtinId="9" hidden="1"/>
    <cellStyle name="Followed Hyperlink" xfId="372" builtinId="9" hidden="1"/>
    <cellStyle name="Followed Hyperlink" xfId="396" builtinId="9" hidden="1"/>
    <cellStyle name="Followed Hyperlink" xfId="420" builtinId="9" hidden="1"/>
    <cellStyle name="Followed Hyperlink" xfId="436" builtinId="9" hidden="1"/>
    <cellStyle name="Followed Hyperlink" xfId="444" builtinId="9" hidden="1"/>
    <cellStyle name="Followed Hyperlink" xfId="380" builtinId="9" hidden="1"/>
    <cellStyle name="Followed Hyperlink" xfId="316" builtinId="9" hidden="1"/>
    <cellStyle name="Followed Hyperlink" xfId="236" builtinId="9" hidden="1"/>
    <cellStyle name="Followed Hyperlink" xfId="260" builtinId="9" hidden="1"/>
    <cellStyle name="Followed Hyperlink" xfId="276" builtinId="9" hidden="1"/>
    <cellStyle name="Followed Hyperlink" xfId="220" builtinId="9" hidden="1"/>
    <cellStyle name="Followed Hyperlink" xfId="212" builtinId="9" hidden="1"/>
    <cellStyle name="Followed Hyperlink" xfId="204" builtinId="9" hidden="1"/>
    <cellStyle name="Followed Hyperlink" xfId="228" builtinId="9" hidden="1"/>
    <cellStyle name="Followed Hyperlink" xfId="252" builtinId="9" hidden="1"/>
    <cellStyle name="Followed Hyperlink" xfId="268" builtinId="9" hidden="1"/>
    <cellStyle name="Followed Hyperlink" xfId="244" builtinId="9" hidden="1"/>
    <cellStyle name="Followed Hyperlink" xfId="284" builtinId="9" hidden="1"/>
    <cellStyle name="Followed Hyperlink" xfId="348" builtinId="9" hidden="1"/>
    <cellStyle name="Followed Hyperlink" xfId="412" builtinId="9" hidden="1"/>
    <cellStyle name="Followed Hyperlink" xfId="452" builtinId="9" hidden="1"/>
    <cellStyle name="Followed Hyperlink" xfId="428" builtinId="9" hidden="1"/>
    <cellStyle name="Followed Hyperlink" xfId="404" builtinId="9" hidden="1"/>
    <cellStyle name="Followed Hyperlink" xfId="388" builtinId="9" hidden="1"/>
    <cellStyle name="Followed Hyperlink" xfId="364" builtinId="9" hidden="1"/>
    <cellStyle name="Followed Hyperlink" xfId="340" builtinId="9" hidden="1"/>
    <cellStyle name="Followed Hyperlink" xfId="324" builtinId="9" hidden="1"/>
    <cellStyle name="Followed Hyperlink" xfId="300" builtinId="9" hidden="1"/>
    <cellStyle name="Followed Hyperlink" xfId="460" builtinId="9" hidden="1"/>
    <cellStyle name="Followed Hyperlink" xfId="492" builtinId="9" hidden="1"/>
    <cellStyle name="Followed Hyperlink" xfId="524" builtinId="9" hidden="1"/>
    <cellStyle name="Followed Hyperlink" xfId="556" builtinId="9" hidden="1"/>
    <cellStyle name="Followed Hyperlink" xfId="588" builtinId="9" hidden="1"/>
    <cellStyle name="Followed Hyperlink" xfId="620" builtinId="9" hidden="1"/>
    <cellStyle name="Followed Hyperlink" xfId="652" builtinId="9" hidden="1"/>
    <cellStyle name="Followed Hyperlink" xfId="684" builtinId="9" hidden="1"/>
    <cellStyle name="Followed Hyperlink" xfId="716" builtinId="9" hidden="1"/>
    <cellStyle name="Followed Hyperlink" xfId="748" builtinId="9" hidden="1"/>
    <cellStyle name="Followed Hyperlink" xfId="780" builtinId="9" hidden="1"/>
    <cellStyle name="Followed Hyperlink" xfId="812" builtinId="9" hidden="1"/>
    <cellStyle name="Followed Hyperlink" xfId="844" builtinId="9" hidden="1"/>
    <cellStyle name="Followed Hyperlink" xfId="876" builtinId="9" hidden="1"/>
    <cellStyle name="Followed Hyperlink" xfId="908" builtinId="9" hidden="1"/>
    <cellStyle name="Followed Hyperlink" xfId="940" builtinId="9" hidden="1"/>
    <cellStyle name="Followed Hyperlink" xfId="972" builtinId="9" hidden="1"/>
    <cellStyle name="Followed Hyperlink" xfId="1004" builtinId="9" hidden="1"/>
    <cellStyle name="Followed Hyperlink" xfId="1036" builtinId="9" hidden="1"/>
    <cellStyle name="Followed Hyperlink" xfId="1068" builtinId="9" hidden="1"/>
    <cellStyle name="Followed Hyperlink" xfId="1100" builtinId="9" hidden="1"/>
    <cellStyle name="Followed Hyperlink" xfId="1132" builtinId="9" hidden="1"/>
    <cellStyle name="Followed Hyperlink" xfId="1164" builtinId="9" hidden="1"/>
    <cellStyle name="Followed Hyperlink" xfId="1196" builtinId="9" hidden="1"/>
    <cellStyle name="Followed Hyperlink" xfId="1228" builtinId="9" hidden="1"/>
    <cellStyle name="Followed Hyperlink" xfId="1260" builtinId="9" hidden="1"/>
    <cellStyle name="Followed Hyperlink" xfId="1292" builtinId="9" hidden="1"/>
    <cellStyle name="Followed Hyperlink" xfId="1324" builtinId="9" hidden="1"/>
    <cellStyle name="Followed Hyperlink" xfId="1356" builtinId="9" hidden="1"/>
    <cellStyle name="Followed Hyperlink" xfId="1388" builtinId="9" hidden="1"/>
    <cellStyle name="Followed Hyperlink" xfId="1420" builtinId="9" hidden="1"/>
    <cellStyle name="Followed Hyperlink" xfId="1452" builtinId="9" hidden="1"/>
    <cellStyle name="Followed Hyperlink" xfId="1474" builtinId="9" hidden="1"/>
    <cellStyle name="Followed Hyperlink" xfId="1490" builtinId="9" hidden="1"/>
    <cellStyle name="Followed Hyperlink" xfId="1506" builtinId="9" hidden="1"/>
    <cellStyle name="Followed Hyperlink" xfId="1497" builtinId="9" hidden="1"/>
    <cellStyle name="Followed Hyperlink" xfId="1481" builtinId="9" hidden="1"/>
    <cellStyle name="Followed Hyperlink" xfId="1465" builtinId="9" hidden="1"/>
    <cellStyle name="Followed Hyperlink" xfId="1434" builtinId="9" hidden="1"/>
    <cellStyle name="Followed Hyperlink" xfId="1402" builtinId="9" hidden="1"/>
    <cellStyle name="Followed Hyperlink" xfId="1370" builtinId="9" hidden="1"/>
    <cellStyle name="Followed Hyperlink" xfId="1338" builtinId="9" hidden="1"/>
    <cellStyle name="Followed Hyperlink" xfId="1306" builtinId="9" hidden="1"/>
    <cellStyle name="Followed Hyperlink" xfId="1274" builtinId="9" hidden="1"/>
    <cellStyle name="Followed Hyperlink" xfId="1242" builtinId="9" hidden="1"/>
    <cellStyle name="Followed Hyperlink" xfId="1210" builtinId="9" hidden="1"/>
    <cellStyle name="Followed Hyperlink" xfId="1178" builtinId="9" hidden="1"/>
    <cellStyle name="Followed Hyperlink" xfId="1146" builtinId="9" hidden="1"/>
    <cellStyle name="Followed Hyperlink" xfId="1114" builtinId="9" hidden="1"/>
    <cellStyle name="Followed Hyperlink" xfId="1082" builtinId="9" hidden="1"/>
    <cellStyle name="Followed Hyperlink" xfId="1050" builtinId="9" hidden="1"/>
    <cellStyle name="Followed Hyperlink" xfId="1018" builtinId="9" hidden="1"/>
    <cellStyle name="Followed Hyperlink" xfId="986" builtinId="9" hidden="1"/>
    <cellStyle name="Followed Hyperlink" xfId="954" builtinId="9" hidden="1"/>
    <cellStyle name="Followed Hyperlink" xfId="922" builtinId="9" hidden="1"/>
    <cellStyle name="Followed Hyperlink" xfId="890" builtinId="9" hidden="1"/>
    <cellStyle name="Followed Hyperlink" xfId="858" builtinId="9" hidden="1"/>
    <cellStyle name="Followed Hyperlink" xfId="826" builtinId="9" hidden="1"/>
    <cellStyle name="Followed Hyperlink" xfId="794" builtinId="9" hidden="1"/>
    <cellStyle name="Followed Hyperlink" xfId="762" builtinId="9" hidden="1"/>
    <cellStyle name="Followed Hyperlink" xfId="730" builtinId="9" hidden="1"/>
    <cellStyle name="Followed Hyperlink" xfId="698" builtinId="9" hidden="1"/>
    <cellStyle name="Followed Hyperlink" xfId="666" builtinId="9" hidden="1"/>
    <cellStyle name="Followed Hyperlink" xfId="634" builtinId="9" hidden="1"/>
    <cellStyle name="Followed Hyperlink" xfId="602" builtinId="9" hidden="1"/>
    <cellStyle name="Followed Hyperlink" xfId="570" builtinId="9" hidden="1"/>
    <cellStyle name="Followed Hyperlink" xfId="538" builtinId="9" hidden="1"/>
    <cellStyle name="Followed Hyperlink" xfId="506" builtinId="9" hidden="1"/>
    <cellStyle name="Followed Hyperlink" xfId="474" builtinId="9" hidden="1"/>
    <cellStyle name="Followed Hyperlink" xfId="442" builtinId="9" hidden="1"/>
    <cellStyle name="Followed Hyperlink" xfId="410" builtinId="9" hidden="1"/>
    <cellStyle name="Followed Hyperlink" xfId="378" builtinId="9" hidden="1"/>
    <cellStyle name="Followed Hyperlink" xfId="346" builtinId="9" hidden="1"/>
    <cellStyle name="Followed Hyperlink" xfId="314" builtinId="9" hidden="1"/>
    <cellStyle name="Followed Hyperlink" xfId="282" builtinId="9" hidden="1"/>
    <cellStyle name="Followed Hyperlink" xfId="250" builtinId="9" hidden="1"/>
    <cellStyle name="Followed Hyperlink" xfId="218" builtinId="9" hidden="1"/>
    <cellStyle name="Followed Hyperlink" xfId="186" builtinId="9" hidden="1"/>
    <cellStyle name="Followed Hyperlink" xfId="154" builtinId="9" hidden="1"/>
    <cellStyle name="Followed Hyperlink" xfId="122" builtinId="9" hidden="1"/>
    <cellStyle name="Followed Hyperlink" xfId="90" builtinId="9" hidden="1"/>
    <cellStyle name="Followed Hyperlink" xfId="32" builtinId="9" hidden="1"/>
    <cellStyle name="Followed Hyperlink" xfId="54" builtinId="9" hidden="1"/>
    <cellStyle name="Followed Hyperlink" xfId="50" builtinId="9" hidden="1"/>
    <cellStyle name="Followed Hyperlink" xfId="24" builtinId="9" hidden="1"/>
    <cellStyle name="Followed Hyperlink" xfId="1512" builtinId="9" hidden="1"/>
    <cellStyle name="Followed Hyperlink" xfId="1520" builtinId="9" hidden="1"/>
    <cellStyle name="Followed Hyperlink" xfId="1528" builtinId="9" hidden="1"/>
    <cellStyle name="Followed Hyperlink" xfId="1536" builtinId="9" hidden="1"/>
    <cellStyle name="Followed Hyperlink" xfId="1544" builtinId="9" hidden="1"/>
    <cellStyle name="Followed Hyperlink" xfId="1552" builtinId="9" hidden="1"/>
    <cellStyle name="Followed Hyperlink" xfId="1560" builtinId="9" hidden="1"/>
    <cellStyle name="Followed Hyperlink" xfId="1568" builtinId="9" hidden="1"/>
    <cellStyle name="Followed Hyperlink" xfId="1576" builtinId="9" hidden="1"/>
    <cellStyle name="Followed Hyperlink" xfId="1584" builtinId="9" hidden="1"/>
    <cellStyle name="Followed Hyperlink" xfId="1592" builtinId="9" hidden="1"/>
    <cellStyle name="Followed Hyperlink" xfId="1600" builtinId="9" hidden="1"/>
    <cellStyle name="Followed Hyperlink" xfId="1595" builtinId="9" hidden="1"/>
    <cellStyle name="Followed Hyperlink" xfId="1587" builtinId="9" hidden="1"/>
    <cellStyle name="Followed Hyperlink" xfId="1579" builtinId="9" hidden="1"/>
    <cellStyle name="Followed Hyperlink" xfId="1571" builtinId="9" hidden="1"/>
    <cellStyle name="Followed Hyperlink" xfId="1563" builtinId="9" hidden="1"/>
    <cellStyle name="Followed Hyperlink" xfId="1555" builtinId="9" hidden="1"/>
    <cellStyle name="Followed Hyperlink" xfId="1547" builtinId="9" hidden="1"/>
    <cellStyle name="Followed Hyperlink" xfId="1539" builtinId="9" hidden="1"/>
    <cellStyle name="Followed Hyperlink" xfId="1531" builtinId="9" hidden="1"/>
    <cellStyle name="Followed Hyperlink" xfId="1523" builtinId="9" hidden="1"/>
    <cellStyle name="Followed Hyperlink" xfId="1515" builtinId="9" hidden="1"/>
    <cellStyle name="Followed Hyperlink" xfId="12" builtinId="9" hidden="1"/>
    <cellStyle name="Followed Hyperlink" xfId="26" builtinId="9" hidden="1"/>
    <cellStyle name="Followed Hyperlink" xfId="62" builtinId="9" hidden="1"/>
    <cellStyle name="Followed Hyperlink" xfId="40" builtinId="9" hidden="1"/>
    <cellStyle name="Followed Hyperlink" xfId="78" builtinId="9" hidden="1"/>
    <cellStyle name="Followed Hyperlink" xfId="110" builtinId="9" hidden="1"/>
    <cellStyle name="Followed Hyperlink" xfId="142" builtinId="9" hidden="1"/>
    <cellStyle name="Followed Hyperlink" xfId="174" builtinId="9" hidden="1"/>
    <cellStyle name="Followed Hyperlink" xfId="206" builtinId="9" hidden="1"/>
    <cellStyle name="Followed Hyperlink" xfId="238" builtinId="9" hidden="1"/>
    <cellStyle name="Followed Hyperlink" xfId="270" builtinId="9" hidden="1"/>
    <cellStyle name="Followed Hyperlink" xfId="302" builtinId="9" hidden="1"/>
    <cellStyle name="Followed Hyperlink" xfId="334" builtinId="9" hidden="1"/>
    <cellStyle name="Followed Hyperlink" xfId="366" builtinId="9" hidden="1"/>
    <cellStyle name="Followed Hyperlink" xfId="398" builtinId="9" hidden="1"/>
    <cellStyle name="Followed Hyperlink" xfId="430" builtinId="9" hidden="1"/>
    <cellStyle name="Followed Hyperlink" xfId="462" builtinId="9" hidden="1"/>
    <cellStyle name="Followed Hyperlink" xfId="494" builtinId="9" hidden="1"/>
    <cellStyle name="Followed Hyperlink" xfId="526" builtinId="9" hidden="1"/>
    <cellStyle name="Followed Hyperlink" xfId="558" builtinId="9" hidden="1"/>
    <cellStyle name="Followed Hyperlink" xfId="590" builtinId="9" hidden="1"/>
    <cellStyle name="Followed Hyperlink" xfId="622" builtinId="9" hidden="1"/>
    <cellStyle name="Followed Hyperlink" xfId="654" builtinId="9" hidden="1"/>
    <cellStyle name="Followed Hyperlink" xfId="686" builtinId="9" hidden="1"/>
    <cellStyle name="Followed Hyperlink" xfId="718" builtinId="9" hidden="1"/>
    <cellStyle name="Followed Hyperlink" xfId="750" builtinId="9" hidden="1"/>
    <cellStyle name="Followed Hyperlink" xfId="782" builtinId="9" hidden="1"/>
    <cellStyle name="Followed Hyperlink" xfId="814" builtinId="9" hidden="1"/>
    <cellStyle name="Followed Hyperlink" xfId="846" builtinId="9" hidden="1"/>
    <cellStyle name="Followed Hyperlink" xfId="878" builtinId="9" hidden="1"/>
    <cellStyle name="Followed Hyperlink" xfId="910" builtinId="9" hidden="1"/>
    <cellStyle name="Followed Hyperlink" xfId="942" builtinId="9" hidden="1"/>
    <cellStyle name="Followed Hyperlink" xfId="974" builtinId="9" hidden="1"/>
    <cellStyle name="Followed Hyperlink" xfId="1006" builtinId="9" hidden="1"/>
    <cellStyle name="Followed Hyperlink" xfId="1038" builtinId="9" hidden="1"/>
    <cellStyle name="Followed Hyperlink" xfId="1070" builtinId="9" hidden="1"/>
    <cellStyle name="Followed Hyperlink" xfId="1102" builtinId="9" hidden="1"/>
    <cellStyle name="Followed Hyperlink" xfId="1134" builtinId="9" hidden="1"/>
    <cellStyle name="Followed Hyperlink" xfId="1166" builtinId="9" hidden="1"/>
    <cellStyle name="Followed Hyperlink" xfId="1198" builtinId="9" hidden="1"/>
    <cellStyle name="Followed Hyperlink" xfId="1230" builtinId="9" hidden="1"/>
    <cellStyle name="Followed Hyperlink" xfId="1262" builtinId="9" hidden="1"/>
    <cellStyle name="Followed Hyperlink" xfId="1294" builtinId="9" hidden="1"/>
    <cellStyle name="Followed Hyperlink" xfId="1326" builtinId="9" hidden="1"/>
    <cellStyle name="Followed Hyperlink" xfId="1358" builtinId="9" hidden="1"/>
    <cellStyle name="Followed Hyperlink" xfId="1390" builtinId="9" hidden="1"/>
    <cellStyle name="Followed Hyperlink" xfId="1422" builtinId="9" hidden="1"/>
    <cellStyle name="Followed Hyperlink" xfId="1454" builtinId="9" hidden="1"/>
    <cellStyle name="Followed Hyperlink" xfId="1475" builtinId="9" hidden="1"/>
    <cellStyle name="Followed Hyperlink" xfId="1491" builtinId="9" hidden="1"/>
    <cellStyle name="Followed Hyperlink" xfId="1507" builtinId="9" hidden="1"/>
    <cellStyle name="Followed Hyperlink" xfId="1496" builtinId="9" hidden="1"/>
    <cellStyle name="Followed Hyperlink" xfId="1480" builtinId="9" hidden="1"/>
    <cellStyle name="Followed Hyperlink" xfId="1464" builtinId="9" hidden="1"/>
    <cellStyle name="Followed Hyperlink" xfId="1432" builtinId="9" hidden="1"/>
    <cellStyle name="Followed Hyperlink" xfId="1400" builtinId="9" hidden="1"/>
    <cellStyle name="Followed Hyperlink" xfId="1368" builtinId="9" hidden="1"/>
    <cellStyle name="Followed Hyperlink" xfId="1336" builtinId="9" hidden="1"/>
    <cellStyle name="Followed Hyperlink" xfId="1304" builtinId="9" hidden="1"/>
    <cellStyle name="Followed Hyperlink" xfId="1272" builtinId="9" hidden="1"/>
    <cellStyle name="Followed Hyperlink" xfId="1240" builtinId="9" hidden="1"/>
    <cellStyle name="Followed Hyperlink" xfId="1208" builtinId="9" hidden="1"/>
    <cellStyle name="Followed Hyperlink" xfId="1176" builtinId="9" hidden="1"/>
    <cellStyle name="Followed Hyperlink" xfId="1144" builtinId="9" hidden="1"/>
    <cellStyle name="Followed Hyperlink" xfId="1112" builtinId="9" hidden="1"/>
    <cellStyle name="Followed Hyperlink" xfId="1080" builtinId="9" hidden="1"/>
    <cellStyle name="Followed Hyperlink" xfId="1048" builtinId="9" hidden="1"/>
    <cellStyle name="Followed Hyperlink" xfId="1016" builtinId="9" hidden="1"/>
    <cellStyle name="Followed Hyperlink" xfId="984" builtinId="9" hidden="1"/>
    <cellStyle name="Followed Hyperlink" xfId="952" builtinId="9" hidden="1"/>
    <cellStyle name="Followed Hyperlink" xfId="920" builtinId="9" hidden="1"/>
    <cellStyle name="Followed Hyperlink" xfId="888" builtinId="9" hidden="1"/>
    <cellStyle name="Followed Hyperlink" xfId="856" builtinId="9" hidden="1"/>
    <cellStyle name="Followed Hyperlink" xfId="824" builtinId="9" hidden="1"/>
    <cellStyle name="Followed Hyperlink" xfId="792" builtinId="9" hidden="1"/>
    <cellStyle name="Followed Hyperlink" xfId="760" builtinId="9" hidden="1"/>
    <cellStyle name="Followed Hyperlink" xfId="728" builtinId="9" hidden="1"/>
    <cellStyle name="Followed Hyperlink" xfId="696" builtinId="9" hidden="1"/>
    <cellStyle name="Followed Hyperlink" xfId="664" builtinId="9" hidden="1"/>
    <cellStyle name="Followed Hyperlink" xfId="632" builtinId="9" hidden="1"/>
    <cellStyle name="Followed Hyperlink" xfId="600" builtinId="9" hidden="1"/>
    <cellStyle name="Followed Hyperlink" xfId="568" builtinId="9" hidden="1"/>
    <cellStyle name="Followed Hyperlink" xfId="536" builtinId="9" hidden="1"/>
    <cellStyle name="Followed Hyperlink" xfId="504" builtinId="9" hidden="1"/>
    <cellStyle name="Followed Hyperlink" xfId="472" builtinId="9" hidden="1"/>
    <cellStyle name="Followed Hyperlink" xfId="440" builtinId="9" hidden="1"/>
    <cellStyle name="Followed Hyperlink" xfId="408" builtinId="9" hidden="1"/>
    <cellStyle name="Followed Hyperlink" xfId="376" builtinId="9" hidden="1"/>
    <cellStyle name="Followed Hyperlink" xfId="344" builtinId="9" hidden="1"/>
    <cellStyle name="Followed Hyperlink" xfId="312" builtinId="9" hidden="1"/>
    <cellStyle name="Followed Hyperlink" xfId="280" builtinId="9" hidden="1"/>
    <cellStyle name="Followed Hyperlink" xfId="248" builtinId="9" hidden="1"/>
    <cellStyle name="Followed Hyperlink" xfId="216" builtinId="9" hidden="1"/>
    <cellStyle name="Followed Hyperlink" xfId="120" builtinId="9" hidden="1"/>
    <cellStyle name="Followed Hyperlink" xfId="140" builtinId="9" hidden="1"/>
    <cellStyle name="Followed Hyperlink" xfId="164" builtinId="9" hidden="1"/>
    <cellStyle name="Followed Hyperlink" xfId="184" builtinId="9" hidden="1"/>
    <cellStyle name="Followed Hyperlink" xfId="176" builtinId="9" hidden="1"/>
    <cellStyle name="Followed Hyperlink" xfId="112" builtinId="9" hidden="1"/>
    <cellStyle name="Followed Hyperlink" xfId="104" builtinId="9" hidden="1"/>
    <cellStyle name="Followed Hyperlink" xfId="84" builtinId="9" hidden="1"/>
    <cellStyle name="Followed Hyperlink" xfId="76" builtinId="9" hidden="1"/>
    <cellStyle name="Followed Hyperlink" xfId="108" builtinId="9" hidden="1"/>
    <cellStyle name="Followed Hyperlink" xfId="88" builtinId="9" hidden="1"/>
    <cellStyle name="Followed Hyperlink" xfId="160" builtinId="9" hidden="1"/>
    <cellStyle name="Followed Hyperlink" xfId="188" builtinId="9" hidden="1"/>
    <cellStyle name="Followed Hyperlink" xfId="168" builtinId="9" hidden="1"/>
    <cellStyle name="Followed Hyperlink" xfId="148" builtinId="9" hidden="1"/>
    <cellStyle name="Followed Hyperlink" xfId="124" builtinId="9" hidden="1"/>
    <cellStyle name="Followed Hyperlink" xfId="208" builtinId="9" hidden="1"/>
    <cellStyle name="Followed Hyperlink" xfId="240" builtinId="9" hidden="1"/>
    <cellStyle name="Followed Hyperlink" xfId="272" builtinId="9" hidden="1"/>
    <cellStyle name="Followed Hyperlink" xfId="304" builtinId="9" hidden="1"/>
    <cellStyle name="Followed Hyperlink" xfId="336" builtinId="9" hidden="1"/>
    <cellStyle name="Followed Hyperlink" xfId="368" builtinId="9" hidden="1"/>
    <cellStyle name="Followed Hyperlink" xfId="400" builtinId="9" hidden="1"/>
    <cellStyle name="Followed Hyperlink" xfId="432" builtinId="9" hidden="1"/>
    <cellStyle name="Followed Hyperlink" xfId="464" builtinId="9" hidden="1"/>
    <cellStyle name="Followed Hyperlink" xfId="496" builtinId="9" hidden="1"/>
    <cellStyle name="Followed Hyperlink" xfId="528" builtinId="9" hidden="1"/>
    <cellStyle name="Followed Hyperlink" xfId="560" builtinId="9" hidden="1"/>
    <cellStyle name="Followed Hyperlink" xfId="592" builtinId="9" hidden="1"/>
    <cellStyle name="Followed Hyperlink" xfId="624" builtinId="9" hidden="1"/>
    <cellStyle name="Followed Hyperlink" xfId="656" builtinId="9" hidden="1"/>
    <cellStyle name="Followed Hyperlink" xfId="688" builtinId="9" hidden="1"/>
    <cellStyle name="Followed Hyperlink" xfId="720" builtinId="9" hidden="1"/>
    <cellStyle name="Followed Hyperlink" xfId="752" builtinId="9" hidden="1"/>
    <cellStyle name="Followed Hyperlink" xfId="784" builtinId="9" hidden="1"/>
    <cellStyle name="Followed Hyperlink" xfId="816" builtinId="9" hidden="1"/>
    <cellStyle name="Followed Hyperlink" xfId="848" builtinId="9" hidden="1"/>
    <cellStyle name="Followed Hyperlink" xfId="880" builtinId="9" hidden="1"/>
    <cellStyle name="Followed Hyperlink" xfId="912" builtinId="9" hidden="1"/>
    <cellStyle name="Followed Hyperlink" xfId="944" builtinId="9" hidden="1"/>
    <cellStyle name="Followed Hyperlink" xfId="976" builtinId="9" hidden="1"/>
    <cellStyle name="Followed Hyperlink" xfId="1008" builtinId="9" hidden="1"/>
    <cellStyle name="Followed Hyperlink" xfId="1040" builtinId="9" hidden="1"/>
    <cellStyle name="Followed Hyperlink" xfId="1072" builtinId="9" hidden="1"/>
    <cellStyle name="Followed Hyperlink" xfId="1104" builtinId="9" hidden="1"/>
    <cellStyle name="Followed Hyperlink" xfId="1136" builtinId="9" hidden="1"/>
    <cellStyle name="Followed Hyperlink" xfId="1168" builtinId="9" hidden="1"/>
    <cellStyle name="Followed Hyperlink" xfId="1200" builtinId="9" hidden="1"/>
    <cellStyle name="Followed Hyperlink" xfId="1232" builtinId="9" hidden="1"/>
    <cellStyle name="Followed Hyperlink" xfId="1264" builtinId="9" hidden="1"/>
    <cellStyle name="Followed Hyperlink" xfId="1296" builtinId="9" hidden="1"/>
    <cellStyle name="Followed Hyperlink" xfId="1328" builtinId="9" hidden="1"/>
    <cellStyle name="Followed Hyperlink" xfId="1360" builtinId="9" hidden="1"/>
    <cellStyle name="Followed Hyperlink" xfId="1392" builtinId="9" hidden="1"/>
    <cellStyle name="Followed Hyperlink" xfId="1424" builtinId="9" hidden="1"/>
    <cellStyle name="Followed Hyperlink" xfId="1456" builtinId="9" hidden="1"/>
    <cellStyle name="Followed Hyperlink" xfId="1476" builtinId="9" hidden="1"/>
    <cellStyle name="Followed Hyperlink" xfId="1492" builtinId="9" hidden="1"/>
    <cellStyle name="Followed Hyperlink" xfId="1508" builtinId="9" hidden="1"/>
    <cellStyle name="Followed Hyperlink" xfId="1495" builtinId="9" hidden="1"/>
    <cellStyle name="Followed Hyperlink" xfId="1479" builtinId="9" hidden="1"/>
    <cellStyle name="Followed Hyperlink" xfId="1462" builtinId="9" hidden="1"/>
    <cellStyle name="Followed Hyperlink" xfId="1430" builtinId="9" hidden="1"/>
    <cellStyle name="Followed Hyperlink" xfId="1398" builtinId="9" hidden="1"/>
    <cellStyle name="Followed Hyperlink" xfId="1366" builtinId="9" hidden="1"/>
    <cellStyle name="Followed Hyperlink" xfId="1334" builtinId="9" hidden="1"/>
    <cellStyle name="Followed Hyperlink" xfId="1302" builtinId="9" hidden="1"/>
    <cellStyle name="Followed Hyperlink" xfId="1270" builtinId="9" hidden="1"/>
    <cellStyle name="Followed Hyperlink" xfId="1238" builtinId="9" hidden="1"/>
    <cellStyle name="Followed Hyperlink" xfId="1206" builtinId="9" hidden="1"/>
    <cellStyle name="Followed Hyperlink" xfId="1174" builtinId="9" hidden="1"/>
    <cellStyle name="Followed Hyperlink" xfId="1142" builtinId="9" hidden="1"/>
    <cellStyle name="Followed Hyperlink" xfId="1110" builtinId="9" hidden="1"/>
    <cellStyle name="Followed Hyperlink" xfId="1078" builtinId="9" hidden="1"/>
    <cellStyle name="Followed Hyperlink" xfId="1046" builtinId="9" hidden="1"/>
    <cellStyle name="Followed Hyperlink" xfId="1014" builtinId="9" hidden="1"/>
    <cellStyle name="Followed Hyperlink" xfId="982" builtinId="9" hidden="1"/>
    <cellStyle name="Followed Hyperlink" xfId="950" builtinId="9" hidden="1"/>
    <cellStyle name="Followed Hyperlink" xfId="918" builtinId="9" hidden="1"/>
    <cellStyle name="Followed Hyperlink" xfId="886" builtinId="9" hidden="1"/>
    <cellStyle name="Followed Hyperlink" xfId="854" builtinId="9" hidden="1"/>
    <cellStyle name="Followed Hyperlink" xfId="822" builtinId="9" hidden="1"/>
    <cellStyle name="Followed Hyperlink" xfId="790" builtinId="9" hidden="1"/>
    <cellStyle name="Followed Hyperlink" xfId="758" builtinId="9" hidden="1"/>
    <cellStyle name="Followed Hyperlink" xfId="726" builtinId="9" hidden="1"/>
    <cellStyle name="Followed Hyperlink" xfId="694" builtinId="9" hidden="1"/>
    <cellStyle name="Followed Hyperlink" xfId="662" builtinId="9" hidden="1"/>
    <cellStyle name="Followed Hyperlink" xfId="630" builtinId="9" hidden="1"/>
    <cellStyle name="Followed Hyperlink" xfId="598" builtinId="9" hidden="1"/>
    <cellStyle name="Followed Hyperlink" xfId="566" builtinId="9" hidden="1"/>
    <cellStyle name="Followed Hyperlink" xfId="534" builtinId="9" hidden="1"/>
    <cellStyle name="Followed Hyperlink" xfId="502" builtinId="9" hidden="1"/>
    <cellStyle name="Followed Hyperlink" xfId="470" builtinId="9" hidden="1"/>
    <cellStyle name="Followed Hyperlink" xfId="438" builtinId="9" hidden="1"/>
    <cellStyle name="Followed Hyperlink" xfId="406" builtinId="9" hidden="1"/>
    <cellStyle name="Followed Hyperlink" xfId="374" builtinId="9" hidden="1"/>
    <cellStyle name="Followed Hyperlink" xfId="342" builtinId="9" hidden="1"/>
    <cellStyle name="Followed Hyperlink" xfId="310" builtinId="9" hidden="1"/>
    <cellStyle name="Followed Hyperlink" xfId="278" builtinId="9" hidden="1"/>
    <cellStyle name="Followed Hyperlink" xfId="246" builtinId="9" hidden="1"/>
    <cellStyle name="Followed Hyperlink" xfId="214" builtinId="9" hidden="1"/>
    <cellStyle name="Followed Hyperlink" xfId="182" builtinId="9" hidden="1"/>
    <cellStyle name="Followed Hyperlink" xfId="150" builtinId="9" hidden="1"/>
    <cellStyle name="Followed Hyperlink" xfId="118" builtinId="9" hidden="1"/>
    <cellStyle name="Followed Hyperlink" xfId="86" builtinId="9" hidden="1"/>
    <cellStyle name="Followed Hyperlink" xfId="36" builtinId="9" hidden="1"/>
    <cellStyle name="Followed Hyperlink" xfId="56" builtinId="9" hidden="1"/>
    <cellStyle name="Followed Hyperlink" xfId="42" builtinId="9" hidden="1"/>
    <cellStyle name="Followed Hyperlink" xfId="18" builtinId="9" hidden="1"/>
    <cellStyle name="Followed Hyperlink" xfId="1513" builtinId="9" hidden="1"/>
    <cellStyle name="Followed Hyperlink" xfId="1521" builtinId="9" hidden="1"/>
    <cellStyle name="Followed Hyperlink" xfId="1529" builtinId="9" hidden="1"/>
    <cellStyle name="Followed Hyperlink" xfId="1537" builtinId="9" hidden="1"/>
    <cellStyle name="Followed Hyperlink" xfId="1545" builtinId="9" hidden="1"/>
    <cellStyle name="Followed Hyperlink" xfId="1553" builtinId="9" hidden="1"/>
    <cellStyle name="Followed Hyperlink" xfId="1561" builtinId="9" hidden="1"/>
    <cellStyle name="Followed Hyperlink" xfId="1569" builtinId="9" hidden="1"/>
    <cellStyle name="Followed Hyperlink" xfId="1577" builtinId="9" hidden="1"/>
    <cellStyle name="Followed Hyperlink" xfId="1585" builtinId="9" hidden="1"/>
    <cellStyle name="Followed Hyperlink" xfId="1593" builtinId="9" hidden="1"/>
    <cellStyle name="Followed Hyperlink" xfId="1601" builtinId="9" hidden="1"/>
    <cellStyle name="Followed Hyperlink" xfId="1594" builtinId="9" hidden="1"/>
    <cellStyle name="Followed Hyperlink" xfId="1586" builtinId="9" hidden="1"/>
    <cellStyle name="Followed Hyperlink" xfId="1578" builtinId="9" hidden="1"/>
    <cellStyle name="Followed Hyperlink" xfId="1570" builtinId="9" hidden="1"/>
    <cellStyle name="Followed Hyperlink" xfId="1562" builtinId="9" hidden="1"/>
    <cellStyle name="Followed Hyperlink" xfId="1554" builtinId="9" hidden="1"/>
    <cellStyle name="Followed Hyperlink" xfId="1546" builtinId="9" hidden="1"/>
    <cellStyle name="Followed Hyperlink" xfId="1538" builtinId="9" hidden="1"/>
    <cellStyle name="Followed Hyperlink" xfId="1530" builtinId="9" hidden="1"/>
    <cellStyle name="Followed Hyperlink" xfId="1522" builtinId="9" hidden="1"/>
    <cellStyle name="Followed Hyperlink" xfId="1514" builtinId="9" hidden="1"/>
    <cellStyle name="Followed Hyperlink" xfId="10" builtinId="9" hidden="1"/>
    <cellStyle name="Followed Hyperlink" xfId="34" builtinId="9" hidden="1"/>
    <cellStyle name="Followed Hyperlink" xfId="60" builtinId="9" hidden="1"/>
    <cellStyle name="Followed Hyperlink" xfId="38" builtinId="9" hidden="1"/>
    <cellStyle name="Followed Hyperlink" xfId="82" builtinId="9" hidden="1"/>
    <cellStyle name="Followed Hyperlink" xfId="114" builtinId="9" hidden="1"/>
    <cellStyle name="Followed Hyperlink" xfId="146" builtinId="9" hidden="1"/>
    <cellStyle name="Followed Hyperlink" xfId="178" builtinId="9" hidden="1"/>
    <cellStyle name="Followed Hyperlink" xfId="210" builtinId="9" hidden="1"/>
    <cellStyle name="Followed Hyperlink" xfId="242" builtinId="9" hidden="1"/>
    <cellStyle name="Followed Hyperlink" xfId="274" builtinId="9" hidden="1"/>
    <cellStyle name="Followed Hyperlink" xfId="306" builtinId="9" hidden="1"/>
    <cellStyle name="Followed Hyperlink" xfId="338" builtinId="9" hidden="1"/>
    <cellStyle name="Followed Hyperlink" xfId="370" builtinId="9" hidden="1"/>
    <cellStyle name="Followed Hyperlink" xfId="402" builtinId="9" hidden="1"/>
    <cellStyle name="Followed Hyperlink" xfId="434" builtinId="9" hidden="1"/>
    <cellStyle name="Followed Hyperlink" xfId="466" builtinId="9" hidden="1"/>
    <cellStyle name="Followed Hyperlink" xfId="498" builtinId="9" hidden="1"/>
    <cellStyle name="Followed Hyperlink" xfId="530" builtinId="9" hidden="1"/>
    <cellStyle name="Followed Hyperlink" xfId="562" builtinId="9" hidden="1"/>
    <cellStyle name="Followed Hyperlink" xfId="594" builtinId="9" hidden="1"/>
    <cellStyle name="Followed Hyperlink" xfId="626" builtinId="9" hidden="1"/>
    <cellStyle name="Followed Hyperlink" xfId="658" builtinId="9" hidden="1"/>
    <cellStyle name="Followed Hyperlink" xfId="690" builtinId="9" hidden="1"/>
    <cellStyle name="Followed Hyperlink" xfId="722" builtinId="9" hidden="1"/>
    <cellStyle name="Followed Hyperlink" xfId="754" builtinId="9" hidden="1"/>
    <cellStyle name="Followed Hyperlink" xfId="786" builtinId="9" hidden="1"/>
    <cellStyle name="Followed Hyperlink" xfId="818" builtinId="9" hidden="1"/>
    <cellStyle name="Followed Hyperlink" xfId="850" builtinId="9" hidden="1"/>
    <cellStyle name="Followed Hyperlink" xfId="882" builtinId="9" hidden="1"/>
    <cellStyle name="Followed Hyperlink" xfId="914" builtinId="9" hidden="1"/>
    <cellStyle name="Followed Hyperlink" xfId="946" builtinId="9" hidden="1"/>
    <cellStyle name="Followed Hyperlink" xfId="978" builtinId="9" hidden="1"/>
    <cellStyle name="Followed Hyperlink" xfId="1010" builtinId="9" hidden="1"/>
    <cellStyle name="Followed Hyperlink" xfId="1042" builtinId="9" hidden="1"/>
    <cellStyle name="Followed Hyperlink" xfId="1074" builtinId="9" hidden="1"/>
    <cellStyle name="Followed Hyperlink" xfId="1106" builtinId="9" hidden="1"/>
    <cellStyle name="Followed Hyperlink" xfId="1138" builtinId="9" hidden="1"/>
    <cellStyle name="Followed Hyperlink" xfId="1170" builtinId="9" hidden="1"/>
    <cellStyle name="Followed Hyperlink" xfId="1202" builtinId="9" hidden="1"/>
    <cellStyle name="Followed Hyperlink" xfId="1234" builtinId="9" hidden="1"/>
    <cellStyle name="Followed Hyperlink" xfId="1266" builtinId="9" hidden="1"/>
    <cellStyle name="Followed Hyperlink" xfId="1298" builtinId="9" hidden="1"/>
    <cellStyle name="Followed Hyperlink" xfId="1330" builtinId="9" hidden="1"/>
    <cellStyle name="Followed Hyperlink" xfId="1362" builtinId="9" hidden="1"/>
    <cellStyle name="Followed Hyperlink" xfId="1394" builtinId="9" hidden="1"/>
    <cellStyle name="Followed Hyperlink" xfId="1426" builtinId="9" hidden="1"/>
    <cellStyle name="Followed Hyperlink" xfId="1458" builtinId="9" hidden="1"/>
    <cellStyle name="Followed Hyperlink" xfId="1477" builtinId="9" hidden="1"/>
    <cellStyle name="Followed Hyperlink" xfId="1493" builtinId="9" hidden="1"/>
    <cellStyle name="Followed Hyperlink" xfId="1509" builtinId="9" hidden="1"/>
    <cellStyle name="Followed Hyperlink" xfId="1494" builtinId="9" hidden="1"/>
    <cellStyle name="Followed Hyperlink" xfId="1478" builtinId="9" hidden="1"/>
    <cellStyle name="Followed Hyperlink" xfId="1460" builtinId="9" hidden="1"/>
    <cellStyle name="Followed Hyperlink" xfId="1428" builtinId="9" hidden="1"/>
    <cellStyle name="Followed Hyperlink" xfId="1396" builtinId="9" hidden="1"/>
    <cellStyle name="Followed Hyperlink" xfId="1364" builtinId="9" hidden="1"/>
    <cellStyle name="Followed Hyperlink" xfId="1332" builtinId="9" hidden="1"/>
    <cellStyle name="Followed Hyperlink" xfId="1300" builtinId="9" hidden="1"/>
    <cellStyle name="Followed Hyperlink" xfId="1268" builtinId="9" hidden="1"/>
    <cellStyle name="Followed Hyperlink" xfId="1236" builtinId="9" hidden="1"/>
    <cellStyle name="Followed Hyperlink" xfId="1204" builtinId="9" hidden="1"/>
    <cellStyle name="Followed Hyperlink" xfId="1172" builtinId="9" hidden="1"/>
    <cellStyle name="Followed Hyperlink" xfId="1140" builtinId="9" hidden="1"/>
    <cellStyle name="Followed Hyperlink" xfId="1108" builtinId="9" hidden="1"/>
    <cellStyle name="Followed Hyperlink" xfId="1076" builtinId="9" hidden="1"/>
    <cellStyle name="Followed Hyperlink" xfId="1044" builtinId="9" hidden="1"/>
    <cellStyle name="Followed Hyperlink" xfId="1012" builtinId="9" hidden="1"/>
    <cellStyle name="Followed Hyperlink" xfId="980" builtinId="9" hidden="1"/>
    <cellStyle name="Followed Hyperlink" xfId="644" builtinId="9" hidden="1"/>
    <cellStyle name="Followed Hyperlink" xfId="660" builtinId="9" hidden="1"/>
    <cellStyle name="Followed Hyperlink" xfId="676" builtinId="9" hidden="1"/>
    <cellStyle name="Followed Hyperlink" xfId="708" builtinId="9" hidden="1"/>
    <cellStyle name="Followed Hyperlink" xfId="724" builtinId="9" hidden="1"/>
    <cellStyle name="Followed Hyperlink" xfId="740" builtinId="9" hidden="1"/>
    <cellStyle name="Followed Hyperlink" xfId="772" builtinId="9" hidden="1"/>
    <cellStyle name="Followed Hyperlink" xfId="788" builtinId="9" hidden="1"/>
    <cellStyle name="Followed Hyperlink" xfId="804" builtinId="9" hidden="1"/>
    <cellStyle name="Followed Hyperlink" xfId="836" builtinId="9" hidden="1"/>
    <cellStyle name="Followed Hyperlink" xfId="852" builtinId="9" hidden="1"/>
    <cellStyle name="Followed Hyperlink" xfId="868" builtinId="9" hidden="1"/>
    <cellStyle name="Followed Hyperlink" xfId="900" builtinId="9" hidden="1"/>
    <cellStyle name="Followed Hyperlink" xfId="916" builtinId="9" hidden="1"/>
    <cellStyle name="Followed Hyperlink" xfId="932" builtinId="9" hidden="1"/>
    <cellStyle name="Followed Hyperlink" xfId="964" builtinId="9" hidden="1"/>
    <cellStyle name="Followed Hyperlink" xfId="948" builtinId="9" hidden="1"/>
    <cellStyle name="Followed Hyperlink" xfId="884" builtinId="9" hidden="1"/>
    <cellStyle name="Followed Hyperlink" xfId="820" builtinId="9" hidden="1"/>
    <cellStyle name="Followed Hyperlink" xfId="756" builtinId="9" hidden="1"/>
    <cellStyle name="Followed Hyperlink" xfId="692" builtinId="9" hidden="1"/>
    <cellStyle name="Followed Hyperlink" xfId="628" builtinId="9" hidden="1"/>
    <cellStyle name="Followed Hyperlink" xfId="532" builtinId="9" hidden="1"/>
    <cellStyle name="Followed Hyperlink" xfId="548" builtinId="9" hidden="1"/>
    <cellStyle name="Followed Hyperlink" xfId="580" builtinId="9" hidden="1"/>
    <cellStyle name="Followed Hyperlink" xfId="596" builtinId="9" hidden="1"/>
    <cellStyle name="Followed Hyperlink" xfId="612" builtinId="9" hidden="1"/>
    <cellStyle name="Followed Hyperlink" xfId="564" builtinId="9" hidden="1"/>
    <cellStyle name="Followed Hyperlink" xfId="500" builtinId="9" hidden="1"/>
    <cellStyle name="Followed Hyperlink" xfId="516" builtinId="9" hidden="1"/>
    <cellStyle name="Followed Hyperlink" xfId="484" builtinId="9" hidden="1"/>
    <cellStyle name="Followed Hyperlink" xfId="468" builtinId="9" hidden="1"/>
    <cellStyle name="Hyperlink" xfId="595" builtinId="8" hidden="1"/>
    <cellStyle name="Hyperlink" xfId="601" builtinId="8" hidden="1"/>
    <cellStyle name="Hyperlink" xfId="603" builtinId="8" hidden="1"/>
    <cellStyle name="Hyperlink" xfId="611" builtinId="8" hidden="1"/>
    <cellStyle name="Hyperlink" xfId="613" builtinId="8" hidden="1"/>
    <cellStyle name="Hyperlink" xfId="617" builtinId="8" hidden="1"/>
    <cellStyle name="Hyperlink" xfId="565" builtinId="8" hidden="1"/>
    <cellStyle name="Hyperlink" xfId="569" builtinId="8" hidden="1"/>
    <cellStyle name="Hyperlink" xfId="573" builtinId="8" hidden="1"/>
    <cellStyle name="Hyperlink" xfId="579" builtinId="8" hidden="1"/>
    <cellStyle name="Hyperlink" xfId="555" builtinId="8" hidden="1"/>
    <cellStyle name="Hyperlink" xfId="557" builtinId="8" hidden="1"/>
    <cellStyle name="Hyperlink" xfId="549" builtinId="8" hidden="1"/>
    <cellStyle name="Hyperlink" xfId="553" builtinId="8" hidden="1"/>
    <cellStyle name="Hyperlink" xfId="547" builtinId="8" hidden="1"/>
    <cellStyle name="Hyperlink" xfId="581" builtinId="8" hidden="1"/>
    <cellStyle name="Hyperlink" xfId="571" builtinId="8" hidden="1"/>
    <cellStyle name="Hyperlink" xfId="619" builtinId="8" hidden="1"/>
    <cellStyle name="Hyperlink" xfId="597" builtinId="8" hidden="1"/>
    <cellStyle name="Hyperlink" xfId="587" builtinId="8" hidden="1"/>
    <cellStyle name="Hyperlink" xfId="701" builtinId="8" hidden="1"/>
    <cellStyle name="Hyperlink" xfId="677" builtinId="8" hidden="1"/>
    <cellStyle name="Hyperlink" xfId="667" builtinId="8" hidden="1"/>
    <cellStyle name="Hyperlink" xfId="657" builtinId="8" hidden="1"/>
    <cellStyle name="Hyperlink" xfId="635" builtinId="8" hidden="1"/>
    <cellStyle name="Hyperlink" xfId="625" builtinId="8" hidden="1"/>
    <cellStyle name="Hyperlink" xfId="859" builtinId="8" hidden="1"/>
    <cellStyle name="Hyperlink" xfId="869" builtinId="8" hidden="1"/>
    <cellStyle name="Hyperlink" xfId="857" builtinId="8" hidden="1"/>
    <cellStyle name="Hyperlink" xfId="845" builtinId="8" hidden="1"/>
    <cellStyle name="Hyperlink" xfId="825" builtinId="8" hidden="1"/>
    <cellStyle name="Hyperlink" xfId="811" builtinId="8" hidden="1"/>
    <cellStyle name="Hyperlink" xfId="801" builtinId="8" hidden="1"/>
    <cellStyle name="Hyperlink" xfId="779" builtinId="8" hidden="1"/>
    <cellStyle name="Hyperlink" xfId="765" builtinId="8" hidden="1"/>
    <cellStyle name="Hyperlink" xfId="755" builtinId="8" hidden="1"/>
    <cellStyle name="Hyperlink" xfId="733" builtinId="8" hidden="1"/>
    <cellStyle name="Hyperlink" xfId="721" builtinId="8" hidden="1"/>
    <cellStyle name="Hyperlink" xfId="709" builtinId="8" hidden="1"/>
    <cellStyle name="Hyperlink" xfId="1029" builtinId="8" hidden="1"/>
    <cellStyle name="Hyperlink" xfId="1115" builtinId="8" hidden="1"/>
    <cellStyle name="Hyperlink" xfId="1201" builtinId="8" hidden="1"/>
    <cellStyle name="Hyperlink" xfId="1345" builtinId="8" hidden="1"/>
    <cellStyle name="Hyperlink" xfId="1333" builtinId="8" hidden="1"/>
    <cellStyle name="Hyperlink" xfId="1321" builtinId="8" hidden="1"/>
    <cellStyle name="Hyperlink" xfId="1297" builtinId="8" hidden="1"/>
    <cellStyle name="Hyperlink" xfId="1283" builtinId="8" hidden="1"/>
    <cellStyle name="Hyperlink" xfId="1273" builtinId="8" hidden="1"/>
    <cellStyle name="Hyperlink" xfId="1249" builtinId="8" hidden="1"/>
    <cellStyle name="Hyperlink" xfId="1235" builtinId="8" hidden="1"/>
    <cellStyle name="Hyperlink" xfId="1225" builtinId="8" hidden="1"/>
    <cellStyle name="Hyperlink" xfId="1197" builtinId="8" hidden="1"/>
    <cellStyle name="Hyperlink" xfId="1187" builtinId="8" hidden="1"/>
    <cellStyle name="Hyperlink" xfId="1173" builtinId="8" hidden="1"/>
    <cellStyle name="Hyperlink" xfId="1149" builtinId="8" hidden="1"/>
    <cellStyle name="Hyperlink" xfId="1139" builtinId="8" hidden="1"/>
    <cellStyle name="Hyperlink" xfId="1125" builtinId="8" hidden="1"/>
    <cellStyle name="Hyperlink" xfId="1101" builtinId="8" hidden="1"/>
    <cellStyle name="Hyperlink" xfId="1089" builtinId="8" hidden="1"/>
    <cellStyle name="Hyperlink" xfId="1077" builtinId="8" hidden="1"/>
    <cellStyle name="Hyperlink" xfId="1053" builtinId="8" hidden="1"/>
    <cellStyle name="Hyperlink" xfId="1041" builtinId="8" hidden="1"/>
    <cellStyle name="Hyperlink" xfId="1027" builtinId="8" hidden="1"/>
    <cellStyle name="Hyperlink" xfId="1003" builtinId="8" hidden="1"/>
    <cellStyle name="Hyperlink" xfId="993" builtinId="8" hidden="1"/>
    <cellStyle name="Hyperlink" xfId="979" builtinId="8" hidden="1"/>
    <cellStyle name="Hyperlink" xfId="955" builtinId="8" hidden="1"/>
    <cellStyle name="Hyperlink" xfId="941" builtinId="8" hidden="1"/>
    <cellStyle name="Hyperlink" xfId="931" builtinId="8" hidden="1"/>
    <cellStyle name="Hyperlink" xfId="907" builtinId="8" hidden="1"/>
    <cellStyle name="Hyperlink" xfId="893" builtinId="8" hidden="1"/>
    <cellStyle name="Hyperlink" xfId="1371" builtinId="8" hidden="1"/>
    <cellStyle name="Hyperlink" xfId="1457" builtinId="8" hidden="1"/>
    <cellStyle name="Hyperlink" xfId="1351" builtinId="8" hidden="1"/>
    <cellStyle name="Hyperlink" xfId="1223" builtinId="8" hidden="1"/>
    <cellStyle name="Hyperlink" xfId="967" builtinId="8" hidden="1"/>
    <cellStyle name="Hyperlink" xfId="839" builtinId="8" hidden="1"/>
    <cellStyle name="Hyperlink" xfId="711" builtinId="8" hidden="1"/>
    <cellStyle name="Hyperlink" xfId="261" builtinId="8" hidden="1"/>
    <cellStyle name="Hyperlink" xfId="299" builtinId="8" hidden="1"/>
    <cellStyle name="Hyperlink" xfId="335" builtinId="8" hidden="1"/>
    <cellStyle name="Hyperlink" xfId="409" builtinId="8" hidden="1"/>
    <cellStyle name="Hyperlink" xfId="445" builtinId="8" hidden="1"/>
    <cellStyle name="Hyperlink" xfId="481" builtinId="8" hidden="1"/>
    <cellStyle name="Hyperlink" xfId="487" builtinId="8" hidden="1"/>
    <cellStyle name="Hyperlink" xfId="113" builtinId="8" hidden="1"/>
    <cellStyle name="Hyperlink" xfId="147" builtinId="8" hidden="1"/>
    <cellStyle name="Hyperlink" xfId="215" builtinId="8" hidden="1"/>
    <cellStyle name="Hyperlink" xfId="61" builtinId="8" hidden="1"/>
    <cellStyle name="Hyperlink" xfId="93" builtinId="8" hidden="1"/>
    <cellStyle name="Hyperlink" xfId="15" builtinId="8" hidden="1"/>
    <cellStyle name="Hyperlink" xfId="13" builtinId="8" hidden="1"/>
    <cellStyle name="Hyperlink" xfId="21" builtinId="8" hidden="1"/>
    <cellStyle name="Hyperlink" xfId="41" builtinId="8" hidden="1"/>
    <cellStyle name="Hyperlink" xfId="29" builtinId="8" hidden="1"/>
    <cellStyle name="Hyperlink" xfId="273" builtinId="8" hidden="1"/>
    <cellStyle name="Hyperlink" xfId="277" builtinId="8" hidden="1"/>
    <cellStyle name="Hyperlink" xfId="283" builtinId="8" hidden="1"/>
    <cellStyle name="Hyperlink" xfId="287" builtinId="8" hidden="1"/>
    <cellStyle name="Hyperlink" xfId="293" builtinId="8" hidden="1"/>
    <cellStyle name="Hyperlink" xfId="297" builtinId="8" hidden="1"/>
    <cellStyle name="Hyperlink" xfId="301" builtinId="8" hidden="1"/>
    <cellStyle name="Hyperlink" xfId="305" builtinId="8" hidden="1"/>
    <cellStyle name="Hyperlink" xfId="313" builtinId="8" hidden="1"/>
    <cellStyle name="Hyperlink" xfId="315" builtinId="8" hidden="1"/>
    <cellStyle name="Hyperlink" xfId="321" builtinId="8" hidden="1"/>
    <cellStyle name="Hyperlink" xfId="323" builtinId="8" hidden="1"/>
    <cellStyle name="Hyperlink" xfId="329" builtinId="8" hidden="1"/>
    <cellStyle name="Hyperlink" xfId="337" builtinId="8" hidden="1"/>
    <cellStyle name="Hyperlink" xfId="339" builtinId="8" hidden="1"/>
    <cellStyle name="Hyperlink" xfId="341" builtinId="8" hidden="1"/>
    <cellStyle name="Hyperlink" xfId="349" builtinId="8" hidden="1"/>
    <cellStyle name="Hyperlink" xfId="351" builtinId="8" hidden="1"/>
    <cellStyle name="Hyperlink" xfId="355" builtinId="8" hidden="1"/>
    <cellStyle name="Hyperlink" xfId="365" builtinId="8" hidden="1"/>
    <cellStyle name="Hyperlink" xfId="367" builtinId="8" hidden="1"/>
    <cellStyle name="Hyperlink" xfId="369" builtinId="8" hidden="1"/>
    <cellStyle name="Hyperlink" xfId="377" builtinId="8" hidden="1"/>
    <cellStyle name="Hyperlink" xfId="379" builtinId="8" hidden="1"/>
    <cellStyle name="Hyperlink" xfId="385" builtinId="8" hidden="1"/>
    <cellStyle name="Hyperlink" xfId="393" builtinId="8" hidden="1"/>
    <cellStyle name="Hyperlink" xfId="395" builtinId="8" hidden="1"/>
    <cellStyle name="Hyperlink" xfId="397" builtinId="8" hidden="1"/>
    <cellStyle name="Hyperlink" xfId="403" builtinId="8" hidden="1"/>
    <cellStyle name="Hyperlink" xfId="411" builtinId="8" hidden="1"/>
    <cellStyle name="Hyperlink" xfId="413" builtinId="8" hidden="1"/>
    <cellStyle name="Hyperlink" xfId="419" builtinId="8" hidden="1"/>
    <cellStyle name="Hyperlink" xfId="421" builtinId="8" hidden="1"/>
    <cellStyle name="Hyperlink" xfId="425" builtinId="8" hidden="1"/>
    <cellStyle name="Hyperlink" xfId="433" builtinId="8" hidden="1"/>
    <cellStyle name="Hyperlink" xfId="437" builtinId="8" hidden="1"/>
    <cellStyle name="Hyperlink" xfId="441" builtinId="8" hidden="1"/>
    <cellStyle name="Hyperlink" xfId="447" builtinId="8" hidden="1"/>
    <cellStyle name="Hyperlink" xfId="449" builtinId="8" hidden="1"/>
    <cellStyle name="Hyperlink" xfId="451" builtinId="8" hidden="1"/>
    <cellStyle name="Hyperlink" xfId="461" builtinId="8" hidden="1"/>
    <cellStyle name="Hyperlink" xfId="465" builtinId="8" hidden="1"/>
    <cellStyle name="Hyperlink" xfId="467" builtinId="8" hidden="1"/>
    <cellStyle name="Hyperlink" xfId="475" builtinId="8" hidden="1"/>
    <cellStyle name="Hyperlink" xfId="477" builtinId="8" hidden="1"/>
    <cellStyle name="Hyperlink" xfId="483" builtinId="8" hidden="1"/>
    <cellStyle name="Hyperlink" xfId="489" builtinId="8" hidden="1"/>
    <cellStyle name="Hyperlink" xfId="493" builtinId="8" hidden="1"/>
    <cellStyle name="Hyperlink" xfId="495" builtinId="8" hidden="1"/>
    <cellStyle name="Hyperlink" xfId="501" builtinId="8" hidden="1"/>
    <cellStyle name="Hyperlink" xfId="507" builtinId="8" hidden="1"/>
    <cellStyle name="Hyperlink" xfId="511" builtinId="8" hidden="1"/>
    <cellStyle name="Hyperlink" xfId="515" builtinId="8" hidden="1"/>
    <cellStyle name="Hyperlink" xfId="521" builtinId="8" hidden="1"/>
    <cellStyle name="Hyperlink" xfId="523" builtinId="8" hidden="1"/>
    <cellStyle name="Hyperlink" xfId="531" builtinId="8" hidden="1"/>
    <cellStyle name="Hyperlink" xfId="533" builtinId="8" hidden="1"/>
    <cellStyle name="Hyperlink" xfId="539" builtinId="8" hidden="1"/>
    <cellStyle name="Hyperlink" xfId="543" builtinId="8" hidden="1"/>
    <cellStyle name="Hyperlink" xfId="535" builtinId="8" hidden="1"/>
    <cellStyle name="Hyperlink" xfId="519" builtinId="8" hidden="1"/>
    <cellStyle name="Hyperlink" xfId="455" builtinId="8" hidden="1"/>
    <cellStyle name="Hyperlink" xfId="439" builtinId="8" hidden="1"/>
    <cellStyle name="Hyperlink" xfId="407" builtinId="8" hidden="1"/>
    <cellStyle name="Hyperlink" xfId="375" builtinId="8" hidden="1"/>
    <cellStyle name="Hyperlink" xfId="343" builtinId="8" hidden="1"/>
    <cellStyle name="Hyperlink" xfId="311" builtinId="8" hidden="1"/>
    <cellStyle name="Hyperlink" xfId="263" builtinId="8" hidden="1"/>
    <cellStyle name="Hyperlink" xfId="247" builtinId="8" hidden="1"/>
    <cellStyle name="Hyperlink" xfId="115" builtinId="8" hidden="1"/>
    <cellStyle name="Hyperlink" xfId="119" builtinId="8" hidden="1"/>
    <cellStyle name="Hyperlink" xfId="125" builtinId="8" hidden="1"/>
    <cellStyle name="Hyperlink" xfId="127" builtinId="8" hidden="1"/>
    <cellStyle name="Hyperlink" xfId="133" builtinId="8" hidden="1"/>
    <cellStyle name="Hyperlink" xfId="137" builtinId="8" hidden="1"/>
    <cellStyle name="Hyperlink" xfId="141" builtinId="8" hidden="1"/>
    <cellStyle name="Hyperlink" xfId="149" builtinId="8" hidden="1"/>
    <cellStyle name="Hyperlink" xfId="151" builtinId="8" hidden="1"/>
    <cellStyle name="Hyperlink" xfId="153" builtinId="8" hidden="1"/>
    <cellStyle name="Hyperlink" xfId="159" builtinId="8" hidden="1"/>
    <cellStyle name="Hyperlink" xfId="161" builtinId="8" hidden="1"/>
    <cellStyle name="Hyperlink" xfId="165" builtinId="8" hidden="1"/>
    <cellStyle name="Hyperlink" xfId="175" builtinId="8" hidden="1"/>
    <cellStyle name="Hyperlink" xfId="177" builtinId="8" hidden="1"/>
    <cellStyle name="Hyperlink" xfId="179" builtinId="8" hidden="1"/>
    <cellStyle name="Hyperlink" xfId="185" builtinId="8" hidden="1"/>
    <cellStyle name="Hyperlink" xfId="187" builtinId="8" hidden="1"/>
    <cellStyle name="Hyperlink" xfId="193" builtinId="8" hidden="1"/>
    <cellStyle name="Hyperlink" xfId="201" builtinId="8" hidden="1"/>
    <cellStyle name="Hyperlink" xfId="203" builtinId="8" hidden="1"/>
    <cellStyle name="Hyperlink" xfId="205" builtinId="8" hidden="1"/>
    <cellStyle name="Hyperlink" xfId="211" builtinId="8" hidden="1"/>
    <cellStyle name="Hyperlink" xfId="217" builtinId="8" hidden="1"/>
    <cellStyle name="Hyperlink" xfId="219" builtinId="8" hidden="1"/>
    <cellStyle name="Hyperlink" xfId="225" builtinId="8" hidden="1"/>
    <cellStyle name="Hyperlink" xfId="227" builtinId="8" hidden="1"/>
    <cellStyle name="Hyperlink" xfId="229" builtinId="8" hidden="1"/>
    <cellStyle name="Hyperlink" xfId="199" builtinId="8" hidden="1"/>
    <cellStyle name="Hyperlink" xfId="135" builtinId="8" hidden="1"/>
    <cellStyle name="Hyperlink" xfId="57" builtinId="8" hidden="1"/>
    <cellStyle name="Hyperlink" xfId="63" builtinId="8" hidden="1"/>
    <cellStyle name="Hyperlink" xfId="65" builtinId="8" hidden="1"/>
    <cellStyle name="Hyperlink" xfId="67" builtinId="8" hidden="1"/>
    <cellStyle name="Hyperlink" xfId="75" builtinId="8" hidden="1"/>
    <cellStyle name="Hyperlink" xfId="79" builtinId="8" hidden="1"/>
    <cellStyle name="Hyperlink" xfId="81" builtinId="8" hidden="1"/>
    <cellStyle name="Hyperlink" xfId="87" builtinId="8" hidden="1"/>
    <cellStyle name="Hyperlink" xfId="89" builtinId="8" hidden="1"/>
    <cellStyle name="Hyperlink" xfId="95" builtinId="8" hidden="1"/>
    <cellStyle name="Hyperlink" xfId="99" builtinId="8" hidden="1"/>
    <cellStyle name="Hyperlink" xfId="105" builtinId="8" hidden="1"/>
    <cellStyle name="Hyperlink" xfId="107" builtinId="8" hidden="1"/>
    <cellStyle name="Hyperlink" xfId="103" builtinId="8" hidden="1"/>
    <cellStyle name="Hyperlink" xfId="91" builtinId="8" hidden="1"/>
    <cellStyle name="Hyperlink" xfId="71" builtinId="8" hidden="1"/>
    <cellStyle name="Hyperlink" xfId="213" builtinId="8" hidden="1"/>
    <cellStyle name="Hyperlink" xfId="191" builtinId="8" hidden="1"/>
    <cellStyle name="Hyperlink" xfId="169" builtinId="8" hidden="1"/>
    <cellStyle name="Hyperlink" xfId="123" builtinId="8" hidden="1"/>
    <cellStyle name="Hyperlink" xfId="327" builtinId="8" hidden="1"/>
    <cellStyle name="Hyperlink" xfId="503" builtinId="8" hidden="1"/>
    <cellStyle name="Hyperlink" xfId="505" builtinId="8" hidden="1"/>
    <cellStyle name="Hyperlink" xfId="479" builtinId="8" hidden="1"/>
    <cellStyle name="Hyperlink" xfId="457" builtinId="8" hidden="1"/>
    <cellStyle name="Hyperlink" xfId="405" builtinId="8" hidden="1"/>
    <cellStyle name="Hyperlink" xfId="383" builtinId="8" hidden="1"/>
    <cellStyle name="Hyperlink" xfId="357" builtinId="8" hidden="1"/>
    <cellStyle name="Hyperlink" xfId="309" builtinId="8" hidden="1"/>
    <cellStyle name="Hyperlink" xfId="285" builtinId="8" hidden="1"/>
    <cellStyle name="Hyperlink" xfId="1151" builtinId="8" hidden="1"/>
    <cellStyle name="Hyperlink" xfId="1135" builtinId="8" hidden="1"/>
    <cellStyle name="Hyperlink" xfId="1119" builtinId="8" hidden="1"/>
    <cellStyle name="Hyperlink" xfId="1111" builtinId="8" hidden="1"/>
    <cellStyle name="Hyperlink" xfId="1087" builtinId="8" hidden="1"/>
    <cellStyle name="Hyperlink" xfId="1079" builtinId="8" hidden="1"/>
    <cellStyle name="Hyperlink" xfId="1071" builtinId="8" hidden="1"/>
    <cellStyle name="Hyperlink" xfId="1039" builtinId="8" hidden="1"/>
    <cellStyle name="Hyperlink" xfId="1023" builtinId="8" hidden="1"/>
    <cellStyle name="Hyperlink" xfId="1015" builtinId="8" hidden="1"/>
    <cellStyle name="Hyperlink" xfId="991" builtinId="8" hidden="1"/>
    <cellStyle name="Hyperlink" xfId="983" builtinId="8" hidden="1"/>
    <cellStyle name="Hyperlink" xfId="975" builtinId="8" hidden="1"/>
    <cellStyle name="Hyperlink" xfId="951" builtinId="8" hidden="1"/>
    <cellStyle name="Hyperlink" xfId="943" builtinId="8" hidden="1"/>
    <cellStyle name="Hyperlink" xfId="927" builtinId="8" hidden="1"/>
    <cellStyle name="Hyperlink" xfId="911" builtinId="8" hidden="1"/>
    <cellStyle name="Hyperlink" xfId="895" builtinId="8" hidden="1"/>
    <cellStyle name="Hyperlink" xfId="879" builtinId="8" hidden="1"/>
    <cellStyle name="Hyperlink" xfId="855" builtinId="8" hidden="1"/>
    <cellStyle name="Hyperlink" xfId="847" builtinId="8" hidden="1"/>
    <cellStyle name="Hyperlink" xfId="831" builtinId="8" hidden="1"/>
    <cellStyle name="Hyperlink" xfId="815" builtinId="8" hidden="1"/>
    <cellStyle name="Hyperlink" xfId="799" builtinId="8" hidden="1"/>
    <cellStyle name="Hyperlink" xfId="791" builtinId="8" hidden="1"/>
    <cellStyle name="Hyperlink" xfId="767" builtinId="8" hidden="1"/>
    <cellStyle name="Hyperlink" xfId="759" builtinId="8" hidden="1"/>
    <cellStyle name="Hyperlink" xfId="751" builtinId="8" hidden="1"/>
    <cellStyle name="Hyperlink" xfId="727" builtinId="8" hidden="1"/>
    <cellStyle name="Hyperlink" xfId="703" builtinId="8" hidden="1"/>
    <cellStyle name="Hyperlink" xfId="695" builtinId="8" hidden="1"/>
    <cellStyle name="Hyperlink" xfId="671" builtinId="8" hidden="1"/>
    <cellStyle name="Hyperlink" xfId="663" builtinId="8" hidden="1"/>
    <cellStyle name="Hyperlink" xfId="655" builtinId="8" hidden="1"/>
    <cellStyle name="Hyperlink" xfId="631" builtinId="8" hidden="1"/>
    <cellStyle name="Hyperlink" xfId="623" builtinId="8" hidden="1"/>
    <cellStyle name="Hyperlink" xfId="607" builtinId="8" hidden="1"/>
    <cellStyle name="Hyperlink" xfId="591" builtinId="8" hidden="1"/>
    <cellStyle name="Hyperlink" xfId="575" builtinId="8" hidden="1"/>
    <cellStyle name="Hyperlink" xfId="567" builtinId="8" hidden="1"/>
    <cellStyle name="Hyperlink" xfId="239" builtinId="8" hidden="1"/>
    <cellStyle name="Hyperlink" xfId="241" builtinId="8" hidden="1"/>
    <cellStyle name="Hyperlink" xfId="245" builtinId="8" hidden="1"/>
    <cellStyle name="Hyperlink" xfId="251" builtinId="8" hidden="1"/>
    <cellStyle name="Hyperlink" xfId="255" builtinId="8" hidden="1"/>
    <cellStyle name="Hyperlink" xfId="257" builtinId="8" hidden="1"/>
    <cellStyle name="Hyperlink" xfId="265" builtinId="8" hidden="1"/>
    <cellStyle name="Hyperlink" xfId="267" builtinId="8" hidden="1"/>
    <cellStyle name="Hyperlink" xfId="269" builtinId="8" hidden="1"/>
    <cellStyle name="Hyperlink" xfId="719" builtinId="8" hidden="1"/>
    <cellStyle name="Hyperlink" xfId="887" builtinId="8" hidden="1"/>
    <cellStyle name="Hyperlink" xfId="1055" builtinId="8" hidden="1"/>
    <cellStyle name="Hyperlink" xfId="1459" builtinId="8" hidden="1"/>
    <cellStyle name="Hyperlink" xfId="1461" builtinId="8" hidden="1"/>
    <cellStyle name="Hyperlink" xfId="1455" builtinId="8" hidden="1"/>
    <cellStyle name="Hyperlink" xfId="1431" builtinId="8" hidden="1"/>
    <cellStyle name="Hyperlink" xfId="1423" builtinId="8" hidden="1"/>
    <cellStyle name="Hyperlink" xfId="1407" builtinId="8" hidden="1"/>
    <cellStyle name="Hyperlink" xfId="1391" builtinId="8" hidden="1"/>
    <cellStyle name="Hyperlink" xfId="1375" builtinId="8" hidden="1"/>
    <cellStyle name="Hyperlink" xfId="1367" builtinId="8" hidden="1"/>
    <cellStyle name="Hyperlink" xfId="1343" builtinId="8" hidden="1"/>
    <cellStyle name="Hyperlink" xfId="1335" builtinId="8" hidden="1"/>
    <cellStyle name="Hyperlink" xfId="1327" builtinId="8" hidden="1"/>
    <cellStyle name="Hyperlink" xfId="1303" builtinId="8" hidden="1"/>
    <cellStyle name="Hyperlink" xfId="1295" builtinId="8" hidden="1"/>
    <cellStyle name="Hyperlink" xfId="1279" builtinId="8" hidden="1"/>
    <cellStyle name="Hyperlink" xfId="1263" builtinId="8" hidden="1"/>
    <cellStyle name="Hyperlink" xfId="1247" builtinId="8" hidden="1"/>
    <cellStyle name="Hyperlink" xfId="1239" builtinId="8" hidden="1"/>
    <cellStyle name="Hyperlink" xfId="1207" builtinId="8" hidden="1"/>
    <cellStyle name="Hyperlink" xfId="1199" builtinId="8" hidden="1"/>
    <cellStyle name="Hyperlink" xfId="1183" builtinId="8" hidden="1"/>
    <cellStyle name="Hyperlink" xfId="1167" builtinId="8" hidden="1"/>
    <cellStyle name="Hyperlink" xfId="1231" builtinId="8" hidden="1"/>
    <cellStyle name="Hyperlink" xfId="1401" builtinId="8" hidden="1"/>
    <cellStyle name="Hyperlink" xfId="1409" builtinId="8" hidden="1"/>
    <cellStyle name="Hyperlink" xfId="1411" builtinId="8" hidden="1"/>
    <cellStyle name="Hyperlink" xfId="1417" builtinId="8" hidden="1"/>
    <cellStyle name="Hyperlink" xfId="1421" builtinId="8" hidden="1"/>
    <cellStyle name="Hyperlink" xfId="1427" builtinId="8" hidden="1"/>
    <cellStyle name="Hyperlink" xfId="1429" builtinId="8" hidden="1"/>
    <cellStyle name="Hyperlink" xfId="1437" builtinId="8" hidden="1"/>
    <cellStyle name="Hyperlink" xfId="1441" builtinId="8" hidden="1"/>
    <cellStyle name="Hyperlink" xfId="1443" builtinId="8" hidden="1"/>
    <cellStyle name="Hyperlink" xfId="1451" builtinId="8" hidden="1"/>
    <cellStyle name="Hyperlink" xfId="1377" builtinId="8" hidden="1"/>
    <cellStyle name="Hyperlink" xfId="1379" builtinId="8" hidden="1"/>
    <cellStyle name="Hyperlink" xfId="1387" builtinId="8" hidden="1"/>
    <cellStyle name="Hyperlink" xfId="1389" builtinId="8" hidden="1"/>
    <cellStyle name="Hyperlink" xfId="1395" builtinId="8" hidden="1"/>
    <cellStyle name="Hyperlink" xfId="1363" builtinId="8" hidden="1"/>
    <cellStyle name="Hyperlink" xfId="1365" builtinId="8" hidden="1"/>
    <cellStyle name="Hyperlink" xfId="1369" builtinId="8" hidden="1"/>
    <cellStyle name="Hyperlink" xfId="1355" builtinId="8" hidden="1"/>
    <cellStyle name="Hyperlink" xfId="1357" builtinId="8" hidden="1"/>
    <cellStyle name="Hyperlink" xfId="1353" builtinId="8" hidden="1"/>
    <cellStyle name="Hyperlink" xfId="1373" builtinId="8" hidden="1"/>
    <cellStyle name="Hyperlink" xfId="1397" builtinId="8" hidden="1"/>
    <cellStyle name="Hyperlink" xfId="1385" builtinId="8" hidden="1"/>
    <cellStyle name="Hyperlink" xfId="1449" builtinId="8" hidden="1"/>
    <cellStyle name="Hyperlink" xfId="1433" builtinId="8" hidden="1"/>
    <cellStyle name="Hyperlink" xfId="1419" builtinId="8" hidden="1"/>
    <cellStyle name="Hyperlink" xfId="1405" builtinId="8" hidden="1"/>
    <cellStyle name="Hyperlink" xfId="1175" builtinId="8" hidden="1"/>
    <cellStyle name="Hyperlink" xfId="1215" builtinId="8" hidden="1"/>
    <cellStyle name="Hyperlink" xfId="1271" builtinId="8" hidden="1"/>
    <cellStyle name="Hyperlink" xfId="1311" builtinId="8" hidden="1"/>
    <cellStyle name="Hyperlink" xfId="1359" builtinId="8" hidden="1"/>
    <cellStyle name="Hyperlink" xfId="1399" builtinId="8" hidden="1"/>
    <cellStyle name="Hyperlink" xfId="1439" builtinId="8" hidden="1"/>
    <cellStyle name="Hyperlink" xfId="1453" builtinId="8" hidden="1"/>
    <cellStyle name="Hyperlink" xfId="237" builtinId="8" hidden="1"/>
    <cellStyle name="Hyperlink" xfId="259" builtinId="8" hidden="1"/>
    <cellStyle name="Hyperlink" xfId="249" builtinId="8" hidden="1"/>
    <cellStyle name="Hyperlink" xfId="559" builtinId="8" hidden="1"/>
    <cellStyle name="Hyperlink" xfId="599" builtinId="8" hidden="1"/>
    <cellStyle name="Hyperlink" xfId="639" builtinId="8" hidden="1"/>
    <cellStyle name="Hyperlink" xfId="687" builtinId="8" hidden="1"/>
    <cellStyle name="Hyperlink" xfId="735" builtinId="8" hidden="1"/>
    <cellStyle name="Hyperlink" xfId="783" builtinId="8" hidden="1"/>
    <cellStyle name="Hyperlink" xfId="823" builtinId="8" hidden="1"/>
    <cellStyle name="Hyperlink" xfId="863" builtinId="8" hidden="1"/>
    <cellStyle name="Hyperlink" xfId="919" builtinId="8" hidden="1"/>
    <cellStyle name="Hyperlink" xfId="959" builtinId="8" hidden="1"/>
    <cellStyle name="Hyperlink" xfId="1007" builtinId="8" hidden="1"/>
    <cellStyle name="Hyperlink" xfId="1047" builtinId="8" hidden="1"/>
    <cellStyle name="Hyperlink" xfId="1103" builtinId="8" hidden="1"/>
    <cellStyle name="Hyperlink" xfId="1143" builtinId="8" hidden="1"/>
    <cellStyle name="Hyperlink" xfId="333" builtinId="8" hidden="1"/>
    <cellStyle name="Hyperlink" xfId="431" builtinId="8" hidden="1"/>
    <cellStyle name="Hyperlink" xfId="529" builtinId="8" hidden="1"/>
    <cellStyle name="Hyperlink" xfId="145" builtinId="8" hidden="1"/>
    <cellStyle name="Hyperlink" xfId="231" builtinId="8" hidden="1"/>
    <cellStyle name="Hyperlink" xfId="109" builtinId="8" hidden="1"/>
    <cellStyle name="Hyperlink" xfId="97" builtinId="8" hidden="1"/>
    <cellStyle name="Hyperlink" xfId="83" builtinId="8" hidden="1"/>
    <cellStyle name="Hyperlink" xfId="73" builtinId="8" hidden="1"/>
    <cellStyle name="Hyperlink" xfId="59" builtinId="8" hidden="1"/>
    <cellStyle name="Hyperlink" xfId="235" builtinId="8" hidden="1"/>
    <cellStyle name="Hyperlink" xfId="221" builtinId="8" hidden="1"/>
    <cellStyle name="Hyperlink" xfId="209" builtinId="8" hidden="1"/>
    <cellStyle name="Hyperlink" xfId="195" builtinId="8" hidden="1"/>
    <cellStyle name="Hyperlink" xfId="183" builtinId="8" hidden="1"/>
    <cellStyle name="Hyperlink" xfId="171" builtinId="8" hidden="1"/>
    <cellStyle name="Hyperlink" xfId="157" builtinId="8" hidden="1"/>
    <cellStyle name="Hyperlink" xfId="143" builtinId="8" hidden="1"/>
    <cellStyle name="Hyperlink" xfId="131" builtinId="8" hidden="1"/>
    <cellStyle name="Hyperlink" xfId="117" builtinId="8" hidden="1"/>
    <cellStyle name="Hyperlink" xfId="279" builtinId="8" hidden="1"/>
    <cellStyle name="Hyperlink" xfId="391" builtinId="8" hidden="1"/>
    <cellStyle name="Hyperlink" xfId="471" builtinId="8" hidden="1"/>
    <cellStyle name="Hyperlink" xfId="541" builtinId="8" hidden="1"/>
    <cellStyle name="Hyperlink" xfId="525" builtinId="8" hidden="1"/>
    <cellStyle name="Hyperlink" xfId="513" builtinId="8" hidden="1"/>
    <cellStyle name="Hyperlink" xfId="497" builtinId="8" hidden="1"/>
    <cellStyle name="Hyperlink" xfId="485" builtinId="8" hidden="1"/>
    <cellStyle name="Hyperlink" xfId="469" builtinId="8" hidden="1"/>
    <cellStyle name="Hyperlink" xfId="459" builtinId="8" hidden="1"/>
    <cellStyle name="Hyperlink" xfId="443" builtinId="8" hidden="1"/>
    <cellStyle name="Hyperlink" xfId="429" builtinId="8" hidden="1"/>
    <cellStyle name="Hyperlink" xfId="415" builtinId="8" hidden="1"/>
    <cellStyle name="Hyperlink" xfId="401" builtinId="8" hidden="1"/>
    <cellStyle name="Hyperlink" xfId="387" builtinId="8" hidden="1"/>
    <cellStyle name="Hyperlink" xfId="373" builtinId="8" hidden="1"/>
    <cellStyle name="Hyperlink" xfId="361" builtinId="8" hidden="1"/>
    <cellStyle name="Hyperlink" xfId="347" builtinId="8" hidden="1"/>
    <cellStyle name="Hyperlink" xfId="331" builtinId="8" hidden="1"/>
    <cellStyle name="Hyperlink" xfId="319" builtinId="8" hidden="1"/>
    <cellStyle name="Hyperlink" xfId="303" builtinId="8" hidden="1"/>
    <cellStyle name="Hyperlink" xfId="291" builtinId="8" hidden="1"/>
    <cellStyle name="Hyperlink" xfId="275" builtinId="8" hidden="1"/>
    <cellStyle name="Hyperlink" xfId="53" builtinId="8" hidden="1"/>
    <cellStyle name="Hyperlink" xfId="43" builtinId="8" hidden="1"/>
    <cellStyle name="Hyperlink" xfId="181" builtinId="8" hidden="1"/>
    <cellStyle name="Hyperlink" xfId="517" builtinId="8" hidden="1"/>
    <cellStyle name="Hyperlink" xfId="371" builtinId="8" hidden="1"/>
    <cellStyle name="Hyperlink" xfId="583" builtinId="8" hidden="1"/>
    <cellStyle name="Hyperlink" xfId="1095" builtinId="8" hidden="1"/>
    <cellStyle name="Hyperlink" xfId="1413" builtinId="8" hidden="1"/>
    <cellStyle name="Hyperlink" xfId="917" builtinId="8" hidden="1"/>
    <cellStyle name="Hyperlink" xfId="969" builtinId="8" hidden="1"/>
    <cellStyle name="Hyperlink" xfId="1017" builtinId="8" hidden="1"/>
    <cellStyle name="Hyperlink" xfId="1065" builtinId="8" hidden="1"/>
    <cellStyle name="Hyperlink" xfId="1113" builtinId="8" hidden="1"/>
    <cellStyle name="Hyperlink" xfId="1163" builtinId="8" hidden="1"/>
    <cellStyle name="Hyperlink" xfId="1211" builtinId="8" hidden="1"/>
    <cellStyle name="Hyperlink" xfId="1259" builtinId="8" hidden="1"/>
    <cellStyle name="Hyperlink" xfId="1309" builtinId="8" hidden="1"/>
    <cellStyle name="Hyperlink" xfId="1285" builtinId="8" hidden="1"/>
    <cellStyle name="Hyperlink" xfId="945" builtinId="8" hidden="1"/>
    <cellStyle name="Hyperlink" xfId="745" builtinId="8" hidden="1"/>
    <cellStyle name="Hyperlink" xfId="789" builtinId="8" hidden="1"/>
    <cellStyle name="Hyperlink" xfId="835" builtinId="8" hidden="1"/>
    <cellStyle name="Hyperlink" xfId="881" builtinId="8" hidden="1"/>
    <cellStyle name="Hyperlink" xfId="645" builtinId="8" hidden="1"/>
    <cellStyle name="Hyperlink" xfId="691" builtinId="8" hidden="1"/>
    <cellStyle name="Hyperlink" xfId="609" builtinId="8" hidden="1"/>
    <cellStyle name="Hyperlink" xfId="563" builtinId="8" hidden="1"/>
    <cellStyle name="Hyperlink" xfId="561" builtinId="8" hidden="1"/>
    <cellStyle name="Hyperlink" xfId="577" builtinId="8" hidden="1"/>
    <cellStyle name="Hyperlink" xfId="621" builtinId="8" hidden="1"/>
    <cellStyle name="Hyperlink" xfId="605" builtinId="8" hidden="1"/>
    <cellStyle name="Hyperlink" xfId="593" builtinId="8" hidden="1"/>
    <cellStyle name="Hyperlink" xfId="1033" builtinId="8" hidden="1"/>
    <cellStyle name="Hyperlink" xfId="1035" builtinId="8" hidden="1"/>
    <cellStyle name="Hyperlink" xfId="1037" builtinId="8" hidden="1"/>
    <cellStyle name="Hyperlink" xfId="1043" builtinId="8" hidden="1"/>
    <cellStyle name="Hyperlink" xfId="1049" builtinId="8" hidden="1"/>
    <cellStyle name="Hyperlink" xfId="1057" builtinId="8" hidden="1"/>
    <cellStyle name="Hyperlink" xfId="1059" builtinId="8" hidden="1"/>
    <cellStyle name="Hyperlink" xfId="1061" builtinId="8" hidden="1"/>
    <cellStyle name="Hyperlink" xfId="1067" builtinId="8" hidden="1"/>
    <cellStyle name="Hyperlink" xfId="1069" builtinId="8" hidden="1"/>
    <cellStyle name="Hyperlink" xfId="1075" builtinId="8" hidden="1"/>
    <cellStyle name="Hyperlink" xfId="1083" builtinId="8" hidden="1"/>
    <cellStyle name="Hyperlink" xfId="1085" builtinId="8" hidden="1"/>
    <cellStyle name="Hyperlink" xfId="1091" builtinId="8" hidden="1"/>
    <cellStyle name="Hyperlink" xfId="1097" builtinId="8" hidden="1"/>
    <cellStyle name="Hyperlink" xfId="1099" builtinId="8" hidden="1"/>
    <cellStyle name="Hyperlink" xfId="1105" builtinId="8" hidden="1"/>
    <cellStyle name="Hyperlink" xfId="1107" builtinId="8" hidden="1"/>
    <cellStyle name="Hyperlink" xfId="1117" builtinId="8" hidden="1"/>
    <cellStyle name="Hyperlink" xfId="1121" builtinId="8" hidden="1"/>
    <cellStyle name="Hyperlink" xfId="1123" builtinId="8" hidden="1"/>
    <cellStyle name="Hyperlink" xfId="1129" builtinId="8" hidden="1"/>
    <cellStyle name="Hyperlink" xfId="1131" builtinId="8" hidden="1"/>
    <cellStyle name="Hyperlink" xfId="1133" builtinId="8" hidden="1"/>
    <cellStyle name="Hyperlink" xfId="1141" builtinId="8" hidden="1"/>
    <cellStyle name="Hyperlink" xfId="1147" builtinId="8" hidden="1"/>
    <cellStyle name="Hyperlink" xfId="1153" builtinId="8" hidden="1"/>
    <cellStyle name="Hyperlink" xfId="1155" builtinId="8" hidden="1"/>
    <cellStyle name="Hyperlink" xfId="1161" builtinId="8" hidden="1"/>
    <cellStyle name="Hyperlink" xfId="1165" builtinId="8" hidden="1"/>
    <cellStyle name="Hyperlink" xfId="1169" builtinId="8" hidden="1"/>
    <cellStyle name="Hyperlink" xfId="1171" builtinId="8" hidden="1"/>
    <cellStyle name="Hyperlink" xfId="1181" builtinId="8" hidden="1"/>
    <cellStyle name="Hyperlink" xfId="1185" builtinId="8" hidden="1"/>
    <cellStyle name="Hyperlink" xfId="1189" builtinId="8" hidden="1"/>
    <cellStyle name="Hyperlink" xfId="1193" builtinId="8" hidden="1"/>
    <cellStyle name="Hyperlink" xfId="1195" builtinId="8" hidden="1"/>
    <cellStyle name="Hyperlink" xfId="1203" builtinId="8" hidden="1"/>
    <cellStyle name="Hyperlink" xfId="1205" builtinId="8" hidden="1"/>
    <cellStyle name="Hyperlink" xfId="1213" builtinId="8" hidden="1"/>
    <cellStyle name="Hyperlink" xfId="1217" builtinId="8" hidden="1"/>
    <cellStyle name="Hyperlink" xfId="1219" builtinId="8" hidden="1"/>
    <cellStyle name="Hyperlink" xfId="1227" builtinId="8" hidden="1"/>
    <cellStyle name="Hyperlink" xfId="1229" builtinId="8" hidden="1"/>
    <cellStyle name="Hyperlink" xfId="1233" builtinId="8" hidden="1"/>
    <cellStyle name="Hyperlink" xfId="1237" builtinId="8" hidden="1"/>
    <cellStyle name="Hyperlink" xfId="1245" builtinId="8" hidden="1"/>
    <cellStyle name="Hyperlink" xfId="1251" builtinId="8" hidden="1"/>
    <cellStyle name="Hyperlink" xfId="1253" builtinId="8" hidden="1"/>
    <cellStyle name="Hyperlink" xfId="1257" builtinId="8" hidden="1"/>
    <cellStyle name="Hyperlink" xfId="1261" builtinId="8" hidden="1"/>
    <cellStyle name="Hyperlink" xfId="1267" builtinId="8" hidden="1"/>
    <cellStyle name="Hyperlink" xfId="1269" builtinId="8" hidden="1"/>
    <cellStyle name="Hyperlink" xfId="1277" builtinId="8" hidden="1"/>
    <cellStyle name="Hyperlink" xfId="1281" builtinId="8" hidden="1"/>
    <cellStyle name="Hyperlink" xfId="1289" builtinId="8" hidden="1"/>
    <cellStyle name="Hyperlink" xfId="1291" builtinId="8" hidden="1"/>
    <cellStyle name="Hyperlink" xfId="1293" builtinId="8" hidden="1"/>
    <cellStyle name="Hyperlink" xfId="1299" builtinId="8" hidden="1"/>
    <cellStyle name="Hyperlink" xfId="1301" builtinId="8" hidden="1"/>
    <cellStyle name="Hyperlink" xfId="1313" builtinId="8" hidden="1"/>
    <cellStyle name="Hyperlink" xfId="1315" builtinId="8" hidden="1"/>
    <cellStyle name="Hyperlink" xfId="1317" builtinId="8" hidden="1"/>
    <cellStyle name="Hyperlink" xfId="1323" builtinId="8" hidden="1"/>
    <cellStyle name="Hyperlink" xfId="1325" builtinId="8" hidden="1"/>
    <cellStyle name="Hyperlink" xfId="1331" builtinId="8" hidden="1"/>
    <cellStyle name="Hyperlink" xfId="1337" builtinId="8" hidden="1"/>
    <cellStyle name="Hyperlink" xfId="1341" builtinId="8" hidden="1"/>
    <cellStyle name="Hyperlink" xfId="1347" builtinId="8" hidden="1"/>
    <cellStyle name="Hyperlink" xfId="1329" builtinId="8" hidden="1"/>
    <cellStyle name="Hyperlink" xfId="1307" builtinId="8" hidden="1"/>
    <cellStyle name="Hyperlink" xfId="1265" builtinId="8" hidden="1"/>
    <cellStyle name="Hyperlink" xfId="1243" builtinId="8" hidden="1"/>
    <cellStyle name="Hyperlink" xfId="1221" builtinId="8" hidden="1"/>
    <cellStyle name="Hyperlink" xfId="1157" builtinId="8" hidden="1"/>
    <cellStyle name="Hyperlink" xfId="1137" builtinId="8" hidden="1"/>
    <cellStyle name="Hyperlink" xfId="1093" builtinId="8" hidden="1"/>
    <cellStyle name="Hyperlink" xfId="1073" builtinId="8" hidden="1"/>
    <cellStyle name="Hyperlink" xfId="1051" builtinId="8" hidden="1"/>
    <cellStyle name="Hyperlink" xfId="1009" builtinId="8" hidden="1"/>
    <cellStyle name="Hyperlink" xfId="987" builtinId="8" hidden="1"/>
    <cellStyle name="Hyperlink" xfId="923" builtinId="8" hidden="1"/>
    <cellStyle name="Hyperlink" xfId="901" builtinId="8" hidden="1"/>
    <cellStyle name="Hyperlink" xfId="707" builtinId="8" hidden="1"/>
    <cellStyle name="Hyperlink" xfId="713" builtinId="8" hidden="1"/>
    <cellStyle name="Hyperlink" xfId="715" builtinId="8" hidden="1"/>
    <cellStyle name="Hyperlink" xfId="717" builtinId="8" hidden="1"/>
    <cellStyle name="Hyperlink" xfId="723" builtinId="8" hidden="1"/>
    <cellStyle name="Hyperlink" xfId="729" builtinId="8" hidden="1"/>
    <cellStyle name="Hyperlink" xfId="737" builtinId="8" hidden="1"/>
    <cellStyle name="Hyperlink" xfId="739" builtinId="8" hidden="1"/>
    <cellStyle name="Hyperlink" xfId="741" builtinId="8" hidden="1"/>
    <cellStyle name="Hyperlink" xfId="747" builtinId="8" hidden="1"/>
    <cellStyle name="Hyperlink" xfId="749" builtinId="8" hidden="1"/>
    <cellStyle name="Hyperlink" xfId="753" builtinId="8" hidden="1"/>
    <cellStyle name="Hyperlink" xfId="761" builtinId="8" hidden="1"/>
    <cellStyle name="Hyperlink" xfId="763" builtinId="8" hidden="1"/>
    <cellStyle name="Hyperlink" xfId="769" builtinId="8" hidden="1"/>
    <cellStyle name="Hyperlink" xfId="771" builtinId="8" hidden="1"/>
    <cellStyle name="Hyperlink" xfId="777" builtinId="8" hidden="1"/>
    <cellStyle name="Hyperlink" xfId="781" builtinId="8" hidden="1"/>
    <cellStyle name="Hyperlink" xfId="785" builtinId="8" hidden="1"/>
    <cellStyle name="Hyperlink" xfId="793" builtinId="8" hidden="1"/>
    <cellStyle name="Hyperlink" xfId="795" builtinId="8" hidden="1"/>
    <cellStyle name="Hyperlink" xfId="797" builtinId="8" hidden="1"/>
    <cellStyle name="Hyperlink" xfId="803" builtinId="8" hidden="1"/>
    <cellStyle name="Hyperlink" xfId="805" builtinId="8" hidden="1"/>
    <cellStyle name="Hyperlink" xfId="809" builtinId="8" hidden="1"/>
    <cellStyle name="Hyperlink" xfId="813" builtinId="8" hidden="1"/>
    <cellStyle name="Hyperlink" xfId="821" builtinId="8" hidden="1"/>
    <cellStyle name="Hyperlink" xfId="827" builtinId="8" hidden="1"/>
    <cellStyle name="Hyperlink" xfId="829" builtinId="8" hidden="1"/>
    <cellStyle name="Hyperlink" xfId="833" builtinId="8" hidden="1"/>
    <cellStyle name="Hyperlink" xfId="837" builtinId="8" hidden="1"/>
    <cellStyle name="Hyperlink" xfId="841" builtinId="8" hidden="1"/>
    <cellStyle name="Hyperlink" xfId="843" builtinId="8" hidden="1"/>
    <cellStyle name="Hyperlink" xfId="851" builtinId="8" hidden="1"/>
    <cellStyle name="Hyperlink" xfId="853" builtinId="8" hidden="1"/>
    <cellStyle name="Hyperlink" xfId="861" builtinId="8" hidden="1"/>
    <cellStyle name="Hyperlink" xfId="865" builtinId="8" hidden="1"/>
    <cellStyle name="Hyperlink" xfId="867" builtinId="8" hidden="1"/>
    <cellStyle name="Hyperlink" xfId="873" builtinId="8" hidden="1"/>
    <cellStyle name="Hyperlink" xfId="875" builtinId="8" hidden="1"/>
    <cellStyle name="Hyperlink" xfId="883" builtinId="8" hidden="1"/>
    <cellStyle name="Hyperlink" xfId="885" builtinId="8" hidden="1"/>
    <cellStyle name="Hyperlink" xfId="889" builtinId="8" hidden="1"/>
    <cellStyle name="Hyperlink" xfId="817" builtinId="8" hidden="1"/>
    <cellStyle name="Hyperlink" xfId="773" builtinId="8" hidden="1"/>
    <cellStyle name="Hyperlink" xfId="731" builtinId="8" hidden="1"/>
    <cellStyle name="Hyperlink" xfId="627" builtinId="8" hidden="1"/>
    <cellStyle name="Hyperlink" xfId="633" builtinId="8" hidden="1"/>
    <cellStyle name="Hyperlink" xfId="637" builtinId="8" hidden="1"/>
    <cellStyle name="Hyperlink" xfId="641" builtinId="8" hidden="1"/>
    <cellStyle name="Hyperlink" xfId="643" builtinId="8" hidden="1"/>
    <cellStyle name="Hyperlink" xfId="649" builtinId="8" hidden="1"/>
    <cellStyle name="Hyperlink" xfId="651" builtinId="8" hidden="1"/>
    <cellStyle name="Hyperlink" xfId="653" builtinId="8" hidden="1"/>
    <cellStyle name="Hyperlink" xfId="661" builtinId="8" hidden="1"/>
    <cellStyle name="Hyperlink" xfId="665" builtinId="8" hidden="1"/>
    <cellStyle name="Hyperlink" xfId="669" builtinId="8" hidden="1"/>
    <cellStyle name="Hyperlink" xfId="673" builtinId="8" hidden="1"/>
    <cellStyle name="Hyperlink" xfId="675" builtinId="8" hidden="1"/>
    <cellStyle name="Hyperlink" xfId="681" builtinId="8" hidden="1"/>
    <cellStyle name="Hyperlink" xfId="683" builtinId="8" hidden="1"/>
    <cellStyle name="Hyperlink" xfId="693" builtinId="8" hidden="1"/>
    <cellStyle name="Hyperlink" xfId="697" builtinId="8" hidden="1"/>
    <cellStyle name="Hyperlink" xfId="699" builtinId="8" hidden="1"/>
    <cellStyle name="Hyperlink" xfId="705" builtinId="8" hidden="1"/>
    <cellStyle name="Hyperlink" xfId="689" builtinId="8" hidden="1"/>
    <cellStyle name="Hyperlink" xfId="585" builtinId="8" hidden="1"/>
    <cellStyle name="Hyperlink" xfId="589" builtinId="8" hidden="1"/>
    <cellStyle name="Hyperlink" xfId="685" builtinId="8" hidden="1"/>
    <cellStyle name="Hyperlink" xfId="659" builtinId="8" hidden="1"/>
    <cellStyle name="Hyperlink" xfId="629" builtinId="8" hidden="1"/>
    <cellStyle name="Hyperlink" xfId="877" builtinId="8" hidden="1"/>
    <cellStyle name="Hyperlink" xfId="849" builtinId="8" hidden="1"/>
    <cellStyle name="Hyperlink" xfId="819" builtinId="8" hidden="1"/>
    <cellStyle name="Hyperlink" xfId="787" builtinId="8" hidden="1"/>
    <cellStyle name="Hyperlink" xfId="757" builtinId="8" hidden="1"/>
    <cellStyle name="Hyperlink" xfId="725" builtinId="8" hidden="1"/>
    <cellStyle name="Hyperlink" xfId="965" builtinId="8" hidden="1"/>
    <cellStyle name="Hyperlink" xfId="1179" builtinId="8" hidden="1"/>
    <cellStyle name="Hyperlink" xfId="1339" builtinId="8" hidden="1"/>
    <cellStyle name="Hyperlink" xfId="1305" builtinId="8" hidden="1"/>
    <cellStyle name="Hyperlink" xfId="1275" builtinId="8" hidden="1"/>
    <cellStyle name="Hyperlink" xfId="1241" builtinId="8" hidden="1"/>
    <cellStyle name="Hyperlink" xfId="1209" builtinId="8" hidden="1"/>
    <cellStyle name="Hyperlink" xfId="1177" builtinId="8" hidden="1"/>
    <cellStyle name="Hyperlink" xfId="1145" builtinId="8" hidden="1"/>
    <cellStyle name="Hyperlink" xfId="1109" builtinId="8" hidden="1"/>
    <cellStyle name="Hyperlink" xfId="1081" builtinId="8" hidden="1"/>
    <cellStyle name="Hyperlink" xfId="1045" builtinId="8" hidden="1"/>
    <cellStyle name="Hyperlink" xfId="289" builtinId="8" hidden="1"/>
    <cellStyle name="Hyperlink" xfId="281" builtinId="8" hidden="1"/>
    <cellStyle name="Hyperlink" xfId="271" builtinId="8" hidden="1"/>
    <cellStyle name="Hyperlink" xfId="253" builtinId="8" hidden="1"/>
    <cellStyle name="Hyperlink" xfId="243" builtinId="8" hidden="1"/>
    <cellStyle name="Hyperlink" xfId="551" builtinId="8" hidden="1"/>
    <cellStyle name="Hyperlink" xfId="615" builtinId="8" hidden="1"/>
    <cellStyle name="Hyperlink" xfId="647" builtinId="8" hidden="1"/>
    <cellStyle name="Hyperlink" xfId="679" builtinId="8" hidden="1"/>
    <cellStyle name="Hyperlink" xfId="775" builtinId="8" hidden="1"/>
    <cellStyle name="Hyperlink" xfId="807" builtinId="8" hidden="1"/>
    <cellStyle name="Hyperlink" xfId="871" builtinId="8" hidden="1"/>
    <cellStyle name="Hyperlink" xfId="903" builtinId="8" hidden="1"/>
    <cellStyle name="Hyperlink" xfId="935" builtinId="8" hidden="1"/>
    <cellStyle name="Hyperlink" xfId="999" builtinId="8" hidden="1"/>
    <cellStyle name="Hyperlink" xfId="1031" builtinId="8" hidden="1"/>
    <cellStyle name="Hyperlink" xfId="1063" builtinId="8" hidden="1"/>
    <cellStyle name="Hyperlink" xfId="1127" builtinId="8" hidden="1"/>
    <cellStyle name="Hyperlink" xfId="1159" builtinId="8" hidden="1"/>
    <cellStyle name="Hyperlink" xfId="1191" builtinId="8" hidden="1"/>
    <cellStyle name="Hyperlink" xfId="1255" builtinId="8" hidden="1"/>
    <cellStyle name="Hyperlink" xfId="1287" builtinId="8" hidden="1"/>
    <cellStyle name="Hyperlink" xfId="1319" builtinId="8" hidden="1"/>
    <cellStyle name="Hyperlink" xfId="1383" builtinId="8" hidden="1"/>
    <cellStyle name="Hyperlink" xfId="1447" builtinId="8" hidden="1"/>
    <cellStyle name="Hyperlink" xfId="1445" builtinId="8" hidden="1"/>
    <cellStyle name="Hyperlink" xfId="1435" builtinId="8" hidden="1"/>
    <cellStyle name="Hyperlink" xfId="1425" builtinId="8" hidden="1"/>
    <cellStyle name="Hyperlink" xfId="1403" builtinId="8" hidden="1"/>
    <cellStyle name="Hyperlink" xfId="1393" builtinId="8" hidden="1"/>
    <cellStyle name="Hyperlink" xfId="1381" builtinId="8" hidden="1"/>
    <cellStyle name="Hyperlink" xfId="1361" builtinId="8" hidden="1"/>
    <cellStyle name="Hyperlink" xfId="1349" builtinId="8" hidden="1"/>
    <cellStyle name="Hyperlink" xfId="891" builtinId="8" hidden="1"/>
    <cellStyle name="Hyperlink" xfId="897" builtinId="8" hidden="1"/>
    <cellStyle name="Hyperlink" xfId="899" builtinId="8" hidden="1"/>
    <cellStyle name="Hyperlink" xfId="905" builtinId="8" hidden="1"/>
    <cellStyle name="Hyperlink" xfId="909" builtinId="8" hidden="1"/>
    <cellStyle name="Hyperlink" xfId="913" builtinId="8" hidden="1"/>
    <cellStyle name="Hyperlink" xfId="921" builtinId="8" hidden="1"/>
    <cellStyle name="Hyperlink" xfId="925" builtinId="8" hidden="1"/>
    <cellStyle name="Hyperlink" xfId="929" builtinId="8" hidden="1"/>
    <cellStyle name="Hyperlink" xfId="933" builtinId="8" hidden="1"/>
    <cellStyle name="Hyperlink" xfId="937" builtinId="8" hidden="1"/>
    <cellStyle name="Hyperlink" xfId="939" builtinId="8" hidden="1"/>
    <cellStyle name="Hyperlink" xfId="947" builtinId="8" hidden="1"/>
    <cellStyle name="Hyperlink" xfId="949" builtinId="8" hidden="1"/>
    <cellStyle name="Hyperlink" xfId="953" builtinId="8" hidden="1"/>
    <cellStyle name="Hyperlink" xfId="957" builtinId="8" hidden="1"/>
    <cellStyle name="Hyperlink" xfId="961" builtinId="8" hidden="1"/>
    <cellStyle name="Hyperlink" xfId="963" builtinId="8" hidden="1"/>
    <cellStyle name="Hyperlink" xfId="971" builtinId="8" hidden="1"/>
    <cellStyle name="Hyperlink" xfId="973" builtinId="8" hidden="1"/>
    <cellStyle name="Hyperlink" xfId="977" builtinId="8" hidden="1"/>
    <cellStyle name="Hyperlink" xfId="985" builtinId="8" hidden="1"/>
    <cellStyle name="Hyperlink" xfId="989" builtinId="8" hidden="1"/>
    <cellStyle name="Hyperlink" xfId="995" builtinId="8" hidden="1"/>
    <cellStyle name="Hyperlink" xfId="997" builtinId="8" hidden="1"/>
    <cellStyle name="Hyperlink" xfId="1001" builtinId="8" hidden="1"/>
    <cellStyle name="Hyperlink" xfId="1005" builtinId="8" hidden="1"/>
    <cellStyle name="Hyperlink" xfId="1011" builtinId="8" hidden="1"/>
    <cellStyle name="Hyperlink" xfId="1013" builtinId="8" hidden="1"/>
    <cellStyle name="Hyperlink" xfId="1019" builtinId="8" hidden="1"/>
    <cellStyle name="Hyperlink" xfId="1021" builtinId="8" hidden="1"/>
    <cellStyle name="Hyperlink" xfId="1025" builtinId="8" hidden="1"/>
    <cellStyle name="Hyperlink" xfId="981" builtinId="8" hidden="1"/>
    <cellStyle name="Hyperlink" xfId="915" builtinId="8" hidden="1"/>
    <cellStyle name="Hyperlink" xfId="1415" builtinId="8" hidden="1"/>
    <cellStyle name="Hyperlink" xfId="743" builtinId="8" hidden="1"/>
    <cellStyle name="Hyperlink" xfId="189" builtinId="8" hidden="1"/>
    <cellStyle name="Hyperlink" xfId="173" builtinId="8" hidden="1"/>
    <cellStyle name="Hyperlink" xfId="163" builtinId="8" hidden="1"/>
    <cellStyle name="Hyperlink" xfId="155" builtinId="8" hidden="1"/>
    <cellStyle name="Hyperlink" xfId="139" builtinId="8" hidden="1"/>
    <cellStyle name="Hyperlink" xfId="129" builtinId="8" hidden="1"/>
    <cellStyle name="Hyperlink" xfId="121" builtinId="8" hidden="1"/>
    <cellStyle name="Hyperlink" xfId="295" builtinId="8" hidden="1"/>
    <cellStyle name="Hyperlink" xfId="359" builtinId="8" hidden="1"/>
    <cellStyle name="Hyperlink" xfId="423" builtinId="8" hidden="1"/>
    <cellStyle name="Hyperlink" xfId="545" builtinId="8" hidden="1"/>
    <cellStyle name="Hyperlink" xfId="537" builtinId="8" hidden="1"/>
    <cellStyle name="Hyperlink" xfId="527" builtinId="8" hidden="1"/>
    <cellStyle name="Hyperlink" xfId="509" builtinId="8" hidden="1"/>
    <cellStyle name="Hyperlink" xfId="499" builtinId="8" hidden="1"/>
    <cellStyle name="Hyperlink" xfId="491" builtinId="8" hidden="1"/>
    <cellStyle name="Hyperlink" xfId="473" builtinId="8" hidden="1"/>
    <cellStyle name="Hyperlink" xfId="463" builtinId="8" hidden="1"/>
    <cellStyle name="Hyperlink" xfId="453" builtinId="8" hidden="1"/>
    <cellStyle name="Hyperlink" xfId="435" builtinId="8" hidden="1"/>
    <cellStyle name="Hyperlink" xfId="427" builtinId="8" hidden="1"/>
    <cellStyle name="Hyperlink" xfId="417" builtinId="8" hidden="1"/>
    <cellStyle name="Hyperlink" xfId="399" builtinId="8" hidden="1"/>
    <cellStyle name="Hyperlink" xfId="389" builtinId="8" hidden="1"/>
    <cellStyle name="Hyperlink" xfId="363" builtinId="8" hidden="1"/>
    <cellStyle name="Hyperlink" xfId="353" builtinId="8" hidden="1"/>
    <cellStyle name="Hyperlink" xfId="345" builtinId="8" hidden="1"/>
    <cellStyle name="Hyperlink" xfId="325" builtinId="8" hidden="1"/>
    <cellStyle name="Hyperlink" xfId="317" builtinId="8" hidden="1"/>
    <cellStyle name="Hyperlink" xfId="307" builtinId="8" hidden="1"/>
    <cellStyle name="Hyperlink" xfId="381" builtinId="8" hidden="1"/>
    <cellStyle name="Hyperlink" xfId="5" builtinId="8" hidden="1"/>
    <cellStyle name="Hyperlink" xfId="25" builtinId="8" hidden="1"/>
    <cellStyle name="Hyperlink" xfId="17" builtinId="8" hidden="1"/>
    <cellStyle name="Hyperlink" xfId="51" builtinId="8" hidden="1"/>
    <cellStyle name="Hyperlink" xfId="33" builtinId="8" hidden="1"/>
    <cellStyle name="Hyperlink" xfId="111" builtinId="8" hidden="1"/>
    <cellStyle name="Hyperlink" xfId="101" builtinId="8" hidden="1"/>
    <cellStyle name="Hyperlink" xfId="85" builtinId="8" hidden="1"/>
    <cellStyle name="Hyperlink" xfId="77" builtinId="8" hidden="1"/>
    <cellStyle name="Hyperlink" xfId="69" builtinId="8" hidden="1"/>
    <cellStyle name="Hyperlink" xfId="167" builtinId="8" hidden="1"/>
    <cellStyle name="Hyperlink" xfId="233" builtinId="8" hidden="1"/>
    <cellStyle name="Hyperlink" xfId="223" builtinId="8" hidden="1"/>
    <cellStyle name="Hyperlink" xfId="207" builtinId="8" hidden="1"/>
    <cellStyle name="Hyperlink" xfId="197" builtinId="8" hidden="1"/>
    <cellStyle name="Hyperlink" xfId="39" builtinId="8" hidden="1"/>
    <cellStyle name="Hyperlink" xfId="19" builtinId="8" hidden="1"/>
    <cellStyle name="Hyperlink" xfId="23" builtinId="8" hidden="1"/>
    <cellStyle name="Hyperlink" xfId="27" builtinId="8" hidden="1"/>
    <cellStyle name="Hyperlink" xfId="11" builtinId="8" hidden="1"/>
    <cellStyle name="Hyperlink" xfId="7" builtinId="8" hidden="1"/>
    <cellStyle name="Hyperlink" xfId="9" builtinId="8" hidden="1"/>
    <cellStyle name="Hyperlink" xfId="45" builtinId="8" hidden="1"/>
    <cellStyle name="Hyperlink" xfId="47" builtinId="8" hidden="1"/>
    <cellStyle name="Hyperlink" xfId="49" builtinId="8" hidden="1"/>
    <cellStyle name="Hyperlink" xfId="55" builtinId="8" hidden="1"/>
    <cellStyle name="Hyperlink" xfId="35" builtinId="8" hidden="1"/>
    <cellStyle name="Hyperlink" xfId="37" builtinId="8" hidden="1"/>
    <cellStyle name="Hyperlink" xfId="31" builtinId="8" hidden="1"/>
    <cellStyle name="Hyperlink" xfId="1463" builtinId="8"/>
    <cellStyle name="Normal" xfId="0" builtinId="0"/>
    <cellStyle name="Normal 2" xfId="3" xr:uid="{00000000-0005-0000-0000-00003F060000}"/>
    <cellStyle name="Normal 3" xfId="4" xr:uid="{00000000-0005-0000-0000-000040060000}"/>
    <cellStyle name="Normal 4" xfId="1602" xr:uid="{00000000-0005-0000-0000-000041060000}"/>
    <cellStyle name="Percent" xfId="2" builtinId="5"/>
  </cellStyles>
  <dxfs count="0"/>
  <tableStyles count="0" defaultTableStyle="TableStyleMedium2" defaultPivotStyle="PivotStyleLight16"/>
  <colors>
    <mruColors>
      <color rgb="FFFFF681"/>
      <color rgb="FFAC4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Real revenue</a:t>
            </a:r>
            <a:r>
              <a:rPr lang="en-GB" baseline="0"/>
              <a:t> and expenditure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Analysis!$B$77</c:f>
              <c:strCache>
                <c:ptCount val="1"/>
                <c:pt idx="0">
                  <c:v>Real revenue</c:v>
                </c:pt>
              </c:strCache>
            </c:strRef>
          </c:tx>
          <c:spPr>
            <a:ln w="28575" cap="rnd">
              <a:solidFill>
                <a:schemeClr val="accent1"/>
              </a:solidFill>
              <a:round/>
            </a:ln>
            <a:effectLst/>
          </c:spPr>
          <c:marker>
            <c:symbol val="none"/>
          </c:marker>
          <c:cat>
            <c:numRef>
              <c:f>Analysis!$C$76:$AI$76</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Analysis!$C$77:$AI$77</c:f>
              <c:numCache>
                <c:formatCode>General</c:formatCode>
                <c:ptCount val="33"/>
                <c:pt idx="0">
                  <c:v>8302.3693501314519</c:v>
                </c:pt>
                <c:pt idx="1">
                  <c:v>7571.2281441294945</c:v>
                </c:pt>
                <c:pt idx="2">
                  <c:v>7345.1422465088299</c:v>
                </c:pt>
                <c:pt idx="3">
                  <c:v>7723.0305787482976</c:v>
                </c:pt>
                <c:pt idx="4">
                  <c:v>8554.6178047564918</c:v>
                </c:pt>
                <c:pt idx="5">
                  <c:v>9226.1481077026492</c:v>
                </c:pt>
                <c:pt idx="6">
                  <c:v>9329.2802390331854</c:v>
                </c:pt>
                <c:pt idx="7">
                  <c:v>9212.0171298268488</c:v>
                </c:pt>
                <c:pt idx="8">
                  <c:v>10282.762365876881</c:v>
                </c:pt>
                <c:pt idx="9">
                  <c:v>9673.7598571387571</c:v>
                </c:pt>
                <c:pt idx="10">
                  <c:v>9189.988597762318</c:v>
                </c:pt>
                <c:pt idx="11">
                  <c:v>9208.9857593390389</c:v>
                </c:pt>
                <c:pt idx="12">
                  <c:v>9018.0735777638838</c:v>
                </c:pt>
                <c:pt idx="13">
                  <c:v>8323.8791576560889</c:v>
                </c:pt>
                <c:pt idx="14">
                  <c:v>8058.9514729639404</c:v>
                </c:pt>
                <c:pt idx="15">
                  <c:v>9404.0849712538638</c:v>
                </c:pt>
                <c:pt idx="16">
                  <c:v>11310.654258808916</c:v>
                </c:pt>
                <c:pt idx="17">
                  <c:v>13091.460518896263</c:v>
                </c:pt>
                <c:pt idx="18">
                  <c:v>14447.042522648189</c:v>
                </c:pt>
                <c:pt idx="19">
                  <c:v>13121.77059199482</c:v>
                </c:pt>
                <c:pt idx="20">
                  <c:v>11541.078182619896</c:v>
                </c:pt>
                <c:pt idx="21">
                  <c:v>13667.8908797108</c:v>
                </c:pt>
                <c:pt idx="22">
                  <c:v>14708.539621019088</c:v>
                </c:pt>
                <c:pt idx="23">
                  <c:v>14242.558044344529</c:v>
                </c:pt>
                <c:pt idx="24">
                  <c:v>14343.845864200304</c:v>
                </c:pt>
                <c:pt idx="25">
                  <c:v>16355.469830977865</c:v>
                </c:pt>
                <c:pt idx="26">
                  <c:v>14296.912458387536</c:v>
                </c:pt>
                <c:pt idx="27">
                  <c:v>12768.854055028092</c:v>
                </c:pt>
                <c:pt idx="28">
                  <c:v>13315.787933187599</c:v>
                </c:pt>
                <c:pt idx="29">
                  <c:v>15543.0205308</c:v>
                </c:pt>
                <c:pt idx="30">
                  <c:v>14460.288499999999</c:v>
                </c:pt>
                <c:pt idx="31">
                  <c:v>12093.3</c:v>
                </c:pt>
                <c:pt idx="32">
                  <c:v>12990.065604498597</c:v>
                </c:pt>
              </c:numCache>
            </c:numRef>
          </c:val>
          <c:smooth val="0"/>
          <c:extLst>
            <c:ext xmlns:c16="http://schemas.microsoft.com/office/drawing/2014/chart" uri="{C3380CC4-5D6E-409C-BE32-E72D297353CC}">
              <c16:uniqueId val="{00000000-E41E-469A-90E8-AA97D8E7887C}"/>
            </c:ext>
          </c:extLst>
        </c:ser>
        <c:ser>
          <c:idx val="1"/>
          <c:order val="1"/>
          <c:tx>
            <c:strRef>
              <c:f>Analysis!$B$78</c:f>
              <c:strCache>
                <c:ptCount val="1"/>
                <c:pt idx="0">
                  <c:v>Real expenditure</c:v>
                </c:pt>
              </c:strCache>
            </c:strRef>
          </c:tx>
          <c:spPr>
            <a:ln w="28575" cap="rnd">
              <a:solidFill>
                <a:schemeClr val="accent2"/>
              </a:solidFill>
              <a:round/>
            </a:ln>
            <a:effectLst/>
          </c:spPr>
          <c:marker>
            <c:symbol val="none"/>
          </c:marker>
          <c:cat>
            <c:numRef>
              <c:f>Analysis!$C$76:$AI$76</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Analysis!$C$78:$AI$78</c:f>
              <c:numCache>
                <c:formatCode>General</c:formatCode>
                <c:ptCount val="33"/>
                <c:pt idx="0">
                  <c:v>8590.6062582334598</c:v>
                </c:pt>
                <c:pt idx="1">
                  <c:v>8338.3805963913765</c:v>
                </c:pt>
                <c:pt idx="2">
                  <c:v>8501.8124735949987</c:v>
                </c:pt>
                <c:pt idx="3">
                  <c:v>9320.473065405431</c:v>
                </c:pt>
                <c:pt idx="4">
                  <c:v>10492.104407744055</c:v>
                </c:pt>
                <c:pt idx="5">
                  <c:v>10203.610103269684</c:v>
                </c:pt>
                <c:pt idx="6">
                  <c:v>9510.2734778713075</c:v>
                </c:pt>
                <c:pt idx="7">
                  <c:v>9032.8932261062346</c:v>
                </c:pt>
                <c:pt idx="8">
                  <c:v>10237.928812097054</c:v>
                </c:pt>
                <c:pt idx="9">
                  <c:v>10176.586509579603</c:v>
                </c:pt>
                <c:pt idx="10">
                  <c:v>10020.986788210037</c:v>
                </c:pt>
                <c:pt idx="11">
                  <c:v>9921.9874123236859</c:v>
                </c:pt>
                <c:pt idx="12">
                  <c:v>10035.749929135505</c:v>
                </c:pt>
                <c:pt idx="13">
                  <c:v>9559.8982146595499</c:v>
                </c:pt>
                <c:pt idx="14">
                  <c:v>8333.3898905660371</c:v>
                </c:pt>
                <c:pt idx="15">
                  <c:v>8967.7817830988533</c:v>
                </c:pt>
                <c:pt idx="16">
                  <c:v>11294.304473235434</c:v>
                </c:pt>
                <c:pt idx="17">
                  <c:v>11980.109269446897</c:v>
                </c:pt>
                <c:pt idx="18">
                  <c:v>13468.230006743872</c:v>
                </c:pt>
                <c:pt idx="19">
                  <c:v>14009.44214958032</c:v>
                </c:pt>
                <c:pt idx="20">
                  <c:v>11603.370472361157</c:v>
                </c:pt>
                <c:pt idx="21">
                  <c:v>13360.322474380368</c:v>
                </c:pt>
                <c:pt idx="22">
                  <c:v>13576.578479834145</c:v>
                </c:pt>
                <c:pt idx="23">
                  <c:v>0</c:v>
                </c:pt>
                <c:pt idx="24">
                  <c:v>0</c:v>
                </c:pt>
                <c:pt idx="25">
                  <c:v>0</c:v>
                </c:pt>
                <c:pt idx="26">
                  <c:v>826.38859262702988</c:v>
                </c:pt>
                <c:pt idx="27">
                  <c:v>629.58347684416799</c:v>
                </c:pt>
                <c:pt idx="28">
                  <c:v>565.32394822679998</c:v>
                </c:pt>
                <c:pt idx="29">
                  <c:v>754.79947200000004</c:v>
                </c:pt>
                <c:pt idx="30">
                  <c:v>1256.3501999999999</c:v>
                </c:pt>
                <c:pt idx="31">
                  <c:v>1465</c:v>
                </c:pt>
                <c:pt idx="32">
                  <c:v>1292.7835051546392</c:v>
                </c:pt>
              </c:numCache>
            </c:numRef>
          </c:val>
          <c:smooth val="0"/>
          <c:extLst>
            <c:ext xmlns:c16="http://schemas.microsoft.com/office/drawing/2014/chart" uri="{C3380CC4-5D6E-409C-BE32-E72D297353CC}">
              <c16:uniqueId val="{00000001-E41E-469A-90E8-AA97D8E7887C}"/>
            </c:ext>
          </c:extLst>
        </c:ser>
        <c:dLbls>
          <c:showLegendKey val="0"/>
          <c:showVal val="0"/>
          <c:showCatName val="0"/>
          <c:showSerName val="0"/>
          <c:showPercent val="0"/>
          <c:showBubbleSize val="0"/>
        </c:dLbls>
        <c:smooth val="0"/>
        <c:axId val="610182472"/>
        <c:axId val="610179192"/>
      </c:lineChart>
      <c:catAx>
        <c:axId val="610182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179192"/>
        <c:crosses val="autoZero"/>
        <c:auto val="1"/>
        <c:lblAlgn val="ctr"/>
        <c:lblOffset val="100"/>
        <c:noMultiLvlLbl val="0"/>
      </c:catAx>
      <c:valAx>
        <c:axId val="610179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182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Inflation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Analysis!$B$23:$AJ$23</c:f>
              <c:numCache>
                <c:formatCode>General</c:formatCode>
                <c:ptCount val="35"/>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Analysis!$B$24:$AJ$24</c:f>
              <c:numCache>
                <c:formatCode>0.00%</c:formatCode>
                <c:ptCount val="35"/>
                <c:pt idx="0" formatCode="General">
                  <c:v>0</c:v>
                </c:pt>
                <c:pt idx="1">
                  <c:v>4.4800000000000006E-2</c:v>
                </c:pt>
                <c:pt idx="2">
                  <c:v>6.9530000000000008E-2</c:v>
                </c:pt>
                <c:pt idx="3">
                  <c:v>6.966E-2</c:v>
                </c:pt>
                <c:pt idx="4">
                  <c:v>4.3099999999999999E-2</c:v>
                </c:pt>
                <c:pt idx="5">
                  <c:v>4.9739999999999999E-2</c:v>
                </c:pt>
                <c:pt idx="6">
                  <c:v>2.8530000000000003E-2</c:v>
                </c:pt>
                <c:pt idx="7">
                  <c:v>0.17280999999999999</c:v>
                </c:pt>
                <c:pt idx="8">
                  <c:v>0.11631999999999999</c:v>
                </c:pt>
                <c:pt idx="9">
                  <c:v>3.943E-2</c:v>
                </c:pt>
                <c:pt idx="10">
                  <c:v>0.13589999999999999</c:v>
                </c:pt>
                <c:pt idx="11">
                  <c:v>0.14932000000000001</c:v>
                </c:pt>
                <c:pt idx="12">
                  <c:v>0.15595999999999999</c:v>
                </c:pt>
                <c:pt idx="13">
                  <c:v>9.289E-2</c:v>
                </c:pt>
                <c:pt idx="14">
                  <c:v>0.11796</c:v>
                </c:pt>
                <c:pt idx="15">
                  <c:v>0.14718000000000001</c:v>
                </c:pt>
                <c:pt idx="16">
                  <c:v>2.1190000000000001E-2</c:v>
                </c:pt>
                <c:pt idx="17">
                  <c:v>1.823E-2</c:v>
                </c:pt>
                <c:pt idx="18">
                  <c:v>2.3700000000000002E-2</c:v>
                </c:pt>
                <c:pt idx="19">
                  <c:v>9.11E-3</c:v>
                </c:pt>
                <c:pt idx="20">
                  <c:v>0.10800000000000001</c:v>
                </c:pt>
                <c:pt idx="21">
                  <c:v>6.9129999999999997E-2</c:v>
                </c:pt>
                <c:pt idx="22">
                  <c:v>5.1020000000000003E-2</c:v>
                </c:pt>
                <c:pt idx="23">
                  <c:v>4.4409999999999998E-2</c:v>
                </c:pt>
                <c:pt idx="24">
                  <c:v>4.5370000000000001E-2</c:v>
                </c:pt>
                <c:pt idx="25">
                  <c:v>4.3392504930966469E-2</c:v>
                </c:pt>
                <c:pt idx="26">
                  <c:v>5.2221172022684392E-2</c:v>
                </c:pt>
                <c:pt idx="27">
                  <c:v>0.06</c:v>
                </c:pt>
                <c:pt idx="28">
                  <c:v>6.7000000000000004E-2</c:v>
                </c:pt>
                <c:pt idx="29">
                  <c:v>5.4000000000000006E-2</c:v>
                </c:pt>
                <c:pt idx="30">
                  <c:v>4.7E-2</c:v>
                </c:pt>
                <c:pt idx="31">
                  <c:v>4.4000000000000004E-2</c:v>
                </c:pt>
                <c:pt idx="32">
                  <c:v>5.7000000000000002E-2</c:v>
                </c:pt>
                <c:pt idx="33">
                  <c:v>6.7000000000000004E-2</c:v>
                </c:pt>
                <c:pt idx="34">
                  <c:v>6.8000000000000005E-2</c:v>
                </c:pt>
              </c:numCache>
            </c:numRef>
          </c:val>
          <c:extLst>
            <c:ext xmlns:c16="http://schemas.microsoft.com/office/drawing/2014/chart" uri="{C3380CC4-5D6E-409C-BE32-E72D297353CC}">
              <c16:uniqueId val="{00000000-F6D2-474A-8344-4A655A82BCA0}"/>
            </c:ext>
          </c:extLst>
        </c:ser>
        <c:dLbls>
          <c:showLegendKey val="0"/>
          <c:showVal val="0"/>
          <c:showCatName val="0"/>
          <c:showSerName val="0"/>
          <c:showPercent val="0"/>
          <c:showBubbleSize val="0"/>
        </c:dLbls>
        <c:gapWidth val="219"/>
        <c:overlap val="-27"/>
        <c:axId val="248480592"/>
        <c:axId val="248481152"/>
      </c:barChart>
      <c:catAx>
        <c:axId val="248480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481152"/>
        <c:crosses val="autoZero"/>
        <c:auto val="1"/>
        <c:lblAlgn val="ctr"/>
        <c:lblOffset val="100"/>
        <c:noMultiLvlLbl val="0"/>
      </c:catAx>
      <c:valAx>
        <c:axId val="248481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480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 government revenue (incl. Grants) per capita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Analysis!$B$44</c:f>
              <c:strCache>
                <c:ptCount val="1"/>
                <c:pt idx="0">
                  <c:v>Real government revenue per capita</c:v>
                </c:pt>
              </c:strCache>
            </c:strRef>
          </c:tx>
          <c:spPr>
            <a:ln w="28575" cap="rnd">
              <a:solidFill>
                <a:schemeClr val="accent1"/>
              </a:solidFill>
              <a:round/>
            </a:ln>
            <a:effectLst/>
          </c:spPr>
          <c:marker>
            <c:symbol val="none"/>
          </c:marker>
          <c:cat>
            <c:numRef>
              <c:f>Analysis!$C$43:$AJ$43</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Analysis!$C$44:$AJ$44</c:f>
              <c:numCache>
                <c:formatCode>General</c:formatCode>
                <c:ptCount val="34"/>
                <c:pt idx="0">
                  <c:v>1842.109147795381</c:v>
                </c:pt>
                <c:pt idx="1">
                  <c:v>1640.2712798538887</c:v>
                </c:pt>
                <c:pt idx="2">
                  <c:v>1554.347517125283</c:v>
                </c:pt>
                <c:pt idx="3">
                  <c:v>1596.9156426910324</c:v>
                </c:pt>
                <c:pt idx="4">
                  <c:v>1728.5370073487809</c:v>
                </c:pt>
                <c:pt idx="5">
                  <c:v>1821.3117908408497</c:v>
                </c:pt>
                <c:pt idx="6">
                  <c:v>1798.5680210048054</c:v>
                </c:pt>
                <c:pt idx="7">
                  <c:v>1733.4563855181107</c:v>
                </c:pt>
                <c:pt idx="8">
                  <c:v>1887.9089636854862</c:v>
                </c:pt>
                <c:pt idx="9">
                  <c:v>1733.1014574141207</c:v>
                </c:pt>
                <c:pt idx="10">
                  <c:v>1607.7203909690993</c:v>
                </c:pt>
                <c:pt idx="11">
                  <c:v>1574.8354550645408</c:v>
                </c:pt>
                <c:pt idx="12">
                  <c:v>1509.3947386128718</c:v>
                </c:pt>
                <c:pt idx="13">
                  <c:v>1364.8789058470904</c:v>
                </c:pt>
                <c:pt idx="14">
                  <c:v>1294.948301053261</c:v>
                </c:pt>
                <c:pt idx="15">
                  <c:v>1479.9688981545194</c:v>
                </c:pt>
                <c:pt idx="16">
                  <c:v>1741.4662326456478</c:v>
                </c:pt>
                <c:pt idx="17">
                  <c:v>1969.5603012980139</c:v>
                </c:pt>
                <c:pt idx="18">
                  <c:v>2121.9083228217187</c:v>
                </c:pt>
                <c:pt idx="19">
                  <c:v>1880.9335614032366</c:v>
                </c:pt>
                <c:pt idx="20">
                  <c:v>1615.3170068060772</c:v>
                </c:pt>
                <c:pt idx="21">
                  <c:v>1869.6228428084125</c:v>
                </c:pt>
                <c:pt idx="22">
                  <c:v>1968.4349483444084</c:v>
                </c:pt>
                <c:pt idx="23">
                  <c:v>1866.4073268942307</c:v>
                </c:pt>
                <c:pt idx="24">
                  <c:v>1841.6984926132004</c:v>
                </c:pt>
                <c:pt idx="25">
                  <c:v>2058.1380986694862</c:v>
                </c:pt>
                <c:pt idx="26">
                  <c:v>1763.3583145052171</c:v>
                </c:pt>
                <c:pt idx="27">
                  <c:v>1543.6683432580362</c:v>
                </c:pt>
                <c:pt idx="28">
                  <c:v>1578.0685196966733</c:v>
                </c:pt>
                <c:pt idx="29">
                  <c:v>1806.001607517084</c:v>
                </c:pt>
                <c:pt idx="30">
                  <c:v>1647.6878876504381</c:v>
                </c:pt>
                <c:pt idx="31">
                  <c:v>1350.9604849470572</c:v>
                </c:pt>
                <c:pt idx="32">
                  <c:v>1422.6857853836352</c:v>
                </c:pt>
                <c:pt idx="33">
                  <c:v>1729.7857470795905</c:v>
                </c:pt>
              </c:numCache>
            </c:numRef>
          </c:val>
          <c:smooth val="0"/>
          <c:extLst>
            <c:ext xmlns:c16="http://schemas.microsoft.com/office/drawing/2014/chart" uri="{C3380CC4-5D6E-409C-BE32-E72D297353CC}">
              <c16:uniqueId val="{00000000-6A49-B544-A44C-0A6280E1D841}"/>
            </c:ext>
          </c:extLst>
        </c:ser>
        <c:dLbls>
          <c:showLegendKey val="0"/>
          <c:showVal val="0"/>
          <c:showCatName val="0"/>
          <c:showSerName val="0"/>
          <c:showPercent val="0"/>
          <c:showBubbleSize val="0"/>
        </c:dLbls>
        <c:smooth val="0"/>
        <c:axId val="252676816"/>
        <c:axId val="252677376"/>
      </c:lineChart>
      <c:catAx>
        <c:axId val="252676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77376"/>
        <c:crosses val="autoZero"/>
        <c:auto val="1"/>
        <c:lblAlgn val="ctr"/>
        <c:lblOffset val="100"/>
        <c:noMultiLvlLbl val="0"/>
      </c:catAx>
      <c:valAx>
        <c:axId val="252677376"/>
        <c:scaling>
          <c:orientation val="minMax"/>
          <c:min val="4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2020 Kina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76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portrait"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 and domestic</a:t>
            </a:r>
            <a:r>
              <a:rPr lang="en-GB" baseline="0"/>
              <a:t> revenue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Analysis!$B$34</c:f>
              <c:strCache>
                <c:ptCount val="1"/>
                <c:pt idx="0">
                  <c:v>Total revenue and grants</c:v>
                </c:pt>
              </c:strCache>
            </c:strRef>
          </c:tx>
          <c:spPr>
            <a:ln w="28575" cap="rnd">
              <a:solidFill>
                <a:schemeClr val="accent1"/>
              </a:solidFill>
              <a:round/>
            </a:ln>
            <a:effectLst/>
          </c:spPr>
          <c:marker>
            <c:symbol val="none"/>
          </c:marker>
          <c:cat>
            <c:numRef>
              <c:f>Analysis!$C$33:$AJ$33</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Analysis!$C$34:$AJ$34</c:f>
              <c:numCache>
                <c:formatCode>General</c:formatCode>
                <c:ptCount val="34"/>
                <c:pt idx="0">
                  <c:v>1013.9</c:v>
                </c:pt>
                <c:pt idx="1">
                  <c:v>988.9</c:v>
                </c:pt>
                <c:pt idx="2">
                  <c:v>1026.2</c:v>
                </c:pt>
                <c:pt idx="3">
                  <c:v>1125.5</c:v>
                </c:pt>
                <c:pt idx="4">
                  <c:v>1308.7</c:v>
                </c:pt>
                <c:pt idx="5">
                  <c:v>1451.7</c:v>
                </c:pt>
                <c:pt idx="6">
                  <c:v>1721.6</c:v>
                </c:pt>
                <c:pt idx="7">
                  <c:v>1897.7</c:v>
                </c:pt>
                <c:pt idx="8">
                  <c:v>2201.8000000000002</c:v>
                </c:pt>
                <c:pt idx="9">
                  <c:v>2352.9</c:v>
                </c:pt>
                <c:pt idx="10">
                  <c:v>2569</c:v>
                </c:pt>
                <c:pt idx="11">
                  <c:v>2975.8</c:v>
                </c:pt>
                <c:pt idx="12">
                  <c:v>3184.8</c:v>
                </c:pt>
                <c:pt idx="13">
                  <c:v>3286.4</c:v>
                </c:pt>
                <c:pt idx="14">
                  <c:v>3650.1</c:v>
                </c:pt>
                <c:pt idx="15">
                  <c:v>4349.6000000000004</c:v>
                </c:pt>
                <c:pt idx="16">
                  <c:v>5326.8</c:v>
                </c:pt>
                <c:pt idx="17">
                  <c:v>6311.6</c:v>
                </c:pt>
                <c:pt idx="18">
                  <c:v>7028.6</c:v>
                </c:pt>
                <c:pt idx="19">
                  <c:v>7073.3</c:v>
                </c:pt>
                <c:pt idx="20">
                  <c:v>6651.3</c:v>
                </c:pt>
                <c:pt idx="21">
                  <c:v>8278.9</c:v>
                </c:pt>
                <c:pt idx="22">
                  <c:v>9304.9</c:v>
                </c:pt>
                <c:pt idx="23">
                  <c:v>9418.9</c:v>
                </c:pt>
                <c:pt idx="24">
                  <c:v>9897.5</c:v>
                </c:pt>
                <c:pt idx="25">
                  <c:v>11874.9</c:v>
                </c:pt>
                <c:pt idx="26">
                  <c:v>11003.1</c:v>
                </c:pt>
                <c:pt idx="27">
                  <c:v>10485.5</c:v>
                </c:pt>
                <c:pt idx="28">
                  <c:v>11525.1</c:v>
                </c:pt>
                <c:pt idx="29">
                  <c:v>14085.1</c:v>
                </c:pt>
                <c:pt idx="30">
                  <c:v>13680.5</c:v>
                </c:pt>
                <c:pt idx="31">
                  <c:v>12093.3</c:v>
                </c:pt>
                <c:pt idx="32">
                  <c:v>13860.4</c:v>
                </c:pt>
                <c:pt idx="33">
                  <c:v>18538.2</c:v>
                </c:pt>
              </c:numCache>
            </c:numRef>
          </c:val>
          <c:smooth val="0"/>
          <c:extLst>
            <c:ext xmlns:c16="http://schemas.microsoft.com/office/drawing/2014/chart" uri="{C3380CC4-5D6E-409C-BE32-E72D297353CC}">
              <c16:uniqueId val="{00000000-C76C-BB4E-B40D-3CD0B6436D85}"/>
            </c:ext>
          </c:extLst>
        </c:ser>
        <c:ser>
          <c:idx val="1"/>
          <c:order val="1"/>
          <c:tx>
            <c:strRef>
              <c:f>Analysis!$B$35</c:f>
              <c:strCache>
                <c:ptCount val="1"/>
                <c:pt idx="0">
                  <c:v>Domestic revenue</c:v>
                </c:pt>
              </c:strCache>
            </c:strRef>
          </c:tx>
          <c:spPr>
            <a:ln w="28575" cap="rnd">
              <a:solidFill>
                <a:schemeClr val="accent2"/>
              </a:solidFill>
              <a:round/>
            </a:ln>
            <a:effectLst/>
          </c:spPr>
          <c:marker>
            <c:symbol val="none"/>
          </c:marker>
          <c:cat>
            <c:numRef>
              <c:f>Analysis!$C$33:$AJ$33</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Analysis!$C$35:$AJ$35</c:f>
              <c:numCache>
                <c:formatCode>General</c:formatCode>
                <c:ptCount val="34"/>
                <c:pt idx="0">
                  <c:v>824.2</c:v>
                </c:pt>
                <c:pt idx="1">
                  <c:v>749.7</c:v>
                </c:pt>
                <c:pt idx="2">
                  <c:v>811.40000000000009</c:v>
                </c:pt>
                <c:pt idx="3">
                  <c:v>929.2</c:v>
                </c:pt>
                <c:pt idx="4">
                  <c:v>1127.1000000000001</c:v>
                </c:pt>
                <c:pt idx="5">
                  <c:v>1286.9000000000001</c:v>
                </c:pt>
                <c:pt idx="6">
                  <c:v>1484.8999999999999</c:v>
                </c:pt>
                <c:pt idx="7">
                  <c:v>1727.6000000000001</c:v>
                </c:pt>
                <c:pt idx="8">
                  <c:v>1889.8000000000002</c:v>
                </c:pt>
                <c:pt idx="9">
                  <c:v>1882.6000000000001</c:v>
                </c:pt>
                <c:pt idx="10">
                  <c:v>2091.9</c:v>
                </c:pt>
                <c:pt idx="11">
                  <c:v>2459.4</c:v>
                </c:pt>
                <c:pt idx="12">
                  <c:v>2465.8000000000002</c:v>
                </c:pt>
                <c:pt idx="13">
                  <c:v>2595</c:v>
                </c:pt>
                <c:pt idx="14">
                  <c:v>2957.1</c:v>
                </c:pt>
                <c:pt idx="15">
                  <c:v>3499.9000000000005</c:v>
                </c:pt>
                <c:pt idx="16">
                  <c:v>4043.7000000000003</c:v>
                </c:pt>
                <c:pt idx="17">
                  <c:v>5397</c:v>
                </c:pt>
                <c:pt idx="18">
                  <c:v>6307.6</c:v>
                </c:pt>
                <c:pt idx="19">
                  <c:v>6071.3</c:v>
                </c:pt>
                <c:pt idx="20">
                  <c:v>5773.8</c:v>
                </c:pt>
                <c:pt idx="21">
                  <c:v>6887.7999999999993</c:v>
                </c:pt>
                <c:pt idx="22">
                  <c:v>8279.9</c:v>
                </c:pt>
                <c:pt idx="23">
                  <c:v>8488.1</c:v>
                </c:pt>
                <c:pt idx="24">
                  <c:v>9020</c:v>
                </c:pt>
                <c:pt idx="25">
                  <c:v>11007.4</c:v>
                </c:pt>
                <c:pt idx="26">
                  <c:v>10183.6</c:v>
                </c:pt>
                <c:pt idx="27">
                  <c:v>9055.4</c:v>
                </c:pt>
                <c:pt idx="28">
                  <c:v>10085.200000000001</c:v>
                </c:pt>
                <c:pt idx="29">
                  <c:v>12249.4</c:v>
                </c:pt>
                <c:pt idx="30">
                  <c:v>11904.9</c:v>
                </c:pt>
                <c:pt idx="31">
                  <c:v>10668.3</c:v>
                </c:pt>
                <c:pt idx="32">
                  <c:v>11772.4</c:v>
                </c:pt>
                <c:pt idx="33">
                  <c:v>17066.100000000002</c:v>
                </c:pt>
              </c:numCache>
            </c:numRef>
          </c:val>
          <c:smooth val="0"/>
          <c:extLst>
            <c:ext xmlns:c16="http://schemas.microsoft.com/office/drawing/2014/chart" uri="{C3380CC4-5D6E-409C-BE32-E72D297353CC}">
              <c16:uniqueId val="{00000001-C76C-BB4E-B40D-3CD0B6436D85}"/>
            </c:ext>
          </c:extLst>
        </c:ser>
        <c:dLbls>
          <c:showLegendKey val="0"/>
          <c:showVal val="0"/>
          <c:showCatName val="0"/>
          <c:showSerName val="0"/>
          <c:showPercent val="0"/>
          <c:showBubbleSize val="0"/>
        </c:dLbls>
        <c:smooth val="0"/>
        <c:axId val="252679616"/>
        <c:axId val="252680176"/>
      </c:lineChart>
      <c:catAx>
        <c:axId val="252679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80176"/>
        <c:crosses val="autoZero"/>
        <c:auto val="1"/>
        <c:lblAlgn val="ctr"/>
        <c:lblOffset val="100"/>
        <c:noMultiLvlLbl val="0"/>
      </c:catAx>
      <c:valAx>
        <c:axId val="252680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79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Analysis!$B$38</c:f>
              <c:strCache>
                <c:ptCount val="1"/>
                <c:pt idx="0">
                  <c:v>Real revenue (2020 prices)</c:v>
                </c:pt>
              </c:strCache>
            </c:strRef>
          </c:tx>
          <c:spPr>
            <a:ln w="28575" cap="rnd">
              <a:solidFill>
                <a:schemeClr val="accent1"/>
              </a:solidFill>
              <a:round/>
            </a:ln>
            <a:effectLst/>
          </c:spPr>
          <c:marker>
            <c:symbol val="none"/>
          </c:marker>
          <c:cat>
            <c:numRef>
              <c:f>Analysis!$C$37:$AJ$37</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Analysis!$C$38:$AJ$38</c:f>
              <c:numCache>
                <c:formatCode>General</c:formatCode>
                <c:ptCount val="34"/>
                <c:pt idx="0">
                  <c:v>8302.3693501314519</c:v>
                </c:pt>
                <c:pt idx="1">
                  <c:v>7571.2281441294945</c:v>
                </c:pt>
                <c:pt idx="2">
                  <c:v>7345.1422465088299</c:v>
                </c:pt>
                <c:pt idx="3">
                  <c:v>7723.0305787482976</c:v>
                </c:pt>
                <c:pt idx="4">
                  <c:v>8554.6178047564918</c:v>
                </c:pt>
                <c:pt idx="5">
                  <c:v>9226.1481077026492</c:v>
                </c:pt>
                <c:pt idx="6">
                  <c:v>9329.2802390331854</c:v>
                </c:pt>
                <c:pt idx="7">
                  <c:v>9212.0171298268488</c:v>
                </c:pt>
                <c:pt idx="8">
                  <c:v>10282.762365876881</c:v>
                </c:pt>
                <c:pt idx="9">
                  <c:v>9673.7598571387571</c:v>
                </c:pt>
                <c:pt idx="10">
                  <c:v>9189.988597762318</c:v>
                </c:pt>
                <c:pt idx="11">
                  <c:v>9208.9857593390389</c:v>
                </c:pt>
                <c:pt idx="12">
                  <c:v>9018.0735777638838</c:v>
                </c:pt>
                <c:pt idx="13">
                  <c:v>8323.8791576560889</c:v>
                </c:pt>
                <c:pt idx="14">
                  <c:v>8058.9514729639404</c:v>
                </c:pt>
                <c:pt idx="15">
                  <c:v>9404.0849712538638</c:v>
                </c:pt>
                <c:pt idx="16">
                  <c:v>11310.654258808916</c:v>
                </c:pt>
                <c:pt idx="17">
                  <c:v>13091.460518896263</c:v>
                </c:pt>
                <c:pt idx="18">
                  <c:v>14447.042522648189</c:v>
                </c:pt>
                <c:pt idx="19">
                  <c:v>13121.77059199482</c:v>
                </c:pt>
                <c:pt idx="20">
                  <c:v>11541.078182619896</c:v>
                </c:pt>
                <c:pt idx="21">
                  <c:v>13667.8908797108</c:v>
                </c:pt>
                <c:pt idx="22">
                  <c:v>14708.539621019088</c:v>
                </c:pt>
                <c:pt idx="23">
                  <c:v>14242.558044344529</c:v>
                </c:pt>
                <c:pt idx="24">
                  <c:v>14343.845864200304</c:v>
                </c:pt>
                <c:pt idx="25">
                  <c:v>16355.469830977865</c:v>
                </c:pt>
                <c:pt idx="26">
                  <c:v>14296.912458387536</c:v>
                </c:pt>
                <c:pt idx="27">
                  <c:v>12768.854055028092</c:v>
                </c:pt>
                <c:pt idx="28">
                  <c:v>13315.787933187599</c:v>
                </c:pt>
                <c:pt idx="29">
                  <c:v>15543.0205308</c:v>
                </c:pt>
                <c:pt idx="30">
                  <c:v>14460.288499999999</c:v>
                </c:pt>
                <c:pt idx="31">
                  <c:v>12093.3</c:v>
                </c:pt>
                <c:pt idx="32">
                  <c:v>12990.065604498597</c:v>
                </c:pt>
                <c:pt idx="33">
                  <c:v>16267.914872108086</c:v>
                </c:pt>
              </c:numCache>
            </c:numRef>
          </c:val>
          <c:smooth val="0"/>
          <c:extLst>
            <c:ext xmlns:c16="http://schemas.microsoft.com/office/drawing/2014/chart" uri="{C3380CC4-5D6E-409C-BE32-E72D297353CC}">
              <c16:uniqueId val="{00000000-FEF2-C841-9BD9-2463D0437819}"/>
            </c:ext>
          </c:extLst>
        </c:ser>
        <c:dLbls>
          <c:showLegendKey val="0"/>
          <c:showVal val="0"/>
          <c:showCatName val="0"/>
          <c:showSerName val="0"/>
          <c:showPercent val="0"/>
          <c:showBubbleSize val="0"/>
        </c:dLbls>
        <c:smooth val="0"/>
        <c:axId val="252682416"/>
        <c:axId val="252682976"/>
      </c:lineChart>
      <c:catAx>
        <c:axId val="25268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82976"/>
        <c:crosses val="autoZero"/>
        <c:auto val="1"/>
        <c:lblAlgn val="ctr"/>
        <c:lblOffset val="100"/>
        <c:noMultiLvlLbl val="0"/>
      </c:catAx>
      <c:valAx>
        <c:axId val="252682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82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a:t>
            </a:r>
            <a:r>
              <a:rPr lang="en-US" baseline="0"/>
              <a:t> e</a:t>
            </a:r>
            <a:r>
              <a:rPr lang="en-US"/>
              <a:t>xpenditure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Analysis!$B$57</c:f>
              <c:strCache>
                <c:ptCount val="1"/>
                <c:pt idx="0">
                  <c:v>Real expenditure (2020 prices)</c:v>
                </c:pt>
              </c:strCache>
            </c:strRef>
          </c:tx>
          <c:spPr>
            <a:ln w="28575" cap="rnd">
              <a:solidFill>
                <a:schemeClr val="accent1"/>
              </a:solidFill>
              <a:round/>
            </a:ln>
            <a:effectLst/>
          </c:spPr>
          <c:marker>
            <c:symbol val="none"/>
          </c:marker>
          <c:cat>
            <c:numRef>
              <c:f>Analysis!$C$56:$AJ$56</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Analysis!$C$57:$AJ$57</c:f>
              <c:numCache>
                <c:formatCode>General</c:formatCode>
                <c:ptCount val="34"/>
                <c:pt idx="0">
                  <c:v>8590.6062582334598</c:v>
                </c:pt>
                <c:pt idx="1">
                  <c:v>8338.3805963913765</c:v>
                </c:pt>
                <c:pt idx="2">
                  <c:v>8501.8124735949987</c:v>
                </c:pt>
                <c:pt idx="3">
                  <c:v>9320.473065405431</c:v>
                </c:pt>
                <c:pt idx="4">
                  <c:v>10492.104407744055</c:v>
                </c:pt>
                <c:pt idx="5">
                  <c:v>10203.610103269684</c:v>
                </c:pt>
                <c:pt idx="6">
                  <c:v>9510.2734778713075</c:v>
                </c:pt>
                <c:pt idx="7">
                  <c:v>9032.8932261062346</c:v>
                </c:pt>
                <c:pt idx="8">
                  <c:v>10237.928812097054</c:v>
                </c:pt>
                <c:pt idx="9">
                  <c:v>10176.586509579603</c:v>
                </c:pt>
                <c:pt idx="10">
                  <c:v>10020.986788210037</c:v>
                </c:pt>
                <c:pt idx="11">
                  <c:v>9921.9874123236859</c:v>
                </c:pt>
                <c:pt idx="12">
                  <c:v>10035.749929135505</c:v>
                </c:pt>
                <c:pt idx="13">
                  <c:v>9559.8982146595499</c:v>
                </c:pt>
                <c:pt idx="14">
                  <c:v>8333.3898905660371</c:v>
                </c:pt>
                <c:pt idx="15">
                  <c:v>8967.7817830988533</c:v>
                </c:pt>
                <c:pt idx="16">
                  <c:v>11294.304473235434</c:v>
                </c:pt>
                <c:pt idx="17">
                  <c:v>11980.109269446897</c:v>
                </c:pt>
                <c:pt idx="18">
                  <c:v>13468.230006743872</c:v>
                </c:pt>
                <c:pt idx="19">
                  <c:v>14009.44214958032</c:v>
                </c:pt>
                <c:pt idx="20">
                  <c:v>11603.370472361157</c:v>
                </c:pt>
                <c:pt idx="21">
                  <c:v>13360.322474380368</c:v>
                </c:pt>
                <c:pt idx="22">
                  <c:v>13576.578479834145</c:v>
                </c:pt>
                <c:pt idx="23">
                  <c:v>0</c:v>
                </c:pt>
                <c:pt idx="24">
                  <c:v>0</c:v>
                </c:pt>
                <c:pt idx="25">
                  <c:v>0</c:v>
                </c:pt>
                <c:pt idx="26">
                  <c:v>826.38859262702988</c:v>
                </c:pt>
                <c:pt idx="27">
                  <c:v>629.58347684416799</c:v>
                </c:pt>
                <c:pt idx="28">
                  <c:v>565.32394822679998</c:v>
                </c:pt>
                <c:pt idx="29">
                  <c:v>754.79947200000004</c:v>
                </c:pt>
                <c:pt idx="30">
                  <c:v>1256.3501999999999</c:v>
                </c:pt>
                <c:pt idx="31">
                  <c:v>1465</c:v>
                </c:pt>
                <c:pt idx="32">
                  <c:v>1292.7835051546392</c:v>
                </c:pt>
                <c:pt idx="33">
                  <c:v>1173.176219510055</c:v>
                </c:pt>
              </c:numCache>
            </c:numRef>
          </c:val>
          <c:smooth val="0"/>
          <c:extLst>
            <c:ext xmlns:c16="http://schemas.microsoft.com/office/drawing/2014/chart" uri="{C3380CC4-5D6E-409C-BE32-E72D297353CC}">
              <c16:uniqueId val="{00000000-4259-7341-9C28-90BC38CDE3E7}"/>
            </c:ext>
          </c:extLst>
        </c:ser>
        <c:ser>
          <c:idx val="1"/>
          <c:order val="1"/>
          <c:tx>
            <c:strRef>
              <c:f>Analysis!$B$58</c:f>
              <c:strCache>
                <c:ptCount val="1"/>
                <c:pt idx="0">
                  <c:v>Real expenditure minus interest</c:v>
                </c:pt>
              </c:strCache>
            </c:strRef>
          </c:tx>
          <c:spPr>
            <a:ln w="28575" cap="rnd">
              <a:solidFill>
                <a:schemeClr val="accent2"/>
              </a:solidFill>
              <a:round/>
            </a:ln>
            <a:effectLst/>
          </c:spPr>
          <c:marker>
            <c:symbol val="none"/>
          </c:marker>
          <c:cat>
            <c:numRef>
              <c:f>Analysis!$C$56:$AJ$56</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Analysis!$C$58:$AJ$58</c:f>
              <c:numCache>
                <c:formatCode>General</c:formatCode>
                <c:ptCount val="34"/>
                <c:pt idx="0">
                  <c:v>7846.2671972541239</c:v>
                </c:pt>
                <c:pt idx="1">
                  <c:v>7506.9159625027487</c:v>
                </c:pt>
                <c:pt idx="2">
                  <c:v>7667.9505833998328</c:v>
                </c:pt>
                <c:pt idx="3">
                  <c:v>8325.5024444205319</c:v>
                </c:pt>
                <c:pt idx="4">
                  <c:v>9456.6864660664905</c:v>
                </c:pt>
                <c:pt idx="5">
                  <c:v>8960.4919866707751</c:v>
                </c:pt>
                <c:pt idx="6">
                  <c:v>8030.3557076111065</c:v>
                </c:pt>
                <c:pt idx="7">
                  <c:v>7784.8510676626001</c:v>
                </c:pt>
                <c:pt idx="8">
                  <c:v>8848.0886449224872</c:v>
                </c:pt>
                <c:pt idx="9">
                  <c:v>8790.2157229642835</c:v>
                </c:pt>
                <c:pt idx="10">
                  <c:v>8616.1956156365613</c:v>
                </c:pt>
                <c:pt idx="11">
                  <c:v>8595.6310387593639</c:v>
                </c:pt>
                <c:pt idx="12">
                  <c:v>8809.667958785165</c:v>
                </c:pt>
                <c:pt idx="13">
                  <c:v>8454.5729759785863</c:v>
                </c:pt>
                <c:pt idx="14">
                  <c:v>6700.4481877622438</c:v>
                </c:pt>
                <c:pt idx="15">
                  <c:v>8152.686134266155</c:v>
                </c:pt>
                <c:pt idx="16">
                  <c:v>10587.654000656847</c:v>
                </c:pt>
                <c:pt idx="17">
                  <c:v>11343.3327976646</c:v>
                </c:pt>
                <c:pt idx="18">
                  <c:v>12707.502345811097</c:v>
                </c:pt>
                <c:pt idx="19">
                  <c:v>13302.458595566035</c:v>
                </c:pt>
                <c:pt idx="20">
                  <c:v>10823.936028022028</c:v>
                </c:pt>
                <c:pt idx="21">
                  <c:v>12777.37881403589</c:v>
                </c:pt>
                <c:pt idx="22">
                  <c:v>12918.520355165396</c:v>
                </c:pt>
                <c:pt idx="23">
                  <c:v>-683.93432390799683</c:v>
                </c:pt>
                <c:pt idx="24">
                  <c:v>-755.19859356754523</c:v>
                </c:pt>
                <c:pt idx="25">
                  <c:v>-1285.1719929671362</c:v>
                </c:pt>
                <c:pt idx="26">
                  <c:v>-570.02621947402213</c:v>
                </c:pt>
                <c:pt idx="27">
                  <c:v>-910.03429834747908</c:v>
                </c:pt>
                <c:pt idx="28">
                  <c:v>-1322.4397938696002</c:v>
                </c:pt>
                <c:pt idx="29">
                  <c:v>-1380.1574556</c:v>
                </c:pt>
                <c:pt idx="30">
                  <c:v>-1013.2401999999998</c:v>
                </c:pt>
                <c:pt idx="31">
                  <c:v>-700.09999999999991</c:v>
                </c:pt>
                <c:pt idx="32">
                  <c:v>-820.33739456419846</c:v>
                </c:pt>
                <c:pt idx="33">
                  <c:v>-1089.7226639147177</c:v>
                </c:pt>
              </c:numCache>
            </c:numRef>
          </c:val>
          <c:smooth val="0"/>
          <c:extLst>
            <c:ext xmlns:c16="http://schemas.microsoft.com/office/drawing/2014/chart" uri="{C3380CC4-5D6E-409C-BE32-E72D297353CC}">
              <c16:uniqueId val="{00000001-4259-7341-9C28-90BC38CDE3E7}"/>
            </c:ext>
          </c:extLst>
        </c:ser>
        <c:dLbls>
          <c:showLegendKey val="0"/>
          <c:showVal val="0"/>
          <c:showCatName val="0"/>
          <c:showSerName val="0"/>
          <c:showPercent val="0"/>
          <c:showBubbleSize val="0"/>
        </c:dLbls>
        <c:smooth val="0"/>
        <c:axId val="253240896"/>
        <c:axId val="253241456"/>
      </c:lineChart>
      <c:catAx>
        <c:axId val="25324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241456"/>
        <c:crosses val="autoZero"/>
        <c:auto val="1"/>
        <c:lblAlgn val="ctr"/>
        <c:lblOffset val="100"/>
        <c:noMultiLvlLbl val="0"/>
      </c:catAx>
      <c:valAx>
        <c:axId val="253241456"/>
        <c:scaling>
          <c:orientation val="minMax"/>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 millions (2020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240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 revenue and expenditure per capita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Analysis!$B$73</c:f>
              <c:strCache>
                <c:ptCount val="1"/>
                <c:pt idx="0">
                  <c:v>Real government revenue per capita</c:v>
                </c:pt>
              </c:strCache>
            </c:strRef>
          </c:tx>
          <c:spPr>
            <a:ln w="28575" cap="rnd">
              <a:solidFill>
                <a:schemeClr val="accent1"/>
              </a:solidFill>
              <a:round/>
            </a:ln>
            <a:effectLst/>
          </c:spPr>
          <c:marker>
            <c:symbol val="none"/>
          </c:marker>
          <c:cat>
            <c:numRef>
              <c:f>Analysis!$C$72:$AJ$72</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Analysis!$C$73:$AJ$73</c:f>
              <c:numCache>
                <c:formatCode>General</c:formatCode>
                <c:ptCount val="34"/>
                <c:pt idx="0">
                  <c:v>1842.109147795381</c:v>
                </c:pt>
                <c:pt idx="1">
                  <c:v>1640.2712798538887</c:v>
                </c:pt>
                <c:pt idx="2">
                  <c:v>1554.347517125283</c:v>
                </c:pt>
                <c:pt idx="3">
                  <c:v>1596.9156426910324</c:v>
                </c:pt>
                <c:pt idx="4">
                  <c:v>1728.5370073487809</c:v>
                </c:pt>
                <c:pt idx="5">
                  <c:v>1821.3117908408497</c:v>
                </c:pt>
                <c:pt idx="6">
                  <c:v>1798.5680210048054</c:v>
                </c:pt>
                <c:pt idx="7">
                  <c:v>1733.4563855181107</c:v>
                </c:pt>
                <c:pt idx="8">
                  <c:v>1887.9089636854862</c:v>
                </c:pt>
                <c:pt idx="9">
                  <c:v>1733.1014574141207</c:v>
                </c:pt>
                <c:pt idx="10">
                  <c:v>1607.7203909690993</c:v>
                </c:pt>
                <c:pt idx="11">
                  <c:v>1574.8354550645408</c:v>
                </c:pt>
                <c:pt idx="12">
                  <c:v>1509.3947386128718</c:v>
                </c:pt>
                <c:pt idx="13">
                  <c:v>1364.8789058470904</c:v>
                </c:pt>
                <c:pt idx="14">
                  <c:v>1294.948301053261</c:v>
                </c:pt>
                <c:pt idx="15">
                  <c:v>1479.9688981545194</c:v>
                </c:pt>
                <c:pt idx="16">
                  <c:v>1741.4662326456478</c:v>
                </c:pt>
                <c:pt idx="17">
                  <c:v>1969.5603012980139</c:v>
                </c:pt>
                <c:pt idx="18">
                  <c:v>2121.9083228217187</c:v>
                </c:pt>
                <c:pt idx="19">
                  <c:v>1880.9335614032366</c:v>
                </c:pt>
                <c:pt idx="20">
                  <c:v>1615.3170068060772</c:v>
                </c:pt>
                <c:pt idx="21">
                  <c:v>1869.6228428084125</c:v>
                </c:pt>
                <c:pt idx="22">
                  <c:v>1968.4349483444084</c:v>
                </c:pt>
                <c:pt idx="23">
                  <c:v>1866.4073268942307</c:v>
                </c:pt>
                <c:pt idx="24">
                  <c:v>1841.6984926132004</c:v>
                </c:pt>
                <c:pt idx="25">
                  <c:v>2058.1380986694862</c:v>
                </c:pt>
                <c:pt idx="26">
                  <c:v>1763.3583145052171</c:v>
                </c:pt>
                <c:pt idx="27">
                  <c:v>1543.6683432580362</c:v>
                </c:pt>
                <c:pt idx="28">
                  <c:v>1578.0685196966733</c:v>
                </c:pt>
                <c:pt idx="29">
                  <c:v>1806.001607517084</c:v>
                </c:pt>
                <c:pt idx="30">
                  <c:v>1647.6878876504381</c:v>
                </c:pt>
                <c:pt idx="31">
                  <c:v>1350.9604849470572</c:v>
                </c:pt>
                <c:pt idx="32">
                  <c:v>1422.6857853836352</c:v>
                </c:pt>
                <c:pt idx="33">
                  <c:v>1729.7857470795905</c:v>
                </c:pt>
              </c:numCache>
            </c:numRef>
          </c:val>
          <c:smooth val="0"/>
          <c:extLst>
            <c:ext xmlns:c16="http://schemas.microsoft.com/office/drawing/2014/chart" uri="{C3380CC4-5D6E-409C-BE32-E72D297353CC}">
              <c16:uniqueId val="{00000000-D8A1-024D-94CE-ED1FED8175C2}"/>
            </c:ext>
          </c:extLst>
        </c:ser>
        <c:ser>
          <c:idx val="1"/>
          <c:order val="1"/>
          <c:tx>
            <c:strRef>
              <c:f>Analysis!$B$74</c:f>
              <c:strCache>
                <c:ptCount val="1"/>
                <c:pt idx="0">
                  <c:v>Real expenditure per capita</c:v>
                </c:pt>
              </c:strCache>
            </c:strRef>
          </c:tx>
          <c:spPr>
            <a:ln w="28575" cap="rnd">
              <a:solidFill>
                <a:schemeClr val="accent2"/>
              </a:solidFill>
              <a:prstDash val="sysDot"/>
              <a:round/>
            </a:ln>
            <a:effectLst/>
          </c:spPr>
          <c:marker>
            <c:symbol val="none"/>
          </c:marker>
          <c:cat>
            <c:numRef>
              <c:f>Analysis!$C$72:$AJ$72</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Analysis!$C$74:$AJ$74</c:f>
              <c:numCache>
                <c:formatCode>General</c:formatCode>
                <c:ptCount val="34"/>
                <c:pt idx="0">
                  <c:v>1906.0624390493479</c:v>
                </c:pt>
                <c:pt idx="1">
                  <c:v>1806.4712821204066</c:v>
                </c:pt>
                <c:pt idx="2">
                  <c:v>1799.1171124940665</c:v>
                </c:pt>
                <c:pt idx="3">
                  <c:v>1927.2239160082004</c:v>
                </c:pt>
                <c:pt idx="4">
                  <c:v>2120.0234969783205</c:v>
                </c:pt>
                <c:pt idx="5">
                  <c:v>2014.2702212543802</c:v>
                </c:pt>
                <c:pt idx="6">
                  <c:v>1833.4612435312695</c:v>
                </c:pt>
                <c:pt idx="7">
                  <c:v>1699.7500353965856</c:v>
                </c:pt>
                <c:pt idx="8">
                  <c:v>1879.6775502731048</c:v>
                </c:pt>
                <c:pt idx="9">
                  <c:v>1823.1853148843688</c:v>
                </c:pt>
                <c:pt idx="10">
                  <c:v>1753.097365208929</c:v>
                </c:pt>
                <c:pt idx="11">
                  <c:v>1696.7663942563111</c:v>
                </c:pt>
                <c:pt idx="12">
                  <c:v>1679.7277168399085</c:v>
                </c:pt>
                <c:pt idx="13">
                  <c:v>1567.5507979032554</c:v>
                </c:pt>
                <c:pt idx="14">
                  <c:v>1339.0462911962488</c:v>
                </c:pt>
                <c:pt idx="15">
                  <c:v>1411.3056363264011</c:v>
                </c:pt>
                <c:pt idx="16">
                  <c:v>1738.9489070484092</c:v>
                </c:pt>
                <c:pt idx="17">
                  <c:v>1802.3617447615611</c:v>
                </c:pt>
                <c:pt idx="18">
                  <c:v>1978.1453055312616</c:v>
                </c:pt>
                <c:pt idx="19">
                  <c:v>2008.1763913597558</c:v>
                </c:pt>
                <c:pt idx="20">
                  <c:v>1624.0355852109508</c:v>
                </c:pt>
                <c:pt idx="21">
                  <c:v>1827.550739556144</c:v>
                </c:pt>
                <c:pt idx="22">
                  <c:v>1816.9452744618914</c:v>
                </c:pt>
                <c:pt idx="23">
                  <c:v>0</c:v>
                </c:pt>
                <c:pt idx="24">
                  <c:v>0</c:v>
                </c:pt>
                <c:pt idx="25">
                  <c:v>0</c:v>
                </c:pt>
                <c:pt idx="26">
                  <c:v>101.92544719445593</c:v>
                </c:pt>
                <c:pt idx="27">
                  <c:v>76.112396496533748</c:v>
                </c:pt>
                <c:pt idx="28">
                  <c:v>66.997156353314253</c:v>
                </c:pt>
                <c:pt idx="29">
                  <c:v>87.70296977243224</c:v>
                </c:pt>
                <c:pt idx="30">
                  <c:v>143.15571969308948</c:v>
                </c:pt>
                <c:pt idx="31">
                  <c:v>163.65732351363476</c:v>
                </c:pt>
                <c:pt idx="32">
                  <c:v>141.58702291118482</c:v>
                </c:pt>
                <c:pt idx="33">
                  <c:v>124.74515137773381</c:v>
                </c:pt>
              </c:numCache>
            </c:numRef>
          </c:val>
          <c:smooth val="0"/>
          <c:extLst>
            <c:ext xmlns:c16="http://schemas.microsoft.com/office/drawing/2014/chart" uri="{C3380CC4-5D6E-409C-BE32-E72D297353CC}">
              <c16:uniqueId val="{00000001-D8A1-024D-94CE-ED1FED8175C2}"/>
            </c:ext>
          </c:extLst>
        </c:ser>
        <c:dLbls>
          <c:showLegendKey val="0"/>
          <c:showVal val="0"/>
          <c:showCatName val="0"/>
          <c:showSerName val="0"/>
          <c:showPercent val="0"/>
          <c:showBubbleSize val="0"/>
        </c:dLbls>
        <c:smooth val="0"/>
        <c:axId val="253244816"/>
        <c:axId val="253245376"/>
      </c:lineChart>
      <c:catAx>
        <c:axId val="25324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245376"/>
        <c:crosses val="autoZero"/>
        <c:auto val="1"/>
        <c:lblAlgn val="ctr"/>
        <c:lblOffset val="100"/>
        <c:noMultiLvlLbl val="0"/>
      </c:catAx>
      <c:valAx>
        <c:axId val="253245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Kina (2017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244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 revenue,</a:t>
            </a:r>
            <a:r>
              <a:rPr lang="en-US" baseline="0"/>
              <a:t> mining/oil &amp;</a:t>
            </a:r>
            <a:r>
              <a:rPr lang="en-US"/>
              <a:t> grants per capita</a:t>
            </a:r>
          </a:p>
        </c:rich>
      </c:tx>
      <c:layout>
        <c:manualLayout>
          <c:xMode val="edge"/>
          <c:yMode val="edge"/>
          <c:x val="0.23171522309711301"/>
          <c:y val="5.09259259259259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Analysis!$B$66</c:f>
              <c:strCache>
                <c:ptCount val="1"/>
                <c:pt idx="0">
                  <c:v>Real grants per capita (2020 prices)</c:v>
                </c:pt>
              </c:strCache>
            </c:strRef>
          </c:tx>
          <c:spPr>
            <a:solidFill>
              <a:schemeClr val="accent1"/>
            </a:solidFill>
            <a:ln>
              <a:noFill/>
            </a:ln>
            <a:effectLst/>
          </c:spPr>
          <c:cat>
            <c:numRef>
              <c:f>Analysis!$C$65:$AJ$65</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Analysis!$C$66:$AJ$66</c:f>
              <c:numCache>
                <c:formatCode>General</c:formatCode>
                <c:ptCount val="34"/>
                <c:pt idx="0">
                  <c:v>344.65736792265875</c:v>
                </c:pt>
                <c:pt idx="1">
                  <c:v>396.75689163823461</c:v>
                </c:pt>
                <c:pt idx="2">
                  <c:v>325.34968493325937</c:v>
                </c:pt>
                <c:pt idx="3">
                  <c:v>278.52024936494865</c:v>
                </c:pt>
                <c:pt idx="4">
                  <c:v>239.85811915224161</c:v>
                </c:pt>
                <c:pt idx="5">
                  <c:v>206.75909838849071</c:v>
                </c:pt>
                <c:pt idx="6">
                  <c:v>247.2822087429353</c:v>
                </c:pt>
                <c:pt idx="7">
                  <c:v>155.3780529992257</c:v>
                </c:pt>
                <c:pt idx="8">
                  <c:v>267.52093590238513</c:v>
                </c:pt>
                <c:pt idx="9">
                  <c:v>346.41404880014488</c:v>
                </c:pt>
                <c:pt idx="10">
                  <c:v>298.57664403711851</c:v>
                </c:pt>
                <c:pt idx="11">
                  <c:v>273.28618488988803</c:v>
                </c:pt>
                <c:pt idx="12">
                  <c:v>340.76074386544047</c:v>
                </c:pt>
                <c:pt idx="13">
                  <c:v>287.1462011631811</c:v>
                </c:pt>
                <c:pt idx="14">
                  <c:v>245.85605123966738</c:v>
                </c:pt>
                <c:pt idx="15">
                  <c:v>289.11384328717469</c:v>
                </c:pt>
                <c:pt idx="16">
                  <c:v>419.47798361260618</c:v>
                </c:pt>
                <c:pt idx="17">
                  <c:v>285.40462823486337</c:v>
                </c:pt>
                <c:pt idx="18">
                  <c:v>217.66723113485742</c:v>
                </c:pt>
                <c:pt idx="19">
                  <c:v>266.45207025377726</c:v>
                </c:pt>
                <c:pt idx="20">
                  <c:v>213.10731337818663</c:v>
                </c:pt>
                <c:pt idx="21">
                  <c:v>314.15192074198052</c:v>
                </c:pt>
                <c:pt idx="22">
                  <c:v>216.83691625412618</c:v>
                </c:pt>
                <c:pt idx="23">
                  <c:v>184.44318761990786</c:v>
                </c:pt>
                <c:pt idx="24">
                  <c:v>163.28269030240801</c:v>
                </c:pt>
                <c:pt idx="25">
                  <c:v>150.35367039686898</c:v>
                </c:pt>
                <c:pt idx="26">
                  <c:v>131.33318235197586</c:v>
                </c:pt>
                <c:pt idx="27">
                  <c:v>210.5383718175878</c:v>
                </c:pt>
                <c:pt idx="28">
                  <c:v>197.15758314559002</c:v>
                </c:pt>
                <c:pt idx="29">
                  <c:v>235.37476843750568</c:v>
                </c:pt>
                <c:pt idx="30">
                  <c:v>213.85436302124319</c:v>
                </c:pt>
                <c:pt idx="31">
                  <c:v>159.18886416855258</c:v>
                </c:pt>
                <c:pt idx="32">
                  <c:v>214.32050445016233</c:v>
                </c:pt>
                <c:pt idx="33">
                  <c:v>137.36056350000888</c:v>
                </c:pt>
              </c:numCache>
            </c:numRef>
          </c:val>
          <c:extLst>
            <c:ext xmlns:c16="http://schemas.microsoft.com/office/drawing/2014/chart" uri="{C3380CC4-5D6E-409C-BE32-E72D297353CC}">
              <c16:uniqueId val="{00000000-2D94-444F-8705-B70EA1900D7E}"/>
            </c:ext>
          </c:extLst>
        </c:ser>
        <c:ser>
          <c:idx val="1"/>
          <c:order val="1"/>
          <c:tx>
            <c:strRef>
              <c:f>Analysis!$B$67</c:f>
              <c:strCache>
                <c:ptCount val="1"/>
                <c:pt idx="0">
                  <c:v>Real revenue (excl. grants &amp; mining/oil) per capita</c:v>
                </c:pt>
              </c:strCache>
            </c:strRef>
          </c:tx>
          <c:spPr>
            <a:solidFill>
              <a:schemeClr val="accent2"/>
            </a:solidFill>
            <a:ln>
              <a:noFill/>
            </a:ln>
            <a:effectLst/>
          </c:spPr>
          <c:cat>
            <c:numRef>
              <c:f>Analysis!$C$65:$AJ$65</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Analysis!$C$67:$AJ$67</c:f>
              <c:numCache>
                <c:formatCode>General</c:formatCode>
                <c:ptCount val="34"/>
                <c:pt idx="0">
                  <c:v>1294.5090914332864</c:v>
                </c:pt>
                <c:pt idx="1">
                  <c:v>1234.2257653344916</c:v>
                </c:pt>
                <c:pt idx="2">
                  <c:v>1217.6378571594378</c:v>
                </c:pt>
                <c:pt idx="3">
                  <c:v>1211.130335496282</c:v>
                </c:pt>
                <c:pt idx="4">
                  <c:v>1137.4769395039125</c:v>
                </c:pt>
                <c:pt idx="5">
                  <c:v>1266.3994776295058</c:v>
                </c:pt>
                <c:pt idx="6">
                  <c:v>1256.8873060355954</c:v>
                </c:pt>
                <c:pt idx="7">
                  <c:v>1190.5923238047669</c:v>
                </c:pt>
                <c:pt idx="8">
                  <c:v>1248.6882658802679</c:v>
                </c:pt>
                <c:pt idx="9">
                  <c:v>1196.0602433376043</c:v>
                </c:pt>
                <c:pt idx="10">
                  <c:v>1142.8019485981599</c:v>
                </c:pt>
                <c:pt idx="11">
                  <c:v>1018.20801651461</c:v>
                </c:pt>
                <c:pt idx="12">
                  <c:v>905.55153449749264</c:v>
                </c:pt>
                <c:pt idx="13">
                  <c:v>926.22715914684181</c:v>
                </c:pt>
                <c:pt idx="14">
                  <c:v>872.31004154126128</c:v>
                </c:pt>
                <c:pt idx="15">
                  <c:v>940.5641955969603</c:v>
                </c:pt>
                <c:pt idx="16">
                  <c:v>946.05672899864396</c:v>
                </c:pt>
                <c:pt idx="17">
                  <c:v>1059.2362454410895</c:v>
                </c:pt>
                <c:pt idx="18">
                  <c:v>1182.557990399931</c:v>
                </c:pt>
                <c:pt idx="19">
                  <c:v>1089.7676937195658</c:v>
                </c:pt>
                <c:pt idx="20">
                  <c:v>1233.8852730262709</c:v>
                </c:pt>
                <c:pt idx="21">
                  <c:v>1222.0782970995813</c:v>
                </c:pt>
                <c:pt idx="22">
                  <c:v>1348.9794769538403</c:v>
                </c:pt>
                <c:pt idx="23">
                  <c:v>1487.5735429538145</c:v>
                </c:pt>
                <c:pt idx="24">
                  <c:v>1538.8393396374747</c:v>
                </c:pt>
                <c:pt idx="25">
                  <c:v>1612.9525796131202</c:v>
                </c:pt>
                <c:pt idx="26">
                  <c:v>1516.2852611409203</c:v>
                </c:pt>
                <c:pt idx="27">
                  <c:v>1271.4303478975132</c:v>
                </c:pt>
                <c:pt idx="28">
                  <c:v>1323.6080345812038</c:v>
                </c:pt>
                <c:pt idx="29">
                  <c:v>1419.1597072196746</c:v>
                </c:pt>
                <c:pt idx="30">
                  <c:v>1293.1950138723207</c:v>
                </c:pt>
                <c:pt idx="31">
                  <c:v>1104.4132405821483</c:v>
                </c:pt>
                <c:pt idx="32">
                  <c:v>1101.0510628287577</c:v>
                </c:pt>
                <c:pt idx="33">
                  <c:v>1184.9716324380229</c:v>
                </c:pt>
              </c:numCache>
            </c:numRef>
          </c:val>
          <c:extLst>
            <c:ext xmlns:c16="http://schemas.microsoft.com/office/drawing/2014/chart" uri="{C3380CC4-5D6E-409C-BE32-E72D297353CC}">
              <c16:uniqueId val="{00000001-2D94-444F-8705-B70EA1900D7E}"/>
            </c:ext>
          </c:extLst>
        </c:ser>
        <c:ser>
          <c:idx val="2"/>
          <c:order val="2"/>
          <c:tx>
            <c:strRef>
              <c:f>Analysis!$B$68</c:f>
              <c:strCache>
                <c:ptCount val="1"/>
                <c:pt idx="0">
                  <c:v>Real govt mining/oil revenue per capita</c:v>
                </c:pt>
              </c:strCache>
            </c:strRef>
          </c:tx>
          <c:spPr>
            <a:solidFill>
              <a:schemeClr val="tx1">
                <a:lumMod val="85000"/>
                <a:lumOff val="15000"/>
              </a:schemeClr>
            </a:solidFill>
            <a:ln w="25400">
              <a:noFill/>
            </a:ln>
            <a:effectLst/>
          </c:spPr>
          <c:cat>
            <c:numRef>
              <c:f>Analysis!$C$65:$AJ$65</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Analysis!$C$68:$AJ$68</c:f>
              <c:numCache>
                <c:formatCode>General</c:formatCode>
                <c:ptCount val="34"/>
                <c:pt idx="0">
                  <c:v>202.9426884394359</c:v>
                </c:pt>
                <c:pt idx="1">
                  <c:v>9.2886228811626825</c:v>
                </c:pt>
                <c:pt idx="2">
                  <c:v>11.359975032585874</c:v>
                </c:pt>
                <c:pt idx="3">
                  <c:v>107.26505782980195</c:v>
                </c:pt>
                <c:pt idx="4">
                  <c:v>351.20194869262696</c:v>
                </c:pt>
                <c:pt idx="5">
                  <c:v>348.15321482285299</c:v>
                </c:pt>
                <c:pt idx="6">
                  <c:v>294.39850622627449</c:v>
                </c:pt>
                <c:pt idx="7">
                  <c:v>387.4860087141185</c:v>
                </c:pt>
                <c:pt idx="8">
                  <c:v>371.69976190283319</c:v>
                </c:pt>
                <c:pt idx="9">
                  <c:v>190.62716527637147</c:v>
                </c:pt>
                <c:pt idx="10">
                  <c:v>166.3417983338212</c:v>
                </c:pt>
                <c:pt idx="11">
                  <c:v>283.34125366004275</c:v>
                </c:pt>
                <c:pt idx="12">
                  <c:v>263.08246024993883</c:v>
                </c:pt>
                <c:pt idx="13">
                  <c:v>151.50554553706746</c:v>
                </c:pt>
                <c:pt idx="14">
                  <c:v>176.78220827233224</c:v>
                </c:pt>
                <c:pt idx="15">
                  <c:v>250.29085927038446</c:v>
                </c:pt>
                <c:pt idx="16">
                  <c:v>375.93152003439775</c:v>
                </c:pt>
                <c:pt idx="17">
                  <c:v>624.91942762206133</c:v>
                </c:pt>
                <c:pt idx="18">
                  <c:v>721.68310128693008</c:v>
                </c:pt>
                <c:pt idx="19">
                  <c:v>524.71379742989348</c:v>
                </c:pt>
                <c:pt idx="20">
                  <c:v>168.32442040161953</c:v>
                </c:pt>
                <c:pt idx="21">
                  <c:v>333.39262496685063</c:v>
                </c:pt>
                <c:pt idx="22">
                  <c:v>402.6185551364419</c:v>
                </c:pt>
                <c:pt idx="23">
                  <c:v>223.53927799099486</c:v>
                </c:pt>
                <c:pt idx="24">
                  <c:v>127.51866400483215</c:v>
                </c:pt>
                <c:pt idx="25">
                  <c:v>229.43883443386179</c:v>
                </c:pt>
                <c:pt idx="26">
                  <c:v>109.39356958323211</c:v>
                </c:pt>
                <c:pt idx="27">
                  <c:v>61.699623542934809</c:v>
                </c:pt>
                <c:pt idx="28">
                  <c:v>57.302901969879457</c:v>
                </c:pt>
                <c:pt idx="29">
                  <c:v>151.46713185990382</c:v>
                </c:pt>
                <c:pt idx="30">
                  <c:v>140.63851075687415</c:v>
                </c:pt>
                <c:pt idx="31">
                  <c:v>87.358380196356578</c:v>
                </c:pt>
                <c:pt idx="32">
                  <c:v>107.31421810471491</c:v>
                </c:pt>
                <c:pt idx="33">
                  <c:v>407.45355114155893</c:v>
                </c:pt>
              </c:numCache>
            </c:numRef>
          </c:val>
          <c:extLst>
            <c:ext xmlns:c16="http://schemas.microsoft.com/office/drawing/2014/chart" uri="{C3380CC4-5D6E-409C-BE32-E72D297353CC}">
              <c16:uniqueId val="{00000002-2D94-444F-8705-B70EA1900D7E}"/>
            </c:ext>
          </c:extLst>
        </c:ser>
        <c:dLbls>
          <c:showLegendKey val="0"/>
          <c:showVal val="0"/>
          <c:showCatName val="0"/>
          <c:showSerName val="0"/>
          <c:showPercent val="0"/>
          <c:showBubbleSize val="0"/>
        </c:dLbls>
        <c:axId val="253974096"/>
        <c:axId val="253974656"/>
      </c:areaChart>
      <c:catAx>
        <c:axId val="253974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974656"/>
        <c:crosses val="autoZero"/>
        <c:auto val="1"/>
        <c:lblAlgn val="ctr"/>
        <c:lblOffset val="100"/>
        <c:noMultiLvlLbl val="0"/>
      </c:catAx>
      <c:valAx>
        <c:axId val="253974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Kina (2017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974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a:t>
            </a:r>
            <a:r>
              <a:rPr lang="en-US" baseline="0"/>
              <a:t> </a:t>
            </a:r>
            <a:r>
              <a:rPr lang="en-US"/>
              <a:t>debt service repayment schedule (2021-2027 projections)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Analysis!$B$53</c:f>
              <c:strCache>
                <c:ptCount val="1"/>
                <c:pt idx="0">
                  <c:v>Projected debt service repayment schedule</c:v>
                </c:pt>
              </c:strCache>
            </c:strRef>
          </c:tx>
          <c:spPr>
            <a:ln w="28575" cap="rnd">
              <a:solidFill>
                <a:schemeClr val="accent1"/>
              </a:solidFill>
              <a:round/>
            </a:ln>
            <a:effectLst/>
          </c:spPr>
          <c:marker>
            <c:symbol val="none"/>
          </c:marker>
          <c:cat>
            <c:numRef>
              <c:f>Analysis!$C$52:$AO$52</c:f>
              <c:numCache>
                <c:formatCode>General</c:formatCode>
                <c:ptCount val="3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pt idx="34">
                  <c:v>2023</c:v>
                </c:pt>
                <c:pt idx="35">
                  <c:v>2024</c:v>
                </c:pt>
                <c:pt idx="36">
                  <c:v>2025</c:v>
                </c:pt>
                <c:pt idx="37">
                  <c:v>2026</c:v>
                </c:pt>
                <c:pt idx="38">
                  <c:v>2027</c:v>
                </c:pt>
              </c:numCache>
            </c:numRef>
          </c:cat>
          <c:val>
            <c:numRef>
              <c:f>Analysis!$C$53:$AO$53</c:f>
              <c:numCache>
                <c:formatCode>General</c:formatCode>
                <c:ptCount val="39"/>
                <c:pt idx="0">
                  <c:v>744.33906097933618</c:v>
                </c:pt>
                <c:pt idx="1">
                  <c:v>831.46463388862685</c:v>
                </c:pt>
                <c:pt idx="2">
                  <c:v>833.8618901951653</c:v>
                </c:pt>
                <c:pt idx="3">
                  <c:v>994.97062098489846</c:v>
                </c:pt>
                <c:pt idx="4">
                  <c:v>1035.4179416775644</c:v>
                </c:pt>
                <c:pt idx="5">
                  <c:v>1243.1181165989101</c:v>
                </c:pt>
                <c:pt idx="6">
                  <c:v>1479.9177702602019</c:v>
                </c:pt>
                <c:pt idx="7">
                  <c:v>1248.0421584436335</c:v>
                </c:pt>
                <c:pt idx="8">
                  <c:v>1389.840167174566</c:v>
                </c:pt>
                <c:pt idx="9">
                  <c:v>1386.3707866153209</c:v>
                </c:pt>
                <c:pt idx="10">
                  <c:v>1404.7911725734771</c:v>
                </c:pt>
                <c:pt idx="11">
                  <c:v>1326.3563735643229</c:v>
                </c:pt>
                <c:pt idx="12">
                  <c:v>1226.0819703503396</c:v>
                </c:pt>
                <c:pt idx="13">
                  <c:v>1105.3252386809631</c:v>
                </c:pt>
                <c:pt idx="14">
                  <c:v>1632.9417028037944</c:v>
                </c:pt>
                <c:pt idx="15">
                  <c:v>815.09564883269866</c:v>
                </c:pt>
                <c:pt idx="16">
                  <c:v>706.6504725785851</c:v>
                </c:pt>
                <c:pt idx="17">
                  <c:v>636.77647178229813</c:v>
                </c:pt>
                <c:pt idx="18">
                  <c:v>760.72766093277392</c:v>
                </c:pt>
                <c:pt idx="19">
                  <c:v>706.98355401428262</c:v>
                </c:pt>
                <c:pt idx="20">
                  <c:v>779.43444433913032</c:v>
                </c:pt>
                <c:pt idx="21">
                  <c:v>582.94366034447614</c:v>
                </c:pt>
                <c:pt idx="22">
                  <c:v>658.05812466874943</c:v>
                </c:pt>
                <c:pt idx="23">
                  <c:v>683.93432390799683</c:v>
                </c:pt>
                <c:pt idx="24">
                  <c:v>755.19859356754523</c:v>
                </c:pt>
                <c:pt idx="25">
                  <c:v>1285.1719929671362</c:v>
                </c:pt>
                <c:pt idx="26">
                  <c:v>1396.4148121010519</c:v>
                </c:pt>
                <c:pt idx="27">
                  <c:v>1539.6177751916471</c:v>
                </c:pt>
                <c:pt idx="28">
                  <c:v>1887.7637420963999</c:v>
                </c:pt>
                <c:pt idx="29">
                  <c:v>2134.9569276000002</c:v>
                </c:pt>
                <c:pt idx="30">
                  <c:v>2269.5903999999996</c:v>
                </c:pt>
                <c:pt idx="31">
                  <c:v>2165.1</c:v>
                </c:pt>
                <c:pt idx="32">
                  <c:v>2113.1208997188378</c:v>
                </c:pt>
                <c:pt idx="33">
                  <c:v>2262.8988834247725</c:v>
                </c:pt>
                <c:pt idx="34">
                  <c:v>2360.4413231677672</c:v>
                </c:pt>
                <c:pt idx="35">
                  <c:v>2463.4764602901701</c:v>
                </c:pt>
                <c:pt idx="36">
                  <c:v>2530.3258025564592</c:v>
                </c:pt>
                <c:pt idx="37">
                  <c:v>2525.0892140335573</c:v>
                </c:pt>
                <c:pt idx="38">
                  <c:v>2334.3951056313922</c:v>
                </c:pt>
              </c:numCache>
            </c:numRef>
          </c:val>
          <c:smooth val="0"/>
          <c:extLst>
            <c:ext xmlns:c16="http://schemas.microsoft.com/office/drawing/2014/chart" uri="{C3380CC4-5D6E-409C-BE32-E72D297353CC}">
              <c16:uniqueId val="{00000000-57D6-CB47-A146-7C5E45F2310C}"/>
            </c:ext>
          </c:extLst>
        </c:ser>
        <c:dLbls>
          <c:showLegendKey val="0"/>
          <c:showVal val="0"/>
          <c:showCatName val="0"/>
          <c:showSerName val="0"/>
          <c:showPercent val="0"/>
          <c:showBubbleSize val="0"/>
        </c:dLbls>
        <c:smooth val="0"/>
        <c:axId val="422114464"/>
        <c:axId val="118643616"/>
      </c:lineChart>
      <c:catAx>
        <c:axId val="42211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643616"/>
        <c:crosses val="autoZero"/>
        <c:auto val="1"/>
        <c:lblAlgn val="ctr"/>
        <c:lblOffset val="100"/>
        <c:noMultiLvlLbl val="0"/>
      </c:catAx>
      <c:valAx>
        <c:axId val="118643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K millions (2020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114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190500</xdr:colOff>
      <xdr:row>78</xdr:row>
      <xdr:rowOff>166008</xdr:rowOff>
    </xdr:from>
    <xdr:to>
      <xdr:col>8</xdr:col>
      <xdr:colOff>367392</xdr:colOff>
      <xdr:row>95</xdr:row>
      <xdr:rowOff>68036</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288472</xdr:colOff>
      <xdr:row>2</xdr:row>
      <xdr:rowOff>126093</xdr:rowOff>
    </xdr:from>
    <xdr:to>
      <xdr:col>38</xdr:col>
      <xdr:colOff>774700</xdr:colOff>
      <xdr:row>17</xdr:row>
      <xdr:rowOff>2722</xdr:rowOff>
    </xdr:to>
    <xdr:graphicFrame macro="">
      <xdr:nvGraphicFramePr>
        <xdr:cNvPr id="19" name="Chart 18">
          <a:extLst>
            <a:ext uri="{FF2B5EF4-FFF2-40B4-BE49-F238E27FC236}">
              <a16:creationId xmlns:a16="http://schemas.microsoft.com/office/drawing/2014/main" id="{B8CA0804-D1F5-9546-86B9-2F4D3B7DF6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45</xdr:col>
      <xdr:colOff>438150</xdr:colOff>
      <xdr:row>2</xdr:row>
      <xdr:rowOff>164193</xdr:rowOff>
    </xdr:from>
    <xdr:to>
      <xdr:col>52</xdr:col>
      <xdr:colOff>199572</xdr:colOff>
      <xdr:row>16</xdr:row>
      <xdr:rowOff>189593</xdr:rowOff>
    </xdr:to>
    <xdr:graphicFrame macro="">
      <xdr:nvGraphicFramePr>
        <xdr:cNvPr id="20" name="Chart 19">
          <a:extLst>
            <a:ext uri="{FF2B5EF4-FFF2-40B4-BE49-F238E27FC236}">
              <a16:creationId xmlns:a16="http://schemas.microsoft.com/office/drawing/2014/main" id="{05C50A64-E379-254E-97C4-BBBCA1EAF1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450851</xdr:colOff>
      <xdr:row>2</xdr:row>
      <xdr:rowOff>138793</xdr:rowOff>
    </xdr:from>
    <xdr:to>
      <xdr:col>26</xdr:col>
      <xdr:colOff>15421</xdr:colOff>
      <xdr:row>17</xdr:row>
      <xdr:rowOff>24493</xdr:rowOff>
    </xdr:to>
    <xdr:graphicFrame macro="">
      <xdr:nvGraphicFramePr>
        <xdr:cNvPr id="21" name="Chart 20">
          <a:extLst>
            <a:ext uri="{FF2B5EF4-FFF2-40B4-BE49-F238E27FC236}">
              <a16:creationId xmlns:a16="http://schemas.microsoft.com/office/drawing/2014/main" id="{677E180A-857A-4843-B768-9A9EB5144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205921</xdr:colOff>
      <xdr:row>2</xdr:row>
      <xdr:rowOff>151493</xdr:rowOff>
    </xdr:from>
    <xdr:to>
      <xdr:col>31</xdr:col>
      <xdr:colOff>759279</xdr:colOff>
      <xdr:row>17</xdr:row>
      <xdr:rowOff>37193</xdr:rowOff>
    </xdr:to>
    <xdr:graphicFrame macro="">
      <xdr:nvGraphicFramePr>
        <xdr:cNvPr id="22" name="Chart 21">
          <a:extLst>
            <a:ext uri="{FF2B5EF4-FFF2-40B4-BE49-F238E27FC236}">
              <a16:creationId xmlns:a16="http://schemas.microsoft.com/office/drawing/2014/main" id="{EE208F25-4709-A648-B77F-57EE6901F2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39</xdr:col>
      <xdr:colOff>254000</xdr:colOff>
      <xdr:row>2</xdr:row>
      <xdr:rowOff>145143</xdr:rowOff>
    </xdr:from>
    <xdr:to>
      <xdr:col>45</xdr:col>
      <xdr:colOff>127000</xdr:colOff>
      <xdr:row>17</xdr:row>
      <xdr:rowOff>43543</xdr:rowOff>
    </xdr:to>
    <xdr:graphicFrame macro="">
      <xdr:nvGraphicFramePr>
        <xdr:cNvPr id="23" name="Chart 22">
          <a:extLst>
            <a:ext uri="{FF2B5EF4-FFF2-40B4-BE49-F238E27FC236}">
              <a16:creationId xmlns:a16="http://schemas.microsoft.com/office/drawing/2014/main" id="{4BD4733C-596B-1C40-8C3E-B7C3F3A1F0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254000</xdr:colOff>
      <xdr:row>2</xdr:row>
      <xdr:rowOff>171450</xdr:rowOff>
    </xdr:from>
    <xdr:to>
      <xdr:col>7</xdr:col>
      <xdr:colOff>838200</xdr:colOff>
      <xdr:row>17</xdr:row>
      <xdr:rowOff>57150</xdr:rowOff>
    </xdr:to>
    <xdr:graphicFrame macro="">
      <xdr:nvGraphicFramePr>
        <xdr:cNvPr id="24" name="Chart 23">
          <a:extLst>
            <a:ext uri="{FF2B5EF4-FFF2-40B4-BE49-F238E27FC236}">
              <a16:creationId xmlns:a16="http://schemas.microsoft.com/office/drawing/2014/main" id="{12D01665-1C26-1241-861A-7D51D4065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609600</xdr:colOff>
      <xdr:row>2</xdr:row>
      <xdr:rowOff>158750</xdr:rowOff>
    </xdr:from>
    <xdr:to>
      <xdr:col>13</xdr:col>
      <xdr:colOff>762000</xdr:colOff>
      <xdr:row>17</xdr:row>
      <xdr:rowOff>44450</xdr:rowOff>
    </xdr:to>
    <xdr:graphicFrame macro="">
      <xdr:nvGraphicFramePr>
        <xdr:cNvPr id="25" name="Chart 24">
          <a:extLst>
            <a:ext uri="{FF2B5EF4-FFF2-40B4-BE49-F238E27FC236}">
              <a16:creationId xmlns:a16="http://schemas.microsoft.com/office/drawing/2014/main" id="{25F96E6B-B48D-D340-B973-DFEB296DEF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616857</xdr:colOff>
      <xdr:row>3</xdr:row>
      <xdr:rowOff>3628</xdr:rowOff>
    </xdr:from>
    <xdr:to>
      <xdr:col>19</xdr:col>
      <xdr:colOff>725715</xdr:colOff>
      <xdr:row>16</xdr:row>
      <xdr:rowOff>128814</xdr:rowOff>
    </xdr:to>
    <xdr:graphicFrame macro="">
      <xdr:nvGraphicFramePr>
        <xdr:cNvPr id="7" name="Chart 6">
          <a:extLst>
            <a:ext uri="{FF2B5EF4-FFF2-40B4-BE49-F238E27FC236}">
              <a16:creationId xmlns:a16="http://schemas.microsoft.com/office/drawing/2014/main" id="{0B7559B5-5B5F-184C-B361-F159DAEE8E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Alyssa Leng" id="{155CA017-763C-4788-9FB4-0E3DF9F0A87C}" userId="" providerId=""/>
  <person displayName="Alyssa Leng" id="{3821110E-10C0-4401-8548-1328879EE7C2}" userId="S::u7417227@anu.edu.au::7a9c3de3-e894-4444-b254-e0a192c1337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59" dT="2022-12-14T02:13:58.78" personId="{3821110E-10C0-4401-8548-1328879EE7C2}" id="{F0B10889-392B-46BF-8972-5C110FB155CD}">
    <text>In 2023 budget it is "Transport and storage"</text>
  </threadedComment>
  <threadedComment ref="A77" dT="2022-12-14T05:31:56.33" personId="{3821110E-10C0-4401-8548-1328879EE7C2}" id="{DE6635A7-69A5-4472-AD44-EB3066DAE444}">
    <text>In 2023 budget it is "Financial and Insurance Activities"</text>
  </threadedComment>
  <threadedComment ref="A209" dT="2022-12-14T02:13:58.78" personId="{3821110E-10C0-4401-8548-1328879EE7C2}" id="{A7B275BE-BF0E-4DAB-A7A1-7A6F0034BF22}">
    <text>In 2023 budget it is "Transport and storage"</text>
  </threadedComment>
  <threadedComment ref="A227" dT="2022-12-14T05:31:56.33" personId="{3821110E-10C0-4401-8548-1328879EE7C2}" id="{1D910362-1538-4A08-8D0D-37BF938C3166}">
    <text>In 2023 budget it is "Financial and Insurance Activities"</text>
  </threadedComment>
</ThreadedComments>
</file>

<file path=xl/threadedComments/threadedComment2.xml><?xml version="1.0" encoding="utf-8"?>
<ThreadedComments xmlns="http://schemas.microsoft.com/office/spreadsheetml/2018/threadedcomments" xmlns:x="http://schemas.openxmlformats.org/spreadsheetml/2006/main">
  <threadedComment ref="L3" dT="2023-06-04T23:58:03.30" personId="{3821110E-10C0-4401-8548-1328879EE7C2}" id="{3C451DAF-881E-423E-A49A-60E02197244F}">
    <text>Source: Table C</text>
  </threadedComment>
  <threadedComment ref="L90" dT="2023-06-04T23:55:25.79" personId="{3821110E-10C0-4401-8548-1328879EE7C2}" id="{1EAE4FFB-38E5-4DF8-91D7-EB3180F371DB}">
    <text>Source: Box 3: 2022 Dividend Outcome</text>
  </threadedComment>
  <threadedComment ref="L114" dT="2023-06-04T23:58:03.30" personId="{3821110E-10C0-4401-8548-1328879EE7C2}" id="{8AB06F78-BB95-43C0-9428-0EB3832DB1EB}">
    <text>Source: Table C</text>
  </threadedComment>
  <threadedComment ref="L201" dT="2023-06-04T23:55:25.79" personId="{3821110E-10C0-4401-8548-1328879EE7C2}" id="{131E15B9-BE3B-4712-9DB5-62E373AF6D4E}">
    <text>Source: Box 3: 2022 Dividend Outcome</text>
  </threadedComment>
</ThreadedComments>
</file>

<file path=xl/threadedComments/threadedComment3.xml><?xml version="1.0" encoding="utf-8"?>
<ThreadedComments xmlns="http://schemas.microsoft.com/office/spreadsheetml/2018/threadedcomments" xmlns:x="http://schemas.openxmlformats.org/spreadsheetml/2006/main">
  <threadedComment ref="M3" dT="2023-06-05T00:32:23.12" personId="{3821110E-10C0-4401-8548-1328879EE7C2}" id="{8DAE456F-283B-4706-89C5-7321BA90C44E}">
    <text>Table D(i)</text>
  </threadedComment>
  <threadedComment ref="M52" dT="2023-06-05T00:32:23.12" personId="{3821110E-10C0-4401-8548-1328879EE7C2}" id="{73AF0B72-584F-4054-8BAD-03A1825EBAA7}">
    <text>Table D(i)</text>
  </threadedComment>
</ThreadedComments>
</file>

<file path=xl/threadedComments/threadedComment4.xml><?xml version="1.0" encoding="utf-8"?>
<ThreadedComments xmlns="http://schemas.microsoft.com/office/spreadsheetml/2018/threadedcomments" xmlns:x="http://schemas.openxmlformats.org/spreadsheetml/2006/main">
  <threadedComment ref="M3" dT="2023-06-05T00:32:31.43" personId="{3821110E-10C0-4401-8548-1328879EE7C2}" id="{1923157F-91F8-41DC-8730-75EA8FB79B82}">
    <text>Table D(ii)</text>
  </threadedComment>
  <threadedComment ref="M107" dT="2023-06-05T00:32:31.43" personId="{3821110E-10C0-4401-8548-1328879EE7C2}" id="{0133243B-BADD-465D-8C8C-87452811306F}">
    <text>Table D(ii)</text>
  </threadedComment>
</ThreadedComments>
</file>

<file path=xl/threadedComments/threadedComment5.xml><?xml version="1.0" encoding="utf-8"?>
<ThreadedComments xmlns="http://schemas.microsoft.com/office/spreadsheetml/2018/threadedcomments" xmlns:x="http://schemas.openxmlformats.org/spreadsheetml/2006/main">
  <threadedComment ref="AD102" dT="2023-05-16T01:08:10.95" personId="{3821110E-10C0-4401-8548-1328879EE7C2}" id="{A2F6AD34-CD5B-4B3D-9289-A3A774533037}">
    <text>Source: 2016 FBO</text>
  </threadedComment>
  <threadedComment ref="AE102" dT="2023-05-16T01:08:24.45" personId="{3821110E-10C0-4401-8548-1328879EE7C2}" id="{9249A85B-F2D1-477D-81FD-9796EC376394}">
    <text>2018 FBO</text>
  </threadedComment>
  <threadedComment ref="AF102" dT="2023-05-16T01:08:52.13" personId="{3821110E-10C0-4401-8548-1328879EE7C2}" id="{FFC66086-84BA-46E7-89C0-1FB5788778E2}">
    <text>2018 FBO</text>
  </threadedComment>
  <threadedComment ref="AG102" dT="2023-05-16T01:09:03.81" personId="{3821110E-10C0-4401-8548-1328879EE7C2}" id="{4E3DC9FE-E3B1-4322-9CE9-1D1626D34590}">
    <text>2020 FBO</text>
  </threadedComment>
  <threadedComment ref="AH102" dT="2023-05-16T01:09:15.12" personId="{3821110E-10C0-4401-8548-1328879EE7C2}" id="{2260F1F6-3903-4455-BC73-83E873C3B83D}">
    <text>2020 FBO</text>
  </threadedComment>
  <threadedComment ref="AI102" dT="2023-05-16T01:09:27.92" personId="{3821110E-10C0-4401-8548-1328879EE7C2}" id="{87311B81-ED2D-497A-964A-8ED785F5AEFE}">
    <text>2022 FBO</text>
  </threadedComment>
  <threadedComment ref="AJ102" dT="2023-05-16T01:09:36.26" personId="{3821110E-10C0-4401-8548-1328879EE7C2}" id="{5FEF0CAE-96B0-4AD6-8DC8-33ECDF9BBBFF}">
    <text>2022 FBO</text>
  </threadedComment>
  <threadedComment ref="AD103" dT="2023-05-16T01:08:16.99" personId="{3821110E-10C0-4401-8548-1328879EE7C2}" id="{5E88B086-E857-48CD-B8FF-C21F43866345}">
    <text>Source: 2016 FBO</text>
  </threadedComment>
  <threadedComment ref="AE103" dT="2023-05-16T01:08:29.07" personId="{3821110E-10C0-4401-8548-1328879EE7C2}" id="{68B9375C-4E3A-43C8-A25B-D93F7607A280}">
    <text>2018 FBO</text>
  </threadedComment>
  <threadedComment ref="AF103" dT="2023-05-16T01:08:58.31" personId="{3821110E-10C0-4401-8548-1328879EE7C2}" id="{74243098-BE0C-4EF4-97DC-92FCCF0B07C5}">
    <text>2018 FBO</text>
  </threadedComment>
  <threadedComment ref="AG103" dT="2023-05-16T01:09:08.98" personId="{3821110E-10C0-4401-8548-1328879EE7C2}" id="{C2DC00C2-5FB0-4945-9DAD-E110641DF09E}">
    <text>2020 FBO</text>
  </threadedComment>
  <threadedComment ref="AH103" dT="2023-05-16T01:09:19.55" personId="{3821110E-10C0-4401-8548-1328879EE7C2}" id="{B0061A3F-F015-4461-AC83-1FC1AA153EC2}">
    <text>2020 FBO</text>
  </threadedComment>
  <threadedComment ref="AI103" dT="2023-05-16T01:09:32.04" personId="{3821110E-10C0-4401-8548-1328879EE7C2}" id="{B6CB5BFA-CF4E-425E-A57B-B458566CEBEE}">
    <text>2022 FBO</text>
  </threadedComment>
  <threadedComment ref="AJ103" dT="2023-05-16T01:09:40.50" personId="{3821110E-10C0-4401-8548-1328879EE7C2}" id="{947FB4F9-F95C-4848-A02A-A574A3D926A3}">
    <text>2022 FBO</text>
  </threadedComment>
  <threadedComment ref="AJ111" dT="2023-06-14T00:45:33.37" personId="{155CA017-763C-4788-9FB4-0E3DF9F0A87C}" id="{3AECF91B-AC2C-407A-8C82-8C272252609D}">
    <text>GoPNG PIP from FBO 2022 table 29</text>
  </threadedComment>
</ThreadedComments>
</file>

<file path=xl/threadedComments/threadedComment6.xml><?xml version="1.0" encoding="utf-8"?>
<ThreadedComments xmlns="http://schemas.microsoft.com/office/spreadsheetml/2018/threadedcomments" xmlns:x="http://schemas.openxmlformats.org/spreadsheetml/2006/main">
  <threadedComment ref="L23" dT="2023-06-05T01:26:09.82" personId="{3821110E-10C0-4401-8548-1328879EE7C2}" id="{488F5C38-C712-4641-B4F6-1FCE41F3B92C}">
    <text>From 2023 budget</text>
  </threadedComment>
  <threadedComment ref="L53" dT="2023-06-05T01:26:09.82" personId="{3821110E-10C0-4401-8548-1328879EE7C2}" id="{724B8D14-1FB5-473F-998B-1DFD6C8E0780}">
    <text>From 2023 budget</text>
  </threadedComment>
</ThreadedComments>
</file>

<file path=xl/threadedComments/threadedComment7.xml><?xml version="1.0" encoding="utf-8"?>
<ThreadedComments xmlns="http://schemas.microsoft.com/office/spreadsheetml/2018/threadedcomments" xmlns:x="http://schemas.openxmlformats.org/spreadsheetml/2006/main">
  <threadedComment ref="A21" dT="2022-12-14T05:32:16.38" personId="{3821110E-10C0-4401-8548-1328879EE7C2}" id="{8A891EE3-8701-4B5D-890D-646E1E1050C1}">
    <text>Is entered as US$/oz in 2023 budget</text>
  </threadedComment>
  <threadedComment ref="A50" dT="2022-12-14T05:32:16.38" personId="{3821110E-10C0-4401-8548-1328879EE7C2}" id="{E1B52548-6C9C-4AF4-95EC-823629235E16}">
    <text>Is entered as US$/oz in 2023 budget</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vpolicy.crawford.anu.edu.au/png-project/png-budget-database" TargetMode="External"/><Relationship Id="rId1" Type="http://schemas.openxmlformats.org/officeDocument/2006/relationships/hyperlink" Target="mailto:alyssa.leng@anu.edu.a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microsoft.com/office/2017/10/relationships/threadedComment" Target="../threadedComments/threadedComment6.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7.xml"/><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microsoft.com/office/2017/10/relationships/threadedComment" Target="../threadedComments/threadedComment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128"/>
  <sheetViews>
    <sheetView tabSelected="1" zoomScale="72" workbookViewId="0">
      <selection activeCell="L3" sqref="L3"/>
    </sheetView>
  </sheetViews>
  <sheetFormatPr defaultColWidth="11.453125" defaultRowHeight="14"/>
  <cols>
    <col min="1" max="1" width="11.453125" style="99"/>
    <col min="2" max="2" width="18.08984375" style="99" customWidth="1"/>
    <col min="3" max="3" width="12.08984375" style="99" customWidth="1"/>
    <col min="4" max="4" width="15.08984375" style="99" customWidth="1"/>
    <col min="5" max="5" width="11.453125" style="99"/>
    <col min="6" max="6" width="17" style="99" customWidth="1"/>
    <col min="7" max="7" width="14.453125" style="99" customWidth="1"/>
    <col min="8" max="8" width="11.453125" style="99"/>
    <col min="9" max="9" width="3.453125" style="99" customWidth="1"/>
    <col min="10" max="10" width="11.453125" style="99"/>
    <col min="11" max="11" width="17.453125" style="99" customWidth="1"/>
    <col min="12" max="12" width="11.453125" style="99"/>
    <col min="13" max="13" width="46.90625" style="99" customWidth="1"/>
    <col min="14" max="16384" width="11.453125" style="99"/>
  </cols>
  <sheetData>
    <row r="2" spans="2:13" ht="20">
      <c r="B2" s="288" t="s">
        <v>0</v>
      </c>
      <c r="C2" s="289"/>
      <c r="D2" s="289"/>
      <c r="E2" s="289"/>
      <c r="F2" s="290"/>
      <c r="G2" s="290"/>
      <c r="H2" s="291"/>
      <c r="I2" s="289"/>
      <c r="J2" s="289"/>
      <c r="K2" s="291" t="s">
        <v>1</v>
      </c>
      <c r="L2" s="321">
        <v>45279</v>
      </c>
      <c r="M2" s="292"/>
    </row>
    <row r="3" spans="2:13" ht="20">
      <c r="B3" s="327"/>
      <c r="F3" s="294"/>
      <c r="G3" s="294"/>
      <c r="H3" s="295"/>
      <c r="J3" s="99" t="s">
        <v>2</v>
      </c>
      <c r="K3" s="296"/>
      <c r="L3" s="660" t="s">
        <v>915</v>
      </c>
      <c r="M3" s="297"/>
    </row>
    <row r="4" spans="2:13" ht="18">
      <c r="B4" s="293"/>
      <c r="F4" s="294"/>
      <c r="G4" s="294"/>
      <c r="H4" s="295"/>
      <c r="J4" s="294"/>
      <c r="K4" s="296" t="s">
        <v>4</v>
      </c>
      <c r="L4" s="294" t="s">
        <v>930</v>
      </c>
      <c r="M4" s="297"/>
    </row>
    <row r="5" spans="2:13" s="294" customFormat="1" ht="14.5">
      <c r="B5" s="298"/>
      <c r="C5" s="299"/>
      <c r="D5" s="299"/>
      <c r="E5" s="299"/>
      <c r="F5" s="299"/>
      <c r="G5" s="299"/>
      <c r="H5" s="299"/>
      <c r="I5" s="299"/>
      <c r="J5" s="299"/>
      <c r="K5" s="300" t="s">
        <v>5</v>
      </c>
      <c r="L5" s="532" t="s">
        <v>921</v>
      </c>
      <c r="M5" s="301"/>
    </row>
    <row r="7" spans="2:13">
      <c r="B7" s="302" t="s">
        <v>6</v>
      </c>
      <c r="C7" s="289"/>
      <c r="D7" s="289"/>
      <c r="E7" s="289"/>
      <c r="F7" s="289"/>
      <c r="G7" s="289"/>
      <c r="H7" s="289"/>
      <c r="I7" s="289"/>
      <c r="J7" s="289"/>
      <c r="K7" s="289"/>
      <c r="L7" s="289"/>
      <c r="M7" s="292"/>
    </row>
    <row r="8" spans="2:13">
      <c r="B8" s="303" t="s">
        <v>7</v>
      </c>
      <c r="M8" s="297"/>
    </row>
    <row r="9" spans="2:13">
      <c r="B9" s="303" t="s">
        <v>8</v>
      </c>
      <c r="M9" s="297"/>
    </row>
    <row r="10" spans="2:13">
      <c r="B10" s="303" t="s">
        <v>9</v>
      </c>
      <c r="M10" s="297"/>
    </row>
    <row r="11" spans="2:13">
      <c r="B11" s="303" t="s">
        <v>10</v>
      </c>
      <c r="M11" s="297"/>
    </row>
    <row r="12" spans="2:13">
      <c r="B12" s="303"/>
      <c r="M12" s="297"/>
    </row>
    <row r="13" spans="2:13">
      <c r="B13" s="304" t="s">
        <v>11</v>
      </c>
      <c r="M13" s="297"/>
    </row>
    <row r="14" spans="2:13" ht="14.5">
      <c r="B14" s="303" t="s">
        <v>12</v>
      </c>
      <c r="M14" s="297"/>
    </row>
    <row r="15" spans="2:13" ht="14.5">
      <c r="B15" s="532" t="s">
        <v>13</v>
      </c>
      <c r="C15" s="306"/>
      <c r="D15" s="306"/>
      <c r="E15" s="306"/>
      <c r="F15" s="306"/>
      <c r="G15" s="306"/>
      <c r="H15" s="306"/>
      <c r="I15" s="306"/>
      <c r="J15" s="306"/>
      <c r="K15" s="306"/>
      <c r="L15" s="306"/>
      <c r="M15" s="307"/>
    </row>
    <row r="16" spans="2:13">
      <c r="B16" s="357"/>
      <c r="C16" s="357"/>
      <c r="D16" s="357"/>
      <c r="E16" s="357"/>
      <c r="F16" s="357"/>
      <c r="G16" s="357"/>
      <c r="H16" s="357"/>
      <c r="I16" s="357"/>
      <c r="J16" s="357"/>
      <c r="K16" s="357"/>
      <c r="L16" s="357"/>
      <c r="M16" s="357"/>
    </row>
    <row r="17" spans="2:13">
      <c r="B17" s="304" t="s">
        <v>14</v>
      </c>
      <c r="M17" s="297"/>
    </row>
    <row r="18" spans="2:13">
      <c r="B18" s="303"/>
      <c r="M18" s="297"/>
    </row>
    <row r="19" spans="2:13">
      <c r="B19" s="304" t="s">
        <v>15</v>
      </c>
      <c r="M19" s="297"/>
    </row>
    <row r="20" spans="2:13">
      <c r="B20" s="303" t="s">
        <v>16</v>
      </c>
      <c r="M20" s="297"/>
    </row>
    <row r="21" spans="2:13">
      <c r="B21" s="303"/>
      <c r="M21" s="297"/>
    </row>
    <row r="22" spans="2:13">
      <c r="B22" s="304" t="s">
        <v>17</v>
      </c>
      <c r="M22" s="297"/>
    </row>
    <row r="23" spans="2:13">
      <c r="B23" s="303" t="s">
        <v>18</v>
      </c>
      <c r="M23" s="297"/>
    </row>
    <row r="24" spans="2:13">
      <c r="B24" s="303" t="s">
        <v>19</v>
      </c>
      <c r="M24" s="297"/>
    </row>
    <row r="25" spans="2:13">
      <c r="B25" s="303"/>
      <c r="M25" s="297"/>
    </row>
    <row r="26" spans="2:13">
      <c r="B26" s="304" t="s">
        <v>20</v>
      </c>
      <c r="M26" s="297"/>
    </row>
    <row r="27" spans="2:13">
      <c r="B27" s="303" t="s">
        <v>21</v>
      </c>
      <c r="M27" s="297"/>
    </row>
    <row r="28" spans="2:13">
      <c r="B28" s="303" t="s">
        <v>22</v>
      </c>
      <c r="M28" s="297"/>
    </row>
    <row r="29" spans="2:13">
      <c r="B29" s="303" t="s">
        <v>23</v>
      </c>
      <c r="M29" s="297"/>
    </row>
    <row r="30" spans="2:13">
      <c r="B30" s="303" t="s">
        <v>24</v>
      </c>
      <c r="M30" s="297"/>
    </row>
    <row r="31" spans="2:13">
      <c r="B31" s="303" t="s">
        <v>25</v>
      </c>
      <c r="M31" s="297"/>
    </row>
    <row r="32" spans="2:13">
      <c r="B32" s="303" t="s">
        <v>26</v>
      </c>
      <c r="M32" s="297"/>
    </row>
    <row r="33" spans="2:13">
      <c r="B33" s="303"/>
      <c r="M33" s="297"/>
    </row>
    <row r="34" spans="2:13">
      <c r="B34" s="304" t="s">
        <v>27</v>
      </c>
      <c r="M34" s="297"/>
    </row>
    <row r="35" spans="2:13">
      <c r="B35" s="303" t="s">
        <v>28</v>
      </c>
      <c r="M35" s="297"/>
    </row>
    <row r="36" spans="2:13">
      <c r="B36" s="303" t="s">
        <v>29</v>
      </c>
      <c r="M36" s="297"/>
    </row>
    <row r="37" spans="2:13">
      <c r="B37" s="303" t="s">
        <v>30</v>
      </c>
      <c r="M37" s="297"/>
    </row>
    <row r="38" spans="2:13">
      <c r="B38" s="303" t="s">
        <v>31</v>
      </c>
      <c r="M38" s="297"/>
    </row>
    <row r="39" spans="2:13">
      <c r="B39" s="303" t="s">
        <v>32</v>
      </c>
      <c r="M39" s="297"/>
    </row>
    <row r="40" spans="2:13">
      <c r="B40" s="303" t="s">
        <v>33</v>
      </c>
      <c r="M40" s="297"/>
    </row>
    <row r="41" spans="2:13">
      <c r="B41" s="303"/>
      <c r="M41" s="297"/>
    </row>
    <row r="42" spans="2:13">
      <c r="B42" s="303" t="s">
        <v>34</v>
      </c>
      <c r="M42" s="297"/>
    </row>
    <row r="43" spans="2:13">
      <c r="B43" s="303" t="s">
        <v>35</v>
      </c>
      <c r="M43" s="297"/>
    </row>
    <row r="44" spans="2:13">
      <c r="B44" s="303" t="s">
        <v>36</v>
      </c>
      <c r="M44" s="297"/>
    </row>
    <row r="45" spans="2:13">
      <c r="B45" s="303" t="s">
        <v>37</v>
      </c>
      <c r="M45" s="297"/>
    </row>
    <row r="46" spans="2:13">
      <c r="B46" s="303"/>
      <c r="M46" s="297"/>
    </row>
    <row r="47" spans="2:13">
      <c r="B47" s="303" t="s">
        <v>38</v>
      </c>
      <c r="M47" s="297"/>
    </row>
    <row r="48" spans="2:13">
      <c r="B48" s="303" t="s">
        <v>39</v>
      </c>
      <c r="M48" s="297"/>
    </row>
    <row r="49" spans="2:13">
      <c r="B49" s="303" t="s">
        <v>40</v>
      </c>
      <c r="M49" s="297"/>
    </row>
    <row r="50" spans="2:13">
      <c r="B50" s="326"/>
      <c r="M50" s="297"/>
    </row>
    <row r="51" spans="2:13">
      <c r="B51" s="304" t="s">
        <v>41</v>
      </c>
      <c r="M51" s="297"/>
    </row>
    <row r="52" spans="2:13">
      <c r="B52" s="303" t="s">
        <v>42</v>
      </c>
      <c r="M52" s="297"/>
    </row>
    <row r="53" spans="2:13">
      <c r="B53" s="303" t="s">
        <v>43</v>
      </c>
      <c r="M53" s="297"/>
    </row>
    <row r="54" spans="2:13">
      <c r="B54" s="303" t="s">
        <v>44</v>
      </c>
      <c r="M54" s="297"/>
    </row>
    <row r="55" spans="2:13">
      <c r="B55" s="303" t="s">
        <v>45</v>
      </c>
      <c r="M55" s="297"/>
    </row>
    <row r="56" spans="2:13">
      <c r="B56" s="303"/>
      <c r="M56" s="297"/>
    </row>
    <row r="57" spans="2:13">
      <c r="B57" s="304" t="s">
        <v>46</v>
      </c>
      <c r="M57" s="297"/>
    </row>
    <row r="58" spans="2:13">
      <c r="B58" s="303" t="s">
        <v>47</v>
      </c>
      <c r="M58" s="297"/>
    </row>
    <row r="59" spans="2:13">
      <c r="B59" s="303" t="s">
        <v>48</v>
      </c>
      <c r="M59" s="297"/>
    </row>
    <row r="60" spans="2:13">
      <c r="B60" s="303" t="s">
        <v>49</v>
      </c>
      <c r="M60" s="297"/>
    </row>
    <row r="61" spans="2:13">
      <c r="B61" s="303"/>
      <c r="M61" s="297"/>
    </row>
    <row r="62" spans="2:13">
      <c r="B62" s="304" t="s">
        <v>50</v>
      </c>
      <c r="M62" s="297"/>
    </row>
    <row r="63" spans="2:13">
      <c r="B63" s="303" t="s">
        <v>51</v>
      </c>
      <c r="M63" s="297"/>
    </row>
    <row r="64" spans="2:13">
      <c r="B64" s="303" t="s">
        <v>52</v>
      </c>
      <c r="M64" s="297"/>
    </row>
    <row r="65" spans="2:13">
      <c r="B65" s="303" t="s">
        <v>53</v>
      </c>
      <c r="M65" s="297"/>
    </row>
    <row r="66" spans="2:13">
      <c r="B66" s="303"/>
      <c r="M66" s="297"/>
    </row>
    <row r="67" spans="2:13">
      <c r="B67" s="304" t="s">
        <v>54</v>
      </c>
      <c r="M67" s="297"/>
    </row>
    <row r="68" spans="2:13">
      <c r="B68" s="888" t="s">
        <v>55</v>
      </c>
      <c r="C68" s="889"/>
      <c r="D68" s="889"/>
      <c r="E68" s="889"/>
      <c r="F68" s="889"/>
      <c r="G68" s="889"/>
      <c r="H68" s="889"/>
      <c r="I68" s="889"/>
      <c r="J68" s="889"/>
      <c r="K68" s="889"/>
      <c r="L68" s="889"/>
      <c r="M68" s="890"/>
    </row>
    <row r="69" spans="2:13">
      <c r="B69" s="493" t="s">
        <v>56</v>
      </c>
      <c r="C69" s="772"/>
      <c r="D69" s="772"/>
      <c r="E69" s="772"/>
      <c r="F69" s="772"/>
      <c r="G69" s="772"/>
      <c r="H69" s="772"/>
      <c r="I69" s="772"/>
      <c r="J69" s="772"/>
      <c r="K69" s="772"/>
      <c r="L69" s="772"/>
      <c r="M69" s="773"/>
    </row>
    <row r="70" spans="2:13" s="473" customFormat="1" ht="15" customHeight="1">
      <c r="B70" s="885"/>
      <c r="C70" s="886"/>
      <c r="D70" s="886"/>
      <c r="E70" s="886"/>
      <c r="F70" s="886"/>
      <c r="G70" s="886"/>
      <c r="H70" s="886"/>
      <c r="I70" s="886"/>
      <c r="J70" s="886"/>
      <c r="K70" s="886"/>
      <c r="L70" s="886"/>
      <c r="M70" s="887"/>
    </row>
    <row r="72" spans="2:13">
      <c r="B72" s="302" t="s">
        <v>57</v>
      </c>
      <c r="C72" s="289"/>
      <c r="D72" s="289"/>
      <c r="E72" s="289"/>
      <c r="F72" s="289"/>
      <c r="G72" s="289"/>
      <c r="H72" s="289"/>
      <c r="I72" s="289"/>
      <c r="J72" s="289"/>
      <c r="K72" s="289"/>
      <c r="L72" s="289"/>
      <c r="M72" s="292"/>
    </row>
    <row r="73" spans="2:13">
      <c r="B73" s="305" t="s">
        <v>58</v>
      </c>
      <c r="C73" s="306" t="s">
        <v>59</v>
      </c>
      <c r="D73" s="306"/>
      <c r="E73" s="306"/>
      <c r="F73" s="306"/>
      <c r="G73" s="306"/>
      <c r="H73" s="306"/>
      <c r="I73" s="306"/>
      <c r="J73" s="306"/>
      <c r="K73" s="306"/>
      <c r="L73" s="306"/>
      <c r="M73" s="307"/>
    </row>
    <row r="75" spans="2:13">
      <c r="B75" s="302" t="s">
        <v>60</v>
      </c>
      <c r="C75" s="289"/>
      <c r="D75" s="289"/>
      <c r="E75" s="289"/>
      <c r="F75" s="289"/>
      <c r="G75" s="289"/>
      <c r="H75" s="289"/>
      <c r="I75" s="289"/>
      <c r="J75" s="289"/>
      <c r="K75" s="289"/>
      <c r="L75" s="289"/>
      <c r="M75" s="292"/>
    </row>
    <row r="76" spans="2:13">
      <c r="B76" s="303" t="s">
        <v>61</v>
      </c>
      <c r="C76" s="99" t="s">
        <v>62</v>
      </c>
      <c r="M76" s="297"/>
    </row>
    <row r="77" spans="2:13">
      <c r="B77" s="303" t="s">
        <v>63</v>
      </c>
      <c r="C77" s="99" t="s">
        <v>64</v>
      </c>
      <c r="M77" s="297"/>
    </row>
    <row r="78" spans="2:13">
      <c r="B78" s="308" t="s">
        <v>65</v>
      </c>
      <c r="C78" s="99" t="s">
        <v>66</v>
      </c>
      <c r="M78" s="297"/>
    </row>
    <row r="79" spans="2:13">
      <c r="B79" s="633" t="s">
        <v>67</v>
      </c>
      <c r="C79" s="99" t="s">
        <v>68</v>
      </c>
      <c r="M79" s="297"/>
    </row>
    <row r="80" spans="2:13">
      <c r="B80" s="303"/>
      <c r="M80" s="297"/>
    </row>
    <row r="81" spans="2:13">
      <c r="B81" s="303" t="s">
        <v>69</v>
      </c>
      <c r="M81" s="297"/>
    </row>
    <row r="82" spans="2:13">
      <c r="B82" s="304" t="s">
        <v>70</v>
      </c>
      <c r="C82" s="99" t="s">
        <v>71</v>
      </c>
      <c r="M82" s="297"/>
    </row>
    <row r="83" spans="2:13" ht="14.5">
      <c r="B83" s="309" t="s">
        <v>72</v>
      </c>
      <c r="C83" s="99" t="s">
        <v>73</v>
      </c>
      <c r="M83" s="297"/>
    </row>
    <row r="84" spans="2:13">
      <c r="B84" s="310" t="s">
        <v>74</v>
      </c>
      <c r="C84" s="331" t="s">
        <v>75</v>
      </c>
      <c r="M84" s="297"/>
    </row>
    <row r="85" spans="2:13">
      <c r="B85" s="303" t="s">
        <v>76</v>
      </c>
      <c r="C85" s="99" t="s">
        <v>77</v>
      </c>
      <c r="M85" s="297"/>
    </row>
    <row r="86" spans="2:13">
      <c r="B86" s="524" t="s">
        <v>78</v>
      </c>
      <c r="C86" s="331" t="s">
        <v>79</v>
      </c>
      <c r="M86" s="297"/>
    </row>
    <row r="87" spans="2:13">
      <c r="B87" s="450" t="s">
        <v>80</v>
      </c>
      <c r="C87" s="99" t="s">
        <v>81</v>
      </c>
      <c r="M87" s="297"/>
    </row>
    <row r="88" spans="2:13">
      <c r="B88" s="580" t="s">
        <v>82</v>
      </c>
      <c r="C88" s="99" t="s">
        <v>83</v>
      </c>
      <c r="M88" s="297"/>
    </row>
    <row r="89" spans="2:13">
      <c r="B89" s="450"/>
      <c r="M89" s="297"/>
    </row>
    <row r="90" spans="2:13">
      <c r="B90" s="303" t="s">
        <v>84</v>
      </c>
      <c r="C90" s="99" t="s">
        <v>85</v>
      </c>
      <c r="M90" s="297"/>
    </row>
    <row r="91" spans="2:13">
      <c r="B91" s="305"/>
      <c r="C91" s="306" t="s">
        <v>86</v>
      </c>
      <c r="D91" s="306"/>
      <c r="E91" s="306"/>
      <c r="F91" s="306"/>
      <c r="G91" s="306"/>
      <c r="H91" s="306"/>
      <c r="I91" s="306"/>
      <c r="J91" s="306"/>
      <c r="K91" s="306"/>
      <c r="L91" s="306"/>
      <c r="M91" s="307"/>
    </row>
    <row r="93" spans="2:13" ht="20">
      <c r="B93" s="288" t="s">
        <v>87</v>
      </c>
      <c r="C93" s="289"/>
      <c r="D93" s="289"/>
      <c r="E93" s="289"/>
      <c r="F93" s="289"/>
      <c r="G93" s="289"/>
      <c r="H93" s="289"/>
      <c r="I93" s="289"/>
      <c r="J93" s="289"/>
      <c r="K93" s="289"/>
      <c r="L93" s="289"/>
      <c r="M93" s="292"/>
    </row>
    <row r="94" spans="2:13" ht="15" customHeight="1">
      <c r="B94" s="311"/>
      <c r="M94" s="297"/>
    </row>
    <row r="95" spans="2:13">
      <c r="B95" s="303" t="s">
        <v>88</v>
      </c>
      <c r="C95" s="99" t="s">
        <v>89</v>
      </c>
      <c r="E95" s="99" t="s">
        <v>90</v>
      </c>
      <c r="M95" s="297"/>
    </row>
    <row r="96" spans="2:13">
      <c r="B96" s="303" t="s">
        <v>91</v>
      </c>
      <c r="C96" s="99" t="s">
        <v>92</v>
      </c>
      <c r="E96" s="99" t="s">
        <v>93</v>
      </c>
      <c r="M96" s="297"/>
    </row>
    <row r="97" spans="2:13">
      <c r="B97" s="303" t="s">
        <v>94</v>
      </c>
      <c r="C97" s="99" t="s">
        <v>95</v>
      </c>
      <c r="E97" s="99" t="s">
        <v>96</v>
      </c>
      <c r="M97" s="297"/>
    </row>
    <row r="98" spans="2:13">
      <c r="B98" s="303" t="s">
        <v>97</v>
      </c>
      <c r="C98" s="99" t="s">
        <v>98</v>
      </c>
      <c r="E98" s="99" t="s">
        <v>99</v>
      </c>
      <c r="M98" s="297"/>
    </row>
    <row r="99" spans="2:13">
      <c r="B99" s="303" t="s">
        <v>100</v>
      </c>
      <c r="C99" s="99" t="s">
        <v>101</v>
      </c>
      <c r="E99" s="99" t="s">
        <v>102</v>
      </c>
      <c r="M99" s="297"/>
    </row>
    <row r="100" spans="2:13">
      <c r="B100" s="303" t="s">
        <v>103</v>
      </c>
      <c r="C100" s="99" t="s">
        <v>104</v>
      </c>
      <c r="E100" s="99" t="s">
        <v>105</v>
      </c>
      <c r="M100" s="297"/>
    </row>
    <row r="101" spans="2:13">
      <c r="B101" s="303" t="s">
        <v>106</v>
      </c>
      <c r="C101" s="99" t="s">
        <v>107</v>
      </c>
      <c r="E101" s="99" t="s">
        <v>108</v>
      </c>
      <c r="M101" s="297"/>
    </row>
    <row r="102" spans="2:13">
      <c r="B102" s="303" t="s">
        <v>109</v>
      </c>
      <c r="C102" s="99" t="s">
        <v>110</v>
      </c>
      <c r="E102" s="99" t="s">
        <v>111</v>
      </c>
      <c r="M102" s="297"/>
    </row>
    <row r="103" spans="2:13">
      <c r="B103" s="303" t="s">
        <v>112</v>
      </c>
      <c r="C103" s="99" t="s">
        <v>113</v>
      </c>
      <c r="E103" s="99" t="s">
        <v>114</v>
      </c>
      <c r="M103" s="297"/>
    </row>
    <row r="104" spans="2:13">
      <c r="B104" s="303" t="s">
        <v>115</v>
      </c>
      <c r="C104" s="99" t="s">
        <v>116</v>
      </c>
      <c r="E104" s="99" t="s">
        <v>117</v>
      </c>
      <c r="M104" s="297"/>
    </row>
    <row r="105" spans="2:13">
      <c r="B105" s="303" t="s">
        <v>118</v>
      </c>
      <c r="C105" s="99" t="s">
        <v>119</v>
      </c>
      <c r="E105" s="99" t="s">
        <v>120</v>
      </c>
      <c r="M105" s="297"/>
    </row>
    <row r="106" spans="2:13">
      <c r="B106" s="303" t="s">
        <v>121</v>
      </c>
      <c r="C106" s="99" t="s">
        <v>122</v>
      </c>
      <c r="E106" s="99" t="s">
        <v>123</v>
      </c>
      <c r="M106" s="297"/>
    </row>
    <row r="107" spans="2:13">
      <c r="B107" s="303" t="s">
        <v>124</v>
      </c>
      <c r="C107" s="99" t="s">
        <v>125</v>
      </c>
      <c r="E107" s="99" t="s">
        <v>126</v>
      </c>
      <c r="M107" s="297"/>
    </row>
    <row r="108" spans="2:13">
      <c r="B108" s="303" t="s">
        <v>127</v>
      </c>
      <c r="C108" s="99" t="s">
        <v>128</v>
      </c>
      <c r="E108" s="99" t="s">
        <v>129</v>
      </c>
      <c r="M108" s="297"/>
    </row>
    <row r="109" spans="2:13">
      <c r="B109" s="303" t="s">
        <v>130</v>
      </c>
      <c r="C109" s="99" t="s">
        <v>131</v>
      </c>
      <c r="E109" s="99" t="s">
        <v>132</v>
      </c>
      <c r="M109" s="297"/>
    </row>
    <row r="110" spans="2:13">
      <c r="B110" s="303" t="s">
        <v>133</v>
      </c>
      <c r="C110" s="99" t="s">
        <v>134</v>
      </c>
      <c r="E110" s="99" t="s">
        <v>135</v>
      </c>
      <c r="M110" s="297"/>
    </row>
    <row r="111" spans="2:13">
      <c r="B111" s="305"/>
      <c r="C111" s="306"/>
      <c r="D111" s="306"/>
      <c r="E111" s="306"/>
      <c r="F111" s="306"/>
      <c r="G111" s="306"/>
      <c r="H111" s="306"/>
      <c r="I111" s="306"/>
      <c r="J111" s="306"/>
      <c r="K111" s="306"/>
      <c r="L111" s="306"/>
      <c r="M111" s="307"/>
    </row>
    <row r="113" spans="2:2" ht="15.5">
      <c r="B113" s="312" t="s">
        <v>136</v>
      </c>
    </row>
    <row r="114" spans="2:2" ht="14.5">
      <c r="B114" s="294"/>
    </row>
    <row r="115" spans="2:2">
      <c r="B115" s="99" t="s">
        <v>137</v>
      </c>
    </row>
    <row r="116" spans="2:2">
      <c r="B116" s="99" t="s">
        <v>138</v>
      </c>
    </row>
    <row r="117" spans="2:2">
      <c r="B117" s="99" t="s">
        <v>139</v>
      </c>
    </row>
    <row r="118" spans="2:2">
      <c r="B118" s="99" t="s">
        <v>140</v>
      </c>
    </row>
    <row r="119" spans="2:2">
      <c r="B119" s="99" t="s">
        <v>141</v>
      </c>
    </row>
    <row r="120" spans="2:2">
      <c r="B120" s="99" t="s">
        <v>142</v>
      </c>
    </row>
    <row r="121" spans="2:2">
      <c r="B121" s="99" t="s">
        <v>143</v>
      </c>
    </row>
    <row r="122" spans="2:2">
      <c r="B122" s="99" t="s">
        <v>144</v>
      </c>
    </row>
    <row r="123" spans="2:2">
      <c r="B123" s="99" t="s">
        <v>145</v>
      </c>
    </row>
    <row r="124" spans="2:2">
      <c r="B124" s="99" t="s">
        <v>146</v>
      </c>
    </row>
    <row r="126" spans="2:2" ht="14.5">
      <c r="B126" s="294" t="s">
        <v>147</v>
      </c>
    </row>
    <row r="128" spans="2:2" ht="17.5">
      <c r="B128" s="313" t="s">
        <v>148</v>
      </c>
    </row>
  </sheetData>
  <mergeCells count="2">
    <mergeCell ref="B70:M70"/>
    <mergeCell ref="B68:M68"/>
  </mergeCells>
  <hyperlinks>
    <hyperlink ref="L5" r:id="rId1" xr:uid="{00000000-0004-0000-0000-000000000000}"/>
    <hyperlink ref="B15" r:id="rId2" xr:uid="{00000000-0004-0000-0000-000001000000}"/>
  </hyperlinks>
  <pageMargins left="0.75" right="0.75" top="1" bottom="1" header="0.5" footer="0.5"/>
  <pageSetup paperSize="9" orientation="portrait" horizontalDpi="4294967292" verticalDpi="4294967292"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6" tint="0.79998168889431442"/>
  </sheetPr>
  <dimension ref="A1:EC570"/>
  <sheetViews>
    <sheetView zoomScale="85" zoomScaleNormal="85" workbookViewId="0">
      <pane xSplit="1" ySplit="1" topLeftCell="I2" activePane="bottomRight" state="frozen"/>
      <selection pane="topRight" activeCell="B1" sqref="B1"/>
      <selection pane="bottomLeft" activeCell="A2" sqref="A2"/>
      <selection pane="bottomRight" activeCell="N14" sqref="N14"/>
    </sheetView>
  </sheetViews>
  <sheetFormatPr defaultColWidth="8.90625" defaultRowHeight="12.5"/>
  <cols>
    <col min="1" max="1" width="52.453125" style="3" bestFit="1" customWidth="1"/>
    <col min="2" max="5" width="12.36328125" style="56" customWidth="1"/>
    <col min="6" max="6" width="12.36328125" style="57" customWidth="1"/>
    <col min="7" max="10" width="12.36328125" style="52" customWidth="1"/>
    <col min="11" max="11" width="12.36328125" style="141" customWidth="1"/>
    <col min="12" max="17" width="12.36328125" style="52" customWidth="1"/>
    <col min="18" max="18" width="12.36328125" style="3" customWidth="1"/>
    <col min="19" max="19" width="10.453125" style="3" bestFit="1" customWidth="1"/>
    <col min="20" max="16384" width="8.90625" style="3"/>
  </cols>
  <sheetData>
    <row r="1" spans="1:133" s="11" customFormat="1" ht="15" customHeight="1">
      <c r="A1" s="133" t="s">
        <v>748</v>
      </c>
      <c r="B1" s="35">
        <v>2012</v>
      </c>
      <c r="C1" s="35">
        <v>2013</v>
      </c>
      <c r="D1" s="35">
        <v>2014</v>
      </c>
      <c r="E1" s="35">
        <v>2015</v>
      </c>
      <c r="F1" s="35">
        <v>2016</v>
      </c>
      <c r="G1" s="35">
        <v>2017</v>
      </c>
      <c r="H1" s="35">
        <v>2018</v>
      </c>
      <c r="I1" s="35">
        <v>2019</v>
      </c>
      <c r="J1" s="35">
        <v>2020</v>
      </c>
      <c r="K1" s="35">
        <v>2021</v>
      </c>
      <c r="L1" s="35">
        <v>2022</v>
      </c>
      <c r="M1" s="33">
        <v>2023</v>
      </c>
      <c r="N1" s="33">
        <v>2024</v>
      </c>
      <c r="O1" s="33">
        <v>2025</v>
      </c>
      <c r="P1" s="33">
        <v>2026</v>
      </c>
      <c r="Q1" s="33">
        <v>2027</v>
      </c>
      <c r="R1" s="33">
        <v>2028</v>
      </c>
    </row>
    <row r="2" spans="1:133" s="11" customFormat="1" ht="15" customHeight="1">
      <c r="A2" s="133" t="s">
        <v>749</v>
      </c>
      <c r="B2" s="37" t="s">
        <v>249</v>
      </c>
      <c r="C2" s="37" t="s">
        <v>249</v>
      </c>
      <c r="D2" s="37" t="s">
        <v>249</v>
      </c>
      <c r="E2" s="37" t="s">
        <v>249</v>
      </c>
      <c r="F2" s="37" t="s">
        <v>249</v>
      </c>
      <c r="G2" s="37" t="s">
        <v>249</v>
      </c>
      <c r="H2" s="37" t="s">
        <v>249</v>
      </c>
      <c r="I2" s="37" t="s">
        <v>249</v>
      </c>
      <c r="J2" s="37" t="s">
        <v>249</v>
      </c>
      <c r="K2" s="37" t="s">
        <v>249</v>
      </c>
      <c r="L2" s="37" t="s">
        <v>249</v>
      </c>
      <c r="M2" s="36" t="s">
        <v>533</v>
      </c>
      <c r="N2" s="36" t="s">
        <v>533</v>
      </c>
      <c r="O2" s="36" t="s">
        <v>251</v>
      </c>
      <c r="P2" s="36" t="s">
        <v>251</v>
      </c>
      <c r="Q2" s="36" t="s">
        <v>251</v>
      </c>
      <c r="R2" s="36" t="s">
        <v>251</v>
      </c>
    </row>
    <row r="3" spans="1:133">
      <c r="A3" s="61" t="s">
        <v>750</v>
      </c>
      <c r="B3" s="38" t="s">
        <v>306</v>
      </c>
      <c r="C3" s="38" t="s">
        <v>306</v>
      </c>
      <c r="D3" s="38" t="s">
        <v>306</v>
      </c>
      <c r="E3" s="38" t="s">
        <v>188</v>
      </c>
      <c r="F3" s="38" t="s">
        <v>188</v>
      </c>
      <c r="G3" s="38" t="s">
        <v>163</v>
      </c>
      <c r="H3" s="38" t="s">
        <v>163</v>
      </c>
      <c r="I3" s="38" t="s">
        <v>167</v>
      </c>
      <c r="J3" s="38" t="s">
        <v>160</v>
      </c>
      <c r="K3" s="38" t="s">
        <v>151</v>
      </c>
      <c r="L3" s="38" t="s">
        <v>3</v>
      </c>
      <c r="M3" s="868" t="s">
        <v>915</v>
      </c>
      <c r="N3" s="868" t="s">
        <v>915</v>
      </c>
      <c r="O3" s="868" t="s">
        <v>915</v>
      </c>
      <c r="P3" s="868" t="s">
        <v>915</v>
      </c>
      <c r="Q3" s="868" t="s">
        <v>915</v>
      </c>
      <c r="R3" s="868" t="s">
        <v>915</v>
      </c>
    </row>
    <row r="4" spans="1:133">
      <c r="A4" s="61"/>
      <c r="B4" s="38"/>
      <c r="C4" s="38"/>
      <c r="D4" s="38"/>
      <c r="E4" s="38"/>
      <c r="F4" s="38"/>
      <c r="G4" s="38"/>
      <c r="H4" s="38"/>
      <c r="I4" s="38"/>
      <c r="J4" s="38"/>
      <c r="K4" s="38"/>
      <c r="L4" s="38"/>
      <c r="M4" s="868"/>
      <c r="N4" s="868"/>
      <c r="O4" s="868"/>
      <c r="P4" s="868"/>
      <c r="Q4" s="868"/>
      <c r="R4" s="868"/>
    </row>
    <row r="5" spans="1:133" s="4" customFormat="1" ht="13">
      <c r="A5" s="134" t="s">
        <v>751</v>
      </c>
      <c r="B5" s="93">
        <f>B7+B11</f>
        <v>835.04778999999996</v>
      </c>
      <c r="C5" s="93">
        <f>C7+C11</f>
        <v>96.951260000000005</v>
      </c>
      <c r="D5" s="93">
        <f>D7+D11</f>
        <v>-174.04050000000001</v>
      </c>
      <c r="E5" s="93">
        <v>-410.6</v>
      </c>
      <c r="F5" s="93">
        <v>857</v>
      </c>
      <c r="G5" s="93">
        <v>-180.4</v>
      </c>
      <c r="H5" s="93">
        <v>1228.5999999999999</v>
      </c>
      <c r="I5" s="93">
        <v>-783.9</v>
      </c>
      <c r="J5" s="93">
        <v>-802.9</v>
      </c>
      <c r="K5" s="93">
        <v>-1685.2</v>
      </c>
      <c r="L5" s="93">
        <v>-355.7</v>
      </c>
      <c r="M5" s="869">
        <v>0.1</v>
      </c>
      <c r="N5" s="869">
        <v>0</v>
      </c>
      <c r="O5" s="869">
        <v>0</v>
      </c>
      <c r="P5" s="869">
        <v>0</v>
      </c>
      <c r="Q5" s="869">
        <v>0</v>
      </c>
      <c r="R5" s="869">
        <v>0</v>
      </c>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row>
    <row r="6" spans="1:133" s="5" customFormat="1" ht="13">
      <c r="A6" s="136"/>
      <c r="B6" s="94"/>
      <c r="C6" s="94"/>
      <c r="D6" s="94"/>
      <c r="E6" s="94"/>
      <c r="F6" s="94"/>
      <c r="G6" s="94"/>
      <c r="H6" s="94"/>
      <c r="I6" s="94"/>
      <c r="J6" s="94"/>
      <c r="K6" s="94"/>
      <c r="L6" s="94"/>
      <c r="M6" s="881"/>
      <c r="N6" s="881"/>
      <c r="O6" s="881"/>
      <c r="P6" s="881"/>
      <c r="Q6" s="881"/>
      <c r="R6" s="881"/>
    </row>
    <row r="7" spans="1:133" s="4" customFormat="1" ht="13">
      <c r="A7" s="515" t="s">
        <v>713</v>
      </c>
      <c r="B7" s="516">
        <v>835.04778999999996</v>
      </c>
      <c r="C7" s="516">
        <v>96.951260000000005</v>
      </c>
      <c r="D7" s="516">
        <v>-174.04050000000001</v>
      </c>
      <c r="E7" s="516">
        <v>-410.6</v>
      </c>
      <c r="F7" s="516">
        <v>857</v>
      </c>
      <c r="G7" s="516">
        <v>-180.4</v>
      </c>
      <c r="H7" s="516">
        <v>1228.5999999999999</v>
      </c>
      <c r="I7" s="516">
        <v>-783.9</v>
      </c>
      <c r="J7" s="516">
        <v>-802.9</v>
      </c>
      <c r="K7" s="516">
        <v>-1685.2</v>
      </c>
      <c r="L7" s="516">
        <v>-355.7</v>
      </c>
      <c r="M7" s="882">
        <v>0.1</v>
      </c>
      <c r="N7" s="882">
        <v>0</v>
      </c>
      <c r="O7" s="882">
        <v>0</v>
      </c>
      <c r="P7" s="882">
        <v>0</v>
      </c>
      <c r="Q7" s="882">
        <v>0</v>
      </c>
      <c r="R7" s="882">
        <v>0</v>
      </c>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row>
    <row r="8" spans="1:133" s="5" customFormat="1" ht="13">
      <c r="A8" s="61" t="s">
        <v>752</v>
      </c>
      <c r="B8" s="95"/>
      <c r="C8" s="95"/>
      <c r="D8" s="95"/>
      <c r="E8" s="95">
        <v>-354.5</v>
      </c>
      <c r="F8" s="96">
        <v>857</v>
      </c>
      <c r="G8" s="96">
        <v>-180.4</v>
      </c>
      <c r="H8" s="96">
        <v>1228.5999999999999</v>
      </c>
      <c r="I8" s="96">
        <v>-783.9</v>
      </c>
      <c r="J8" s="96">
        <v>-802.9</v>
      </c>
      <c r="K8" s="96">
        <v>-910.4</v>
      </c>
      <c r="L8" s="96">
        <v>-355.7</v>
      </c>
      <c r="M8" s="883">
        <v>0.1</v>
      </c>
      <c r="N8" s="883">
        <v>0</v>
      </c>
      <c r="O8" s="883">
        <v>0</v>
      </c>
      <c r="P8" s="883">
        <v>0</v>
      </c>
      <c r="Q8" s="883">
        <v>0</v>
      </c>
      <c r="R8" s="883">
        <v>0</v>
      </c>
    </row>
    <row r="9" spans="1:133">
      <c r="A9" s="61" t="s">
        <v>753</v>
      </c>
      <c r="B9" s="95">
        <v>835.04778999999996</v>
      </c>
      <c r="C9" s="95">
        <v>96.95</v>
      </c>
      <c r="D9" s="95">
        <v>-174.04</v>
      </c>
      <c r="E9" s="95">
        <v>-56.1</v>
      </c>
      <c r="F9" s="96"/>
      <c r="G9" s="96"/>
      <c r="H9" s="96"/>
      <c r="I9" s="96"/>
      <c r="J9" s="96"/>
      <c r="K9" s="96">
        <v>-774.8</v>
      </c>
      <c r="L9" s="96">
        <v>0</v>
      </c>
      <c r="M9" s="883">
        <v>0</v>
      </c>
      <c r="N9" s="883">
        <v>0</v>
      </c>
      <c r="O9" s="883">
        <v>0</v>
      </c>
      <c r="P9" s="883">
        <v>0</v>
      </c>
      <c r="Q9" s="883">
        <v>0</v>
      </c>
      <c r="R9" s="883">
        <v>0</v>
      </c>
    </row>
    <row r="10" spans="1:133">
      <c r="A10" s="61"/>
      <c r="B10" s="95"/>
      <c r="C10" s="95"/>
      <c r="D10" s="95"/>
      <c r="E10" s="95"/>
      <c r="F10" s="95"/>
      <c r="G10" s="95"/>
      <c r="H10" s="95"/>
      <c r="I10" s="95"/>
      <c r="J10" s="95"/>
      <c r="K10" s="95"/>
      <c r="L10" s="95"/>
      <c r="M10" s="871"/>
      <c r="N10" s="871"/>
      <c r="O10" s="871"/>
      <c r="P10" s="871"/>
      <c r="Q10" s="871"/>
      <c r="R10" s="871"/>
    </row>
    <row r="11" spans="1:133" s="4" customFormat="1" ht="13">
      <c r="A11" s="515" t="s">
        <v>714</v>
      </c>
      <c r="B11" s="517">
        <v>0</v>
      </c>
      <c r="C11" s="517">
        <v>0</v>
      </c>
      <c r="D11" s="517">
        <v>0</v>
      </c>
      <c r="E11" s="517">
        <v>0</v>
      </c>
      <c r="F11" s="517">
        <v>0</v>
      </c>
      <c r="G11" s="517">
        <v>0</v>
      </c>
      <c r="H11" s="517">
        <v>0</v>
      </c>
      <c r="I11" s="517"/>
      <c r="J11" s="517"/>
      <c r="K11" s="517">
        <v>0</v>
      </c>
      <c r="L11" s="517">
        <v>0</v>
      </c>
      <c r="M11" s="884">
        <v>0</v>
      </c>
      <c r="N11" s="884">
        <v>0</v>
      </c>
      <c r="O11" s="884">
        <v>0</v>
      </c>
      <c r="P11" s="884">
        <v>0</v>
      </c>
      <c r="Q11" s="884">
        <v>0</v>
      </c>
      <c r="R11" s="884">
        <v>0</v>
      </c>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row>
    <row r="12" spans="1:133">
      <c r="A12" s="61"/>
      <c r="B12" s="96"/>
      <c r="C12" s="96"/>
      <c r="D12" s="96"/>
      <c r="E12" s="96"/>
      <c r="F12" s="96"/>
      <c r="G12" s="96"/>
      <c r="H12" s="96"/>
      <c r="I12" s="96"/>
      <c r="J12" s="96"/>
      <c r="K12" s="96"/>
      <c r="L12" s="96"/>
      <c r="M12" s="883"/>
      <c r="N12" s="883"/>
      <c r="O12" s="883"/>
      <c r="P12" s="883"/>
      <c r="Q12" s="883"/>
      <c r="R12" s="883"/>
    </row>
    <row r="13" spans="1:133" s="4" customFormat="1" ht="13">
      <c r="A13" s="134" t="s">
        <v>754</v>
      </c>
      <c r="B13" s="93">
        <f>B15+B28</f>
        <v>1359</v>
      </c>
      <c r="C13" s="93">
        <f>C15+C28</f>
        <v>3375</v>
      </c>
      <c r="D13" s="93">
        <f>D15+D28</f>
        <v>3405</v>
      </c>
      <c r="E13" s="93">
        <f>E15+E28</f>
        <v>2601.8000000000002</v>
      </c>
      <c r="F13" s="93">
        <f>F15+F28</f>
        <v>3943.8</v>
      </c>
      <c r="G13" s="93">
        <v>1614.2</v>
      </c>
      <c r="H13" s="93">
        <v>3277.8</v>
      </c>
      <c r="I13" s="93">
        <v>3388.1</v>
      </c>
      <c r="J13" s="93">
        <f>J15+J28</f>
        <v>6501.4000000000005</v>
      </c>
      <c r="K13" s="93">
        <v>7955.5</v>
      </c>
      <c r="L13" s="93">
        <v>5496.1</v>
      </c>
      <c r="M13" s="869">
        <v>4935</v>
      </c>
      <c r="N13" s="869">
        <v>3983.7</v>
      </c>
      <c r="O13" s="869">
        <v>2654.2</v>
      </c>
      <c r="P13" s="869">
        <v>1314.2</v>
      </c>
      <c r="Q13" s="869">
        <v>-229.2</v>
      </c>
      <c r="R13" s="869">
        <v>-2477.8000000000002</v>
      </c>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row>
    <row r="14" spans="1:133" s="5" customFormat="1" ht="13">
      <c r="A14" s="136"/>
      <c r="B14" s="94"/>
      <c r="C14" s="94"/>
      <c r="D14" s="94"/>
      <c r="E14" s="94"/>
      <c r="F14" s="94"/>
      <c r="G14" s="94"/>
      <c r="H14" s="94"/>
      <c r="I14" s="94"/>
      <c r="J14" s="94"/>
      <c r="K14" s="94"/>
      <c r="L14" s="94"/>
      <c r="M14" s="881"/>
      <c r="N14" s="881"/>
      <c r="O14" s="881"/>
      <c r="P14" s="881"/>
      <c r="Q14" s="881"/>
      <c r="R14" s="881"/>
    </row>
    <row r="15" spans="1:133" s="4" customFormat="1" ht="13">
      <c r="A15" s="515" t="s">
        <v>713</v>
      </c>
      <c r="B15" s="516">
        <v>1197.0999999999999</v>
      </c>
      <c r="C15" s="516">
        <v>3031.5</v>
      </c>
      <c r="D15" s="516">
        <v>2983.2</v>
      </c>
      <c r="E15" s="516">
        <f>E16+E26</f>
        <v>2080.8000000000002</v>
      </c>
      <c r="F15" s="516">
        <f>F16+F26</f>
        <v>2494.9</v>
      </c>
      <c r="G15" s="516">
        <v>736.2</v>
      </c>
      <c r="H15" s="516">
        <v>-319.3</v>
      </c>
      <c r="I15" s="516">
        <v>1054.3</v>
      </c>
      <c r="J15" s="516">
        <f>J16+J26</f>
        <v>2882</v>
      </c>
      <c r="K15" s="516">
        <v>3042.1</v>
      </c>
      <c r="L15" s="516">
        <v>2276.6</v>
      </c>
      <c r="M15" s="882">
        <v>2324</v>
      </c>
      <c r="N15" s="882">
        <v>2320.3000000000002</v>
      </c>
      <c r="O15" s="882">
        <v>1447.5</v>
      </c>
      <c r="P15" s="882">
        <v>638</v>
      </c>
      <c r="Q15" s="882">
        <v>349.3</v>
      </c>
      <c r="R15" s="882">
        <v>-770.7</v>
      </c>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row>
    <row r="16" spans="1:133">
      <c r="A16" s="61" t="s">
        <v>755</v>
      </c>
      <c r="B16" s="95">
        <v>997.1</v>
      </c>
      <c r="C16" s="95">
        <v>2726.5</v>
      </c>
      <c r="D16" s="95">
        <v>2983.2</v>
      </c>
      <c r="E16" s="95">
        <v>2080.8000000000002</v>
      </c>
      <c r="F16" s="95">
        <v>2494.9</v>
      </c>
      <c r="G16" s="95">
        <v>736.2</v>
      </c>
      <c r="H16" s="95">
        <v>-173.3</v>
      </c>
      <c r="I16" s="95">
        <v>1158.0999999999999</v>
      </c>
      <c r="J16" s="95">
        <f>J19+J22+J25</f>
        <v>2882</v>
      </c>
      <c r="K16" s="95">
        <v>2995.4</v>
      </c>
      <c r="L16" s="95">
        <v>2242.6</v>
      </c>
      <c r="M16" s="871">
        <v>2319</v>
      </c>
      <c r="N16" s="871">
        <v>2382.6</v>
      </c>
      <c r="O16" s="871">
        <v>1603.1</v>
      </c>
      <c r="P16" s="871">
        <v>734.4</v>
      </c>
      <c r="Q16" s="871">
        <v>387.3</v>
      </c>
      <c r="R16" s="871">
        <v>-730.5</v>
      </c>
    </row>
    <row r="17" spans="1:133" ht="13">
      <c r="A17" s="224" t="s">
        <v>757</v>
      </c>
      <c r="B17" s="95">
        <v>3470.2</v>
      </c>
      <c r="C17" s="95">
        <v>5498.9</v>
      </c>
      <c r="D17" s="95">
        <v>6784.3</v>
      </c>
      <c r="E17" s="95"/>
      <c r="F17" s="95"/>
      <c r="G17" s="95"/>
      <c r="H17" s="95"/>
      <c r="I17" s="95"/>
      <c r="J17" s="95"/>
      <c r="K17" s="95">
        <v>16794.599999999999</v>
      </c>
      <c r="L17" s="95">
        <v>17598</v>
      </c>
      <c r="M17" s="871">
        <v>16737.8</v>
      </c>
      <c r="N17" s="871">
        <v>22016.9</v>
      </c>
      <c r="O17" s="871">
        <v>19108.7</v>
      </c>
      <c r="P17" s="871">
        <v>19299.8</v>
      </c>
      <c r="Q17" s="871">
        <v>19221.5</v>
      </c>
      <c r="R17" s="871">
        <v>17568.8</v>
      </c>
      <c r="S17" s="771"/>
    </row>
    <row r="18" spans="1:133" ht="13">
      <c r="A18" s="224" t="s">
        <v>758</v>
      </c>
      <c r="B18" s="95">
        <v>-2973.1</v>
      </c>
      <c r="C18" s="95">
        <v>-4049.8</v>
      </c>
      <c r="D18" s="95">
        <v>-5364.4</v>
      </c>
      <c r="E18" s="95"/>
      <c r="F18" s="95"/>
      <c r="G18" s="95"/>
      <c r="H18" s="95"/>
      <c r="I18" s="95"/>
      <c r="J18" s="95"/>
      <c r="K18" s="95">
        <v>-13799.2</v>
      </c>
      <c r="L18" s="95">
        <v>-15355.3</v>
      </c>
      <c r="M18" s="871">
        <v>-14418.8</v>
      </c>
      <c r="N18" s="871">
        <v>-19634.3</v>
      </c>
      <c r="O18" s="871">
        <v>-17505.599999999999</v>
      </c>
      <c r="P18" s="871">
        <v>-18565.400000000001</v>
      </c>
      <c r="Q18" s="871">
        <v>-18834.2</v>
      </c>
      <c r="R18" s="871">
        <v>-18299.3</v>
      </c>
    </row>
    <row r="19" spans="1:133">
      <c r="A19" s="61" t="s">
        <v>756</v>
      </c>
      <c r="B19" s="95">
        <v>497.1</v>
      </c>
      <c r="C19" s="95">
        <v>1449.1</v>
      </c>
      <c r="D19" s="95">
        <v>1419.9</v>
      </c>
      <c r="E19" s="95">
        <v>1075.5</v>
      </c>
      <c r="F19" s="95">
        <v>1934.1</v>
      </c>
      <c r="G19" s="95">
        <v>530.9</v>
      </c>
      <c r="H19" s="95">
        <v>-516.9</v>
      </c>
      <c r="I19" s="95">
        <v>1513.8</v>
      </c>
      <c r="J19" s="95">
        <f>J20+J21</f>
        <v>1710.5</v>
      </c>
      <c r="K19" s="95">
        <v>1394.8</v>
      </c>
      <c r="L19" s="95">
        <v>492.6</v>
      </c>
      <c r="M19" s="868">
        <v>373.9</v>
      </c>
      <c r="N19" s="871">
        <v>-177.6</v>
      </c>
      <c r="O19" s="871">
        <v>162.1</v>
      </c>
      <c r="P19" s="871">
        <v>434.4</v>
      </c>
      <c r="Q19" s="871">
        <v>437.3</v>
      </c>
      <c r="R19" s="871">
        <v>-581.6</v>
      </c>
      <c r="S19" s="771"/>
    </row>
    <row r="20" spans="1:133" ht="13">
      <c r="A20" s="224" t="s">
        <v>757</v>
      </c>
      <c r="B20" s="95">
        <v>3470.2</v>
      </c>
      <c r="C20" s="95">
        <v>5498.9</v>
      </c>
      <c r="D20" s="95">
        <v>6784.3</v>
      </c>
      <c r="E20" s="95"/>
      <c r="F20" s="95"/>
      <c r="G20" s="95">
        <v>11648.1</v>
      </c>
      <c r="H20" s="95">
        <v>11178.8</v>
      </c>
      <c r="I20" s="95">
        <v>11691.5</v>
      </c>
      <c r="J20" s="95">
        <v>13147.7</v>
      </c>
      <c r="K20" s="95">
        <v>14147.9</v>
      </c>
      <c r="L20" s="95">
        <v>14888.7</v>
      </c>
      <c r="M20" s="871">
        <v>13659.7</v>
      </c>
      <c r="N20" s="871">
        <v>17716</v>
      </c>
      <c r="O20" s="871">
        <v>16372.8</v>
      </c>
      <c r="P20" s="871">
        <v>16807.2</v>
      </c>
      <c r="Q20" s="871">
        <v>17244.599999999999</v>
      </c>
      <c r="R20" s="871">
        <v>16663</v>
      </c>
      <c r="S20" s="771"/>
    </row>
    <row r="21" spans="1:133" ht="13">
      <c r="A21" s="224" t="s">
        <v>758</v>
      </c>
      <c r="B21" s="95">
        <v>-2973.1</v>
      </c>
      <c r="C21" s="95">
        <v>-4049.8</v>
      </c>
      <c r="D21" s="95">
        <v>-5364.4</v>
      </c>
      <c r="E21" s="95"/>
      <c r="F21" s="95"/>
      <c r="G21" s="95">
        <v>-11117.2</v>
      </c>
      <c r="H21" s="95">
        <v>-11695.7</v>
      </c>
      <c r="I21" s="95">
        <v>-10177.700000000001</v>
      </c>
      <c r="J21" s="95">
        <v>-11437.2</v>
      </c>
      <c r="K21" s="95">
        <v>-12753.1</v>
      </c>
      <c r="L21" s="95">
        <v>-14396.1</v>
      </c>
      <c r="M21" s="871">
        <v>-13285.8</v>
      </c>
      <c r="N21" s="871">
        <v>-17893.599999999999</v>
      </c>
      <c r="O21" s="871">
        <v>-16210.7</v>
      </c>
      <c r="P21" s="871">
        <v>-16372.8</v>
      </c>
      <c r="Q21" s="871">
        <v>-16807.2</v>
      </c>
      <c r="R21" s="871">
        <v>-17244.599999999999</v>
      </c>
    </row>
    <row r="22" spans="1:133">
      <c r="A22" s="61" t="s">
        <v>759</v>
      </c>
      <c r="B22" s="95">
        <v>500</v>
      </c>
      <c r="C22" s="95">
        <v>1277.4000000000001</v>
      </c>
      <c r="D22" s="95">
        <v>1563.3</v>
      </c>
      <c r="E22" s="95">
        <v>1005.3</v>
      </c>
      <c r="F22" s="95">
        <v>560.79999999999995</v>
      </c>
      <c r="G22" s="95">
        <v>205.3</v>
      </c>
      <c r="H22" s="95">
        <v>343.7</v>
      </c>
      <c r="I22" s="95">
        <v>-355.7</v>
      </c>
      <c r="J22" s="95">
        <f>J23+J24</f>
        <v>1266.2</v>
      </c>
      <c r="K22" s="95">
        <v>1600.6</v>
      </c>
      <c r="L22" s="95">
        <v>1750</v>
      </c>
      <c r="M22" s="871">
        <v>1945</v>
      </c>
      <c r="N22" s="871">
        <v>2560.1999999999998</v>
      </c>
      <c r="O22" s="871">
        <v>1441</v>
      </c>
      <c r="P22" s="871">
        <v>300</v>
      </c>
      <c r="Q22" s="871">
        <v>-50</v>
      </c>
      <c r="R22" s="871">
        <v>-148.9</v>
      </c>
    </row>
    <row r="23" spans="1:133" ht="13">
      <c r="A23" s="224" t="s">
        <v>760</v>
      </c>
      <c r="B23" s="95">
        <v>606.70000000000005</v>
      </c>
      <c r="C23" s="95">
        <v>1415.7</v>
      </c>
      <c r="D23" s="95">
        <v>1920</v>
      </c>
      <c r="E23" s="95"/>
      <c r="F23" s="95"/>
      <c r="G23" s="95">
        <v>887.7</v>
      </c>
      <c r="H23" s="95">
        <v>1000</v>
      </c>
      <c r="I23" s="95">
        <v>635.70000000000005</v>
      </c>
      <c r="J23" s="95">
        <v>2567.5</v>
      </c>
      <c r="K23" s="95">
        <v>2646.7</v>
      </c>
      <c r="L23" s="95">
        <v>2709.3</v>
      </c>
      <c r="M23" s="871">
        <v>3078.1</v>
      </c>
      <c r="N23" s="871">
        <v>4300.8999999999996</v>
      </c>
      <c r="O23" s="871">
        <v>2735.9</v>
      </c>
      <c r="P23" s="871">
        <v>2492.6</v>
      </c>
      <c r="Q23" s="871">
        <v>1977</v>
      </c>
      <c r="R23" s="871">
        <v>905.8</v>
      </c>
    </row>
    <row r="24" spans="1:133" ht="13">
      <c r="A24" s="224" t="s">
        <v>761</v>
      </c>
      <c r="B24" s="95">
        <v>-106.7</v>
      </c>
      <c r="C24" s="95">
        <v>-138.30000000000001</v>
      </c>
      <c r="D24" s="95">
        <v>-356.7</v>
      </c>
      <c r="E24" s="95"/>
      <c r="F24" s="95"/>
      <c r="G24" s="95">
        <v>-682.3</v>
      </c>
      <c r="H24" s="95">
        <v>-656.4</v>
      </c>
      <c r="I24" s="95">
        <v>-991.4</v>
      </c>
      <c r="J24" s="95">
        <v>-1301.3</v>
      </c>
      <c r="K24" s="95">
        <v>-1046.0999999999999</v>
      </c>
      <c r="L24" s="95">
        <v>-959.3</v>
      </c>
      <c r="M24" s="871">
        <v>-1133.0999999999999</v>
      </c>
      <c r="N24" s="871">
        <v>-1740.7</v>
      </c>
      <c r="O24" s="871">
        <v>-1294.9000000000001</v>
      </c>
      <c r="P24" s="871">
        <v>-2192.6</v>
      </c>
      <c r="Q24" s="871">
        <v>-2027</v>
      </c>
      <c r="R24" s="871">
        <v>-1054.7</v>
      </c>
    </row>
    <row r="25" spans="1:133">
      <c r="A25" s="61" t="s">
        <v>762</v>
      </c>
      <c r="B25" s="95"/>
      <c r="C25" s="95"/>
      <c r="D25" s="95"/>
      <c r="E25" s="95"/>
      <c r="F25" s="95"/>
      <c r="G25" s="95"/>
      <c r="H25" s="95">
        <v>-146</v>
      </c>
      <c r="I25" s="95">
        <v>-103.8</v>
      </c>
      <c r="J25" s="95">
        <v>-94.7</v>
      </c>
      <c r="K25" s="95">
        <v>46.7</v>
      </c>
      <c r="L25" s="95">
        <v>34</v>
      </c>
      <c r="M25" s="871">
        <v>5</v>
      </c>
      <c r="N25" s="871">
        <v>-62.2</v>
      </c>
      <c r="O25" s="871">
        <v>-155.6</v>
      </c>
      <c r="P25" s="871">
        <v>-96.4</v>
      </c>
      <c r="Q25" s="871">
        <v>-38</v>
      </c>
      <c r="R25" s="871">
        <v>-40.200000000000003</v>
      </c>
    </row>
    <row r="26" spans="1:133">
      <c r="A26" s="61" t="s">
        <v>763</v>
      </c>
      <c r="B26" s="96">
        <v>200</v>
      </c>
      <c r="C26" s="96">
        <v>305</v>
      </c>
      <c r="D26" s="96"/>
      <c r="E26" s="96"/>
      <c r="F26" s="95"/>
      <c r="H26" s="95"/>
      <c r="I26" s="95">
        <v>103.4</v>
      </c>
      <c r="J26" s="95"/>
      <c r="K26" s="95">
        <v>0</v>
      </c>
      <c r="L26" s="95">
        <v>0</v>
      </c>
      <c r="M26" s="871">
        <v>0</v>
      </c>
      <c r="N26" s="871">
        <v>0</v>
      </c>
      <c r="O26" s="871">
        <v>0</v>
      </c>
      <c r="P26" s="871">
        <v>0</v>
      </c>
      <c r="Q26" s="871">
        <v>0</v>
      </c>
      <c r="R26" s="871">
        <v>0</v>
      </c>
    </row>
    <row r="27" spans="1:133">
      <c r="A27" s="61"/>
      <c r="B27" s="95"/>
      <c r="C27" s="95"/>
      <c r="D27" s="95"/>
      <c r="E27" s="95"/>
      <c r="F27" s="95"/>
      <c r="G27" s="95"/>
      <c r="H27" s="95"/>
      <c r="I27" s="95"/>
      <c r="J27" s="95"/>
      <c r="K27" s="95"/>
      <c r="L27" s="95"/>
      <c r="M27" s="871"/>
      <c r="N27" s="871"/>
      <c r="O27" s="871"/>
      <c r="P27" s="871"/>
      <c r="Q27" s="871"/>
      <c r="R27" s="871"/>
    </row>
    <row r="28" spans="1:133" s="4" customFormat="1" ht="13">
      <c r="A28" s="515" t="s">
        <v>714</v>
      </c>
      <c r="B28" s="516">
        <v>161.9</v>
      </c>
      <c r="C28" s="516">
        <v>343.5</v>
      </c>
      <c r="D28" s="516">
        <v>421.8</v>
      </c>
      <c r="E28" s="516">
        <f>E30+E31</f>
        <v>521</v>
      </c>
      <c r="F28" s="516">
        <f>F30+F31</f>
        <v>1448.9</v>
      </c>
      <c r="G28" s="516">
        <v>878</v>
      </c>
      <c r="H28" s="516">
        <v>3596.2</v>
      </c>
      <c r="I28" s="516">
        <v>2333.9</v>
      </c>
      <c r="J28" s="516">
        <f>J30+J31</f>
        <v>3619.4000000000005</v>
      </c>
      <c r="K28" s="516">
        <v>4913.3999999999996</v>
      </c>
      <c r="L28" s="516">
        <v>3219.5</v>
      </c>
      <c r="M28" s="882">
        <v>2611.1</v>
      </c>
      <c r="N28" s="882">
        <v>1663.4</v>
      </c>
      <c r="O28" s="882">
        <v>1206.7</v>
      </c>
      <c r="P28" s="882">
        <v>676.2</v>
      </c>
      <c r="Q28" s="882">
        <v>-578.5</v>
      </c>
      <c r="R28" s="882">
        <v>-1707.1</v>
      </c>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row>
    <row r="29" spans="1:133" s="5" customFormat="1" ht="13">
      <c r="A29" s="61" t="s">
        <v>764</v>
      </c>
      <c r="B29" s="95"/>
      <c r="C29" s="95"/>
      <c r="D29" s="95"/>
      <c r="E29" s="95"/>
      <c r="F29" s="95"/>
      <c r="G29" s="95"/>
      <c r="H29" s="95"/>
      <c r="I29" s="95"/>
      <c r="J29" s="95"/>
      <c r="K29" s="95">
        <v>1244.0999999999999</v>
      </c>
      <c r="L29" s="95">
        <v>0</v>
      </c>
      <c r="M29" s="871">
        <v>0</v>
      </c>
      <c r="N29" s="871">
        <v>0</v>
      </c>
      <c r="O29" s="871">
        <v>0</v>
      </c>
      <c r="P29" s="871">
        <v>0</v>
      </c>
      <c r="Q29" s="871">
        <v>0</v>
      </c>
      <c r="R29" s="871">
        <v>0</v>
      </c>
    </row>
    <row r="30" spans="1:133" s="5" customFormat="1" ht="13">
      <c r="A30" s="61" t="s">
        <v>755</v>
      </c>
      <c r="B30" s="95"/>
      <c r="C30" s="95"/>
      <c r="D30" s="95"/>
      <c r="E30" s="95"/>
      <c r="F30" s="96"/>
      <c r="G30" s="96"/>
      <c r="H30" s="96">
        <v>1672.2</v>
      </c>
      <c r="I30" s="96"/>
      <c r="J30" s="96"/>
      <c r="K30" s="96">
        <v>0</v>
      </c>
      <c r="L30" s="96">
        <v>0</v>
      </c>
      <c r="M30" s="883">
        <v>0</v>
      </c>
      <c r="N30" s="883">
        <v>0</v>
      </c>
      <c r="O30" s="883">
        <v>0</v>
      </c>
      <c r="P30" s="883">
        <v>0</v>
      </c>
      <c r="Q30" s="883">
        <v>0</v>
      </c>
      <c r="R30" s="883">
        <v>-1760.6</v>
      </c>
    </row>
    <row r="31" spans="1:133" s="5" customFormat="1" ht="13">
      <c r="A31" s="61" t="s">
        <v>765</v>
      </c>
      <c r="B31" s="95">
        <v>161.9</v>
      </c>
      <c r="C31" s="95">
        <v>343.5</v>
      </c>
      <c r="D31" s="95">
        <v>421.8</v>
      </c>
      <c r="E31" s="95">
        <v>521</v>
      </c>
      <c r="F31" s="95">
        <v>1448.9</v>
      </c>
      <c r="G31" s="95">
        <v>878</v>
      </c>
      <c r="H31" s="95">
        <v>1924</v>
      </c>
      <c r="I31" s="95">
        <v>2333.9</v>
      </c>
      <c r="J31" s="95">
        <f>J32+J35+J38</f>
        <v>3619.4000000000005</v>
      </c>
      <c r="K31" s="95">
        <v>3669.3</v>
      </c>
      <c r="L31" s="95">
        <v>3219.5</v>
      </c>
      <c r="M31" s="871">
        <v>2611.1</v>
      </c>
      <c r="N31" s="871">
        <v>1663.4</v>
      </c>
      <c r="O31" s="871">
        <v>1206.7</v>
      </c>
      <c r="P31" s="871">
        <v>676.2</v>
      </c>
      <c r="Q31" s="871">
        <v>-578.5</v>
      </c>
      <c r="R31" s="871">
        <v>53.5</v>
      </c>
    </row>
    <row r="32" spans="1:133">
      <c r="A32" s="61" t="s">
        <v>766</v>
      </c>
      <c r="B32" s="95">
        <v>214.8</v>
      </c>
      <c r="C32" s="95">
        <v>395.1</v>
      </c>
      <c r="D32" s="95">
        <v>477.5</v>
      </c>
      <c r="E32" s="95">
        <v>567.70000000000005</v>
      </c>
      <c r="F32" s="95">
        <v>803.6</v>
      </c>
      <c r="G32" s="95">
        <v>576.1</v>
      </c>
      <c r="H32" s="95">
        <v>527.6</v>
      </c>
      <c r="I32" s="95">
        <v>968</v>
      </c>
      <c r="J32" s="95">
        <f>J33+J34</f>
        <v>1154.9000000000001</v>
      </c>
      <c r="K32" s="95">
        <v>1108.3</v>
      </c>
      <c r="L32" s="95">
        <v>834.5</v>
      </c>
      <c r="M32" s="871">
        <v>401.9</v>
      </c>
      <c r="N32" s="871">
        <v>253.3</v>
      </c>
      <c r="O32" s="871">
        <v>1337.6</v>
      </c>
      <c r="P32" s="871">
        <v>934</v>
      </c>
      <c r="Q32" s="871">
        <v>337.5</v>
      </c>
      <c r="R32" s="871">
        <v>1014</v>
      </c>
    </row>
    <row r="33" spans="1:133" ht="13">
      <c r="A33" s="224" t="s">
        <v>768</v>
      </c>
      <c r="B33" s="95">
        <v>326.2</v>
      </c>
      <c r="C33" s="95">
        <v>516.5</v>
      </c>
      <c r="D33" s="95">
        <v>610.1</v>
      </c>
      <c r="E33" s="95"/>
      <c r="F33" s="95"/>
      <c r="G33" s="95">
        <v>802.4</v>
      </c>
      <c r="H33" s="95">
        <v>791.7</v>
      </c>
      <c r="I33" s="95">
        <v>1311.7</v>
      </c>
      <c r="J33" s="95">
        <v>1567.8</v>
      </c>
      <c r="K33" s="95">
        <v>1493.5</v>
      </c>
      <c r="L33" s="95">
        <v>1447.5</v>
      </c>
      <c r="M33" s="871">
        <v>1156</v>
      </c>
      <c r="N33" s="871">
        <v>1025.8</v>
      </c>
      <c r="O33" s="871">
        <v>2120.6</v>
      </c>
      <c r="P33" s="871">
        <v>1788.6</v>
      </c>
      <c r="Q33" s="871">
        <v>1337.9</v>
      </c>
      <c r="R33" s="871">
        <v>1982.8</v>
      </c>
    </row>
    <row r="34" spans="1:133" ht="13">
      <c r="A34" s="224" t="s">
        <v>761</v>
      </c>
      <c r="B34" s="95">
        <v>-111.4</v>
      </c>
      <c r="C34" s="95">
        <v>-121.4</v>
      </c>
      <c r="D34" s="95">
        <v>-132.6</v>
      </c>
      <c r="E34" s="95">
        <v>0</v>
      </c>
      <c r="F34" s="95">
        <v>0</v>
      </c>
      <c r="G34" s="95">
        <v>-226.3</v>
      </c>
      <c r="H34" s="95">
        <v>-264.10000000000002</v>
      </c>
      <c r="I34" s="95">
        <v>-343.7</v>
      </c>
      <c r="J34" s="95">
        <v>-412.9</v>
      </c>
      <c r="K34" s="95">
        <v>-385.2</v>
      </c>
      <c r="L34" s="95">
        <v>-612.9</v>
      </c>
      <c r="M34" s="871">
        <v>-754.1</v>
      </c>
      <c r="N34" s="871">
        <v>-772.5</v>
      </c>
      <c r="O34" s="871">
        <v>-783</v>
      </c>
      <c r="P34" s="871">
        <v>-854.7</v>
      </c>
      <c r="Q34" s="871">
        <v>-1000.5</v>
      </c>
      <c r="R34" s="871">
        <v>-968.8</v>
      </c>
      <c r="S34" s="661"/>
      <c r="T34" s="661"/>
      <c r="U34" s="661"/>
      <c r="V34" s="661"/>
      <c r="W34" s="661"/>
      <c r="X34" s="661"/>
      <c r="Y34" s="661"/>
      <c r="Z34" s="661"/>
      <c r="AA34" s="661"/>
      <c r="AB34" s="661"/>
    </row>
    <row r="35" spans="1:133">
      <c r="A35" s="61" t="s">
        <v>769</v>
      </c>
      <c r="B35" s="96">
        <v>16.100000000000001</v>
      </c>
      <c r="C35" s="96">
        <v>14.2</v>
      </c>
      <c r="D35" s="96">
        <v>14.2</v>
      </c>
      <c r="E35" s="95"/>
      <c r="F35" s="95">
        <v>686.8</v>
      </c>
      <c r="G35" s="95">
        <v>346.9</v>
      </c>
      <c r="H35" s="95">
        <v>601.9</v>
      </c>
      <c r="I35" s="95">
        <v>36.799999999999997</v>
      </c>
      <c r="J35" s="95">
        <f>J36+J37</f>
        <v>-876.3</v>
      </c>
      <c r="K35" s="95">
        <v>-862.7</v>
      </c>
      <c r="L35" s="95">
        <v>-29</v>
      </c>
      <c r="M35" s="871">
        <v>-29.2</v>
      </c>
      <c r="N35" s="871">
        <v>145.9</v>
      </c>
      <c r="O35" s="871">
        <v>210.7</v>
      </c>
      <c r="P35" s="871">
        <v>210.7</v>
      </c>
      <c r="Q35" s="871">
        <v>32.700000000000003</v>
      </c>
      <c r="R35" s="871">
        <v>-11.8</v>
      </c>
      <c r="S35" s="661"/>
      <c r="T35" s="661"/>
      <c r="U35" s="661"/>
      <c r="V35" s="661"/>
      <c r="W35" s="661"/>
      <c r="X35" s="661"/>
      <c r="Y35" s="661"/>
      <c r="Z35" s="661"/>
      <c r="AA35" s="661"/>
      <c r="AB35" s="661"/>
    </row>
    <row r="36" spans="1:133" ht="13">
      <c r="A36" s="224" t="s">
        <v>768</v>
      </c>
      <c r="B36" s="96"/>
      <c r="C36" s="96"/>
      <c r="D36" s="96"/>
      <c r="E36" s="96"/>
      <c r="F36" s="95"/>
      <c r="G36" s="95">
        <v>346.9</v>
      </c>
      <c r="H36" s="95">
        <v>619.9</v>
      </c>
      <c r="I36" s="95">
        <v>54.8</v>
      </c>
      <c r="J36" s="95">
        <v>18.100000000000001</v>
      </c>
      <c r="K36" s="95">
        <v>59.7</v>
      </c>
      <c r="L36" s="95">
        <v>8.6</v>
      </c>
      <c r="M36" s="871">
        <v>0</v>
      </c>
      <c r="N36" s="871">
        <v>188</v>
      </c>
      <c r="O36" s="871">
        <v>250.7</v>
      </c>
      <c r="P36" s="871">
        <v>250.7</v>
      </c>
      <c r="Q36" s="871">
        <v>117.1</v>
      </c>
      <c r="R36" s="871">
        <v>72.599999999999994</v>
      </c>
      <c r="S36" s="661"/>
      <c r="T36" s="661"/>
      <c r="U36" s="661"/>
      <c r="V36" s="661"/>
      <c r="W36" s="661"/>
      <c r="X36" s="661"/>
      <c r="Y36" s="661"/>
      <c r="Z36" s="661"/>
      <c r="AA36" s="661"/>
      <c r="AB36" s="661"/>
    </row>
    <row r="37" spans="1:133" ht="13">
      <c r="A37" s="224" t="s">
        <v>761</v>
      </c>
      <c r="B37" s="95">
        <v>-16.100000000000001</v>
      </c>
      <c r="C37" s="95">
        <v>-14.2</v>
      </c>
      <c r="D37" s="95">
        <v>-14.2</v>
      </c>
      <c r="E37" s="96">
        <v>0</v>
      </c>
      <c r="F37" s="96">
        <v>0</v>
      </c>
      <c r="G37" s="96">
        <v>0</v>
      </c>
      <c r="H37" s="96">
        <v>-18</v>
      </c>
      <c r="I37" s="96">
        <v>-17.899999999999999</v>
      </c>
      <c r="J37" s="96">
        <v>-894.4</v>
      </c>
      <c r="K37" s="96">
        <v>-922.4</v>
      </c>
      <c r="L37" s="96">
        <v>-37.5</v>
      </c>
      <c r="M37" s="883">
        <v>-29.2</v>
      </c>
      <c r="N37" s="883">
        <v>-42.1</v>
      </c>
      <c r="O37" s="883">
        <v>-39.9</v>
      </c>
      <c r="P37" s="883">
        <v>-40</v>
      </c>
      <c r="Q37" s="883">
        <v>-84.4</v>
      </c>
      <c r="R37" s="883">
        <v>-84.4</v>
      </c>
      <c r="S37" s="661"/>
      <c r="T37" s="661"/>
      <c r="U37" s="661"/>
      <c r="V37" s="661"/>
      <c r="W37" s="661"/>
      <c r="X37" s="661"/>
      <c r="Y37" s="661"/>
      <c r="Z37" s="661"/>
      <c r="AA37" s="661"/>
      <c r="AB37" s="661"/>
    </row>
    <row r="38" spans="1:133">
      <c r="A38" s="61" t="s">
        <v>770</v>
      </c>
      <c r="B38" s="95">
        <v>36.799999999999997</v>
      </c>
      <c r="C38" s="95">
        <v>37.4</v>
      </c>
      <c r="D38" s="95">
        <v>41.5</v>
      </c>
      <c r="E38" s="95">
        <v>-46.7</v>
      </c>
      <c r="F38" s="95">
        <v>-41.5</v>
      </c>
      <c r="G38" s="95">
        <v>-45</v>
      </c>
      <c r="H38" s="95">
        <v>794.5</v>
      </c>
      <c r="I38" s="95">
        <v>1329.1</v>
      </c>
      <c r="J38" s="95">
        <f>J39+J40</f>
        <v>3340.8</v>
      </c>
      <c r="K38" s="95">
        <v>3423.7</v>
      </c>
      <c r="L38" s="95">
        <v>2414</v>
      </c>
      <c r="M38" s="871">
        <v>2238.4</v>
      </c>
      <c r="N38" s="871">
        <v>1264.2</v>
      </c>
      <c r="O38" s="871">
        <v>-341.6</v>
      </c>
      <c r="P38" s="871">
        <v>-468.5</v>
      </c>
      <c r="Q38" s="871">
        <v>-948.6</v>
      </c>
      <c r="R38" s="871">
        <v>-948.6</v>
      </c>
      <c r="S38" s="661"/>
      <c r="T38" s="661"/>
      <c r="U38" s="661"/>
      <c r="V38" s="661"/>
      <c r="W38" s="661"/>
      <c r="X38" s="661"/>
      <c r="Y38" s="661"/>
      <c r="Z38" s="661"/>
      <c r="AA38" s="661"/>
      <c r="AB38" s="661"/>
    </row>
    <row r="39" spans="1:133" ht="13">
      <c r="A39" s="224" t="s">
        <v>768</v>
      </c>
      <c r="B39" s="95"/>
      <c r="C39" s="95"/>
      <c r="D39" s="95"/>
      <c r="E39" s="96"/>
      <c r="F39" s="96"/>
      <c r="G39" s="96"/>
      <c r="H39" s="96">
        <v>822.3</v>
      </c>
      <c r="I39" s="96">
        <v>1359.9</v>
      </c>
      <c r="J39" s="96">
        <v>4396.1000000000004</v>
      </c>
      <c r="K39" s="96">
        <v>3438.6</v>
      </c>
      <c r="L39" s="96">
        <v>2620.3000000000002</v>
      </c>
      <c r="M39" s="883">
        <v>2426.6</v>
      </c>
      <c r="N39" s="883">
        <v>1911.7</v>
      </c>
      <c r="O39" s="883">
        <v>474.7</v>
      </c>
      <c r="P39" s="883">
        <v>474.7</v>
      </c>
      <c r="Q39" s="883">
        <v>0</v>
      </c>
      <c r="R39" s="883">
        <v>0</v>
      </c>
      <c r="S39" s="661"/>
      <c r="T39" s="661"/>
      <c r="U39" s="661"/>
      <c r="V39" s="661"/>
      <c r="W39" s="661"/>
      <c r="X39" s="661"/>
      <c r="Y39" s="661"/>
      <c r="Z39" s="661"/>
      <c r="AA39" s="661"/>
      <c r="AB39" s="661"/>
    </row>
    <row r="40" spans="1:133" ht="13">
      <c r="A40" s="224" t="s">
        <v>761</v>
      </c>
      <c r="B40" s="95">
        <v>-36.799999999999997</v>
      </c>
      <c r="C40" s="95">
        <v>-37.4</v>
      </c>
      <c r="D40" s="95">
        <v>-41.5</v>
      </c>
      <c r="E40" s="95">
        <v>0</v>
      </c>
      <c r="F40" s="95">
        <v>0</v>
      </c>
      <c r="G40" s="95">
        <v>-45</v>
      </c>
      <c r="H40" s="95">
        <v>-27.8</v>
      </c>
      <c r="I40" s="95">
        <v>-30.9</v>
      </c>
      <c r="J40" s="95">
        <v>-1055.3</v>
      </c>
      <c r="K40" s="95">
        <v>-14.9</v>
      </c>
      <c r="L40" s="95">
        <v>-206.3</v>
      </c>
      <c r="M40" s="871">
        <v>-188.2</v>
      </c>
      <c r="N40" s="871">
        <v>-647.5</v>
      </c>
      <c r="O40" s="871">
        <v>-816.3</v>
      </c>
      <c r="P40" s="871">
        <v>-943.1</v>
      </c>
      <c r="Q40" s="871">
        <v>-948.6</v>
      </c>
      <c r="R40" s="871">
        <v>-948.6</v>
      </c>
      <c r="S40" s="661"/>
      <c r="T40" s="661"/>
      <c r="U40" s="661"/>
      <c r="V40" s="661"/>
      <c r="W40" s="661"/>
      <c r="X40" s="661"/>
      <c r="Y40" s="661"/>
      <c r="Z40" s="661"/>
      <c r="AA40" s="661"/>
      <c r="AB40" s="661"/>
    </row>
    <row r="41" spans="1:133">
      <c r="A41" s="61"/>
      <c r="B41" s="95"/>
      <c r="C41" s="95"/>
      <c r="D41" s="95"/>
      <c r="E41" s="95"/>
      <c r="F41" s="95"/>
      <c r="G41" s="95"/>
      <c r="H41" s="95"/>
      <c r="I41" s="95"/>
      <c r="J41" s="95"/>
      <c r="K41" s="95"/>
      <c r="L41" s="95"/>
      <c r="M41" s="764"/>
      <c r="N41" s="764"/>
      <c r="O41" s="764"/>
      <c r="P41" s="764"/>
      <c r="Q41" s="764"/>
      <c r="R41" s="764"/>
      <c r="S41" s="661"/>
      <c r="T41" s="661"/>
      <c r="U41" s="661"/>
      <c r="V41" s="661"/>
      <c r="W41" s="661"/>
      <c r="X41" s="661"/>
      <c r="Y41" s="661"/>
      <c r="Z41" s="661"/>
      <c r="AA41" s="661"/>
      <c r="AB41" s="661"/>
    </row>
    <row r="42" spans="1:133" s="530" customFormat="1" ht="13">
      <c r="A42" s="177" t="s">
        <v>771</v>
      </c>
      <c r="B42" s="43">
        <f t="shared" ref="B42:H42" si="0">B7+B11-B15-B28</f>
        <v>-523.95220999999992</v>
      </c>
      <c r="C42" s="43">
        <f t="shared" si="0"/>
        <v>-3278.0487400000002</v>
      </c>
      <c r="D42" s="43">
        <f t="shared" si="0"/>
        <v>-3579.0405000000001</v>
      </c>
      <c r="E42" s="43">
        <f t="shared" si="0"/>
        <v>-3012.4</v>
      </c>
      <c r="F42" s="43">
        <f t="shared" si="0"/>
        <v>-3086.8</v>
      </c>
      <c r="G42" s="43">
        <f t="shared" si="0"/>
        <v>-1794.6</v>
      </c>
      <c r="H42" s="43">
        <f t="shared" si="0"/>
        <v>-2048.3000000000002</v>
      </c>
      <c r="I42" s="43">
        <f>I5-I13</f>
        <v>-4172</v>
      </c>
      <c r="J42" s="43">
        <v>-7304.4</v>
      </c>
      <c r="K42" s="43">
        <f t="shared" ref="K42:O42" si="1">K5-K13</f>
        <v>-9640.7000000000007</v>
      </c>
      <c r="L42" s="43">
        <f>L5-L13</f>
        <v>-5851.8</v>
      </c>
      <c r="M42" s="42">
        <f>M5-M13</f>
        <v>-4934.8999999999996</v>
      </c>
      <c r="N42" s="42">
        <f t="shared" si="1"/>
        <v>-3983.7</v>
      </c>
      <c r="O42" s="42">
        <f t="shared" si="1"/>
        <v>-2654.2</v>
      </c>
      <c r="P42" s="42">
        <f>P5-P13</f>
        <v>-1314.2</v>
      </c>
      <c r="Q42" s="42">
        <f>Q5-Q13</f>
        <v>229.2</v>
      </c>
      <c r="R42" s="42">
        <f>R5-R13</f>
        <v>2477.8000000000002</v>
      </c>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row>
    <row r="43" spans="1:133">
      <c r="A43" s="61"/>
      <c r="B43" s="57"/>
      <c r="C43" s="57"/>
      <c r="D43" s="57"/>
      <c r="E43" s="57"/>
      <c r="F43" s="549"/>
      <c r="G43" s="141"/>
      <c r="H43" s="141"/>
      <c r="I43" s="141"/>
      <c r="J43" s="141"/>
      <c r="L43" s="141"/>
      <c r="N43" s="141"/>
      <c r="O43" s="141"/>
      <c r="P43" s="141"/>
      <c r="Q43" s="141"/>
      <c r="R43" s="141"/>
    </row>
    <row r="44" spans="1:133" ht="14">
      <c r="A44" s="287" t="s">
        <v>285</v>
      </c>
      <c r="B44" s="57"/>
      <c r="C44" s="57"/>
      <c r="D44" s="57"/>
      <c r="E44" s="57"/>
      <c r="F44" s="549"/>
      <c r="G44" s="141"/>
      <c r="H44" s="462"/>
      <c r="I44" s="141"/>
      <c r="J44" s="141"/>
      <c r="L44" s="141"/>
      <c r="M44" s="759"/>
      <c r="N44" s="141"/>
      <c r="O44" s="141"/>
      <c r="P44" s="141"/>
      <c r="Q44" s="141"/>
      <c r="R44" s="141"/>
    </row>
    <row r="45" spans="1:133">
      <c r="A45" s="594" t="s">
        <v>772</v>
      </c>
      <c r="B45" s="57"/>
      <c r="C45" s="57"/>
      <c r="D45" s="57"/>
      <c r="E45" s="57"/>
      <c r="F45" s="549"/>
      <c r="G45" s="141"/>
      <c r="H45" s="141"/>
      <c r="I45" s="141"/>
      <c r="J45" s="141"/>
      <c r="L45" s="141"/>
      <c r="M45" s="759"/>
      <c r="N45" s="141"/>
      <c r="O45" s="141"/>
      <c r="P45" s="141"/>
      <c r="Q45" s="141"/>
      <c r="R45" s="141"/>
    </row>
    <row r="46" spans="1:133">
      <c r="A46" s="594"/>
      <c r="B46" s="57"/>
      <c r="C46" s="57"/>
      <c r="D46" s="57"/>
      <c r="E46" s="57"/>
      <c r="F46" s="549"/>
      <c r="G46" s="141"/>
      <c r="H46" s="141"/>
      <c r="I46" s="141"/>
      <c r="J46" s="141"/>
      <c r="L46" s="141"/>
      <c r="M46" s="759"/>
      <c r="N46" s="141"/>
      <c r="O46" s="141"/>
      <c r="P46" s="141"/>
      <c r="Q46" s="141"/>
      <c r="R46" s="141"/>
    </row>
    <row r="47" spans="1:133" ht="20">
      <c r="A47" s="369" t="s">
        <v>920</v>
      </c>
      <c r="B47" s="57"/>
      <c r="C47" s="57"/>
      <c r="D47" s="57"/>
      <c r="E47" s="57"/>
      <c r="F47" s="549"/>
      <c r="G47" s="141"/>
      <c r="H47" s="141"/>
      <c r="I47" s="141"/>
      <c r="J47" s="141"/>
      <c r="L47" s="141"/>
      <c r="M47" s="141"/>
      <c r="N47" s="141"/>
      <c r="O47" s="141"/>
      <c r="P47" s="141"/>
      <c r="Q47" s="141"/>
    </row>
    <row r="48" spans="1:133" s="685" customFormat="1" ht="15" customHeight="1">
      <c r="A48" s="614" t="s">
        <v>748</v>
      </c>
      <c r="B48" s="453">
        <v>2012</v>
      </c>
      <c r="C48" s="453">
        <v>2013</v>
      </c>
      <c r="D48" s="453">
        <v>2014</v>
      </c>
      <c r="E48" s="453">
        <v>2015</v>
      </c>
      <c r="F48" s="453">
        <v>2016</v>
      </c>
      <c r="G48" s="453">
        <v>2017</v>
      </c>
      <c r="H48" s="453">
        <v>2018</v>
      </c>
      <c r="I48" s="453">
        <v>2019</v>
      </c>
      <c r="J48" s="453">
        <v>2020</v>
      </c>
      <c r="K48" s="453">
        <v>2021</v>
      </c>
      <c r="L48" s="453">
        <v>2022</v>
      </c>
      <c r="M48" s="407">
        <v>2023</v>
      </c>
      <c r="N48" s="407">
        <v>2024</v>
      </c>
      <c r="O48" s="407">
        <v>2025</v>
      </c>
      <c r="P48" s="407">
        <v>2026</v>
      </c>
      <c r="Q48" s="407">
        <v>2027</v>
      </c>
    </row>
    <row r="49" spans="1:133" s="685" customFormat="1" ht="15" customHeight="1">
      <c r="A49" s="614" t="s">
        <v>749</v>
      </c>
      <c r="B49" s="454" t="s">
        <v>249</v>
      </c>
      <c r="C49" s="454" t="s">
        <v>249</v>
      </c>
      <c r="D49" s="454" t="s">
        <v>249</v>
      </c>
      <c r="E49" s="454" t="s">
        <v>249</v>
      </c>
      <c r="F49" s="454" t="s">
        <v>249</v>
      </c>
      <c r="G49" s="454" t="s">
        <v>249</v>
      </c>
      <c r="H49" s="454" t="s">
        <v>249</v>
      </c>
      <c r="I49" s="454" t="s">
        <v>249</v>
      </c>
      <c r="J49" s="454" t="s">
        <v>249</v>
      </c>
      <c r="K49" s="454" t="s">
        <v>249</v>
      </c>
      <c r="L49" s="454" t="s">
        <v>249</v>
      </c>
      <c r="M49" s="408" t="s">
        <v>533</v>
      </c>
      <c r="N49" s="408" t="s">
        <v>251</v>
      </c>
      <c r="O49" s="408" t="s">
        <v>251</v>
      </c>
      <c r="P49" s="408" t="s">
        <v>251</v>
      </c>
      <c r="Q49" s="408" t="s">
        <v>251</v>
      </c>
    </row>
    <row r="50" spans="1:133" s="12" customFormat="1">
      <c r="A50" s="409" t="s">
        <v>750</v>
      </c>
      <c r="B50" s="141" t="s">
        <v>306</v>
      </c>
      <c r="C50" s="141" t="s">
        <v>306</v>
      </c>
      <c r="D50" s="141" t="s">
        <v>306</v>
      </c>
      <c r="E50" s="141" t="s">
        <v>188</v>
      </c>
      <c r="F50" s="141" t="s">
        <v>188</v>
      </c>
      <c r="G50" s="141" t="s">
        <v>163</v>
      </c>
      <c r="H50" s="141" t="s">
        <v>163</v>
      </c>
      <c r="I50" s="141" t="s">
        <v>167</v>
      </c>
      <c r="J50" s="141" t="s">
        <v>160</v>
      </c>
      <c r="K50" s="141" t="s">
        <v>151</v>
      </c>
      <c r="L50" s="141" t="s">
        <v>3</v>
      </c>
      <c r="M50" s="410" t="s">
        <v>253</v>
      </c>
      <c r="N50" s="410" t="s">
        <v>253</v>
      </c>
      <c r="O50" s="410" t="s">
        <v>253</v>
      </c>
      <c r="P50" s="410" t="s">
        <v>253</v>
      </c>
      <c r="Q50" s="410" t="s">
        <v>253</v>
      </c>
    </row>
    <row r="51" spans="1:133" s="12" customFormat="1">
      <c r="A51" s="409"/>
      <c r="B51" s="141"/>
      <c r="C51" s="141"/>
      <c r="D51" s="141"/>
      <c r="E51" s="141"/>
      <c r="F51" s="141"/>
      <c r="G51" s="141"/>
      <c r="H51" s="141"/>
      <c r="I51" s="141"/>
      <c r="J51" s="141"/>
      <c r="K51" s="141"/>
      <c r="L51" s="141"/>
      <c r="M51" s="410"/>
      <c r="N51" s="410"/>
      <c r="O51" s="410"/>
      <c r="P51" s="410"/>
      <c r="Q51" s="410"/>
    </row>
    <row r="52" spans="1:133" s="638" customFormat="1" ht="13">
      <c r="A52" s="411" t="s">
        <v>751</v>
      </c>
      <c r="B52" s="230">
        <f>B54+B58</f>
        <v>835.04778999999996</v>
      </c>
      <c r="C52" s="230">
        <f>C54+C58</f>
        <v>96.951260000000005</v>
      </c>
      <c r="D52" s="230">
        <f>D54+D58</f>
        <v>-174.04050000000001</v>
      </c>
      <c r="E52" s="230">
        <v>-410.6</v>
      </c>
      <c r="F52" s="230">
        <v>857</v>
      </c>
      <c r="G52" s="230">
        <v>-180.4</v>
      </c>
      <c r="H52" s="230">
        <v>1228.5999999999999</v>
      </c>
      <c r="I52" s="230">
        <v>-783.9</v>
      </c>
      <c r="J52" s="230">
        <v>-802.9</v>
      </c>
      <c r="K52" s="230">
        <v>1685.2</v>
      </c>
      <c r="L52" s="230">
        <v>-355.6</v>
      </c>
      <c r="M52" s="540">
        <v>0</v>
      </c>
      <c r="N52" s="540">
        <v>0</v>
      </c>
      <c r="O52" s="540">
        <v>0</v>
      </c>
      <c r="P52" s="540">
        <v>0</v>
      </c>
      <c r="Q52" s="540">
        <v>0</v>
      </c>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6"/>
      <c r="BR52" s="286"/>
      <c r="BS52" s="286"/>
      <c r="BT52" s="286"/>
      <c r="BU52" s="286"/>
      <c r="BV52" s="286"/>
      <c r="BW52" s="286"/>
      <c r="BX52" s="286"/>
      <c r="BY52" s="286"/>
      <c r="BZ52" s="286"/>
      <c r="CA52" s="286"/>
      <c r="CB52" s="286"/>
      <c r="CC52" s="286"/>
      <c r="CD52" s="286"/>
      <c r="CE52" s="286"/>
      <c r="CF52" s="286"/>
      <c r="CG52" s="286"/>
      <c r="CH52" s="286"/>
      <c r="CI52" s="286"/>
      <c r="CJ52" s="286"/>
      <c r="CK52" s="286"/>
      <c r="CL52" s="286"/>
      <c r="CM52" s="286"/>
      <c r="CN52" s="286"/>
      <c r="CO52" s="286"/>
      <c r="CP52" s="286"/>
      <c r="CQ52" s="286"/>
      <c r="CR52" s="286"/>
      <c r="CS52" s="286"/>
      <c r="CT52" s="286"/>
      <c r="CU52" s="286"/>
      <c r="CV52" s="286"/>
      <c r="CW52" s="286"/>
      <c r="CX52" s="286"/>
      <c r="CY52" s="286"/>
      <c r="CZ52" s="286"/>
      <c r="DA52" s="286"/>
      <c r="DB52" s="286"/>
      <c r="DC52" s="286"/>
      <c r="DD52" s="286"/>
      <c r="DE52" s="286"/>
      <c r="DF52" s="286"/>
      <c r="DG52" s="286"/>
      <c r="DH52" s="286"/>
      <c r="DI52" s="286"/>
      <c r="DJ52" s="286"/>
      <c r="DK52" s="286"/>
      <c r="DL52" s="286"/>
      <c r="DM52" s="286"/>
      <c r="DN52" s="286"/>
      <c r="DO52" s="286"/>
      <c r="DP52" s="286"/>
      <c r="DQ52" s="286"/>
      <c r="DR52" s="286"/>
      <c r="DS52" s="286"/>
      <c r="DT52" s="286"/>
      <c r="DU52" s="286"/>
      <c r="DV52" s="286"/>
      <c r="DW52" s="286"/>
      <c r="DX52" s="286"/>
      <c r="DY52" s="286"/>
      <c r="DZ52" s="286"/>
      <c r="EA52" s="286"/>
      <c r="EB52" s="286"/>
      <c r="EC52" s="286"/>
    </row>
    <row r="53" spans="1:133" s="286" customFormat="1" ht="13">
      <c r="A53" s="406"/>
      <c r="B53" s="650"/>
      <c r="C53" s="650"/>
      <c r="D53" s="650"/>
      <c r="E53" s="650"/>
      <c r="F53" s="650"/>
      <c r="G53" s="650"/>
      <c r="H53" s="650"/>
      <c r="I53" s="650"/>
      <c r="J53" s="650"/>
      <c r="K53" s="650"/>
      <c r="L53" s="650"/>
      <c r="M53" s="557"/>
      <c r="N53" s="557"/>
      <c r="O53" s="557"/>
      <c r="P53" s="557"/>
      <c r="Q53" s="557"/>
    </row>
    <row r="54" spans="1:133" s="638" customFormat="1" ht="13">
      <c r="A54" s="558" t="s">
        <v>713</v>
      </c>
      <c r="B54" s="463">
        <v>835.04778999999996</v>
      </c>
      <c r="C54" s="463">
        <v>96.951260000000005</v>
      </c>
      <c r="D54" s="463">
        <v>-174.04050000000001</v>
      </c>
      <c r="E54" s="463">
        <v>-410.6</v>
      </c>
      <c r="F54" s="463">
        <v>857</v>
      </c>
      <c r="G54" s="463">
        <v>-180.4</v>
      </c>
      <c r="H54" s="463">
        <v>1228.5999999999999</v>
      </c>
      <c r="I54" s="463">
        <v>-783.9</v>
      </c>
      <c r="J54" s="463">
        <v>-802.9</v>
      </c>
      <c r="K54" s="463">
        <v>1685.2</v>
      </c>
      <c r="L54" s="463">
        <v>-355.6</v>
      </c>
      <c r="M54" s="441">
        <v>0</v>
      </c>
      <c r="N54" s="441">
        <v>0</v>
      </c>
      <c r="O54" s="441">
        <v>0</v>
      </c>
      <c r="P54" s="441">
        <v>0</v>
      </c>
      <c r="Q54" s="441">
        <v>0</v>
      </c>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6"/>
      <c r="BX54" s="286"/>
      <c r="BY54" s="286"/>
      <c r="BZ54" s="286"/>
      <c r="CA54" s="286"/>
      <c r="CB54" s="286"/>
      <c r="CC54" s="286"/>
      <c r="CD54" s="286"/>
      <c r="CE54" s="286"/>
      <c r="CF54" s="286"/>
      <c r="CG54" s="286"/>
      <c r="CH54" s="286"/>
      <c r="CI54" s="286"/>
      <c r="CJ54" s="286"/>
      <c r="CK54" s="286"/>
      <c r="CL54" s="286"/>
      <c r="CM54" s="286"/>
      <c r="CN54" s="286"/>
      <c r="CO54" s="286"/>
      <c r="CP54" s="286"/>
      <c r="CQ54" s="286"/>
      <c r="CR54" s="286"/>
      <c r="CS54" s="286"/>
      <c r="CT54" s="286"/>
      <c r="CU54" s="286"/>
      <c r="CV54" s="286"/>
      <c r="CW54" s="286"/>
      <c r="CX54" s="286"/>
      <c r="CY54" s="286"/>
      <c r="CZ54" s="286"/>
      <c r="DA54" s="286"/>
      <c r="DB54" s="286"/>
      <c r="DC54" s="286"/>
      <c r="DD54" s="286"/>
      <c r="DE54" s="286"/>
      <c r="DF54" s="286"/>
      <c r="DG54" s="286"/>
      <c r="DH54" s="286"/>
      <c r="DI54" s="286"/>
      <c r="DJ54" s="286"/>
      <c r="DK54" s="286"/>
      <c r="DL54" s="286"/>
      <c r="DM54" s="286"/>
      <c r="DN54" s="286"/>
      <c r="DO54" s="286"/>
      <c r="DP54" s="286"/>
      <c r="DQ54" s="286"/>
      <c r="DR54" s="286"/>
      <c r="DS54" s="286"/>
      <c r="DT54" s="286"/>
      <c r="DU54" s="286"/>
      <c r="DV54" s="286"/>
      <c r="DW54" s="286"/>
      <c r="DX54" s="286"/>
      <c r="DY54" s="286"/>
      <c r="DZ54" s="286"/>
      <c r="EA54" s="286"/>
      <c r="EB54" s="286"/>
      <c r="EC54" s="286"/>
    </row>
    <row r="55" spans="1:133" s="286" customFormat="1" ht="13">
      <c r="A55" s="409" t="s">
        <v>752</v>
      </c>
      <c r="B55" s="462"/>
      <c r="C55" s="462"/>
      <c r="D55" s="462"/>
      <c r="E55" s="462">
        <v>-354.5</v>
      </c>
      <c r="F55" s="464">
        <v>857</v>
      </c>
      <c r="G55" s="464">
        <v>-180.4</v>
      </c>
      <c r="H55" s="464">
        <v>1228.5999999999999</v>
      </c>
      <c r="I55" s="464">
        <v>-783.9</v>
      </c>
      <c r="J55" s="464">
        <v>-802.9</v>
      </c>
      <c r="K55" s="464">
        <v>910.4</v>
      </c>
      <c r="L55" s="464">
        <v>-355.6</v>
      </c>
      <c r="M55" s="442"/>
      <c r="N55" s="442"/>
      <c r="O55" s="442"/>
      <c r="P55" s="442"/>
      <c r="Q55" s="442"/>
    </row>
    <row r="56" spans="1:133" s="12" customFormat="1">
      <c r="A56" s="409" t="s">
        <v>753</v>
      </c>
      <c r="B56" s="462">
        <v>835.04778999999996</v>
      </c>
      <c r="C56" s="462">
        <v>96.95</v>
      </c>
      <c r="D56" s="462">
        <v>-174.04</v>
      </c>
      <c r="E56" s="462">
        <v>-56.1</v>
      </c>
      <c r="F56" s="464"/>
      <c r="G56" s="464"/>
      <c r="H56" s="464"/>
      <c r="I56" s="464"/>
      <c r="J56" s="464"/>
      <c r="K56" s="464">
        <v>774.8</v>
      </c>
      <c r="L56" s="464">
        <v>0</v>
      </c>
      <c r="M56" s="442"/>
      <c r="N56" s="442"/>
      <c r="O56" s="442"/>
      <c r="P56" s="442"/>
      <c r="Q56" s="442"/>
    </row>
    <row r="57" spans="1:133" s="12" customFormat="1">
      <c r="A57" s="409"/>
      <c r="B57" s="462"/>
      <c r="C57" s="462"/>
      <c r="D57" s="462"/>
      <c r="E57" s="462"/>
      <c r="F57" s="462"/>
      <c r="G57" s="462"/>
      <c r="H57" s="462"/>
      <c r="I57" s="462"/>
      <c r="J57" s="462"/>
      <c r="K57" s="462"/>
      <c r="L57" s="462"/>
      <c r="M57" s="440"/>
      <c r="N57" s="440"/>
      <c r="O57" s="440"/>
      <c r="P57" s="440"/>
      <c r="Q57" s="440"/>
    </row>
    <row r="58" spans="1:133" s="638" customFormat="1" ht="13">
      <c r="A58" s="558" t="s">
        <v>714</v>
      </c>
      <c r="B58" s="651">
        <v>0</v>
      </c>
      <c r="C58" s="651">
        <v>0</v>
      </c>
      <c r="D58" s="651">
        <v>0</v>
      </c>
      <c r="E58" s="651">
        <v>0</v>
      </c>
      <c r="F58" s="651">
        <v>0</v>
      </c>
      <c r="G58" s="651">
        <v>0</v>
      </c>
      <c r="H58" s="651">
        <v>0</v>
      </c>
      <c r="I58" s="651"/>
      <c r="J58" s="651"/>
      <c r="K58" s="651">
        <v>0</v>
      </c>
      <c r="L58" s="651">
        <v>0</v>
      </c>
      <c r="M58" s="559"/>
      <c r="N58" s="559"/>
      <c r="O58" s="559"/>
      <c r="P58" s="559"/>
      <c r="Q58" s="559"/>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c r="BW58" s="286"/>
      <c r="BX58" s="286"/>
      <c r="BY58" s="286"/>
      <c r="BZ58" s="286"/>
      <c r="CA58" s="286"/>
      <c r="CB58" s="286"/>
      <c r="CC58" s="286"/>
      <c r="CD58" s="286"/>
      <c r="CE58" s="286"/>
      <c r="CF58" s="286"/>
      <c r="CG58" s="286"/>
      <c r="CH58" s="286"/>
      <c r="CI58" s="286"/>
      <c r="CJ58" s="286"/>
      <c r="CK58" s="286"/>
      <c r="CL58" s="286"/>
      <c r="CM58" s="286"/>
      <c r="CN58" s="286"/>
      <c r="CO58" s="286"/>
      <c r="CP58" s="286"/>
      <c r="CQ58" s="286"/>
      <c r="CR58" s="286"/>
      <c r="CS58" s="286"/>
      <c r="CT58" s="286"/>
      <c r="CU58" s="286"/>
      <c r="CV58" s="286"/>
      <c r="CW58" s="286"/>
      <c r="CX58" s="286"/>
      <c r="CY58" s="286"/>
      <c r="CZ58" s="286"/>
      <c r="DA58" s="286"/>
      <c r="DB58" s="286"/>
      <c r="DC58" s="286"/>
      <c r="DD58" s="286"/>
      <c r="DE58" s="286"/>
      <c r="DF58" s="286"/>
      <c r="DG58" s="286"/>
      <c r="DH58" s="286"/>
      <c r="DI58" s="286"/>
      <c r="DJ58" s="286"/>
      <c r="DK58" s="286"/>
      <c r="DL58" s="286"/>
      <c r="DM58" s="286"/>
      <c r="DN58" s="286"/>
      <c r="DO58" s="286"/>
      <c r="DP58" s="286"/>
      <c r="DQ58" s="286"/>
      <c r="DR58" s="286"/>
      <c r="DS58" s="286"/>
      <c r="DT58" s="286"/>
      <c r="DU58" s="286"/>
      <c r="DV58" s="286"/>
      <c r="DW58" s="286"/>
      <c r="DX58" s="286"/>
      <c r="DY58" s="286"/>
      <c r="DZ58" s="286"/>
      <c r="EA58" s="286"/>
      <c r="EB58" s="286"/>
      <c r="EC58" s="286"/>
    </row>
    <row r="59" spans="1:133" s="12" customFormat="1">
      <c r="A59" s="409"/>
      <c r="B59" s="464"/>
      <c r="C59" s="464"/>
      <c r="D59" s="464"/>
      <c r="E59" s="464"/>
      <c r="F59" s="464"/>
      <c r="G59" s="464"/>
      <c r="H59" s="464"/>
      <c r="I59" s="464"/>
      <c r="J59" s="464"/>
      <c r="K59" s="464"/>
      <c r="L59" s="464"/>
      <c r="M59" s="442"/>
      <c r="N59" s="442"/>
      <c r="O59" s="442"/>
      <c r="P59" s="442"/>
      <c r="Q59" s="442"/>
    </row>
    <row r="60" spans="1:133" s="638" customFormat="1" ht="13">
      <c r="A60" s="411" t="s">
        <v>754</v>
      </c>
      <c r="B60" s="230">
        <f>B62+B73</f>
        <v>1359</v>
      </c>
      <c r="C60" s="230">
        <f>C62+C73</f>
        <v>3375</v>
      </c>
      <c r="D60" s="230">
        <f>D62+D73</f>
        <v>3405</v>
      </c>
      <c r="E60" s="230">
        <f>E62+E73</f>
        <v>2601.8000000000002</v>
      </c>
      <c r="F60" s="230">
        <f>F62+F73</f>
        <v>3943.8</v>
      </c>
      <c r="G60" s="230">
        <v>1614.2</v>
      </c>
      <c r="H60" s="230">
        <v>3277.8</v>
      </c>
      <c r="I60" s="230">
        <v>3388.1</v>
      </c>
      <c r="J60" s="230">
        <f>J62+J73</f>
        <v>6501.4000000000005</v>
      </c>
      <c r="K60" s="230">
        <v>7955.5</v>
      </c>
      <c r="L60" s="230">
        <v>5496.1</v>
      </c>
      <c r="M60" s="540">
        <v>4984.8999999999996</v>
      </c>
      <c r="N60" s="540">
        <v>3968.7</v>
      </c>
      <c r="O60" s="540">
        <v>3462.4</v>
      </c>
      <c r="P60" s="540">
        <v>1774.1</v>
      </c>
      <c r="Q60" s="540">
        <v>-107</v>
      </c>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6"/>
      <c r="BQ60" s="286"/>
      <c r="BR60" s="286"/>
      <c r="BS60" s="286"/>
      <c r="BT60" s="286"/>
      <c r="BU60" s="286"/>
      <c r="BV60" s="286"/>
      <c r="BW60" s="286"/>
      <c r="BX60" s="286"/>
      <c r="BY60" s="286"/>
      <c r="BZ60" s="286"/>
      <c r="CA60" s="286"/>
      <c r="CB60" s="286"/>
      <c r="CC60" s="286"/>
      <c r="CD60" s="286"/>
      <c r="CE60" s="286"/>
      <c r="CF60" s="286"/>
      <c r="CG60" s="286"/>
      <c r="CH60" s="286"/>
      <c r="CI60" s="286"/>
      <c r="CJ60" s="286"/>
      <c r="CK60" s="286"/>
      <c r="CL60" s="286"/>
      <c r="CM60" s="286"/>
      <c r="CN60" s="286"/>
      <c r="CO60" s="286"/>
      <c r="CP60" s="286"/>
      <c r="CQ60" s="286"/>
      <c r="CR60" s="286"/>
      <c r="CS60" s="286"/>
      <c r="CT60" s="286"/>
      <c r="CU60" s="286"/>
      <c r="CV60" s="286"/>
      <c r="CW60" s="286"/>
      <c r="CX60" s="286"/>
      <c r="CY60" s="286"/>
      <c r="CZ60" s="286"/>
      <c r="DA60" s="286"/>
      <c r="DB60" s="286"/>
      <c r="DC60" s="286"/>
      <c r="DD60" s="286"/>
      <c r="DE60" s="286"/>
      <c r="DF60" s="286"/>
      <c r="DG60" s="286"/>
      <c r="DH60" s="286"/>
      <c r="DI60" s="286"/>
      <c r="DJ60" s="286"/>
      <c r="DK60" s="286"/>
      <c r="DL60" s="286"/>
      <c r="DM60" s="286"/>
      <c r="DN60" s="286"/>
      <c r="DO60" s="286"/>
      <c r="DP60" s="286"/>
      <c r="DQ60" s="286"/>
      <c r="DR60" s="286"/>
      <c r="DS60" s="286"/>
      <c r="DT60" s="286"/>
      <c r="DU60" s="286"/>
      <c r="DV60" s="286"/>
      <c r="DW60" s="286"/>
      <c r="DX60" s="286"/>
      <c r="DY60" s="286"/>
      <c r="DZ60" s="286"/>
      <c r="EA60" s="286"/>
      <c r="EB60" s="286"/>
      <c r="EC60" s="286"/>
    </row>
    <row r="61" spans="1:133" s="286" customFormat="1" ht="13">
      <c r="A61" s="406"/>
      <c r="B61" s="650"/>
      <c r="C61" s="650"/>
      <c r="D61" s="650"/>
      <c r="E61" s="650"/>
      <c r="F61" s="650"/>
      <c r="G61" s="650"/>
      <c r="H61" s="650"/>
      <c r="I61" s="650"/>
      <c r="J61" s="650"/>
      <c r="K61" s="650"/>
      <c r="L61" s="650"/>
      <c r="M61" s="557"/>
      <c r="N61" s="557"/>
      <c r="O61" s="557"/>
      <c r="P61" s="557"/>
      <c r="Q61" s="557"/>
    </row>
    <row r="62" spans="1:133" s="638" customFormat="1" ht="13">
      <c r="A62" s="558" t="s">
        <v>713</v>
      </c>
      <c r="B62" s="463">
        <v>1197.0999999999999</v>
      </c>
      <c r="C62" s="463">
        <v>3031.5</v>
      </c>
      <c r="D62" s="463">
        <v>2983.2</v>
      </c>
      <c r="E62" s="463">
        <f>E63+E71</f>
        <v>2080.8000000000002</v>
      </c>
      <c r="F62" s="463">
        <f>F63+F71</f>
        <v>2494.9</v>
      </c>
      <c r="G62" s="463">
        <v>736.2</v>
      </c>
      <c r="H62" s="463">
        <v>-319.3</v>
      </c>
      <c r="I62" s="463">
        <v>1054.3</v>
      </c>
      <c r="J62" s="463">
        <f>J63+J71</f>
        <v>2882</v>
      </c>
      <c r="K62" s="463">
        <v>3042.1</v>
      </c>
      <c r="L62" s="463">
        <v>2276.6</v>
      </c>
      <c r="M62" s="441">
        <v>1465.7</v>
      </c>
      <c r="N62" s="441">
        <v>526.9</v>
      </c>
      <c r="O62" s="441">
        <v>-451.9</v>
      </c>
      <c r="P62" s="441">
        <v>-290.60000000000002</v>
      </c>
      <c r="Q62" s="441">
        <v>-1180.5</v>
      </c>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BS62" s="286"/>
      <c r="BT62" s="286"/>
      <c r="BU62" s="286"/>
      <c r="BV62" s="286"/>
      <c r="BW62" s="286"/>
      <c r="BX62" s="286"/>
      <c r="BY62" s="286"/>
      <c r="BZ62" s="286"/>
      <c r="CA62" s="286"/>
      <c r="CB62" s="286"/>
      <c r="CC62" s="286"/>
      <c r="CD62" s="286"/>
      <c r="CE62" s="286"/>
      <c r="CF62" s="286"/>
      <c r="CG62" s="286"/>
      <c r="CH62" s="286"/>
      <c r="CI62" s="286"/>
      <c r="CJ62" s="286"/>
      <c r="CK62" s="286"/>
      <c r="CL62" s="286"/>
      <c r="CM62" s="286"/>
      <c r="CN62" s="286"/>
      <c r="CO62" s="286"/>
      <c r="CP62" s="286"/>
      <c r="CQ62" s="286"/>
      <c r="CR62" s="286"/>
      <c r="CS62" s="286"/>
      <c r="CT62" s="286"/>
      <c r="CU62" s="286"/>
      <c r="CV62" s="286"/>
      <c r="CW62" s="286"/>
      <c r="CX62" s="286"/>
      <c r="CY62" s="286"/>
      <c r="CZ62" s="286"/>
      <c r="DA62" s="286"/>
      <c r="DB62" s="286"/>
      <c r="DC62" s="286"/>
      <c r="DD62" s="286"/>
      <c r="DE62" s="286"/>
      <c r="DF62" s="286"/>
      <c r="DG62" s="286"/>
      <c r="DH62" s="286"/>
      <c r="DI62" s="286"/>
      <c r="DJ62" s="286"/>
      <c r="DK62" s="286"/>
      <c r="DL62" s="286"/>
      <c r="DM62" s="286"/>
      <c r="DN62" s="286"/>
      <c r="DO62" s="286"/>
      <c r="DP62" s="286"/>
      <c r="DQ62" s="286"/>
      <c r="DR62" s="286"/>
      <c r="DS62" s="286"/>
      <c r="DT62" s="286"/>
      <c r="DU62" s="286"/>
      <c r="DV62" s="286"/>
      <c r="DW62" s="286"/>
      <c r="DX62" s="286"/>
      <c r="DY62" s="286"/>
      <c r="DZ62" s="286"/>
      <c r="EA62" s="286"/>
      <c r="EB62" s="286"/>
      <c r="EC62" s="286"/>
    </row>
    <row r="63" spans="1:133" s="12" customFormat="1">
      <c r="A63" s="409" t="s">
        <v>755</v>
      </c>
      <c r="B63" s="462">
        <v>997.1</v>
      </c>
      <c r="C63" s="462">
        <v>2726.5</v>
      </c>
      <c r="D63" s="462">
        <v>2983.2</v>
      </c>
      <c r="E63" s="462">
        <v>2080.8000000000002</v>
      </c>
      <c r="F63" s="462">
        <v>2494.9</v>
      </c>
      <c r="G63" s="462">
        <v>736.2</v>
      </c>
      <c r="H63" s="462">
        <v>-173.3</v>
      </c>
      <c r="I63" s="462">
        <v>1158.0999999999999</v>
      </c>
      <c r="J63" s="462">
        <f>J64+J67+J70</f>
        <v>2882</v>
      </c>
      <c r="K63" s="462">
        <v>2995.4</v>
      </c>
      <c r="L63" s="462">
        <v>2242.6</v>
      </c>
      <c r="M63" s="440">
        <v>1470.7</v>
      </c>
      <c r="N63" s="440">
        <v>551.9</v>
      </c>
      <c r="O63" s="440">
        <v>-326.89999999999998</v>
      </c>
      <c r="P63" s="440">
        <v>-165.6</v>
      </c>
      <c r="Q63" s="440">
        <v>-1055.5</v>
      </c>
    </row>
    <row r="64" spans="1:133" s="12" customFormat="1">
      <c r="A64" s="409" t="s">
        <v>756</v>
      </c>
      <c r="B64" s="462">
        <v>497.1</v>
      </c>
      <c r="C64" s="462">
        <v>1449.1</v>
      </c>
      <c r="D64" s="462">
        <v>1419.9</v>
      </c>
      <c r="E64" s="462">
        <v>1075.5</v>
      </c>
      <c r="F64" s="462">
        <v>1934.1</v>
      </c>
      <c r="G64" s="462">
        <v>530.9</v>
      </c>
      <c r="H64" s="462">
        <v>-516.9</v>
      </c>
      <c r="I64" s="462">
        <v>1513.8</v>
      </c>
      <c r="J64" s="462">
        <f>J65+J66</f>
        <v>1710.5</v>
      </c>
      <c r="K64" s="462">
        <v>1394.8</v>
      </c>
      <c r="L64" s="462">
        <v>492.6</v>
      </c>
      <c r="M64" s="410">
        <v>525.70000000000005</v>
      </c>
      <c r="N64" s="440">
        <v>-507.2</v>
      </c>
      <c r="O64" s="440">
        <v>-826.9</v>
      </c>
      <c r="P64" s="440">
        <v>-689.2</v>
      </c>
      <c r="Q64" s="440">
        <v>-1193.7</v>
      </c>
      <c r="S64" s="842"/>
    </row>
    <row r="65" spans="1:133" s="12" customFormat="1" ht="13">
      <c r="A65" s="416" t="s">
        <v>757</v>
      </c>
      <c r="B65" s="462">
        <v>3470.2</v>
      </c>
      <c r="C65" s="462">
        <v>5498.9</v>
      </c>
      <c r="D65" s="462">
        <v>6784.3</v>
      </c>
      <c r="E65" s="462"/>
      <c r="F65" s="462"/>
      <c r="G65" s="462">
        <v>11648.1</v>
      </c>
      <c r="H65" s="462">
        <v>11178.8</v>
      </c>
      <c r="I65" s="462">
        <v>11691.5</v>
      </c>
      <c r="J65" s="462">
        <v>13147.7</v>
      </c>
      <c r="K65" s="462">
        <v>14147.9</v>
      </c>
      <c r="L65" s="462">
        <v>14888.7</v>
      </c>
      <c r="M65" s="440">
        <v>13713.3</v>
      </c>
      <c r="N65" s="440">
        <v>14384.3</v>
      </c>
      <c r="O65" s="440">
        <v>13557.4</v>
      </c>
      <c r="P65" s="440">
        <v>12868.2</v>
      </c>
      <c r="Q65" s="440">
        <v>11674.5</v>
      </c>
      <c r="S65" s="842"/>
    </row>
    <row r="66" spans="1:133" s="12" customFormat="1" ht="13">
      <c r="A66" s="416" t="s">
        <v>758</v>
      </c>
      <c r="B66" s="462">
        <v>-2973.1</v>
      </c>
      <c r="C66" s="462">
        <v>-4049.8</v>
      </c>
      <c r="D66" s="462">
        <v>-5364.4</v>
      </c>
      <c r="E66" s="462"/>
      <c r="F66" s="462"/>
      <c r="G66" s="462">
        <v>-11117.2</v>
      </c>
      <c r="H66" s="462">
        <v>-11695.7</v>
      </c>
      <c r="I66" s="462">
        <v>-10177.700000000001</v>
      </c>
      <c r="J66" s="462">
        <v>-11437.2</v>
      </c>
      <c r="K66" s="462">
        <v>-12753.1</v>
      </c>
      <c r="L66" s="462">
        <v>-14396.7</v>
      </c>
      <c r="M66" s="440">
        <v>-13187.6</v>
      </c>
      <c r="N66" s="440">
        <v>-14891.5</v>
      </c>
      <c r="O66" s="440">
        <v>-14384.3</v>
      </c>
      <c r="P66" s="440">
        <v>-13557.4</v>
      </c>
      <c r="Q66" s="440">
        <v>-12868.2</v>
      </c>
    </row>
    <row r="67" spans="1:133" s="12" customFormat="1">
      <c r="A67" s="409" t="s">
        <v>759</v>
      </c>
      <c r="B67" s="462">
        <v>500</v>
      </c>
      <c r="C67" s="462">
        <v>1277.4000000000001</v>
      </c>
      <c r="D67" s="462">
        <v>1563.3</v>
      </c>
      <c r="E67" s="462">
        <v>1005.3</v>
      </c>
      <c r="F67" s="462">
        <v>560.79999999999995</v>
      </c>
      <c r="G67" s="462">
        <v>205.3</v>
      </c>
      <c r="H67" s="462">
        <v>343.7</v>
      </c>
      <c r="I67" s="462">
        <v>-355.7</v>
      </c>
      <c r="J67" s="462">
        <f>J68+J69</f>
        <v>1266.2</v>
      </c>
      <c r="K67" s="462">
        <v>1600.6</v>
      </c>
      <c r="L67" s="462">
        <v>1750</v>
      </c>
      <c r="M67" s="440">
        <v>945</v>
      </c>
      <c r="N67" s="440">
        <v>1059.0999999999999</v>
      </c>
      <c r="O67" s="440">
        <v>500</v>
      </c>
      <c r="P67" s="440">
        <v>523.6</v>
      </c>
      <c r="Q67" s="440">
        <v>138.19999999999999</v>
      </c>
    </row>
    <row r="68" spans="1:133" s="12" customFormat="1" ht="13">
      <c r="A68" s="416" t="s">
        <v>760</v>
      </c>
      <c r="B68" s="462">
        <v>606.70000000000005</v>
      </c>
      <c r="C68" s="462">
        <v>1415.7</v>
      </c>
      <c r="D68" s="462">
        <v>1920</v>
      </c>
      <c r="E68" s="462"/>
      <c r="F68" s="462"/>
      <c r="G68" s="462">
        <v>887.7</v>
      </c>
      <c r="H68" s="462">
        <v>1000</v>
      </c>
      <c r="I68" s="462">
        <v>635.70000000000005</v>
      </c>
      <c r="J68" s="462">
        <v>2567.5</v>
      </c>
      <c r="K68" s="462">
        <v>2646.7</v>
      </c>
      <c r="L68" s="462">
        <v>2709.3</v>
      </c>
      <c r="M68" s="440">
        <v>2078.1</v>
      </c>
      <c r="N68" s="440">
        <v>2744.8</v>
      </c>
      <c r="O68" s="440">
        <v>2237.4</v>
      </c>
      <c r="P68" s="440">
        <v>2042.1</v>
      </c>
      <c r="Q68" s="440">
        <v>1751.4</v>
      </c>
    </row>
    <row r="69" spans="1:133" s="12" customFormat="1" ht="13">
      <c r="A69" s="416" t="s">
        <v>761</v>
      </c>
      <c r="B69" s="462">
        <v>-106.7</v>
      </c>
      <c r="C69" s="462">
        <v>-138.30000000000001</v>
      </c>
      <c r="D69" s="462">
        <v>-356.7</v>
      </c>
      <c r="E69" s="462"/>
      <c r="F69" s="462"/>
      <c r="G69" s="462">
        <v>-682.3</v>
      </c>
      <c r="H69" s="462">
        <v>-656.4</v>
      </c>
      <c r="I69" s="462">
        <v>-991.4</v>
      </c>
      <c r="J69" s="462">
        <v>-1301.3</v>
      </c>
      <c r="K69" s="462">
        <v>-1046.0999999999999</v>
      </c>
      <c r="L69" s="462">
        <v>-959.3</v>
      </c>
      <c r="M69" s="440">
        <v>-1133.0999999999999</v>
      </c>
      <c r="N69" s="440">
        <v>-1685.7</v>
      </c>
      <c r="O69" s="440">
        <v>-1737.5</v>
      </c>
      <c r="P69" s="440">
        <v>-1518.5</v>
      </c>
      <c r="Q69" s="440">
        <v>-1613.2</v>
      </c>
    </row>
    <row r="70" spans="1:133" s="12" customFormat="1">
      <c r="A70" s="409" t="s">
        <v>762</v>
      </c>
      <c r="B70" s="462"/>
      <c r="C70" s="462"/>
      <c r="D70" s="462"/>
      <c r="E70" s="462"/>
      <c r="F70" s="462"/>
      <c r="G70" s="462"/>
      <c r="H70" s="462">
        <v>-146</v>
      </c>
      <c r="I70" s="462">
        <v>-103.8</v>
      </c>
      <c r="J70" s="462">
        <v>-94.7</v>
      </c>
      <c r="K70" s="462">
        <v>46.7</v>
      </c>
      <c r="L70" s="462">
        <v>34</v>
      </c>
      <c r="M70" s="440">
        <v>-5</v>
      </c>
      <c r="N70" s="440">
        <v>-25</v>
      </c>
      <c r="O70" s="440">
        <v>-125</v>
      </c>
      <c r="P70" s="440">
        <v>-125</v>
      </c>
      <c r="Q70" s="440">
        <v>-125</v>
      </c>
    </row>
    <row r="71" spans="1:133" s="12" customFormat="1">
      <c r="A71" s="409" t="s">
        <v>763</v>
      </c>
      <c r="B71" s="464">
        <v>200</v>
      </c>
      <c r="C71" s="464">
        <v>305</v>
      </c>
      <c r="D71" s="464"/>
      <c r="E71" s="464"/>
      <c r="F71" s="462"/>
      <c r="G71" s="52"/>
      <c r="H71" s="462"/>
      <c r="I71" s="462">
        <v>103.4</v>
      </c>
      <c r="J71" s="462"/>
      <c r="K71" s="462"/>
      <c r="L71" s="462">
        <v>0</v>
      </c>
      <c r="M71" s="440"/>
      <c r="N71" s="440"/>
      <c r="O71" s="440"/>
      <c r="P71" s="440"/>
      <c r="Q71" s="440"/>
    </row>
    <row r="72" spans="1:133" s="12" customFormat="1">
      <c r="A72" s="409"/>
      <c r="B72" s="462"/>
      <c r="C72" s="462"/>
      <c r="D72" s="462"/>
      <c r="E72" s="462"/>
      <c r="F72" s="462"/>
      <c r="G72" s="462"/>
      <c r="H72" s="462"/>
      <c r="I72" s="462"/>
      <c r="J72" s="462"/>
      <c r="K72" s="462"/>
      <c r="L72" s="462"/>
      <c r="M72" s="440"/>
      <c r="N72" s="440"/>
      <c r="O72" s="440"/>
      <c r="P72" s="440"/>
      <c r="Q72" s="440"/>
    </row>
    <row r="73" spans="1:133" s="638" customFormat="1" ht="13">
      <c r="A73" s="558" t="s">
        <v>714</v>
      </c>
      <c r="B73" s="463">
        <v>161.9</v>
      </c>
      <c r="C73" s="463">
        <v>343.5</v>
      </c>
      <c r="D73" s="463">
        <v>421.8</v>
      </c>
      <c r="E73" s="463">
        <f>E75+E76</f>
        <v>521</v>
      </c>
      <c r="F73" s="463">
        <f>F75+F76</f>
        <v>1448.9</v>
      </c>
      <c r="G73" s="463">
        <v>878</v>
      </c>
      <c r="H73" s="463">
        <v>3596.2</v>
      </c>
      <c r="I73" s="463">
        <v>2333.9</v>
      </c>
      <c r="J73" s="463">
        <f>J75+J76</f>
        <v>3619.4000000000005</v>
      </c>
      <c r="K73" s="463">
        <v>4913.3999999999996</v>
      </c>
      <c r="L73" s="463">
        <v>3219.5</v>
      </c>
      <c r="M73" s="441">
        <v>3519.2</v>
      </c>
      <c r="N73" s="441">
        <v>3441.8</v>
      </c>
      <c r="O73" s="441">
        <v>3914.3</v>
      </c>
      <c r="P73" s="441">
        <v>2064.6999999999998</v>
      </c>
      <c r="Q73" s="441">
        <v>1073.5</v>
      </c>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c r="CL73" s="286"/>
      <c r="CM73" s="286"/>
      <c r="CN73" s="286"/>
      <c r="CO73" s="286"/>
      <c r="CP73" s="286"/>
      <c r="CQ73" s="286"/>
      <c r="CR73" s="286"/>
      <c r="CS73" s="286"/>
      <c r="CT73" s="286"/>
      <c r="CU73" s="286"/>
      <c r="CV73" s="286"/>
      <c r="CW73" s="286"/>
      <c r="CX73" s="286"/>
      <c r="CY73" s="286"/>
      <c r="CZ73" s="286"/>
      <c r="DA73" s="286"/>
      <c r="DB73" s="286"/>
      <c r="DC73" s="286"/>
      <c r="DD73" s="286"/>
      <c r="DE73" s="286"/>
      <c r="DF73" s="286"/>
      <c r="DG73" s="286"/>
      <c r="DH73" s="286"/>
      <c r="DI73" s="286"/>
      <c r="DJ73" s="286"/>
      <c r="DK73" s="286"/>
      <c r="DL73" s="286"/>
      <c r="DM73" s="286"/>
      <c r="DN73" s="286"/>
      <c r="DO73" s="286"/>
      <c r="DP73" s="286"/>
      <c r="DQ73" s="286"/>
      <c r="DR73" s="286"/>
      <c r="DS73" s="286"/>
      <c r="DT73" s="286"/>
      <c r="DU73" s="286"/>
      <c r="DV73" s="286"/>
      <c r="DW73" s="286"/>
      <c r="DX73" s="286"/>
      <c r="DY73" s="286"/>
      <c r="DZ73" s="286"/>
      <c r="EA73" s="286"/>
      <c r="EB73" s="286"/>
      <c r="EC73" s="286"/>
    </row>
    <row r="74" spans="1:133" s="286" customFormat="1" ht="13">
      <c r="A74" s="409" t="s">
        <v>764</v>
      </c>
      <c r="B74" s="462"/>
      <c r="C74" s="462"/>
      <c r="D74" s="462"/>
      <c r="E74" s="462"/>
      <c r="F74" s="462"/>
      <c r="G74" s="462"/>
      <c r="H74" s="462"/>
      <c r="I74" s="462"/>
      <c r="J74" s="462"/>
      <c r="K74" s="462">
        <v>1244.0999999999999</v>
      </c>
      <c r="L74" s="462"/>
      <c r="M74" s="440"/>
      <c r="N74" s="440"/>
      <c r="O74" s="440"/>
      <c r="P74" s="440"/>
      <c r="Q74" s="440"/>
    </row>
    <row r="75" spans="1:133" s="286" customFormat="1" ht="13">
      <c r="A75" s="409" t="s">
        <v>755</v>
      </c>
      <c r="B75" s="462"/>
      <c r="C75" s="462"/>
      <c r="D75" s="462"/>
      <c r="E75" s="462"/>
      <c r="F75" s="464"/>
      <c r="G75" s="464"/>
      <c r="H75" s="464">
        <v>1672.2</v>
      </c>
      <c r="I75" s="464"/>
      <c r="J75" s="464"/>
      <c r="K75" s="464"/>
      <c r="L75" s="464"/>
      <c r="M75" s="442"/>
      <c r="N75" s="442"/>
      <c r="O75" s="442"/>
      <c r="P75" s="442"/>
      <c r="Q75" s="442"/>
    </row>
    <row r="76" spans="1:133" s="286" customFormat="1" ht="13">
      <c r="A76" s="409" t="s">
        <v>765</v>
      </c>
      <c r="B76" s="462">
        <v>161.9</v>
      </c>
      <c r="C76" s="462">
        <v>343.5</v>
      </c>
      <c r="D76" s="462">
        <v>421.8</v>
      </c>
      <c r="E76" s="462">
        <v>521</v>
      </c>
      <c r="F76" s="462">
        <v>1448.9</v>
      </c>
      <c r="G76" s="462">
        <v>878</v>
      </c>
      <c r="H76" s="462">
        <v>1924</v>
      </c>
      <c r="I76" s="462">
        <v>2333.9</v>
      </c>
      <c r="J76" s="462">
        <f>J77+J80+J83</f>
        <v>3619.4000000000005</v>
      </c>
      <c r="K76" s="462">
        <v>3669.3</v>
      </c>
      <c r="L76" s="462">
        <v>3219.5</v>
      </c>
      <c r="M76" s="440">
        <v>3519.2</v>
      </c>
      <c r="N76" s="440">
        <v>3441.8</v>
      </c>
      <c r="O76" s="440">
        <v>3914.3</v>
      </c>
      <c r="P76" s="440">
        <v>2064.6999999999998</v>
      </c>
      <c r="Q76" s="440">
        <v>1073.5</v>
      </c>
    </row>
    <row r="77" spans="1:133" s="12" customFormat="1">
      <c r="A77" s="409" t="s">
        <v>766</v>
      </c>
      <c r="B77" s="462">
        <v>214.8</v>
      </c>
      <c r="C77" s="462">
        <v>395.1</v>
      </c>
      <c r="D77" s="462">
        <v>477.5</v>
      </c>
      <c r="E77" s="462">
        <v>567.70000000000005</v>
      </c>
      <c r="F77" s="462">
        <v>803.6</v>
      </c>
      <c r="G77" s="462">
        <v>576.1</v>
      </c>
      <c r="H77" s="462">
        <v>527.6</v>
      </c>
      <c r="I77" s="462">
        <v>968</v>
      </c>
      <c r="J77" s="462">
        <f>J78+J79</f>
        <v>1154.9000000000001</v>
      </c>
      <c r="K77" s="462">
        <v>1108.3</v>
      </c>
      <c r="L77" s="462">
        <v>834.5</v>
      </c>
      <c r="M77" s="440">
        <v>515.79999999999995</v>
      </c>
      <c r="N77" s="440">
        <v>539.4</v>
      </c>
      <c r="O77" s="440">
        <v>588.29999999999995</v>
      </c>
      <c r="P77" s="440" t="s">
        <v>767</v>
      </c>
      <c r="Q77" s="440">
        <v>569.79999999999995</v>
      </c>
    </row>
    <row r="78" spans="1:133" s="12" customFormat="1" ht="13">
      <c r="A78" s="416" t="s">
        <v>768</v>
      </c>
      <c r="B78" s="462">
        <v>326.2</v>
      </c>
      <c r="C78" s="462">
        <v>516.5</v>
      </c>
      <c r="D78" s="462">
        <v>610.1</v>
      </c>
      <c r="E78" s="462"/>
      <c r="F78" s="462"/>
      <c r="G78" s="462">
        <v>802.4</v>
      </c>
      <c r="H78" s="462">
        <v>791.7</v>
      </c>
      <c r="I78" s="462">
        <v>1311.7</v>
      </c>
      <c r="J78" s="462">
        <v>1567.8</v>
      </c>
      <c r="K78" s="462">
        <v>1493.5</v>
      </c>
      <c r="L78" s="462">
        <v>1447.5</v>
      </c>
      <c r="M78" s="440">
        <v>1156</v>
      </c>
      <c r="N78" s="440">
        <v>1213.9000000000001</v>
      </c>
      <c r="O78" s="440">
        <v>1274.5</v>
      </c>
      <c r="P78" s="440">
        <v>1338.3</v>
      </c>
      <c r="Q78" s="440">
        <v>1405.1</v>
      </c>
    </row>
    <row r="79" spans="1:133" s="12" customFormat="1" ht="13">
      <c r="A79" s="416" t="s">
        <v>761</v>
      </c>
      <c r="B79" s="462">
        <v>-111.4</v>
      </c>
      <c r="C79" s="462">
        <v>-121.4</v>
      </c>
      <c r="D79" s="462">
        <v>-132.6</v>
      </c>
      <c r="E79" s="462">
        <v>0</v>
      </c>
      <c r="F79" s="462">
        <v>0</v>
      </c>
      <c r="G79" s="462">
        <v>-226.3</v>
      </c>
      <c r="H79" s="462">
        <v>-264.10000000000002</v>
      </c>
      <c r="I79" s="462">
        <v>-343.7</v>
      </c>
      <c r="J79" s="462">
        <v>-412.9</v>
      </c>
      <c r="K79" s="462">
        <v>-385.2</v>
      </c>
      <c r="L79" s="462">
        <v>-612.9</v>
      </c>
      <c r="M79" s="440">
        <v>-640.29999999999995</v>
      </c>
      <c r="N79" s="440">
        <v>-674.4</v>
      </c>
      <c r="O79" s="440">
        <v>-686.2</v>
      </c>
      <c r="P79" s="440">
        <v>-758.7</v>
      </c>
      <c r="Q79" s="440">
        <v>-835.3</v>
      </c>
      <c r="R79" s="760"/>
      <c r="S79" s="760"/>
      <c r="T79" s="760"/>
      <c r="U79" s="760"/>
      <c r="V79" s="760"/>
      <c r="W79" s="760"/>
      <c r="X79" s="760"/>
      <c r="Y79" s="760"/>
      <c r="Z79" s="760"/>
      <c r="AA79" s="760"/>
      <c r="AB79" s="760"/>
    </row>
    <row r="80" spans="1:133" s="12" customFormat="1">
      <c r="A80" s="409" t="s">
        <v>769</v>
      </c>
      <c r="B80" s="464">
        <v>16.100000000000001</v>
      </c>
      <c r="C80" s="464">
        <v>14.2</v>
      </c>
      <c r="D80" s="464">
        <v>14.2</v>
      </c>
      <c r="E80" s="462"/>
      <c r="F80" s="462">
        <v>686.8</v>
      </c>
      <c r="G80" s="462">
        <v>346.9</v>
      </c>
      <c r="H80" s="462">
        <v>601.9</v>
      </c>
      <c r="I80" s="462">
        <v>36.799999999999997</v>
      </c>
      <c r="J80" s="462">
        <f>J81+J82</f>
        <v>-876.3</v>
      </c>
      <c r="K80" s="462">
        <v>-862.7</v>
      </c>
      <c r="L80" s="462">
        <v>-29</v>
      </c>
      <c r="M80" s="440">
        <v>-15.3</v>
      </c>
      <c r="N80" s="440">
        <v>-15.3</v>
      </c>
      <c r="O80" s="440">
        <v>-15.3</v>
      </c>
      <c r="P80" s="440">
        <v>-15.3</v>
      </c>
      <c r="Q80" s="440">
        <v>-15.3</v>
      </c>
      <c r="R80" s="760"/>
      <c r="S80" s="760"/>
      <c r="T80" s="760"/>
      <c r="U80" s="760"/>
      <c r="V80" s="760"/>
      <c r="W80" s="760"/>
      <c r="X80" s="760"/>
      <c r="Y80" s="760"/>
      <c r="Z80" s="760"/>
      <c r="AA80" s="760"/>
      <c r="AB80" s="760"/>
    </row>
    <row r="81" spans="1:133" s="12" customFormat="1" ht="13">
      <c r="A81" s="416" t="s">
        <v>768</v>
      </c>
      <c r="B81" s="464"/>
      <c r="C81" s="464"/>
      <c r="D81" s="464"/>
      <c r="E81" s="464"/>
      <c r="F81" s="462"/>
      <c r="G81" s="462">
        <v>346.9</v>
      </c>
      <c r="H81" s="462">
        <v>619.9</v>
      </c>
      <c r="I81" s="462">
        <v>54.8</v>
      </c>
      <c r="J81" s="462">
        <v>18.100000000000001</v>
      </c>
      <c r="K81" s="462">
        <v>59.7</v>
      </c>
      <c r="L81" s="462">
        <v>8.6</v>
      </c>
      <c r="M81" s="440">
        <v>20</v>
      </c>
      <c r="N81" s="440">
        <v>20</v>
      </c>
      <c r="O81" s="440">
        <v>20</v>
      </c>
      <c r="P81" s="440">
        <v>20</v>
      </c>
      <c r="Q81" s="440">
        <v>20</v>
      </c>
      <c r="R81" s="760"/>
      <c r="S81" s="760"/>
      <c r="T81" s="760"/>
      <c r="U81" s="760"/>
      <c r="V81" s="760"/>
      <c r="W81" s="760"/>
      <c r="X81" s="760"/>
      <c r="Y81" s="760"/>
      <c r="Z81" s="760"/>
      <c r="AA81" s="760"/>
      <c r="AB81" s="760"/>
    </row>
    <row r="82" spans="1:133" s="12" customFormat="1" ht="13">
      <c r="A82" s="416" t="s">
        <v>761</v>
      </c>
      <c r="B82" s="462">
        <v>-16.100000000000001</v>
      </c>
      <c r="C82" s="462">
        <v>-14.2</v>
      </c>
      <c r="D82" s="462">
        <v>-14.2</v>
      </c>
      <c r="E82" s="464">
        <v>0</v>
      </c>
      <c r="F82" s="464">
        <v>0</v>
      </c>
      <c r="G82" s="464">
        <v>0</v>
      </c>
      <c r="H82" s="464">
        <v>-18</v>
      </c>
      <c r="I82" s="464">
        <v>-17.899999999999999</v>
      </c>
      <c r="J82" s="464">
        <v>-894.4</v>
      </c>
      <c r="K82" s="464">
        <v>-922.4</v>
      </c>
      <c r="L82" s="464">
        <v>-37.5</v>
      </c>
      <c r="M82" s="442">
        <v>-35.299999999999997</v>
      </c>
      <c r="N82" s="442">
        <v>-35.299999999999997</v>
      </c>
      <c r="O82" s="442">
        <v>-35.299999999999997</v>
      </c>
      <c r="P82" s="442">
        <v>-35.299999999999997</v>
      </c>
      <c r="Q82" s="442">
        <v>-35.299999999999997</v>
      </c>
      <c r="R82" s="760"/>
      <c r="S82" s="760"/>
      <c r="T82" s="760"/>
      <c r="U82" s="760"/>
      <c r="V82" s="760"/>
      <c r="W82" s="760"/>
      <c r="X82" s="760"/>
      <c r="Y82" s="760"/>
      <c r="Z82" s="760"/>
      <c r="AA82" s="760"/>
      <c r="AB82" s="760"/>
    </row>
    <row r="83" spans="1:133" s="12" customFormat="1">
      <c r="A83" s="409" t="s">
        <v>770</v>
      </c>
      <c r="B83" s="462">
        <v>36.799999999999997</v>
      </c>
      <c r="C83" s="462">
        <v>37.4</v>
      </c>
      <c r="D83" s="462">
        <v>41.5</v>
      </c>
      <c r="E83" s="462">
        <v>-46.7</v>
      </c>
      <c r="F83" s="462">
        <v>-41.5</v>
      </c>
      <c r="G83" s="462">
        <v>-45</v>
      </c>
      <c r="H83" s="462">
        <v>794.5</v>
      </c>
      <c r="I83" s="462">
        <v>1329.1</v>
      </c>
      <c r="J83" s="462">
        <f>J84+J85</f>
        <v>3340.8</v>
      </c>
      <c r="K83" s="462">
        <v>3423.7</v>
      </c>
      <c r="L83" s="462">
        <v>2414</v>
      </c>
      <c r="M83" s="440">
        <v>3018.7</v>
      </c>
      <c r="N83" s="440">
        <v>2917.7</v>
      </c>
      <c r="O83" s="440">
        <v>3341.4</v>
      </c>
      <c r="P83" s="440">
        <v>1500.5</v>
      </c>
      <c r="Q83" s="440">
        <v>519.1</v>
      </c>
      <c r="R83" s="760"/>
      <c r="S83" s="760"/>
      <c r="T83" s="760"/>
      <c r="U83" s="760"/>
      <c r="V83" s="760"/>
      <c r="W83" s="760"/>
      <c r="X83" s="760"/>
      <c r="Y83" s="760"/>
      <c r="Z83" s="760"/>
      <c r="AA83" s="760"/>
      <c r="AB83" s="760"/>
    </row>
    <row r="84" spans="1:133" s="12" customFormat="1" ht="13">
      <c r="A84" s="416" t="s">
        <v>768</v>
      </c>
      <c r="B84" s="462"/>
      <c r="C84" s="462"/>
      <c r="D84" s="462"/>
      <c r="E84" s="464"/>
      <c r="F84" s="464"/>
      <c r="G84" s="464"/>
      <c r="H84" s="464">
        <v>822.3</v>
      </c>
      <c r="I84" s="464">
        <v>1359.9</v>
      </c>
      <c r="J84" s="464">
        <v>4396.1000000000004</v>
      </c>
      <c r="K84" s="464">
        <v>3438.6</v>
      </c>
      <c r="L84" s="464">
        <v>2620.3000000000002</v>
      </c>
      <c r="M84" s="442">
        <v>3314.6</v>
      </c>
      <c r="N84" s="442">
        <v>3370.7</v>
      </c>
      <c r="O84" s="442">
        <v>3934.1</v>
      </c>
      <c r="P84" s="442">
        <v>2171.1999999999998</v>
      </c>
      <c r="Q84" s="442">
        <v>1194.9000000000001</v>
      </c>
      <c r="R84" s="760"/>
      <c r="S84" s="760"/>
      <c r="T84" s="760"/>
      <c r="U84" s="760"/>
      <c r="V84" s="760"/>
      <c r="W84" s="760"/>
      <c r="X84" s="760"/>
      <c r="Y84" s="760"/>
      <c r="Z84" s="760"/>
      <c r="AA84" s="760"/>
      <c r="AB84" s="760"/>
    </row>
    <row r="85" spans="1:133" s="12" customFormat="1" ht="13">
      <c r="A85" s="416" t="s">
        <v>761</v>
      </c>
      <c r="B85" s="462">
        <v>-36.799999999999997</v>
      </c>
      <c r="C85" s="462">
        <v>-37.4</v>
      </c>
      <c r="D85" s="462">
        <v>-41.5</v>
      </c>
      <c r="E85" s="462">
        <v>0</v>
      </c>
      <c r="F85" s="462">
        <v>0</v>
      </c>
      <c r="G85" s="462">
        <v>-45</v>
      </c>
      <c r="H85" s="462">
        <v>-27.8</v>
      </c>
      <c r="I85" s="462">
        <v>-30.9</v>
      </c>
      <c r="J85" s="462">
        <v>-1055.3</v>
      </c>
      <c r="K85" s="462">
        <v>-14.9</v>
      </c>
      <c r="L85" s="462">
        <v>-206.3</v>
      </c>
      <c r="M85" s="440">
        <v>-295.89999999999998</v>
      </c>
      <c r="N85" s="440">
        <v>-453</v>
      </c>
      <c r="O85" s="440">
        <v>-592.70000000000005</v>
      </c>
      <c r="P85" s="440">
        <v>-670.7</v>
      </c>
      <c r="Q85" s="440">
        <v>-675.8</v>
      </c>
      <c r="R85" s="760"/>
      <c r="S85" s="760"/>
      <c r="T85" s="760"/>
      <c r="U85" s="760"/>
      <c r="V85" s="760"/>
      <c r="W85" s="760"/>
      <c r="X85" s="760"/>
      <c r="Y85" s="760"/>
      <c r="Z85" s="760"/>
      <c r="AA85" s="760"/>
      <c r="AB85" s="760"/>
    </row>
    <row r="86" spans="1:133" s="12" customFormat="1">
      <c r="A86" s="409"/>
      <c r="B86" s="462"/>
      <c r="C86" s="462"/>
      <c r="D86" s="462"/>
      <c r="E86" s="462"/>
      <c r="F86" s="462"/>
      <c r="G86" s="462"/>
      <c r="H86" s="462"/>
      <c r="I86" s="462"/>
      <c r="J86" s="462"/>
      <c r="K86" s="462"/>
      <c r="L86" s="462"/>
      <c r="M86" s="440"/>
      <c r="N86" s="440"/>
      <c r="O86" s="440"/>
      <c r="P86" s="440"/>
      <c r="Q86" s="440"/>
      <c r="R86" s="760"/>
      <c r="S86" s="760"/>
      <c r="T86" s="760"/>
      <c r="U86" s="760"/>
      <c r="V86" s="760"/>
      <c r="W86" s="760"/>
      <c r="X86" s="760"/>
      <c r="Y86" s="760"/>
      <c r="Z86" s="760"/>
      <c r="AA86" s="760"/>
      <c r="AB86" s="760"/>
    </row>
    <row r="87" spans="1:133" s="689" customFormat="1" ht="13">
      <c r="A87" s="411" t="s">
        <v>771</v>
      </c>
      <c r="B87" s="164">
        <f t="shared" ref="B87:H87" si="2">B54+B58-B62-B73</f>
        <v>-523.95220999999992</v>
      </c>
      <c r="C87" s="164">
        <f t="shared" si="2"/>
        <v>-3278.0487400000002</v>
      </c>
      <c r="D87" s="164">
        <f t="shared" si="2"/>
        <v>-3579.0405000000001</v>
      </c>
      <c r="E87" s="164">
        <f t="shared" si="2"/>
        <v>-3012.4</v>
      </c>
      <c r="F87" s="164">
        <f t="shared" si="2"/>
        <v>-3086.8</v>
      </c>
      <c r="G87" s="164">
        <f t="shared" si="2"/>
        <v>-1794.6</v>
      </c>
      <c r="H87" s="164">
        <f t="shared" si="2"/>
        <v>-2048.3000000000002</v>
      </c>
      <c r="I87" s="164">
        <f>I52-I60</f>
        <v>-4172</v>
      </c>
      <c r="J87" s="164">
        <v>-7304.4</v>
      </c>
      <c r="K87" s="164">
        <f t="shared" ref="K87" si="3">K52-K60</f>
        <v>-6270.3</v>
      </c>
      <c r="L87" s="164">
        <f>L52-L60</f>
        <v>-5851.7000000000007</v>
      </c>
      <c r="M87" s="412">
        <f>M52-M60</f>
        <v>-4984.8999999999996</v>
      </c>
      <c r="N87" s="412">
        <f t="shared" ref="N87:O87" si="4">N52-N60</f>
        <v>-3968.7</v>
      </c>
      <c r="O87" s="412">
        <f t="shared" si="4"/>
        <v>-3462.4</v>
      </c>
      <c r="P87" s="412">
        <f>P52-P60</f>
        <v>-1774.1</v>
      </c>
      <c r="Q87" s="412">
        <f>Q52-Q60</f>
        <v>107</v>
      </c>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row>
    <row r="88" spans="1:133" s="12" customFormat="1">
      <c r="A88" s="409"/>
      <c r="B88" s="141"/>
      <c r="C88" s="141"/>
      <c r="D88" s="141"/>
      <c r="E88" s="141"/>
      <c r="F88" s="462"/>
      <c r="G88" s="141"/>
      <c r="H88" s="141"/>
      <c r="I88" s="141"/>
      <c r="J88" s="141"/>
      <c r="K88" s="141"/>
      <c r="L88" s="141"/>
      <c r="M88" s="52"/>
      <c r="N88" s="141"/>
      <c r="O88" s="141"/>
      <c r="P88" s="141"/>
      <c r="Q88" s="141"/>
    </row>
    <row r="89" spans="1:133" s="12" customFormat="1" ht="14">
      <c r="A89" s="641" t="s">
        <v>285</v>
      </c>
      <c r="B89" s="141"/>
      <c r="C89" s="141"/>
      <c r="D89" s="141"/>
      <c r="E89" s="141"/>
      <c r="F89" s="462"/>
      <c r="G89" s="141"/>
      <c r="H89" s="462"/>
      <c r="I89" s="141"/>
      <c r="J89" s="141"/>
      <c r="K89" s="141"/>
      <c r="L89" s="141"/>
      <c r="M89" s="759"/>
      <c r="N89" s="141"/>
      <c r="O89" s="141"/>
      <c r="P89" s="141"/>
      <c r="Q89" s="141"/>
    </row>
    <row r="90" spans="1:133" s="12" customFormat="1">
      <c r="A90" s="642" t="s">
        <v>772</v>
      </c>
      <c r="B90" s="141"/>
      <c r="C90" s="141"/>
      <c r="D90" s="141"/>
      <c r="E90" s="141"/>
      <c r="F90" s="462"/>
      <c r="G90" s="141"/>
      <c r="H90" s="141"/>
      <c r="I90" s="141"/>
      <c r="J90" s="141"/>
      <c r="K90" s="141"/>
      <c r="L90" s="141"/>
      <c r="M90" s="759"/>
      <c r="N90" s="141"/>
      <c r="O90" s="141"/>
      <c r="P90" s="141"/>
      <c r="Q90" s="141"/>
    </row>
    <row r="91" spans="1:133" s="12" customFormat="1">
      <c r="A91" s="642"/>
      <c r="B91" s="141"/>
      <c r="C91" s="141"/>
      <c r="D91" s="141"/>
      <c r="E91" s="141"/>
      <c r="F91" s="462"/>
      <c r="G91" s="141"/>
      <c r="H91" s="141"/>
      <c r="I91" s="141"/>
      <c r="J91" s="141"/>
      <c r="K91" s="141"/>
      <c r="L91" s="141"/>
      <c r="M91" s="759"/>
      <c r="N91" s="141"/>
      <c r="O91" s="141"/>
      <c r="P91" s="141"/>
      <c r="Q91" s="141"/>
    </row>
    <row r="92" spans="1:133" ht="20">
      <c r="A92" s="369" t="s">
        <v>625</v>
      </c>
      <c r="B92" s="57"/>
      <c r="C92" s="57"/>
      <c r="D92" s="57"/>
      <c r="E92" s="57"/>
      <c r="F92" s="549"/>
      <c r="G92" s="141"/>
      <c r="H92" s="141"/>
      <c r="I92" s="141"/>
      <c r="J92" s="141"/>
      <c r="L92" s="141"/>
      <c r="M92" s="141"/>
      <c r="N92" s="141"/>
      <c r="O92" s="141"/>
      <c r="P92" s="141"/>
      <c r="Q92" s="141"/>
    </row>
    <row r="93" spans="1:133" s="11" customFormat="1" ht="15" customHeight="1">
      <c r="A93" s="614" t="s">
        <v>748</v>
      </c>
      <c r="B93" s="453">
        <v>2012</v>
      </c>
      <c r="C93" s="453">
        <v>2013</v>
      </c>
      <c r="D93" s="453">
        <v>2014</v>
      </c>
      <c r="E93" s="453">
        <v>2015</v>
      </c>
      <c r="F93" s="453">
        <v>2016</v>
      </c>
      <c r="G93" s="453">
        <v>2017</v>
      </c>
      <c r="H93" s="453">
        <v>2018</v>
      </c>
      <c r="I93" s="407">
        <v>2019</v>
      </c>
      <c r="J93" s="407">
        <v>2020</v>
      </c>
      <c r="K93" s="453">
        <v>2021</v>
      </c>
      <c r="L93" s="407">
        <v>2022</v>
      </c>
      <c r="M93" s="407">
        <v>2023</v>
      </c>
      <c r="N93" s="407">
        <v>2024</v>
      </c>
      <c r="O93" s="407">
        <v>2025</v>
      </c>
      <c r="P93" s="407">
        <v>2026</v>
      </c>
      <c r="Q93" s="407">
        <v>2027</v>
      </c>
    </row>
    <row r="94" spans="1:133" s="11" customFormat="1" ht="15" customHeight="1">
      <c r="A94" s="614" t="s">
        <v>749</v>
      </c>
      <c r="B94" s="454" t="s">
        <v>249</v>
      </c>
      <c r="C94" s="454" t="s">
        <v>249</v>
      </c>
      <c r="D94" s="454" t="s">
        <v>249</v>
      </c>
      <c r="E94" s="454" t="s">
        <v>249</v>
      </c>
      <c r="F94" s="454" t="s">
        <v>249</v>
      </c>
      <c r="G94" s="454" t="s">
        <v>249</v>
      </c>
      <c r="H94" s="454" t="s">
        <v>249</v>
      </c>
      <c r="I94" s="408" t="s">
        <v>249</v>
      </c>
      <c r="J94" s="408" t="s">
        <v>249</v>
      </c>
      <c r="K94" s="454" t="s">
        <v>249</v>
      </c>
      <c r="L94" s="408" t="s">
        <v>251</v>
      </c>
      <c r="M94" s="408" t="s">
        <v>251</v>
      </c>
      <c r="N94" s="408" t="s">
        <v>251</v>
      </c>
      <c r="O94" s="408" t="s">
        <v>251</v>
      </c>
      <c r="P94" s="408" t="s">
        <v>251</v>
      </c>
      <c r="Q94" s="408" t="s">
        <v>251</v>
      </c>
    </row>
    <row r="95" spans="1:133">
      <c r="A95" s="409" t="s">
        <v>750</v>
      </c>
      <c r="B95" s="141" t="s">
        <v>306</v>
      </c>
      <c r="C95" s="141" t="s">
        <v>306</v>
      </c>
      <c r="D95" s="141" t="s">
        <v>306</v>
      </c>
      <c r="E95" s="141" t="s">
        <v>188</v>
      </c>
      <c r="F95" s="141" t="s">
        <v>188</v>
      </c>
      <c r="G95" s="141" t="s">
        <v>163</v>
      </c>
      <c r="H95" s="141" t="s">
        <v>163</v>
      </c>
      <c r="I95" s="410" t="s">
        <v>167</v>
      </c>
      <c r="J95" s="410" t="s">
        <v>160</v>
      </c>
      <c r="K95" s="141" t="s">
        <v>151</v>
      </c>
      <c r="L95" s="410" t="s">
        <v>157</v>
      </c>
      <c r="M95" s="410" t="s">
        <v>157</v>
      </c>
      <c r="N95" s="410" t="s">
        <v>157</v>
      </c>
      <c r="O95" s="410" t="s">
        <v>157</v>
      </c>
      <c r="P95" s="410" t="s">
        <v>157</v>
      </c>
      <c r="Q95" s="410" t="s">
        <v>157</v>
      </c>
    </row>
    <row r="96" spans="1:133">
      <c r="A96" s="409"/>
      <c r="B96" s="141"/>
      <c r="C96" s="141"/>
      <c r="D96" s="141"/>
      <c r="E96" s="141"/>
      <c r="F96" s="141"/>
      <c r="G96" s="141"/>
      <c r="H96" s="141"/>
      <c r="I96" s="410"/>
      <c r="J96" s="410"/>
      <c r="L96" s="410"/>
      <c r="M96" s="410"/>
      <c r="N96" s="410"/>
      <c r="O96" s="410"/>
      <c r="P96" s="410"/>
      <c r="Q96" s="410"/>
    </row>
    <row r="97" spans="1:133" s="4" customFormat="1" ht="13">
      <c r="A97" s="411" t="s">
        <v>751</v>
      </c>
      <c r="B97" s="230">
        <f>B99+B103</f>
        <v>835.04778999999996</v>
      </c>
      <c r="C97" s="230">
        <f>C99+C103</f>
        <v>96.951260000000005</v>
      </c>
      <c r="D97" s="230">
        <f>D99+D103</f>
        <v>-174.04050000000001</v>
      </c>
      <c r="E97" s="230">
        <v>-410.6</v>
      </c>
      <c r="F97" s="230">
        <v>857</v>
      </c>
      <c r="G97" s="230">
        <v>-180.4</v>
      </c>
      <c r="H97" s="230">
        <v>1228.5999999999999</v>
      </c>
      <c r="I97" s="540">
        <v>-783.9</v>
      </c>
      <c r="J97" s="540">
        <v>-802.9</v>
      </c>
      <c r="K97" s="230">
        <v>1685.2</v>
      </c>
      <c r="L97" s="540">
        <v>0</v>
      </c>
      <c r="M97" s="540">
        <v>0</v>
      </c>
      <c r="N97" s="540">
        <v>0</v>
      </c>
      <c r="O97" s="540">
        <v>0</v>
      </c>
      <c r="P97" s="540">
        <v>0</v>
      </c>
      <c r="Q97" s="540">
        <v>0</v>
      </c>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row>
    <row r="98" spans="1:133" s="5" customFormat="1" ht="13">
      <c r="A98" s="406"/>
      <c r="B98" s="650"/>
      <c r="C98" s="650"/>
      <c r="D98" s="650"/>
      <c r="E98" s="650"/>
      <c r="F98" s="650"/>
      <c r="G98" s="650"/>
      <c r="H98" s="650"/>
      <c r="I98" s="557"/>
      <c r="J98" s="557"/>
      <c r="K98" s="650"/>
      <c r="L98" s="557"/>
      <c r="M98" s="557"/>
      <c r="N98" s="557"/>
      <c r="O98" s="557"/>
      <c r="P98" s="557"/>
      <c r="Q98" s="557"/>
    </row>
    <row r="99" spans="1:133" s="4" customFormat="1" ht="13">
      <c r="A99" s="558" t="s">
        <v>713</v>
      </c>
      <c r="B99" s="463">
        <v>835.04778999999996</v>
      </c>
      <c r="C99" s="463">
        <v>96.951260000000005</v>
      </c>
      <c r="D99" s="463">
        <v>-174.04050000000001</v>
      </c>
      <c r="E99" s="463">
        <v>-410.6</v>
      </c>
      <c r="F99" s="463">
        <v>857</v>
      </c>
      <c r="G99" s="463">
        <v>-180.4</v>
      </c>
      <c r="H99" s="463">
        <v>1228.5999999999999</v>
      </c>
      <c r="I99" s="441">
        <v>-783.9</v>
      </c>
      <c r="J99" s="441">
        <v>-802.9</v>
      </c>
      <c r="K99" s="463">
        <v>1685.2</v>
      </c>
      <c r="L99" s="441">
        <v>0</v>
      </c>
      <c r="M99" s="441">
        <v>0</v>
      </c>
      <c r="N99" s="441">
        <v>0</v>
      </c>
      <c r="O99" s="441">
        <v>0</v>
      </c>
      <c r="P99" s="441">
        <v>0</v>
      </c>
      <c r="Q99" s="441">
        <v>0</v>
      </c>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row>
    <row r="100" spans="1:133" s="5" customFormat="1" ht="13">
      <c r="A100" s="409" t="s">
        <v>752</v>
      </c>
      <c r="B100" s="462"/>
      <c r="C100" s="462"/>
      <c r="D100" s="462"/>
      <c r="E100" s="462">
        <v>-354.5</v>
      </c>
      <c r="F100" s="464">
        <v>857</v>
      </c>
      <c r="G100" s="464">
        <v>-180.4</v>
      </c>
      <c r="H100" s="464">
        <v>1228.5999999999999</v>
      </c>
      <c r="I100" s="442">
        <v>-783.9</v>
      </c>
      <c r="J100" s="442">
        <v>-802.9</v>
      </c>
      <c r="K100" s="464">
        <v>910.4</v>
      </c>
      <c r="L100" s="442"/>
      <c r="M100" s="442"/>
      <c r="N100" s="442"/>
      <c r="O100" s="442"/>
      <c r="P100" s="442"/>
      <c r="Q100" s="442"/>
    </row>
    <row r="101" spans="1:133">
      <c r="A101" s="409" t="s">
        <v>753</v>
      </c>
      <c r="B101" s="462">
        <v>835.04778999999996</v>
      </c>
      <c r="C101" s="462">
        <v>96.95</v>
      </c>
      <c r="D101" s="462">
        <v>-174.04</v>
      </c>
      <c r="E101" s="462">
        <v>-56.1</v>
      </c>
      <c r="F101" s="464"/>
      <c r="G101" s="464"/>
      <c r="H101" s="464"/>
      <c r="I101" s="442"/>
      <c r="J101" s="442"/>
      <c r="K101" s="464">
        <v>774.8</v>
      </c>
      <c r="L101" s="442"/>
      <c r="M101" s="442"/>
      <c r="N101" s="442"/>
      <c r="O101" s="442"/>
      <c r="P101" s="442"/>
      <c r="Q101" s="442"/>
    </row>
    <row r="102" spans="1:133">
      <c r="A102" s="409"/>
      <c r="B102" s="462"/>
      <c r="C102" s="462"/>
      <c r="D102" s="462"/>
      <c r="E102" s="462"/>
      <c r="F102" s="462"/>
      <c r="G102" s="462"/>
      <c r="H102" s="462"/>
      <c r="I102" s="440"/>
      <c r="J102" s="440"/>
      <c r="K102" s="462"/>
      <c r="L102" s="440"/>
      <c r="M102" s="440"/>
      <c r="N102" s="440"/>
      <c r="O102" s="440"/>
      <c r="P102" s="440"/>
      <c r="Q102" s="440"/>
    </row>
    <row r="103" spans="1:133" s="4" customFormat="1" ht="13">
      <c r="A103" s="558" t="s">
        <v>714</v>
      </c>
      <c r="B103" s="651">
        <v>0</v>
      </c>
      <c r="C103" s="651">
        <v>0</v>
      </c>
      <c r="D103" s="651">
        <v>0</v>
      </c>
      <c r="E103" s="651">
        <v>0</v>
      </c>
      <c r="F103" s="651">
        <v>0</v>
      </c>
      <c r="G103" s="651">
        <v>0</v>
      </c>
      <c r="H103" s="651">
        <v>0</v>
      </c>
      <c r="I103" s="559"/>
      <c r="J103" s="559"/>
      <c r="K103" s="651">
        <v>0</v>
      </c>
      <c r="L103" s="559"/>
      <c r="M103" s="559"/>
      <c r="N103" s="559"/>
      <c r="O103" s="559"/>
      <c r="P103" s="559"/>
      <c r="Q103" s="559"/>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row>
    <row r="104" spans="1:133">
      <c r="A104" s="409"/>
      <c r="B104" s="464"/>
      <c r="C104" s="464"/>
      <c r="D104" s="464"/>
      <c r="E104" s="464"/>
      <c r="F104" s="464"/>
      <c r="G104" s="464"/>
      <c r="H104" s="464"/>
      <c r="I104" s="442"/>
      <c r="J104" s="442"/>
      <c r="K104" s="464"/>
      <c r="L104" s="442"/>
      <c r="M104" s="442"/>
      <c r="N104" s="442"/>
      <c r="O104" s="442"/>
      <c r="P104" s="442"/>
      <c r="Q104" s="442"/>
    </row>
    <row r="105" spans="1:133" s="4" customFormat="1" ht="13">
      <c r="A105" s="411" t="s">
        <v>754</v>
      </c>
      <c r="B105" s="230">
        <f>B107+B118</f>
        <v>1359</v>
      </c>
      <c r="C105" s="230">
        <f>C107+C118</f>
        <v>3375</v>
      </c>
      <c r="D105" s="230">
        <f>D107+D118</f>
        <v>3405</v>
      </c>
      <c r="E105" s="230">
        <f>E107+E118</f>
        <v>2601.8000000000002</v>
      </c>
      <c r="F105" s="230">
        <f>F107+F118</f>
        <v>3943.8</v>
      </c>
      <c r="G105" s="230">
        <v>1614.2</v>
      </c>
      <c r="H105" s="230">
        <v>3277.8</v>
      </c>
      <c r="I105" s="540">
        <v>3388.1</v>
      </c>
      <c r="J105" s="540">
        <f>J107+J118</f>
        <v>6501.4000000000005</v>
      </c>
      <c r="K105" s="230">
        <v>7955.5</v>
      </c>
      <c r="L105" s="540">
        <v>5964.7</v>
      </c>
      <c r="M105" s="540">
        <v>4785.1000000000004</v>
      </c>
      <c r="N105" s="540">
        <v>3798.7</v>
      </c>
      <c r="O105" s="540">
        <v>2707.6</v>
      </c>
      <c r="P105" s="540">
        <v>1442.4</v>
      </c>
      <c r="Q105" s="540">
        <v>48.2</v>
      </c>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row>
    <row r="106" spans="1:133" s="5" customFormat="1" ht="13">
      <c r="A106" s="406"/>
      <c r="B106" s="650"/>
      <c r="C106" s="650"/>
      <c r="D106" s="650"/>
      <c r="E106" s="650"/>
      <c r="F106" s="650"/>
      <c r="G106" s="650"/>
      <c r="H106" s="650"/>
      <c r="I106" s="557"/>
      <c r="J106" s="557"/>
      <c r="K106" s="650"/>
      <c r="L106" s="557"/>
      <c r="M106" s="557"/>
      <c r="N106" s="557"/>
      <c r="O106" s="557"/>
      <c r="P106" s="557"/>
      <c r="Q106" s="557"/>
    </row>
    <row r="107" spans="1:133" s="4" customFormat="1" ht="13">
      <c r="A107" s="558" t="s">
        <v>713</v>
      </c>
      <c r="B107" s="463">
        <v>1197.0999999999999</v>
      </c>
      <c r="C107" s="463">
        <v>3031.5</v>
      </c>
      <c r="D107" s="463">
        <v>2983.2</v>
      </c>
      <c r="E107" s="463">
        <f>E108+E116</f>
        <v>2080.8000000000002</v>
      </c>
      <c r="F107" s="463">
        <f>F108+F116</f>
        <v>2494.9</v>
      </c>
      <c r="G107" s="463">
        <v>736.2</v>
      </c>
      <c r="H107" s="463">
        <v>-319.3</v>
      </c>
      <c r="I107" s="441">
        <v>1054.3</v>
      </c>
      <c r="J107" s="441">
        <f>J108+J116</f>
        <v>2882</v>
      </c>
      <c r="K107" s="463">
        <v>3042.1</v>
      </c>
      <c r="L107" s="441">
        <v>2240</v>
      </c>
      <c r="M107" s="441">
        <v>2348.9</v>
      </c>
      <c r="N107" s="441">
        <v>1340.5</v>
      </c>
      <c r="O107" s="441">
        <v>0</v>
      </c>
      <c r="P107" s="441">
        <v>-457.2</v>
      </c>
      <c r="Q107" s="441">
        <v>698.4</v>
      </c>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row>
    <row r="108" spans="1:133">
      <c r="A108" s="409" t="s">
        <v>755</v>
      </c>
      <c r="B108" s="462">
        <v>997.1</v>
      </c>
      <c r="C108" s="462">
        <v>2726.5</v>
      </c>
      <c r="D108" s="462">
        <v>2983.2</v>
      </c>
      <c r="E108" s="462">
        <v>2080.8000000000002</v>
      </c>
      <c r="F108" s="462">
        <v>2494.9</v>
      </c>
      <c r="G108" s="462">
        <v>736.2</v>
      </c>
      <c r="H108" s="462">
        <v>-173.3</v>
      </c>
      <c r="I108" s="440">
        <v>1158.0999999999999</v>
      </c>
      <c r="J108" s="440">
        <f>J109+J112+J115</f>
        <v>2882</v>
      </c>
      <c r="K108" s="462">
        <v>2995.4</v>
      </c>
      <c r="L108" s="440">
        <v>2010.1</v>
      </c>
      <c r="M108" s="440">
        <v>2319</v>
      </c>
      <c r="N108" s="440">
        <v>1435.5</v>
      </c>
      <c r="O108" s="440">
        <v>95</v>
      </c>
      <c r="P108" s="440">
        <v>-362.2</v>
      </c>
      <c r="Q108" s="440">
        <v>-303.39999999999998</v>
      </c>
    </row>
    <row r="109" spans="1:133">
      <c r="A109" s="409" t="s">
        <v>756</v>
      </c>
      <c r="B109" s="462">
        <v>497.1</v>
      </c>
      <c r="C109" s="462">
        <v>1449.1</v>
      </c>
      <c r="D109" s="462">
        <v>1419.9</v>
      </c>
      <c r="E109" s="462">
        <v>1075.5</v>
      </c>
      <c r="F109" s="462">
        <v>1934.1</v>
      </c>
      <c r="G109" s="462">
        <v>530.9</v>
      </c>
      <c r="H109" s="462">
        <v>-516.9</v>
      </c>
      <c r="I109" s="440">
        <v>1513.8</v>
      </c>
      <c r="J109" s="440">
        <f>J110+J111</f>
        <v>1710.5</v>
      </c>
      <c r="K109" s="462">
        <v>1394.8</v>
      </c>
      <c r="L109" s="440">
        <v>260.10000000000002</v>
      </c>
      <c r="M109" s="440">
        <v>819</v>
      </c>
      <c r="N109" s="440">
        <v>790.2</v>
      </c>
      <c r="O109" s="440">
        <v>-604.9</v>
      </c>
      <c r="P109" s="440">
        <v>-1651.2</v>
      </c>
      <c r="Q109" s="440">
        <v>-903.4</v>
      </c>
    </row>
    <row r="110" spans="1:133" ht="13">
      <c r="A110" s="416" t="s">
        <v>757</v>
      </c>
      <c r="B110" s="462">
        <v>3470.2</v>
      </c>
      <c r="C110" s="462">
        <v>5498.9</v>
      </c>
      <c r="D110" s="462">
        <v>6784.3</v>
      </c>
      <c r="E110" s="462"/>
      <c r="F110" s="462"/>
      <c r="G110" s="462">
        <v>11648.1</v>
      </c>
      <c r="H110" s="462">
        <v>11178.8</v>
      </c>
      <c r="I110" s="440">
        <v>11691.5</v>
      </c>
      <c r="J110" s="440">
        <v>13147.7</v>
      </c>
      <c r="K110" s="462">
        <v>14147.9</v>
      </c>
      <c r="L110" s="440">
        <v>12661.9</v>
      </c>
      <c r="M110" s="440">
        <v>13480.9</v>
      </c>
      <c r="N110" s="440">
        <v>14271.1</v>
      </c>
      <c r="O110" s="440">
        <v>13666.1</v>
      </c>
      <c r="P110" s="440">
        <v>12014.9</v>
      </c>
      <c r="Q110" s="440">
        <v>11111.5</v>
      </c>
    </row>
    <row r="111" spans="1:133" ht="13">
      <c r="A111" s="416" t="s">
        <v>758</v>
      </c>
      <c r="B111" s="462">
        <v>-2973.1</v>
      </c>
      <c r="C111" s="462">
        <v>-4049.8</v>
      </c>
      <c r="D111" s="462">
        <v>-5364.4</v>
      </c>
      <c r="E111" s="462"/>
      <c r="F111" s="462"/>
      <c r="G111" s="462">
        <v>-11117.2</v>
      </c>
      <c r="H111" s="462">
        <v>-11695.7</v>
      </c>
      <c r="I111" s="440">
        <v>-10177.700000000001</v>
      </c>
      <c r="J111" s="440">
        <v>-11437.2</v>
      </c>
      <c r="K111" s="462">
        <v>-12753.1</v>
      </c>
      <c r="L111" s="440">
        <v>-12401.8</v>
      </c>
      <c r="M111" s="440">
        <v>-12661.9</v>
      </c>
      <c r="N111" s="440">
        <v>-13480.9</v>
      </c>
      <c r="O111" s="440">
        <v>-14271.1</v>
      </c>
      <c r="P111" s="440">
        <v>-13666.1</v>
      </c>
      <c r="Q111" s="440">
        <v>-12014.9</v>
      </c>
    </row>
    <row r="112" spans="1:133">
      <c r="A112" s="409" t="s">
        <v>759</v>
      </c>
      <c r="B112" s="462">
        <v>500</v>
      </c>
      <c r="C112" s="462">
        <v>1277.4000000000001</v>
      </c>
      <c r="D112" s="462">
        <v>1563.3</v>
      </c>
      <c r="E112" s="462">
        <v>1005.3</v>
      </c>
      <c r="F112" s="462">
        <v>560.79999999999995</v>
      </c>
      <c r="G112" s="462">
        <v>205.3</v>
      </c>
      <c r="H112" s="462">
        <v>343.7</v>
      </c>
      <c r="I112" s="440">
        <v>-355.7</v>
      </c>
      <c r="J112" s="440">
        <f>J113+J114</f>
        <v>1266.2</v>
      </c>
      <c r="K112" s="462">
        <v>1600.6</v>
      </c>
      <c r="L112" s="440">
        <v>1750</v>
      </c>
      <c r="M112" s="440">
        <v>1500</v>
      </c>
      <c r="N112" s="440">
        <v>645.4</v>
      </c>
      <c r="O112" s="440">
        <v>700</v>
      </c>
      <c r="P112" s="440">
        <v>1289</v>
      </c>
      <c r="Q112" s="440">
        <v>600</v>
      </c>
    </row>
    <row r="113" spans="1:133" ht="13">
      <c r="A113" s="416" t="s">
        <v>760</v>
      </c>
      <c r="B113" s="462">
        <v>606.70000000000005</v>
      </c>
      <c r="C113" s="462">
        <v>1415.7</v>
      </c>
      <c r="D113" s="462">
        <v>1920</v>
      </c>
      <c r="E113" s="462"/>
      <c r="F113" s="462"/>
      <c r="G113" s="462">
        <v>887.7</v>
      </c>
      <c r="H113" s="462">
        <v>1000</v>
      </c>
      <c r="I113" s="440">
        <v>635.70000000000005</v>
      </c>
      <c r="J113" s="440">
        <v>2567.5</v>
      </c>
      <c r="K113" s="462">
        <v>2646.7</v>
      </c>
      <c r="L113" s="440">
        <v>2709.3</v>
      </c>
      <c r="M113" s="440">
        <v>2633.1</v>
      </c>
      <c r="N113" s="440">
        <v>7728.2</v>
      </c>
      <c r="O113" s="440">
        <v>2437.4</v>
      </c>
      <c r="P113" s="440">
        <v>2337.5</v>
      </c>
      <c r="Q113" s="440">
        <v>1930.2</v>
      </c>
    </row>
    <row r="114" spans="1:133" ht="13">
      <c r="A114" s="416" t="s">
        <v>761</v>
      </c>
      <c r="B114" s="462">
        <v>-106.7</v>
      </c>
      <c r="C114" s="462">
        <v>-138.30000000000001</v>
      </c>
      <c r="D114" s="462">
        <v>-356.7</v>
      </c>
      <c r="E114" s="462"/>
      <c r="F114" s="462"/>
      <c r="G114" s="462">
        <v>-682.3</v>
      </c>
      <c r="H114" s="462">
        <v>-656.4</v>
      </c>
      <c r="I114" s="440">
        <v>-991.4</v>
      </c>
      <c r="J114" s="440">
        <v>-1301.3</v>
      </c>
      <c r="K114" s="462">
        <v>-1046.0999999999999</v>
      </c>
      <c r="L114" s="440">
        <v>-959.3</v>
      </c>
      <c r="M114" s="440">
        <v>-1133.0999999999999</v>
      </c>
      <c r="N114" s="440">
        <v>-1082.8</v>
      </c>
      <c r="O114" s="440">
        <v>-1737.5</v>
      </c>
      <c r="P114" s="440" t="s">
        <v>773</v>
      </c>
      <c r="Q114" s="440">
        <v>-1330.2</v>
      </c>
    </row>
    <row r="115" spans="1:133">
      <c r="A115" s="409" t="s">
        <v>762</v>
      </c>
      <c r="B115" s="462"/>
      <c r="C115" s="462"/>
      <c r="D115" s="462"/>
      <c r="E115" s="462"/>
      <c r="F115" s="462"/>
      <c r="G115" s="462"/>
      <c r="H115" s="462">
        <v>-146</v>
      </c>
      <c r="I115" s="440">
        <v>-103.8</v>
      </c>
      <c r="J115" s="440">
        <v>-94.7</v>
      </c>
      <c r="K115" s="462">
        <v>46.7</v>
      </c>
      <c r="L115" s="440">
        <v>229.9</v>
      </c>
      <c r="M115" s="440">
        <v>29.9</v>
      </c>
      <c r="N115" s="440">
        <v>-95</v>
      </c>
      <c r="O115" s="440">
        <v>-95</v>
      </c>
      <c r="P115" s="440">
        <v>-95</v>
      </c>
      <c r="Q115" s="440">
        <v>-95</v>
      </c>
    </row>
    <row r="116" spans="1:133">
      <c r="A116" s="409" t="s">
        <v>763</v>
      </c>
      <c r="B116" s="464">
        <v>200</v>
      </c>
      <c r="C116" s="464">
        <v>305</v>
      </c>
      <c r="D116" s="464"/>
      <c r="E116" s="464"/>
      <c r="F116" s="462"/>
      <c r="G116" s="462"/>
      <c r="H116" s="462"/>
      <c r="I116" s="440">
        <v>103.4</v>
      </c>
      <c r="J116" s="440"/>
      <c r="K116" s="462"/>
      <c r="L116" s="440"/>
      <c r="M116" s="440"/>
      <c r="N116" s="440"/>
      <c r="O116" s="440"/>
      <c r="P116" s="440"/>
      <c r="Q116" s="440"/>
    </row>
    <row r="117" spans="1:133">
      <c r="A117" s="409"/>
      <c r="B117" s="462"/>
      <c r="C117" s="462"/>
      <c r="D117" s="462"/>
      <c r="E117" s="462"/>
      <c r="F117" s="462"/>
      <c r="G117" s="462"/>
      <c r="H117" s="462"/>
      <c r="I117" s="440"/>
      <c r="J117" s="440"/>
      <c r="K117" s="462"/>
      <c r="L117" s="440"/>
      <c r="M117" s="440"/>
      <c r="N117" s="440"/>
      <c r="O117" s="440"/>
      <c r="P117" s="440"/>
      <c r="Q117" s="440"/>
    </row>
    <row r="118" spans="1:133" s="4" customFormat="1" ht="13">
      <c r="A118" s="558" t="s">
        <v>714</v>
      </c>
      <c r="B118" s="463">
        <v>161.9</v>
      </c>
      <c r="C118" s="463">
        <v>343.5</v>
      </c>
      <c r="D118" s="463">
        <v>421.8</v>
      </c>
      <c r="E118" s="463">
        <f>E120+E121</f>
        <v>521</v>
      </c>
      <c r="F118" s="463">
        <f>F120+F121</f>
        <v>1448.9</v>
      </c>
      <c r="G118" s="463">
        <v>878</v>
      </c>
      <c r="H118" s="463">
        <v>3596.2</v>
      </c>
      <c r="I118" s="441">
        <v>2333.9</v>
      </c>
      <c r="J118" s="441">
        <f>J120+J121</f>
        <v>3619.4000000000005</v>
      </c>
      <c r="K118" s="463">
        <v>4913.3999999999996</v>
      </c>
      <c r="L118" s="441">
        <v>3744.7</v>
      </c>
      <c r="M118" s="441">
        <v>2436.1</v>
      </c>
      <c r="N118" s="441">
        <v>2458.1999999999998</v>
      </c>
      <c r="O118" s="441">
        <v>2707.7</v>
      </c>
      <c r="P118" s="441">
        <v>1899.6</v>
      </c>
      <c r="Q118" s="441">
        <v>350.2</v>
      </c>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row>
    <row r="119" spans="1:133" s="5" customFormat="1" ht="13">
      <c r="A119" s="409" t="s">
        <v>764</v>
      </c>
      <c r="B119" s="462"/>
      <c r="C119" s="462"/>
      <c r="D119" s="462"/>
      <c r="E119" s="462"/>
      <c r="F119" s="462"/>
      <c r="G119" s="462"/>
      <c r="H119" s="462"/>
      <c r="I119" s="440"/>
      <c r="J119" s="440"/>
      <c r="K119" s="462">
        <v>1244.0999999999999</v>
      </c>
      <c r="L119" s="440"/>
      <c r="M119" s="440"/>
      <c r="N119" s="440"/>
      <c r="O119" s="440"/>
      <c r="P119" s="440"/>
      <c r="Q119" s="440"/>
    </row>
    <row r="120" spans="1:133" s="5" customFormat="1" ht="13">
      <c r="A120" s="409" t="s">
        <v>755</v>
      </c>
      <c r="B120" s="462"/>
      <c r="C120" s="462"/>
      <c r="D120" s="462"/>
      <c r="E120" s="462"/>
      <c r="F120" s="464"/>
      <c r="G120" s="464"/>
      <c r="H120" s="464">
        <v>1672.2</v>
      </c>
      <c r="I120" s="442"/>
      <c r="J120" s="442"/>
      <c r="K120" s="464"/>
      <c r="L120" s="442"/>
      <c r="M120" s="442"/>
      <c r="N120" s="442"/>
      <c r="O120" s="442"/>
      <c r="P120" s="442"/>
      <c r="Q120" s="442"/>
    </row>
    <row r="121" spans="1:133" s="5" customFormat="1" ht="13">
      <c r="A121" s="409" t="s">
        <v>765</v>
      </c>
      <c r="B121" s="462">
        <v>161.9</v>
      </c>
      <c r="C121" s="462">
        <v>343.5</v>
      </c>
      <c r="D121" s="462">
        <v>421.8</v>
      </c>
      <c r="E121" s="462">
        <v>521</v>
      </c>
      <c r="F121" s="462">
        <v>1448.9</v>
      </c>
      <c r="G121" s="462">
        <v>878</v>
      </c>
      <c r="H121" s="462">
        <v>1924</v>
      </c>
      <c r="I121" s="440">
        <v>2333.9</v>
      </c>
      <c r="J121" s="440">
        <f>J122+J125+J128</f>
        <v>3619.4000000000005</v>
      </c>
      <c r="K121" s="462">
        <v>3669.3</v>
      </c>
      <c r="L121" s="440">
        <v>3744.7</v>
      </c>
      <c r="M121" s="440">
        <v>2436.1</v>
      </c>
      <c r="N121" s="440">
        <v>2458.1999999999998</v>
      </c>
      <c r="O121" s="440">
        <v>2707.7</v>
      </c>
      <c r="P121" s="440">
        <v>1899.6</v>
      </c>
      <c r="Q121" s="440">
        <v>350.2</v>
      </c>
    </row>
    <row r="122" spans="1:133">
      <c r="A122" s="409" t="s">
        <v>766</v>
      </c>
      <c r="B122" s="462">
        <v>214.8</v>
      </c>
      <c r="C122" s="462">
        <v>395.1</v>
      </c>
      <c r="D122" s="462">
        <v>477.5</v>
      </c>
      <c r="E122" s="462">
        <v>567.70000000000005</v>
      </c>
      <c r="F122" s="462">
        <v>803.6</v>
      </c>
      <c r="G122" s="462">
        <v>576.1</v>
      </c>
      <c r="H122" s="462">
        <v>527.6</v>
      </c>
      <c r="I122" s="440">
        <v>968</v>
      </c>
      <c r="J122" s="440">
        <f>J123+J124</f>
        <v>1154.9000000000001</v>
      </c>
      <c r="K122" s="462">
        <v>1108.3</v>
      </c>
      <c r="L122" s="440">
        <v>708.1</v>
      </c>
      <c r="M122" s="440">
        <v>861.8</v>
      </c>
      <c r="N122" s="440">
        <v>930.7</v>
      </c>
      <c r="O122" s="440">
        <v>1059.5999999999999</v>
      </c>
      <c r="P122" s="440">
        <v>811</v>
      </c>
      <c r="Q122" s="440">
        <v>290.10000000000002</v>
      </c>
    </row>
    <row r="123" spans="1:133" ht="13">
      <c r="A123" s="416" t="s">
        <v>768</v>
      </c>
      <c r="B123" s="462">
        <v>326.2</v>
      </c>
      <c r="C123" s="462">
        <v>516.5</v>
      </c>
      <c r="D123" s="462">
        <v>610.1</v>
      </c>
      <c r="E123" s="462"/>
      <c r="F123" s="462"/>
      <c r="G123" s="462">
        <v>802.4</v>
      </c>
      <c r="H123" s="462">
        <v>791.7</v>
      </c>
      <c r="I123" s="440">
        <v>1311.7</v>
      </c>
      <c r="J123" s="440">
        <v>1567.8</v>
      </c>
      <c r="K123" s="462">
        <v>1493.5</v>
      </c>
      <c r="L123" s="440">
        <v>1318.4</v>
      </c>
      <c r="M123" s="440">
        <v>1601.6</v>
      </c>
      <c r="N123" s="440" t="s">
        <v>774</v>
      </c>
      <c r="O123" s="440">
        <v>1915.5</v>
      </c>
      <c r="P123" s="440" t="s">
        <v>775</v>
      </c>
      <c r="Q123" s="440">
        <v>1152</v>
      </c>
    </row>
    <row r="124" spans="1:133" ht="13">
      <c r="A124" s="416" t="s">
        <v>761</v>
      </c>
      <c r="B124" s="462">
        <v>-111.4</v>
      </c>
      <c r="C124" s="462">
        <v>-121.4</v>
      </c>
      <c r="D124" s="462">
        <v>-132.6</v>
      </c>
      <c r="E124" s="462">
        <v>0</v>
      </c>
      <c r="F124" s="462">
        <v>0</v>
      </c>
      <c r="G124" s="462">
        <v>-226.3</v>
      </c>
      <c r="H124" s="462">
        <v>-264.10000000000002</v>
      </c>
      <c r="I124" s="440">
        <v>-343.7</v>
      </c>
      <c r="J124" s="440">
        <v>-412.9</v>
      </c>
      <c r="K124" s="462">
        <v>-385.2</v>
      </c>
      <c r="L124" s="440">
        <v>-610.29999999999995</v>
      </c>
      <c r="M124" s="440">
        <v>-739.8</v>
      </c>
      <c r="N124" s="440">
        <v>-792.4</v>
      </c>
      <c r="O124" s="440">
        <v>-855.9</v>
      </c>
      <c r="P124" s="440">
        <v>-862.5</v>
      </c>
      <c r="Q124" s="440">
        <v>-861.9</v>
      </c>
      <c r="R124" s="661"/>
      <c r="S124" s="661"/>
      <c r="T124" s="661"/>
      <c r="U124" s="661"/>
      <c r="V124" s="661"/>
      <c r="W124" s="661"/>
      <c r="X124" s="661"/>
      <c r="Y124" s="661"/>
      <c r="Z124" s="661"/>
      <c r="AA124" s="661"/>
      <c r="AB124" s="661"/>
    </row>
    <row r="125" spans="1:133">
      <c r="A125" s="409" t="s">
        <v>769</v>
      </c>
      <c r="B125" s="464">
        <v>16.100000000000001</v>
      </c>
      <c r="C125" s="464">
        <v>14.2</v>
      </c>
      <c r="D125" s="464">
        <v>14.2</v>
      </c>
      <c r="E125" s="462"/>
      <c r="F125" s="462">
        <v>686.8</v>
      </c>
      <c r="G125" s="462">
        <v>346.9</v>
      </c>
      <c r="H125" s="462">
        <v>601.9</v>
      </c>
      <c r="I125" s="440">
        <v>36.799999999999997</v>
      </c>
      <c r="J125" s="440">
        <f>J126+J127</f>
        <v>-876.3</v>
      </c>
      <c r="K125" s="462">
        <v>-862.7</v>
      </c>
      <c r="L125" s="440">
        <v>-19.7</v>
      </c>
      <c r="M125" s="440">
        <v>-41.9</v>
      </c>
      <c r="N125" s="440">
        <v>-41.9</v>
      </c>
      <c r="O125" s="440">
        <v>-41.9</v>
      </c>
      <c r="P125" s="440">
        <v>-41.9</v>
      </c>
      <c r="Q125" s="440">
        <v>-39.9</v>
      </c>
      <c r="R125" s="661"/>
      <c r="S125" s="661"/>
      <c r="T125" s="661"/>
      <c r="U125" s="661"/>
      <c r="V125" s="661"/>
      <c r="W125" s="661"/>
      <c r="X125" s="661"/>
      <c r="Y125" s="661"/>
      <c r="Z125" s="661"/>
      <c r="AA125" s="661"/>
      <c r="AB125" s="661"/>
    </row>
    <row r="126" spans="1:133" ht="13">
      <c r="A126" s="416" t="s">
        <v>768</v>
      </c>
      <c r="B126" s="464"/>
      <c r="C126" s="464"/>
      <c r="D126" s="464"/>
      <c r="E126" s="464"/>
      <c r="F126" s="462"/>
      <c r="G126" s="462">
        <v>346.9</v>
      </c>
      <c r="H126" s="462">
        <v>619.9</v>
      </c>
      <c r="I126" s="440">
        <v>54.8</v>
      </c>
      <c r="J126" s="440">
        <v>18.100000000000001</v>
      </c>
      <c r="K126" s="462">
        <v>59.7</v>
      </c>
      <c r="L126" s="440">
        <v>22.2</v>
      </c>
      <c r="M126" s="440">
        <v>0</v>
      </c>
      <c r="N126" s="440">
        <v>0.9</v>
      </c>
      <c r="O126" s="440">
        <v>0</v>
      </c>
      <c r="P126" s="440">
        <v>0</v>
      </c>
      <c r="Q126" s="440">
        <v>0</v>
      </c>
      <c r="R126" s="661"/>
      <c r="S126" s="661"/>
      <c r="T126" s="661"/>
      <c r="U126" s="661"/>
      <c r="V126" s="661"/>
      <c r="W126" s="661"/>
      <c r="X126" s="661"/>
      <c r="Y126" s="661"/>
      <c r="Z126" s="661"/>
      <c r="AA126" s="661"/>
      <c r="AB126" s="661"/>
    </row>
    <row r="127" spans="1:133" ht="13">
      <c r="A127" s="416" t="s">
        <v>761</v>
      </c>
      <c r="B127" s="462">
        <v>-16.100000000000001</v>
      </c>
      <c r="C127" s="462">
        <v>-14.2</v>
      </c>
      <c r="D127" s="462">
        <v>-14.2</v>
      </c>
      <c r="E127" s="464">
        <v>0</v>
      </c>
      <c r="F127" s="464">
        <v>0</v>
      </c>
      <c r="G127" s="464">
        <v>0</v>
      </c>
      <c r="H127" s="464">
        <v>-18</v>
      </c>
      <c r="I127" s="442">
        <v>-17.899999999999999</v>
      </c>
      <c r="J127" s="442">
        <v>-894.4</v>
      </c>
      <c r="K127" s="464">
        <v>-922.4</v>
      </c>
      <c r="L127" s="442">
        <v>-41.9</v>
      </c>
      <c r="M127" s="442">
        <v>-41.9</v>
      </c>
      <c r="N127" s="442">
        <v>-41.9</v>
      </c>
      <c r="O127" s="442">
        <v>-41.9</v>
      </c>
      <c r="P127" s="442">
        <v>-41.9</v>
      </c>
      <c r="Q127" s="442">
        <v>-39.9</v>
      </c>
      <c r="R127" s="661"/>
      <c r="S127" s="661"/>
      <c r="T127" s="661"/>
      <c r="U127" s="661"/>
      <c r="V127" s="661"/>
      <c r="W127" s="661"/>
      <c r="X127" s="661"/>
      <c r="Y127" s="661"/>
      <c r="Z127" s="661"/>
      <c r="AA127" s="661"/>
      <c r="AB127" s="661"/>
    </row>
    <row r="128" spans="1:133">
      <c r="A128" s="409" t="s">
        <v>770</v>
      </c>
      <c r="B128" s="462">
        <v>36.799999999999997</v>
      </c>
      <c r="C128" s="462">
        <v>37.4</v>
      </c>
      <c r="D128" s="462">
        <v>41.5</v>
      </c>
      <c r="E128" s="462">
        <v>-46.7</v>
      </c>
      <c r="F128" s="462">
        <v>-41.5</v>
      </c>
      <c r="G128" s="462">
        <v>-45</v>
      </c>
      <c r="H128" s="462">
        <v>794.5</v>
      </c>
      <c r="I128" s="440">
        <v>1329.1</v>
      </c>
      <c r="J128" s="440">
        <f>J129+J130</f>
        <v>3340.8</v>
      </c>
      <c r="K128" s="462">
        <v>3423.7</v>
      </c>
      <c r="L128" s="440">
        <v>3056.2</v>
      </c>
      <c r="M128" s="440">
        <v>1616.2</v>
      </c>
      <c r="N128" s="440">
        <v>1569.4</v>
      </c>
      <c r="O128" s="440">
        <v>1690</v>
      </c>
      <c r="P128" s="440">
        <v>1130.5999999999999</v>
      </c>
      <c r="Q128" s="440">
        <v>100</v>
      </c>
      <c r="R128" s="661"/>
      <c r="S128" s="661"/>
      <c r="T128" s="661"/>
      <c r="U128" s="661"/>
      <c r="V128" s="661"/>
      <c r="W128" s="661"/>
      <c r="X128" s="661"/>
      <c r="Y128" s="661"/>
      <c r="Z128" s="661"/>
      <c r="AA128" s="661"/>
      <c r="AB128" s="661"/>
    </row>
    <row r="129" spans="1:133" ht="13">
      <c r="A129" s="416" t="s">
        <v>768</v>
      </c>
      <c r="B129" s="462"/>
      <c r="C129" s="462"/>
      <c r="D129" s="462"/>
      <c r="E129" s="464"/>
      <c r="F129" s="464"/>
      <c r="G129" s="464"/>
      <c r="H129" s="464">
        <v>822.3</v>
      </c>
      <c r="I129" s="442">
        <v>1359.9</v>
      </c>
      <c r="J129" s="442">
        <v>4396.1000000000004</v>
      </c>
      <c r="K129" s="464">
        <v>3438.6</v>
      </c>
      <c r="L129" s="442">
        <v>3288.8</v>
      </c>
      <c r="M129" s="442">
        <v>1754.5</v>
      </c>
      <c r="N129" s="442">
        <v>1888.9</v>
      </c>
      <c r="O129" s="442">
        <v>2114.1</v>
      </c>
      <c r="P129" s="442">
        <v>1627.2</v>
      </c>
      <c r="Q129" s="442">
        <v>596.6</v>
      </c>
      <c r="R129" s="661"/>
      <c r="S129" s="661"/>
      <c r="T129" s="661"/>
      <c r="U129" s="661"/>
      <c r="V129" s="661"/>
      <c r="W129" s="661"/>
      <c r="X129" s="661"/>
      <c r="Y129" s="661"/>
      <c r="Z129" s="661"/>
      <c r="AA129" s="661"/>
      <c r="AB129" s="661"/>
    </row>
    <row r="130" spans="1:133" ht="13">
      <c r="A130" s="416" t="s">
        <v>761</v>
      </c>
      <c r="B130" s="462">
        <v>-36.799999999999997</v>
      </c>
      <c r="C130" s="462">
        <v>-37.4</v>
      </c>
      <c r="D130" s="462">
        <v>-41.5</v>
      </c>
      <c r="E130" s="462">
        <v>0</v>
      </c>
      <c r="F130" s="462">
        <v>0</v>
      </c>
      <c r="G130" s="462">
        <v>-45</v>
      </c>
      <c r="H130" s="462">
        <v>-27.8</v>
      </c>
      <c r="I130" s="440">
        <v>-30.9</v>
      </c>
      <c r="J130" s="440">
        <v>-1055.3</v>
      </c>
      <c r="K130" s="462">
        <v>-14.9</v>
      </c>
      <c r="L130" s="440">
        <v>-232.8</v>
      </c>
      <c r="M130" s="440">
        <v>-138.30000000000001</v>
      </c>
      <c r="N130" s="440">
        <v>-319.5</v>
      </c>
      <c r="O130" s="440">
        <v>-424.1</v>
      </c>
      <c r="P130" s="440">
        <v>-496.6</v>
      </c>
      <c r="Q130" s="440">
        <v>-496.6</v>
      </c>
      <c r="R130" s="661"/>
      <c r="S130" s="661"/>
      <c r="T130" s="661"/>
      <c r="U130" s="661"/>
      <c r="V130" s="661"/>
      <c r="W130" s="661"/>
      <c r="X130" s="661"/>
      <c r="Y130" s="661"/>
      <c r="Z130" s="661"/>
      <c r="AA130" s="661"/>
      <c r="AB130" s="661"/>
    </row>
    <row r="131" spans="1:133">
      <c r="A131" s="409"/>
      <c r="B131" s="462"/>
      <c r="C131" s="462"/>
      <c r="D131" s="462"/>
      <c r="E131" s="462"/>
      <c r="F131" s="462"/>
      <c r="G131" s="462"/>
      <c r="H131" s="462"/>
      <c r="I131" s="440"/>
      <c r="J131" s="440"/>
      <c r="K131" s="462"/>
      <c r="L131" s="440"/>
      <c r="M131" s="440"/>
      <c r="N131" s="440"/>
      <c r="O131" s="440"/>
      <c r="P131" s="440"/>
      <c r="Q131" s="440"/>
      <c r="R131" s="661"/>
      <c r="S131" s="661"/>
      <c r="T131" s="661"/>
      <c r="U131" s="661"/>
      <c r="V131" s="661"/>
      <c r="W131" s="661"/>
      <c r="X131" s="661"/>
      <c r="Y131" s="661"/>
      <c r="Z131" s="661"/>
      <c r="AA131" s="661"/>
      <c r="AB131" s="661"/>
    </row>
    <row r="132" spans="1:133" s="530" customFormat="1" ht="13">
      <c r="A132" s="411" t="s">
        <v>771</v>
      </c>
      <c r="B132" s="164">
        <f t="shared" ref="B132:H132" si="5">B99+B103-B107-B118</f>
        <v>-523.95220999999992</v>
      </c>
      <c r="C132" s="164">
        <f t="shared" si="5"/>
        <v>-3278.0487400000002</v>
      </c>
      <c r="D132" s="164">
        <f t="shared" si="5"/>
        <v>-3579.0405000000001</v>
      </c>
      <c r="E132" s="164">
        <f t="shared" si="5"/>
        <v>-3012.4</v>
      </c>
      <c r="F132" s="164">
        <f t="shared" si="5"/>
        <v>-3086.8</v>
      </c>
      <c r="G132" s="164">
        <f t="shared" si="5"/>
        <v>-1794.6</v>
      </c>
      <c r="H132" s="164">
        <f t="shared" si="5"/>
        <v>-2048.3000000000002</v>
      </c>
      <c r="I132" s="412">
        <f>I97-I105</f>
        <v>-4172</v>
      </c>
      <c r="J132" s="412">
        <v>-7304.4</v>
      </c>
      <c r="K132" s="164">
        <f t="shared" ref="K132:Q132" si="6">K97-K105</f>
        <v>-6270.3</v>
      </c>
      <c r="L132" s="412">
        <f t="shared" si="6"/>
        <v>-5964.7</v>
      </c>
      <c r="M132" s="412">
        <f t="shared" si="6"/>
        <v>-4785.1000000000004</v>
      </c>
      <c r="N132" s="412">
        <f t="shared" si="6"/>
        <v>-3798.7</v>
      </c>
      <c r="O132" s="412">
        <f t="shared" si="6"/>
        <v>-2707.6</v>
      </c>
      <c r="P132" s="412">
        <f t="shared" si="6"/>
        <v>-1442.4</v>
      </c>
      <c r="Q132" s="412">
        <f t="shared" si="6"/>
        <v>-48.2</v>
      </c>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row>
    <row r="133" spans="1:133">
      <c r="A133" s="61"/>
      <c r="B133" s="57"/>
      <c r="C133" s="57"/>
      <c r="D133" s="57"/>
      <c r="E133" s="57"/>
      <c r="F133" s="549"/>
      <c r="G133" s="141"/>
      <c r="H133" s="141"/>
      <c r="I133" s="141"/>
      <c r="J133" s="141"/>
      <c r="L133" s="141"/>
      <c r="M133" s="141"/>
      <c r="N133" s="141"/>
      <c r="O133" s="141"/>
      <c r="P133" s="141"/>
      <c r="Q133" s="141"/>
    </row>
    <row r="134" spans="1:133" ht="14">
      <c r="A134" s="287" t="s">
        <v>285</v>
      </c>
      <c r="B134" s="57"/>
      <c r="C134" s="57"/>
      <c r="D134" s="57"/>
      <c r="E134" s="57"/>
      <c r="F134" s="549"/>
      <c r="G134" s="141"/>
      <c r="H134" s="462"/>
      <c r="I134" s="141"/>
      <c r="J134" s="141"/>
      <c r="L134" s="141"/>
      <c r="M134" s="141"/>
      <c r="N134" s="141"/>
      <c r="O134" s="141"/>
      <c r="P134" s="141"/>
      <c r="Q134" s="141"/>
    </row>
    <row r="135" spans="1:133">
      <c r="A135" s="594" t="s">
        <v>772</v>
      </c>
      <c r="B135" s="57"/>
      <c r="C135" s="57"/>
      <c r="D135" s="57"/>
      <c r="E135" s="57"/>
      <c r="F135" s="549"/>
      <c r="G135" s="141"/>
      <c r="H135" s="141"/>
      <c r="I135" s="141"/>
      <c r="J135" s="141"/>
      <c r="L135" s="141"/>
      <c r="M135" s="141"/>
      <c r="N135" s="141"/>
      <c r="O135" s="141"/>
      <c r="P135" s="141"/>
      <c r="Q135" s="141"/>
    </row>
    <row r="136" spans="1:133">
      <c r="A136" s="594"/>
      <c r="B136" s="57"/>
      <c r="C136" s="57"/>
      <c r="D136" s="57"/>
      <c r="E136" s="57"/>
      <c r="F136" s="549"/>
      <c r="G136" s="141"/>
      <c r="H136" s="141"/>
      <c r="I136" s="141"/>
      <c r="J136" s="141"/>
      <c r="L136" s="141"/>
      <c r="M136" s="141"/>
      <c r="N136" s="141"/>
      <c r="O136" s="141"/>
      <c r="P136" s="141"/>
      <c r="Q136" s="141"/>
    </row>
    <row r="137" spans="1:133" ht="20">
      <c r="A137" s="369" t="s">
        <v>627</v>
      </c>
      <c r="B137" s="57"/>
      <c r="C137" s="57"/>
      <c r="D137" s="57"/>
      <c r="E137" s="57"/>
      <c r="F137" s="549"/>
      <c r="G137" s="141"/>
      <c r="H137" s="141"/>
      <c r="I137" s="141"/>
      <c r="J137" s="141"/>
      <c r="L137" s="141"/>
      <c r="M137" s="141"/>
      <c r="N137" s="141"/>
      <c r="O137" s="141"/>
      <c r="P137" s="141"/>
      <c r="Q137" s="141"/>
    </row>
    <row r="138" spans="1:133" s="685" customFormat="1" ht="15" customHeight="1">
      <c r="A138" s="614" t="s">
        <v>748</v>
      </c>
      <c r="B138" s="453">
        <v>2012</v>
      </c>
      <c r="C138" s="453">
        <v>2013</v>
      </c>
      <c r="D138" s="453">
        <v>2014</v>
      </c>
      <c r="E138" s="453">
        <v>2015</v>
      </c>
      <c r="F138" s="453">
        <v>2016</v>
      </c>
      <c r="G138" s="453">
        <v>2017</v>
      </c>
      <c r="H138" s="453">
        <v>2018</v>
      </c>
      <c r="I138" s="407">
        <v>2019</v>
      </c>
      <c r="J138" s="407">
        <v>2020</v>
      </c>
      <c r="K138" s="407">
        <v>2021</v>
      </c>
      <c r="L138" s="407">
        <v>2022</v>
      </c>
      <c r="M138" s="407">
        <v>2023</v>
      </c>
      <c r="N138" s="407">
        <v>2024</v>
      </c>
      <c r="O138" s="407">
        <v>2025</v>
      </c>
    </row>
    <row r="139" spans="1:133" s="685" customFormat="1" ht="15" customHeight="1">
      <c r="A139" s="614" t="s">
        <v>749</v>
      </c>
      <c r="B139" s="454" t="s">
        <v>249</v>
      </c>
      <c r="C139" s="454" t="s">
        <v>249</v>
      </c>
      <c r="D139" s="454" t="s">
        <v>249</v>
      </c>
      <c r="E139" s="454" t="s">
        <v>249</v>
      </c>
      <c r="F139" s="454" t="s">
        <v>249</v>
      </c>
      <c r="G139" s="454" t="s">
        <v>249</v>
      </c>
      <c r="H139" s="454" t="s">
        <v>249</v>
      </c>
      <c r="I139" s="408" t="s">
        <v>251</v>
      </c>
      <c r="J139" s="408" t="s">
        <v>251</v>
      </c>
      <c r="K139" s="408" t="s">
        <v>251</v>
      </c>
      <c r="L139" s="408" t="s">
        <v>251</v>
      </c>
      <c r="M139" s="408" t="s">
        <v>251</v>
      </c>
      <c r="N139" s="408" t="s">
        <v>251</v>
      </c>
      <c r="O139" s="408" t="s">
        <v>251</v>
      </c>
    </row>
    <row r="140" spans="1:133" s="12" customFormat="1">
      <c r="A140" s="409" t="s">
        <v>750</v>
      </c>
      <c r="B140" s="141" t="s">
        <v>306</v>
      </c>
      <c r="C140" s="141" t="s">
        <v>306</v>
      </c>
      <c r="D140" s="141" t="s">
        <v>306</v>
      </c>
      <c r="E140" s="141" t="s">
        <v>188</v>
      </c>
      <c r="F140" s="141" t="s">
        <v>188</v>
      </c>
      <c r="G140" s="141" t="s">
        <v>163</v>
      </c>
      <c r="H140" s="141" t="s">
        <v>163</v>
      </c>
      <c r="I140" s="410" t="s">
        <v>167</v>
      </c>
      <c r="J140" s="410" t="s">
        <v>163</v>
      </c>
      <c r="K140" s="410" t="s">
        <v>163</v>
      </c>
      <c r="L140" s="410" t="s">
        <v>163</v>
      </c>
      <c r="M140" s="410" t="s">
        <v>163</v>
      </c>
      <c r="N140" s="410" t="s">
        <v>163</v>
      </c>
      <c r="O140" s="410" t="s">
        <v>163</v>
      </c>
    </row>
    <row r="141" spans="1:133" s="12" customFormat="1">
      <c r="A141" s="409"/>
      <c r="B141" s="141"/>
      <c r="C141" s="141"/>
      <c r="D141" s="141"/>
      <c r="E141" s="141"/>
      <c r="F141" s="141"/>
      <c r="G141" s="141"/>
      <c r="H141" s="141"/>
      <c r="I141" s="410"/>
      <c r="J141" s="410"/>
      <c r="K141" s="410"/>
      <c r="L141" s="410"/>
      <c r="M141" s="410"/>
      <c r="N141" s="410"/>
      <c r="O141" s="410"/>
    </row>
    <row r="142" spans="1:133" s="638" customFormat="1" ht="13">
      <c r="A142" s="411" t="s">
        <v>751</v>
      </c>
      <c r="B142" s="230">
        <f>B144+B148</f>
        <v>835.04778999999996</v>
      </c>
      <c r="C142" s="230">
        <f>C144+C148</f>
        <v>96.951260000000005</v>
      </c>
      <c r="D142" s="230">
        <f>D144+D148</f>
        <v>-174.04050000000001</v>
      </c>
      <c r="E142" s="230">
        <v>-410.6</v>
      </c>
      <c r="F142" s="230">
        <v>857</v>
      </c>
      <c r="G142" s="230">
        <v>-180.4</v>
      </c>
      <c r="H142" s="230">
        <v>1228.5999999999999</v>
      </c>
      <c r="I142" s="540">
        <v>-783.9</v>
      </c>
      <c r="J142" s="540">
        <v>-445.6</v>
      </c>
      <c r="K142" s="540"/>
      <c r="L142" s="540"/>
      <c r="M142" s="540"/>
      <c r="N142" s="540"/>
      <c r="O142" s="540"/>
      <c r="P142" s="286"/>
      <c r="Q142" s="286"/>
      <c r="R142" s="286"/>
      <c r="S142" s="286"/>
      <c r="T142" s="286"/>
      <c r="U142" s="286"/>
      <c r="V142" s="286"/>
      <c r="W142" s="286"/>
      <c r="X142" s="286"/>
      <c r="Y142" s="286"/>
      <c r="Z142" s="286"/>
      <c r="AA142" s="286"/>
      <c r="AB142" s="286"/>
      <c r="AC142" s="286"/>
      <c r="AD142" s="286"/>
      <c r="AE142" s="286"/>
      <c r="AF142" s="286"/>
      <c r="AG142" s="286"/>
      <c r="AH142" s="286"/>
      <c r="AI142" s="286"/>
      <c r="AJ142" s="286"/>
      <c r="AK142" s="286"/>
      <c r="AL142" s="286"/>
      <c r="AM142" s="286"/>
      <c r="AN142" s="286"/>
      <c r="AO142" s="286"/>
      <c r="AP142" s="286"/>
      <c r="AQ142" s="286"/>
      <c r="AR142" s="286"/>
      <c r="AS142" s="286"/>
      <c r="AT142" s="286"/>
      <c r="AU142" s="286"/>
      <c r="AV142" s="286"/>
      <c r="AW142" s="286"/>
      <c r="AX142" s="286"/>
      <c r="AY142" s="286"/>
      <c r="AZ142" s="286"/>
      <c r="BA142" s="286"/>
      <c r="BB142" s="286"/>
      <c r="BC142" s="286"/>
      <c r="BD142" s="286"/>
      <c r="BE142" s="286"/>
      <c r="BF142" s="286"/>
      <c r="BG142" s="286"/>
      <c r="BH142" s="286"/>
      <c r="BI142" s="286"/>
      <c r="BJ142" s="286"/>
      <c r="BK142" s="286"/>
      <c r="BL142" s="286"/>
      <c r="BM142" s="286"/>
      <c r="BN142" s="286"/>
      <c r="BO142" s="286"/>
      <c r="BP142" s="286"/>
      <c r="BQ142" s="286"/>
      <c r="BR142" s="286"/>
      <c r="BS142" s="286"/>
      <c r="BT142" s="286"/>
      <c r="BU142" s="286"/>
      <c r="BV142" s="286"/>
      <c r="BW142" s="286"/>
      <c r="BX142" s="286"/>
      <c r="BY142" s="286"/>
      <c r="BZ142" s="286"/>
      <c r="CA142" s="286"/>
      <c r="CB142" s="286"/>
      <c r="CC142" s="286"/>
      <c r="CD142" s="286"/>
      <c r="CE142" s="286"/>
      <c r="CF142" s="286"/>
      <c r="CG142" s="286"/>
      <c r="CH142" s="286"/>
      <c r="CI142" s="286"/>
      <c r="CJ142" s="286"/>
      <c r="CK142" s="286"/>
      <c r="CL142" s="286"/>
      <c r="CM142" s="286"/>
      <c r="CN142" s="286"/>
      <c r="CO142" s="286"/>
      <c r="CP142" s="286"/>
      <c r="CQ142" s="286"/>
      <c r="CR142" s="286"/>
      <c r="CS142" s="286"/>
      <c r="CT142" s="286"/>
      <c r="CU142" s="286"/>
      <c r="CV142" s="286"/>
      <c r="CW142" s="286"/>
      <c r="CX142" s="286"/>
      <c r="CY142" s="286"/>
      <c r="CZ142" s="286"/>
      <c r="DA142" s="286"/>
      <c r="DB142" s="286"/>
      <c r="DC142" s="286"/>
      <c r="DD142" s="286"/>
      <c r="DE142" s="286"/>
      <c r="DF142" s="286"/>
      <c r="DG142" s="286"/>
      <c r="DH142" s="286"/>
      <c r="DI142" s="286"/>
      <c r="DJ142" s="286"/>
      <c r="DK142" s="286"/>
      <c r="DL142" s="286"/>
      <c r="DM142" s="286"/>
      <c r="DN142" s="286"/>
      <c r="DO142" s="286"/>
      <c r="DP142" s="286"/>
      <c r="DQ142" s="286"/>
      <c r="DR142" s="286"/>
      <c r="DS142" s="286"/>
      <c r="DT142" s="286"/>
      <c r="DU142" s="286"/>
      <c r="DV142" s="286"/>
      <c r="DW142" s="286"/>
      <c r="DX142" s="286"/>
      <c r="DY142" s="286"/>
      <c r="DZ142" s="286"/>
      <c r="EA142" s="286"/>
      <c r="EB142" s="286"/>
      <c r="EC142" s="286"/>
    </row>
    <row r="143" spans="1:133" s="286" customFormat="1" ht="13">
      <c r="A143" s="406"/>
      <c r="B143" s="650"/>
      <c r="C143" s="650"/>
      <c r="D143" s="650"/>
      <c r="E143" s="650"/>
      <c r="F143" s="650"/>
      <c r="G143" s="650"/>
      <c r="H143" s="650"/>
      <c r="I143" s="557"/>
      <c r="J143" s="557"/>
      <c r="K143" s="557"/>
      <c r="L143" s="557"/>
      <c r="M143" s="557"/>
      <c r="N143" s="557"/>
      <c r="O143" s="557"/>
    </row>
    <row r="144" spans="1:133" s="638" customFormat="1" ht="13">
      <c r="A144" s="558" t="s">
        <v>713</v>
      </c>
      <c r="B144" s="463">
        <v>835.04778999999996</v>
      </c>
      <c r="C144" s="463">
        <v>96.951260000000005</v>
      </c>
      <c r="D144" s="463">
        <v>-174.04050000000001</v>
      </c>
      <c r="E144" s="463">
        <v>-410.6</v>
      </c>
      <c r="F144" s="463">
        <v>857</v>
      </c>
      <c r="G144" s="463">
        <v>-180.4</v>
      </c>
      <c r="H144" s="463">
        <v>1228.5999999999999</v>
      </c>
      <c r="I144" s="441">
        <v>-783.9</v>
      </c>
      <c r="J144" s="441">
        <v>-445.6</v>
      </c>
      <c r="K144" s="441"/>
      <c r="L144" s="441"/>
      <c r="M144" s="441"/>
      <c r="N144" s="441"/>
      <c r="O144" s="441"/>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6"/>
      <c r="AN144" s="286"/>
      <c r="AO144" s="286"/>
      <c r="AP144" s="286"/>
      <c r="AQ144" s="286"/>
      <c r="AR144" s="286"/>
      <c r="AS144" s="286"/>
      <c r="AT144" s="286"/>
      <c r="AU144" s="286"/>
      <c r="AV144" s="286"/>
      <c r="AW144" s="286"/>
      <c r="AX144" s="286"/>
      <c r="AY144" s="286"/>
      <c r="AZ144" s="286"/>
      <c r="BA144" s="286"/>
      <c r="BB144" s="286"/>
      <c r="BC144" s="286"/>
      <c r="BD144" s="286"/>
      <c r="BE144" s="286"/>
      <c r="BF144" s="286"/>
      <c r="BG144" s="286"/>
      <c r="BH144" s="286"/>
      <c r="BI144" s="286"/>
      <c r="BJ144" s="286"/>
      <c r="BK144" s="286"/>
      <c r="BL144" s="286"/>
      <c r="BM144" s="286"/>
      <c r="BN144" s="286"/>
      <c r="BO144" s="286"/>
      <c r="BP144" s="286"/>
      <c r="BQ144" s="286"/>
      <c r="BR144" s="286"/>
      <c r="BS144" s="286"/>
      <c r="BT144" s="286"/>
      <c r="BU144" s="286"/>
      <c r="BV144" s="286"/>
      <c r="BW144" s="286"/>
      <c r="BX144" s="286"/>
      <c r="BY144" s="286"/>
      <c r="BZ144" s="286"/>
      <c r="CA144" s="286"/>
      <c r="CB144" s="286"/>
      <c r="CC144" s="286"/>
      <c r="CD144" s="286"/>
      <c r="CE144" s="286"/>
      <c r="CF144" s="286"/>
      <c r="CG144" s="286"/>
      <c r="CH144" s="286"/>
      <c r="CI144" s="286"/>
      <c r="CJ144" s="286"/>
      <c r="CK144" s="286"/>
      <c r="CL144" s="286"/>
      <c r="CM144" s="286"/>
      <c r="CN144" s="286"/>
      <c r="CO144" s="286"/>
      <c r="CP144" s="286"/>
      <c r="CQ144" s="286"/>
      <c r="CR144" s="286"/>
      <c r="CS144" s="286"/>
      <c r="CT144" s="286"/>
      <c r="CU144" s="286"/>
      <c r="CV144" s="286"/>
      <c r="CW144" s="286"/>
      <c r="CX144" s="286"/>
      <c r="CY144" s="286"/>
      <c r="CZ144" s="286"/>
      <c r="DA144" s="286"/>
      <c r="DB144" s="286"/>
      <c r="DC144" s="286"/>
      <c r="DD144" s="286"/>
      <c r="DE144" s="286"/>
      <c r="DF144" s="286"/>
      <c r="DG144" s="286"/>
      <c r="DH144" s="286"/>
      <c r="DI144" s="286"/>
      <c r="DJ144" s="286"/>
      <c r="DK144" s="286"/>
      <c r="DL144" s="286"/>
      <c r="DM144" s="286"/>
      <c r="DN144" s="286"/>
      <c r="DO144" s="286"/>
      <c r="DP144" s="286"/>
      <c r="DQ144" s="286"/>
      <c r="DR144" s="286"/>
      <c r="DS144" s="286"/>
      <c r="DT144" s="286"/>
      <c r="DU144" s="286"/>
      <c r="DV144" s="286"/>
      <c r="DW144" s="286"/>
      <c r="DX144" s="286"/>
      <c r="DY144" s="286"/>
      <c r="DZ144" s="286"/>
      <c r="EA144" s="286"/>
      <c r="EB144" s="286"/>
      <c r="EC144" s="286"/>
    </row>
    <row r="145" spans="1:133" s="286" customFormat="1" ht="13">
      <c r="A145" s="409" t="s">
        <v>752</v>
      </c>
      <c r="B145" s="462"/>
      <c r="C145" s="462"/>
      <c r="D145" s="462"/>
      <c r="E145" s="462">
        <v>-354.5</v>
      </c>
      <c r="F145" s="464">
        <v>857</v>
      </c>
      <c r="G145" s="464">
        <v>-180.4</v>
      </c>
      <c r="H145" s="464">
        <v>1228.5999999999999</v>
      </c>
      <c r="I145" s="442">
        <v>-783.9</v>
      </c>
      <c r="J145" s="442">
        <v>-445.6</v>
      </c>
      <c r="K145" s="442"/>
      <c r="L145" s="442"/>
      <c r="M145" s="442"/>
      <c r="N145" s="442"/>
      <c r="O145" s="442"/>
    </row>
    <row r="146" spans="1:133" s="12" customFormat="1">
      <c r="A146" s="409" t="s">
        <v>753</v>
      </c>
      <c r="B146" s="462">
        <v>835.04778999999996</v>
      </c>
      <c r="C146" s="462">
        <v>96.95</v>
      </c>
      <c r="D146" s="462">
        <v>-174.04</v>
      </c>
      <c r="E146" s="462">
        <v>-56.1</v>
      </c>
      <c r="F146" s="464"/>
      <c r="G146" s="464"/>
      <c r="H146" s="464"/>
      <c r="I146" s="442"/>
      <c r="J146" s="442"/>
      <c r="K146" s="442"/>
      <c r="L146" s="442"/>
      <c r="M146" s="442"/>
      <c r="N146" s="442"/>
      <c r="O146" s="442"/>
    </row>
    <row r="147" spans="1:133" s="12" customFormat="1">
      <c r="A147" s="409"/>
      <c r="B147" s="462"/>
      <c r="C147" s="462"/>
      <c r="D147" s="462"/>
      <c r="E147" s="462"/>
      <c r="F147" s="462"/>
      <c r="G147" s="462"/>
      <c r="H147" s="462"/>
      <c r="I147" s="440"/>
      <c r="J147" s="440"/>
      <c r="K147" s="440"/>
      <c r="L147" s="440"/>
      <c r="M147" s="440"/>
      <c r="N147" s="440"/>
      <c r="O147" s="440"/>
    </row>
    <row r="148" spans="1:133" s="638" customFormat="1" ht="13">
      <c r="A148" s="558" t="s">
        <v>714</v>
      </c>
      <c r="B148" s="651">
        <v>0</v>
      </c>
      <c r="C148" s="651">
        <v>0</v>
      </c>
      <c r="D148" s="651">
        <v>0</v>
      </c>
      <c r="E148" s="651">
        <v>0</v>
      </c>
      <c r="F148" s="651">
        <v>0</v>
      </c>
      <c r="G148" s="651">
        <v>0</v>
      </c>
      <c r="H148" s="651">
        <v>0</v>
      </c>
      <c r="I148" s="559"/>
      <c r="J148" s="559"/>
      <c r="K148" s="559"/>
      <c r="L148" s="559"/>
      <c r="M148" s="559"/>
      <c r="N148" s="559"/>
      <c r="O148" s="559"/>
      <c r="P148" s="12"/>
      <c r="Q148" s="286"/>
      <c r="R148" s="286"/>
      <c r="S148" s="286"/>
      <c r="T148" s="286"/>
      <c r="U148" s="286"/>
      <c r="V148" s="286"/>
      <c r="W148" s="286"/>
      <c r="X148" s="286"/>
      <c r="Y148" s="286"/>
      <c r="Z148" s="286"/>
      <c r="AA148" s="286"/>
      <c r="AB148" s="286"/>
      <c r="AC148" s="286"/>
      <c r="AD148" s="286"/>
      <c r="AE148" s="286"/>
      <c r="AF148" s="286"/>
      <c r="AG148" s="286"/>
      <c r="AH148" s="286"/>
      <c r="AI148" s="286"/>
      <c r="AJ148" s="286"/>
      <c r="AK148" s="286"/>
      <c r="AL148" s="286"/>
      <c r="AM148" s="286"/>
      <c r="AN148" s="286"/>
      <c r="AO148" s="286"/>
      <c r="AP148" s="286"/>
      <c r="AQ148" s="286"/>
      <c r="AR148" s="286"/>
      <c r="AS148" s="286"/>
      <c r="AT148" s="286"/>
      <c r="AU148" s="286"/>
      <c r="AV148" s="286"/>
      <c r="AW148" s="286"/>
      <c r="AX148" s="286"/>
      <c r="AY148" s="286"/>
      <c r="AZ148" s="286"/>
      <c r="BA148" s="286"/>
      <c r="BB148" s="286"/>
      <c r="BC148" s="286"/>
      <c r="BD148" s="286"/>
      <c r="BE148" s="286"/>
      <c r="BF148" s="286"/>
      <c r="BG148" s="286"/>
      <c r="BH148" s="286"/>
      <c r="BI148" s="286"/>
      <c r="BJ148" s="286"/>
      <c r="BK148" s="286"/>
      <c r="BL148" s="286"/>
      <c r="BM148" s="286"/>
      <c r="BN148" s="286"/>
      <c r="BO148" s="286"/>
      <c r="BP148" s="286"/>
      <c r="BQ148" s="286"/>
      <c r="BR148" s="286"/>
      <c r="BS148" s="286"/>
      <c r="BT148" s="286"/>
      <c r="BU148" s="286"/>
      <c r="BV148" s="286"/>
      <c r="BW148" s="286"/>
      <c r="BX148" s="286"/>
      <c r="BY148" s="286"/>
      <c r="BZ148" s="286"/>
      <c r="CA148" s="286"/>
      <c r="CB148" s="286"/>
      <c r="CC148" s="286"/>
      <c r="CD148" s="286"/>
      <c r="CE148" s="286"/>
      <c r="CF148" s="286"/>
      <c r="CG148" s="286"/>
      <c r="CH148" s="286"/>
      <c r="CI148" s="286"/>
      <c r="CJ148" s="286"/>
      <c r="CK148" s="286"/>
      <c r="CL148" s="286"/>
      <c r="CM148" s="286"/>
      <c r="CN148" s="286"/>
      <c r="CO148" s="286"/>
      <c r="CP148" s="286"/>
      <c r="CQ148" s="286"/>
      <c r="CR148" s="286"/>
      <c r="CS148" s="286"/>
      <c r="CT148" s="286"/>
      <c r="CU148" s="286"/>
      <c r="CV148" s="286"/>
      <c r="CW148" s="286"/>
      <c r="CX148" s="286"/>
      <c r="CY148" s="286"/>
      <c r="CZ148" s="286"/>
      <c r="DA148" s="286"/>
      <c r="DB148" s="286"/>
      <c r="DC148" s="286"/>
      <c r="DD148" s="286"/>
      <c r="DE148" s="286"/>
      <c r="DF148" s="286"/>
      <c r="DG148" s="286"/>
      <c r="DH148" s="286"/>
      <c r="DI148" s="286"/>
      <c r="DJ148" s="286"/>
      <c r="DK148" s="286"/>
      <c r="DL148" s="286"/>
      <c r="DM148" s="286"/>
      <c r="DN148" s="286"/>
      <c r="DO148" s="286"/>
      <c r="DP148" s="286"/>
      <c r="DQ148" s="286"/>
      <c r="DR148" s="286"/>
      <c r="DS148" s="286"/>
      <c r="DT148" s="286"/>
      <c r="DU148" s="286"/>
      <c r="DV148" s="286"/>
      <c r="DW148" s="286"/>
      <c r="DX148" s="286"/>
      <c r="DY148" s="286"/>
      <c r="DZ148" s="286"/>
      <c r="EA148" s="286"/>
      <c r="EB148" s="286"/>
      <c r="EC148" s="286"/>
    </row>
    <row r="149" spans="1:133" s="12" customFormat="1" ht="13">
      <c r="A149" s="409"/>
      <c r="B149" s="464"/>
      <c r="C149" s="464"/>
      <c r="D149" s="464"/>
      <c r="E149" s="464"/>
      <c r="F149" s="464"/>
      <c r="G149" s="464"/>
      <c r="H149" s="464"/>
      <c r="I149" s="442"/>
      <c r="J149" s="442"/>
      <c r="K149" s="442"/>
      <c r="L149" s="442"/>
      <c r="M149" s="442"/>
      <c r="N149" s="442"/>
      <c r="O149" s="442"/>
      <c r="P149" s="286"/>
    </row>
    <row r="150" spans="1:133" s="638" customFormat="1" ht="13">
      <c r="A150" s="411" t="s">
        <v>754</v>
      </c>
      <c r="B150" s="230">
        <f>B152+B163</f>
        <v>1359</v>
      </c>
      <c r="C150" s="230">
        <f>C152+C163</f>
        <v>3375</v>
      </c>
      <c r="D150" s="230">
        <f>D152+D163</f>
        <v>3405</v>
      </c>
      <c r="E150" s="230">
        <f>E152+E163</f>
        <v>2601.8000000000002</v>
      </c>
      <c r="F150" s="230">
        <f>F152+F163</f>
        <v>3943.8</v>
      </c>
      <c r="G150" s="230">
        <v>1614.2</v>
      </c>
      <c r="H150" s="230">
        <v>3277.8</v>
      </c>
      <c r="I150" s="540">
        <v>3388.1</v>
      </c>
      <c r="J150" s="540">
        <v>6084.1</v>
      </c>
      <c r="K150" s="540">
        <v>6612.8</v>
      </c>
      <c r="L150" s="540">
        <v>5295</v>
      </c>
      <c r="M150" s="540">
        <v>3325</v>
      </c>
      <c r="N150" s="540">
        <v>2292</v>
      </c>
      <c r="O150" s="540">
        <v>1759.9</v>
      </c>
      <c r="P150" s="286"/>
      <c r="Q150" s="286"/>
      <c r="R150" s="286"/>
      <c r="S150" s="286"/>
      <c r="T150" s="286"/>
      <c r="U150" s="286"/>
      <c r="V150" s="286"/>
      <c r="W150" s="286"/>
      <c r="X150" s="286"/>
      <c r="Y150" s="286"/>
      <c r="Z150" s="286"/>
      <c r="AA150" s="286"/>
      <c r="AB150" s="286"/>
      <c r="AC150" s="286"/>
      <c r="AD150" s="286"/>
      <c r="AE150" s="286"/>
      <c r="AF150" s="286"/>
      <c r="AG150" s="286"/>
      <c r="AH150" s="286"/>
      <c r="AI150" s="286"/>
      <c r="AJ150" s="286"/>
      <c r="AK150" s="286"/>
      <c r="AL150" s="286"/>
      <c r="AM150" s="286"/>
      <c r="AN150" s="286"/>
      <c r="AO150" s="286"/>
      <c r="AP150" s="286"/>
      <c r="AQ150" s="286"/>
      <c r="AR150" s="286"/>
      <c r="AS150" s="286"/>
      <c r="AT150" s="286"/>
      <c r="AU150" s="286"/>
      <c r="AV150" s="286"/>
      <c r="AW150" s="286"/>
      <c r="AX150" s="286"/>
      <c r="AY150" s="286"/>
      <c r="AZ150" s="286"/>
      <c r="BA150" s="286"/>
      <c r="BB150" s="286"/>
      <c r="BC150" s="286"/>
      <c r="BD150" s="286"/>
      <c r="BE150" s="286"/>
      <c r="BF150" s="286"/>
      <c r="BG150" s="286"/>
      <c r="BH150" s="286"/>
      <c r="BI150" s="286"/>
      <c r="BJ150" s="286"/>
      <c r="BK150" s="286"/>
      <c r="BL150" s="286"/>
      <c r="BM150" s="286"/>
      <c r="BN150" s="286"/>
      <c r="BO150" s="286"/>
      <c r="BP150" s="286"/>
      <c r="BQ150" s="286"/>
      <c r="BR150" s="286"/>
      <c r="BS150" s="286"/>
      <c r="BT150" s="286"/>
      <c r="BU150" s="286"/>
      <c r="BV150" s="286"/>
      <c r="BW150" s="286"/>
      <c r="BX150" s="286"/>
      <c r="BY150" s="286"/>
      <c r="BZ150" s="286"/>
      <c r="CA150" s="286"/>
      <c r="CB150" s="286"/>
      <c r="CC150" s="286"/>
      <c r="CD150" s="286"/>
      <c r="CE150" s="286"/>
      <c r="CF150" s="286"/>
      <c r="CG150" s="286"/>
      <c r="CH150" s="286"/>
      <c r="CI150" s="286"/>
      <c r="CJ150" s="286"/>
      <c r="CK150" s="286"/>
      <c r="CL150" s="286"/>
      <c r="CM150" s="286"/>
      <c r="CN150" s="286"/>
      <c r="CO150" s="286"/>
      <c r="CP150" s="286"/>
      <c r="CQ150" s="286"/>
      <c r="CR150" s="286"/>
      <c r="CS150" s="286"/>
      <c r="CT150" s="286"/>
      <c r="CU150" s="286"/>
      <c r="CV150" s="286"/>
      <c r="CW150" s="286"/>
      <c r="CX150" s="286"/>
      <c r="CY150" s="286"/>
      <c r="CZ150" s="286"/>
      <c r="DA150" s="286"/>
      <c r="DB150" s="286"/>
      <c r="DC150" s="286"/>
      <c r="DD150" s="286"/>
      <c r="DE150" s="286"/>
      <c r="DF150" s="286"/>
      <c r="DG150" s="286"/>
      <c r="DH150" s="286"/>
      <c r="DI150" s="286"/>
      <c r="DJ150" s="286"/>
      <c r="DK150" s="286"/>
      <c r="DL150" s="286"/>
      <c r="DM150" s="286"/>
      <c r="DN150" s="286"/>
      <c r="DO150" s="286"/>
      <c r="DP150" s="286"/>
      <c r="DQ150" s="286"/>
      <c r="DR150" s="286"/>
      <c r="DS150" s="286"/>
      <c r="DT150" s="286"/>
      <c r="DU150" s="286"/>
      <c r="DV150" s="286"/>
      <c r="DW150" s="286"/>
      <c r="DX150" s="286"/>
      <c r="DY150" s="286"/>
      <c r="DZ150" s="286"/>
      <c r="EA150" s="286"/>
      <c r="EB150" s="286"/>
      <c r="EC150" s="286"/>
    </row>
    <row r="151" spans="1:133" s="286" customFormat="1" ht="13">
      <c r="A151" s="406"/>
      <c r="B151" s="650"/>
      <c r="C151" s="650"/>
      <c r="D151" s="650"/>
      <c r="E151" s="650"/>
      <c r="F151" s="650"/>
      <c r="G151" s="650"/>
      <c r="H151" s="650"/>
      <c r="I151" s="557"/>
      <c r="J151" s="557"/>
      <c r="K151" s="557"/>
      <c r="L151" s="557"/>
      <c r="M151" s="557"/>
      <c r="N151" s="557"/>
      <c r="O151" s="557"/>
    </row>
    <row r="152" spans="1:133" s="638" customFormat="1" ht="13">
      <c r="A152" s="558" t="s">
        <v>713</v>
      </c>
      <c r="B152" s="463">
        <v>1197.0999999999999</v>
      </c>
      <c r="C152" s="463">
        <v>3031.5</v>
      </c>
      <c r="D152" s="463">
        <v>2983.2</v>
      </c>
      <c r="E152" s="463">
        <f>E153+E161</f>
        <v>2080.8000000000002</v>
      </c>
      <c r="F152" s="463">
        <f t="shared" ref="F152" si="7">F153+F161</f>
        <v>2494.9</v>
      </c>
      <c r="G152" s="463">
        <v>736.2</v>
      </c>
      <c r="H152" s="463">
        <v>-319.3</v>
      </c>
      <c r="I152" s="441">
        <v>1054.3</v>
      </c>
      <c r="J152" s="441">
        <v>1822.5</v>
      </c>
      <c r="K152" s="441">
        <v>2000</v>
      </c>
      <c r="L152" s="441">
        <v>3244.5</v>
      </c>
      <c r="M152" s="441">
        <v>2003.5</v>
      </c>
      <c r="N152" s="441">
        <v>1241.3</v>
      </c>
      <c r="O152" s="441">
        <v>711.9</v>
      </c>
      <c r="P152" s="12"/>
      <c r="Q152" s="286"/>
      <c r="R152" s="286"/>
      <c r="S152" s="286"/>
      <c r="T152" s="286"/>
      <c r="U152" s="286"/>
      <c r="V152" s="286"/>
      <c r="W152" s="286"/>
      <c r="X152" s="286"/>
      <c r="Y152" s="286"/>
      <c r="Z152" s="286"/>
      <c r="AA152" s="286"/>
      <c r="AB152" s="286"/>
      <c r="AC152" s="286"/>
      <c r="AD152" s="286"/>
      <c r="AE152" s="286"/>
      <c r="AF152" s="286"/>
      <c r="AG152" s="286"/>
      <c r="AH152" s="286"/>
      <c r="AI152" s="286"/>
      <c r="AJ152" s="286"/>
      <c r="AK152" s="286"/>
      <c r="AL152" s="286"/>
      <c r="AM152" s="286"/>
      <c r="AN152" s="286"/>
      <c r="AO152" s="286"/>
      <c r="AP152" s="286"/>
      <c r="AQ152" s="286"/>
      <c r="AR152" s="286"/>
      <c r="AS152" s="286"/>
      <c r="AT152" s="286"/>
      <c r="AU152" s="286"/>
      <c r="AV152" s="286"/>
      <c r="AW152" s="286"/>
      <c r="AX152" s="286"/>
      <c r="AY152" s="286"/>
      <c r="AZ152" s="286"/>
      <c r="BA152" s="286"/>
      <c r="BB152" s="286"/>
      <c r="BC152" s="286"/>
      <c r="BD152" s="286"/>
      <c r="BE152" s="286"/>
      <c r="BF152" s="286"/>
      <c r="BG152" s="286"/>
      <c r="BH152" s="286"/>
      <c r="BI152" s="286"/>
      <c r="BJ152" s="286"/>
      <c r="BK152" s="286"/>
      <c r="BL152" s="286"/>
      <c r="BM152" s="286"/>
      <c r="BN152" s="286"/>
      <c r="BO152" s="286"/>
      <c r="BP152" s="286"/>
      <c r="BQ152" s="286"/>
      <c r="BR152" s="286"/>
      <c r="BS152" s="286"/>
      <c r="BT152" s="286"/>
      <c r="BU152" s="286"/>
      <c r="BV152" s="286"/>
      <c r="BW152" s="286"/>
      <c r="BX152" s="286"/>
      <c r="BY152" s="286"/>
      <c r="BZ152" s="286"/>
      <c r="CA152" s="286"/>
      <c r="CB152" s="286"/>
      <c r="CC152" s="286"/>
      <c r="CD152" s="286"/>
      <c r="CE152" s="286"/>
      <c r="CF152" s="286"/>
      <c r="CG152" s="286"/>
      <c r="CH152" s="286"/>
      <c r="CI152" s="286"/>
      <c r="CJ152" s="286"/>
      <c r="CK152" s="286"/>
      <c r="CL152" s="286"/>
      <c r="CM152" s="286"/>
      <c r="CN152" s="286"/>
      <c r="CO152" s="286"/>
      <c r="CP152" s="286"/>
      <c r="CQ152" s="286"/>
      <c r="CR152" s="286"/>
      <c r="CS152" s="286"/>
      <c r="CT152" s="286"/>
      <c r="CU152" s="286"/>
      <c r="CV152" s="286"/>
      <c r="CW152" s="286"/>
      <c r="CX152" s="286"/>
      <c r="CY152" s="286"/>
      <c r="CZ152" s="286"/>
      <c r="DA152" s="286"/>
      <c r="DB152" s="286"/>
      <c r="DC152" s="286"/>
      <c r="DD152" s="286"/>
      <c r="DE152" s="286"/>
      <c r="DF152" s="286"/>
      <c r="DG152" s="286"/>
      <c r="DH152" s="286"/>
      <c r="DI152" s="286"/>
      <c r="DJ152" s="286"/>
      <c r="DK152" s="286"/>
      <c r="DL152" s="286"/>
      <c r="DM152" s="286"/>
      <c r="DN152" s="286"/>
      <c r="DO152" s="286"/>
      <c r="DP152" s="286"/>
      <c r="DQ152" s="286"/>
      <c r="DR152" s="286"/>
      <c r="DS152" s="286"/>
      <c r="DT152" s="286"/>
      <c r="DU152" s="286"/>
      <c r="DV152" s="286"/>
      <c r="DW152" s="286"/>
      <c r="DX152" s="286"/>
      <c r="DY152" s="286"/>
      <c r="DZ152" s="286"/>
      <c r="EA152" s="286"/>
      <c r="EB152" s="286"/>
      <c r="EC152" s="286"/>
    </row>
    <row r="153" spans="1:133" s="12" customFormat="1">
      <c r="A153" s="409" t="s">
        <v>755</v>
      </c>
      <c r="B153" s="462">
        <v>997.1</v>
      </c>
      <c r="C153" s="462">
        <v>2726.5</v>
      </c>
      <c r="D153" s="462">
        <v>2983.2</v>
      </c>
      <c r="E153" s="462">
        <v>2080.8000000000002</v>
      </c>
      <c r="F153" s="462">
        <v>2494.9</v>
      </c>
      <c r="G153" s="462">
        <v>736.2</v>
      </c>
      <c r="H153" s="462">
        <v>-173.3</v>
      </c>
      <c r="I153" s="440">
        <v>1158.0999999999999</v>
      </c>
      <c r="J153" s="440">
        <v>1923</v>
      </c>
      <c r="K153" s="440">
        <v>2100.6</v>
      </c>
      <c r="L153" s="440">
        <v>3345</v>
      </c>
      <c r="M153" s="440">
        <v>2104</v>
      </c>
      <c r="N153" s="440">
        <v>1341.8</v>
      </c>
      <c r="O153" s="440">
        <v>812.4</v>
      </c>
    </row>
    <row r="154" spans="1:133" s="12" customFormat="1">
      <c r="A154" s="409" t="s">
        <v>756</v>
      </c>
      <c r="B154" s="462">
        <v>497.1</v>
      </c>
      <c r="C154" s="462">
        <v>1449.1</v>
      </c>
      <c r="D154" s="462">
        <v>1419.9</v>
      </c>
      <c r="E154" s="462">
        <v>1075.5</v>
      </c>
      <c r="F154" s="462">
        <v>1934.1</v>
      </c>
      <c r="G154" s="462">
        <v>530.9</v>
      </c>
      <c r="H154" s="462">
        <v>-516.9</v>
      </c>
      <c r="I154" s="440">
        <v>1513.8</v>
      </c>
      <c r="J154" s="440">
        <v>328.1</v>
      </c>
      <c r="K154" s="440">
        <v>500</v>
      </c>
      <c r="L154" s="440">
        <v>1304.3</v>
      </c>
      <c r="M154" s="440">
        <v>584.20000000000005</v>
      </c>
      <c r="N154" s="440">
        <v>465</v>
      </c>
      <c r="O154" s="440">
        <v>466</v>
      </c>
    </row>
    <row r="155" spans="1:133" s="12" customFormat="1" ht="13">
      <c r="A155" s="416" t="s">
        <v>757</v>
      </c>
      <c r="B155" s="462">
        <v>3470.2</v>
      </c>
      <c r="C155" s="462">
        <v>5498.9</v>
      </c>
      <c r="D155" s="462">
        <v>6784.3</v>
      </c>
      <c r="E155" s="462"/>
      <c r="F155" s="462"/>
      <c r="G155" s="462">
        <v>11648.1</v>
      </c>
      <c r="H155" s="462">
        <v>11178.8</v>
      </c>
      <c r="I155" s="440">
        <v>11691.5</v>
      </c>
      <c r="J155" s="440">
        <v>9600.2999999999993</v>
      </c>
      <c r="K155" s="440">
        <v>11019.4</v>
      </c>
      <c r="L155" s="440">
        <v>12323.7</v>
      </c>
      <c r="M155" s="440">
        <v>12907.9</v>
      </c>
      <c r="N155" s="440">
        <v>13372.9</v>
      </c>
      <c r="O155" s="440">
        <v>13838.8</v>
      </c>
      <c r="Q155" s="760"/>
    </row>
    <row r="156" spans="1:133" s="12" customFormat="1" ht="13">
      <c r="A156" s="416" t="s">
        <v>758</v>
      </c>
      <c r="B156" s="462">
        <v>-2973.1</v>
      </c>
      <c r="C156" s="462">
        <v>-4049.8</v>
      </c>
      <c r="D156" s="462">
        <v>-5364.4</v>
      </c>
      <c r="E156" s="462"/>
      <c r="F156" s="462"/>
      <c r="G156" s="462">
        <v>-11117.2</v>
      </c>
      <c r="H156" s="462">
        <v>-11695.7</v>
      </c>
      <c r="I156" s="440">
        <v>-10177.700000000001</v>
      </c>
      <c r="J156" s="440">
        <v>-9272.2000000000007</v>
      </c>
      <c r="K156" s="440">
        <v>-10519.4</v>
      </c>
      <c r="L156" s="440">
        <v>-11019.4</v>
      </c>
      <c r="M156" s="440">
        <v>-12323.7</v>
      </c>
      <c r="N156" s="440">
        <v>-12907.9</v>
      </c>
      <c r="O156" s="440">
        <v>-13372.9</v>
      </c>
      <c r="Q156" s="760"/>
    </row>
    <row r="157" spans="1:133" s="12" customFormat="1">
      <c r="A157" s="409" t="s">
        <v>759</v>
      </c>
      <c r="B157" s="462">
        <v>500</v>
      </c>
      <c r="C157" s="462">
        <v>1277.4000000000001</v>
      </c>
      <c r="D157" s="462">
        <v>1563.3</v>
      </c>
      <c r="E157" s="462">
        <v>1005.3</v>
      </c>
      <c r="F157" s="462">
        <v>560.79999999999995</v>
      </c>
      <c r="G157" s="462">
        <v>205.3</v>
      </c>
      <c r="H157" s="462">
        <v>343.7</v>
      </c>
      <c r="I157" s="440">
        <v>-355.7</v>
      </c>
      <c r="J157" s="440">
        <v>1695.4</v>
      </c>
      <c r="K157" s="440">
        <v>1600.6</v>
      </c>
      <c r="L157" s="440">
        <v>2040.7</v>
      </c>
      <c r="M157" s="440">
        <v>1519.8</v>
      </c>
      <c r="N157" s="440">
        <v>876.8</v>
      </c>
      <c r="O157" s="440">
        <v>346.5</v>
      </c>
    </row>
    <row r="158" spans="1:133" s="12" customFormat="1" ht="13">
      <c r="A158" s="416" t="s">
        <v>760</v>
      </c>
      <c r="B158" s="462">
        <v>606.70000000000005</v>
      </c>
      <c r="C158" s="462">
        <v>1415.7</v>
      </c>
      <c r="D158" s="462">
        <v>1920</v>
      </c>
      <c r="E158" s="462"/>
      <c r="F158" s="462"/>
      <c r="G158" s="462">
        <v>887.7</v>
      </c>
      <c r="H158" s="462">
        <v>1000</v>
      </c>
      <c r="I158" s="440">
        <v>635.70000000000005</v>
      </c>
      <c r="J158" s="440">
        <v>3232.4</v>
      </c>
      <c r="K158" s="440">
        <v>2646.7</v>
      </c>
      <c r="L158" s="440">
        <v>3000</v>
      </c>
      <c r="M158" s="440">
        <v>2500</v>
      </c>
      <c r="N158" s="440">
        <v>1458.3</v>
      </c>
      <c r="O158" s="440">
        <v>2083.9</v>
      </c>
    </row>
    <row r="159" spans="1:133" s="12" customFormat="1" ht="13">
      <c r="A159" s="416" t="s">
        <v>761</v>
      </c>
      <c r="B159" s="462">
        <v>-106.7</v>
      </c>
      <c r="C159" s="462">
        <v>-138.30000000000001</v>
      </c>
      <c r="D159" s="462">
        <v>-356.7</v>
      </c>
      <c r="E159" s="462"/>
      <c r="F159" s="462"/>
      <c r="G159" s="462">
        <v>-682.3</v>
      </c>
      <c r="H159" s="462">
        <v>-656.4</v>
      </c>
      <c r="I159" s="440">
        <v>-991.4</v>
      </c>
      <c r="J159" s="440">
        <v>-1537</v>
      </c>
      <c r="K159" s="440">
        <v>-1046.0999999999999</v>
      </c>
      <c r="L159" s="440">
        <v>-959.3</v>
      </c>
      <c r="M159" s="440">
        <v>-280.2</v>
      </c>
      <c r="N159" s="440">
        <v>-581.5</v>
      </c>
      <c r="O159" s="440">
        <v>-1737.5</v>
      </c>
      <c r="P159" s="286"/>
      <c r="Q159" s="760"/>
    </row>
    <row r="160" spans="1:133" s="12" customFormat="1" ht="13">
      <c r="A160" s="409" t="s">
        <v>765</v>
      </c>
      <c r="B160" s="462"/>
      <c r="C160" s="462"/>
      <c r="D160" s="462"/>
      <c r="E160" s="462"/>
      <c r="F160" s="462"/>
      <c r="G160" s="462"/>
      <c r="H160" s="462">
        <v>-146</v>
      </c>
      <c r="I160" s="440">
        <v>-103.8</v>
      </c>
      <c r="J160" s="440">
        <v>-100.5</v>
      </c>
      <c r="K160" s="440">
        <v>-100.5</v>
      </c>
      <c r="L160" s="440">
        <v>-100.5</v>
      </c>
      <c r="M160" s="440">
        <v>-100.5</v>
      </c>
      <c r="N160" s="440">
        <v>-100.5</v>
      </c>
      <c r="O160" s="440">
        <v>-100.5</v>
      </c>
      <c r="P160" s="286"/>
      <c r="Q160" s="760"/>
    </row>
    <row r="161" spans="1:133" s="12" customFormat="1">
      <c r="A161" s="409" t="s">
        <v>763</v>
      </c>
      <c r="B161" s="464">
        <v>200</v>
      </c>
      <c r="C161" s="464">
        <v>305</v>
      </c>
      <c r="D161" s="464"/>
      <c r="E161" s="464"/>
      <c r="F161" s="462"/>
      <c r="G161" s="52"/>
      <c r="H161" s="462"/>
      <c r="I161" s="440">
        <v>103.4</v>
      </c>
      <c r="J161" s="440">
        <v>-100.5</v>
      </c>
      <c r="K161" s="440"/>
      <c r="L161" s="440"/>
      <c r="M161" s="440"/>
      <c r="N161" s="440"/>
      <c r="O161" s="440"/>
    </row>
    <row r="162" spans="1:133" s="12" customFormat="1">
      <c r="A162" s="409"/>
      <c r="B162" s="462"/>
      <c r="C162" s="462"/>
      <c r="D162" s="462"/>
      <c r="E162" s="462"/>
      <c r="F162" s="462"/>
      <c r="G162" s="462"/>
      <c r="H162" s="462"/>
      <c r="I162" s="440"/>
      <c r="J162" s="440"/>
      <c r="K162" s="440"/>
      <c r="L162" s="440"/>
      <c r="M162" s="440"/>
      <c r="N162" s="440"/>
      <c r="O162" s="440"/>
    </row>
    <row r="163" spans="1:133" s="638" customFormat="1" ht="13">
      <c r="A163" s="558" t="s">
        <v>714</v>
      </c>
      <c r="B163" s="463">
        <v>161.9</v>
      </c>
      <c r="C163" s="463">
        <v>343.5</v>
      </c>
      <c r="D163" s="463">
        <v>421.8</v>
      </c>
      <c r="E163" s="463">
        <f>E164+E165</f>
        <v>521</v>
      </c>
      <c r="F163" s="463">
        <f>F164+F165</f>
        <v>1448.9</v>
      </c>
      <c r="G163" s="463">
        <v>878</v>
      </c>
      <c r="H163" s="463">
        <v>3596.2</v>
      </c>
      <c r="I163" s="441">
        <v>2333.9</v>
      </c>
      <c r="J163" s="441">
        <v>4261.6000000000004</v>
      </c>
      <c r="K163" s="441">
        <v>4612.8</v>
      </c>
      <c r="L163" s="441">
        <v>2050.5</v>
      </c>
      <c r="M163" s="441">
        <v>1321.4</v>
      </c>
      <c r="N163" s="441">
        <v>1050.7</v>
      </c>
      <c r="O163" s="441">
        <v>1048</v>
      </c>
      <c r="P163" s="12"/>
      <c r="Q163" s="286"/>
      <c r="R163" s="286"/>
      <c r="S163" s="286"/>
      <c r="T163" s="286"/>
      <c r="U163" s="286"/>
      <c r="V163" s="286"/>
      <c r="W163" s="286"/>
      <c r="X163" s="286"/>
      <c r="Y163" s="286"/>
      <c r="Z163" s="286"/>
      <c r="AA163" s="286"/>
      <c r="AB163" s="286"/>
      <c r="AC163" s="286"/>
      <c r="AD163" s="286"/>
      <c r="AE163" s="286"/>
      <c r="AF163" s="286"/>
      <c r="AG163" s="286"/>
      <c r="AH163" s="286"/>
      <c r="AI163" s="286"/>
      <c r="AJ163" s="286"/>
      <c r="AK163" s="286"/>
      <c r="AL163" s="286"/>
      <c r="AM163" s="286"/>
      <c r="AN163" s="286"/>
      <c r="AO163" s="286"/>
      <c r="AP163" s="286"/>
      <c r="AQ163" s="286"/>
      <c r="AR163" s="286"/>
      <c r="AS163" s="286"/>
      <c r="AT163" s="286"/>
      <c r="AU163" s="286"/>
      <c r="AV163" s="286"/>
      <c r="AW163" s="286"/>
      <c r="AX163" s="286"/>
      <c r="AY163" s="286"/>
      <c r="AZ163" s="286"/>
      <c r="BA163" s="286"/>
      <c r="BB163" s="286"/>
      <c r="BC163" s="286"/>
      <c r="BD163" s="286"/>
      <c r="BE163" s="286"/>
      <c r="BF163" s="286"/>
      <c r="BG163" s="286"/>
      <c r="BH163" s="286"/>
      <c r="BI163" s="286"/>
      <c r="BJ163" s="286"/>
      <c r="BK163" s="286"/>
      <c r="BL163" s="286"/>
      <c r="BM163" s="286"/>
      <c r="BN163" s="286"/>
      <c r="BO163" s="286"/>
      <c r="BP163" s="286"/>
      <c r="BQ163" s="286"/>
      <c r="BR163" s="286"/>
      <c r="BS163" s="286"/>
      <c r="BT163" s="286"/>
      <c r="BU163" s="286"/>
      <c r="BV163" s="286"/>
      <c r="BW163" s="286"/>
      <c r="BX163" s="286"/>
      <c r="BY163" s="286"/>
      <c r="BZ163" s="286"/>
      <c r="CA163" s="286"/>
      <c r="CB163" s="286"/>
      <c r="CC163" s="286"/>
      <c r="CD163" s="286"/>
      <c r="CE163" s="286"/>
      <c r="CF163" s="286"/>
      <c r="CG163" s="286"/>
      <c r="CH163" s="286"/>
      <c r="CI163" s="286"/>
      <c r="CJ163" s="286"/>
      <c r="CK163" s="286"/>
      <c r="CL163" s="286"/>
      <c r="CM163" s="286"/>
      <c r="CN163" s="286"/>
      <c r="CO163" s="286"/>
      <c r="CP163" s="286"/>
      <c r="CQ163" s="286"/>
      <c r="CR163" s="286"/>
      <c r="CS163" s="286"/>
      <c r="CT163" s="286"/>
      <c r="CU163" s="286"/>
      <c r="CV163" s="286"/>
      <c r="CW163" s="286"/>
      <c r="CX163" s="286"/>
      <c r="CY163" s="286"/>
      <c r="CZ163" s="286"/>
      <c r="DA163" s="286"/>
      <c r="DB163" s="286"/>
      <c r="DC163" s="286"/>
      <c r="DD163" s="286"/>
      <c r="DE163" s="286"/>
      <c r="DF163" s="286"/>
      <c r="DG163" s="286"/>
      <c r="DH163" s="286"/>
      <c r="DI163" s="286"/>
      <c r="DJ163" s="286"/>
      <c r="DK163" s="286"/>
      <c r="DL163" s="286"/>
      <c r="DM163" s="286"/>
      <c r="DN163" s="286"/>
      <c r="DO163" s="286"/>
      <c r="DP163" s="286"/>
      <c r="DQ163" s="286"/>
      <c r="DR163" s="286"/>
      <c r="DS163" s="286"/>
      <c r="DT163" s="286"/>
      <c r="DU163" s="286"/>
      <c r="DV163" s="286"/>
      <c r="DW163" s="286"/>
      <c r="DX163" s="286"/>
      <c r="DY163" s="286"/>
      <c r="DZ163" s="286"/>
      <c r="EA163" s="286"/>
      <c r="EB163" s="286"/>
      <c r="EC163" s="286"/>
    </row>
    <row r="164" spans="1:133" s="286" customFormat="1" ht="13">
      <c r="A164" s="409" t="s">
        <v>755</v>
      </c>
      <c r="B164" s="462"/>
      <c r="C164" s="462"/>
      <c r="D164" s="462"/>
      <c r="E164" s="462"/>
      <c r="F164" s="464"/>
      <c r="G164" s="464"/>
      <c r="H164" s="464">
        <v>1672.2</v>
      </c>
      <c r="I164" s="442"/>
      <c r="J164" s="442"/>
      <c r="K164" s="442"/>
      <c r="L164" s="442"/>
      <c r="M164" s="442"/>
      <c r="N164" s="442"/>
      <c r="O164" s="442"/>
    </row>
    <row r="165" spans="1:133" s="286" customFormat="1" ht="13">
      <c r="A165" s="409" t="s">
        <v>765</v>
      </c>
      <c r="B165" s="462">
        <v>161.9</v>
      </c>
      <c r="C165" s="462">
        <v>343.5</v>
      </c>
      <c r="D165" s="462">
        <v>421.8</v>
      </c>
      <c r="E165" s="462">
        <v>521</v>
      </c>
      <c r="F165" s="462">
        <v>1448.9</v>
      </c>
      <c r="G165" s="462">
        <v>878</v>
      </c>
      <c r="H165" s="462">
        <v>1924</v>
      </c>
      <c r="I165" s="440">
        <v>2333.9</v>
      </c>
      <c r="J165" s="440">
        <v>4261.6000000000004</v>
      </c>
      <c r="K165" s="440">
        <v>4612.8</v>
      </c>
      <c r="L165" s="440">
        <v>2050.5</v>
      </c>
      <c r="M165" s="440">
        <v>1321.4</v>
      </c>
      <c r="N165" s="440">
        <v>1050.7</v>
      </c>
      <c r="O165" s="440">
        <v>1048</v>
      </c>
    </row>
    <row r="166" spans="1:133" s="12" customFormat="1">
      <c r="A166" s="409" t="s">
        <v>766</v>
      </c>
      <c r="B166" s="462">
        <v>214.8</v>
      </c>
      <c r="C166" s="462">
        <v>395.1</v>
      </c>
      <c r="D166" s="462">
        <v>477.5</v>
      </c>
      <c r="E166" s="462">
        <v>567.70000000000005</v>
      </c>
      <c r="F166" s="462">
        <v>803.6</v>
      </c>
      <c r="G166" s="462">
        <v>576.1</v>
      </c>
      <c r="H166" s="462">
        <v>527.6</v>
      </c>
      <c r="I166" s="440">
        <v>968</v>
      </c>
      <c r="J166" s="440">
        <v>992.5</v>
      </c>
      <c r="K166" s="440">
        <v>1103.5999999999999</v>
      </c>
      <c r="L166" s="440">
        <v>737.2</v>
      </c>
      <c r="M166" s="440">
        <v>834.2</v>
      </c>
      <c r="N166" s="440">
        <v>480</v>
      </c>
      <c r="O166" s="440">
        <v>693.8</v>
      </c>
      <c r="Q166" s="760"/>
    </row>
    <row r="167" spans="1:133" s="12" customFormat="1" ht="13">
      <c r="A167" s="416" t="s">
        <v>768</v>
      </c>
      <c r="B167" s="462">
        <v>326.2</v>
      </c>
      <c r="C167" s="462">
        <v>516.5</v>
      </c>
      <c r="D167" s="462">
        <v>610.1</v>
      </c>
      <c r="E167" s="462"/>
      <c r="F167" s="462"/>
      <c r="G167" s="462">
        <v>802.4</v>
      </c>
      <c r="H167" s="462">
        <v>791.7</v>
      </c>
      <c r="I167" s="440">
        <v>1311.7</v>
      </c>
      <c r="J167" s="440">
        <v>1365</v>
      </c>
      <c r="K167" s="440">
        <v>1638.4</v>
      </c>
      <c r="L167" s="440">
        <v>1352.6</v>
      </c>
      <c r="M167" s="440">
        <v>1611.7</v>
      </c>
      <c r="N167" s="440">
        <v>1673.1</v>
      </c>
      <c r="O167" s="440">
        <v>1773.5</v>
      </c>
    </row>
    <row r="168" spans="1:133" s="12" customFormat="1" ht="13">
      <c r="A168" s="416" t="s">
        <v>761</v>
      </c>
      <c r="B168" s="462">
        <v>-111.4</v>
      </c>
      <c r="C168" s="462">
        <v>-121.4</v>
      </c>
      <c r="D168" s="462">
        <v>-132.6</v>
      </c>
      <c r="E168" s="462">
        <v>0</v>
      </c>
      <c r="F168" s="462">
        <v>0</v>
      </c>
      <c r="G168" s="462">
        <v>-226.3</v>
      </c>
      <c r="H168" s="462">
        <v>-264.10000000000002</v>
      </c>
      <c r="I168" s="440">
        <v>-343.7</v>
      </c>
      <c r="J168" s="440">
        <v>-372.5</v>
      </c>
      <c r="K168" s="440">
        <v>-534.79999999999995</v>
      </c>
      <c r="L168" s="440">
        <v>-615.4</v>
      </c>
      <c r="M168" s="440">
        <v>-77.5</v>
      </c>
      <c r="N168" s="440">
        <v>-893.1</v>
      </c>
      <c r="O168" s="440">
        <v>-1079.7</v>
      </c>
      <c r="Q168" s="760"/>
      <c r="R168" s="760"/>
      <c r="S168" s="760"/>
      <c r="T168" s="760"/>
      <c r="U168" s="760"/>
      <c r="V168" s="760"/>
      <c r="W168" s="760"/>
      <c r="X168" s="760"/>
      <c r="Y168" s="760"/>
      <c r="Z168" s="760"/>
      <c r="AA168" s="760"/>
      <c r="AB168" s="760"/>
    </row>
    <row r="169" spans="1:133" s="12" customFormat="1">
      <c r="A169" s="409" t="s">
        <v>769</v>
      </c>
      <c r="B169" s="464">
        <v>16.100000000000001</v>
      </c>
      <c r="C169" s="464">
        <v>14.2</v>
      </c>
      <c r="D169" s="464">
        <v>14.2</v>
      </c>
      <c r="E169" s="462"/>
      <c r="F169" s="462">
        <v>686.8</v>
      </c>
      <c r="G169" s="462">
        <v>346.9</v>
      </c>
      <c r="H169" s="462">
        <v>601.9</v>
      </c>
      <c r="I169" s="440">
        <v>36.799999999999997</v>
      </c>
      <c r="J169" s="440">
        <v>-882.2</v>
      </c>
      <c r="K169" s="440">
        <v>-938.8</v>
      </c>
      <c r="L169" s="440">
        <v>-17.7</v>
      </c>
      <c r="M169" s="440">
        <v>-39.9</v>
      </c>
      <c r="N169" s="440">
        <v>-39.9</v>
      </c>
      <c r="O169" s="440">
        <v>-39.9</v>
      </c>
      <c r="Q169" s="760"/>
      <c r="R169" s="760"/>
      <c r="S169" s="760"/>
      <c r="T169" s="760"/>
      <c r="U169" s="760"/>
      <c r="V169" s="760"/>
      <c r="W169" s="760"/>
      <c r="X169" s="760"/>
      <c r="Y169" s="760"/>
      <c r="Z169" s="760"/>
      <c r="AA169" s="760"/>
      <c r="AB169" s="760"/>
    </row>
    <row r="170" spans="1:133" s="12" customFormat="1" ht="13">
      <c r="A170" s="416" t="s">
        <v>768</v>
      </c>
      <c r="B170" s="464"/>
      <c r="C170" s="464"/>
      <c r="D170" s="464"/>
      <c r="E170" s="464"/>
      <c r="F170" s="462"/>
      <c r="G170" s="462">
        <v>346.9</v>
      </c>
      <c r="H170" s="462">
        <v>619.9</v>
      </c>
      <c r="I170" s="440">
        <v>54.8</v>
      </c>
      <c r="J170" s="440"/>
      <c r="K170" s="440">
        <v>44.4</v>
      </c>
      <c r="L170" s="440">
        <v>22.2</v>
      </c>
      <c r="M170" s="440"/>
      <c r="N170" s="440"/>
      <c r="O170" s="440"/>
      <c r="Q170" s="760"/>
      <c r="R170" s="760"/>
      <c r="S170" s="760"/>
      <c r="T170" s="760"/>
      <c r="U170" s="760"/>
      <c r="V170" s="760"/>
      <c r="W170" s="760"/>
      <c r="X170" s="760"/>
      <c r="Y170" s="760"/>
      <c r="Z170" s="760"/>
      <c r="AA170" s="760"/>
      <c r="AB170" s="760"/>
    </row>
    <row r="171" spans="1:133" s="12" customFormat="1" ht="13">
      <c r="A171" s="416" t="s">
        <v>761</v>
      </c>
      <c r="B171" s="462">
        <v>-16.100000000000001</v>
      </c>
      <c r="C171" s="462">
        <v>-14.2</v>
      </c>
      <c r="D171" s="462">
        <v>-14.2</v>
      </c>
      <c r="E171" s="464">
        <v>0</v>
      </c>
      <c r="F171" s="464">
        <v>0</v>
      </c>
      <c r="G171" s="464">
        <v>0</v>
      </c>
      <c r="H171" s="464">
        <v>-18</v>
      </c>
      <c r="I171" s="442">
        <v>-17.899999999999999</v>
      </c>
      <c r="J171" s="442">
        <v>-882.2</v>
      </c>
      <c r="K171" s="442">
        <v>-938.8</v>
      </c>
      <c r="L171" s="442">
        <v>-17.7</v>
      </c>
      <c r="M171" s="442">
        <v>-39.9</v>
      </c>
      <c r="N171" s="442">
        <v>-39.9</v>
      </c>
      <c r="O171" s="442">
        <v>-39.9</v>
      </c>
      <c r="Q171" s="760"/>
      <c r="R171" s="760"/>
      <c r="S171" s="760"/>
      <c r="T171" s="760"/>
      <c r="U171" s="760"/>
      <c r="V171" s="760"/>
      <c r="W171" s="760"/>
      <c r="X171" s="760"/>
      <c r="Y171" s="760"/>
      <c r="Z171" s="760"/>
      <c r="AA171" s="760"/>
      <c r="AB171" s="760"/>
    </row>
    <row r="172" spans="1:133" s="12" customFormat="1">
      <c r="A172" s="409" t="s">
        <v>770</v>
      </c>
      <c r="B172" s="462">
        <v>36.799999999999997</v>
      </c>
      <c r="C172" s="462">
        <v>37.4</v>
      </c>
      <c r="D172" s="462">
        <v>41.5</v>
      </c>
      <c r="E172" s="462">
        <v>-46.7</v>
      </c>
      <c r="F172" s="462">
        <v>-41.5</v>
      </c>
      <c r="G172" s="462">
        <v>-45</v>
      </c>
      <c r="H172" s="462">
        <v>794.5</v>
      </c>
      <c r="I172" s="440">
        <v>1329.1</v>
      </c>
      <c r="J172" s="440">
        <v>4151.3</v>
      </c>
      <c r="K172" s="440">
        <v>4448</v>
      </c>
      <c r="L172" s="440">
        <v>1331</v>
      </c>
      <c r="M172" s="440">
        <v>527.1</v>
      </c>
      <c r="N172" s="440">
        <v>310.60000000000002</v>
      </c>
      <c r="O172" s="440">
        <v>394.1</v>
      </c>
      <c r="Q172" s="760"/>
      <c r="R172" s="760"/>
      <c r="S172" s="760"/>
      <c r="T172" s="760"/>
      <c r="U172" s="760"/>
      <c r="V172" s="760"/>
      <c r="W172" s="760"/>
      <c r="X172" s="760"/>
      <c r="Y172" s="760"/>
      <c r="Z172" s="760"/>
      <c r="AA172" s="760"/>
      <c r="AB172" s="760"/>
    </row>
    <row r="173" spans="1:133" s="12" customFormat="1" ht="13">
      <c r="A173" s="416" t="s">
        <v>768</v>
      </c>
      <c r="B173" s="462"/>
      <c r="C173" s="462"/>
      <c r="D173" s="462"/>
      <c r="E173" s="464"/>
      <c r="F173" s="464"/>
      <c r="G173" s="464"/>
      <c r="H173" s="464">
        <v>822.3</v>
      </c>
      <c r="I173" s="442">
        <v>1359.9</v>
      </c>
      <c r="J173" s="442">
        <v>5129.7</v>
      </c>
      <c r="K173" s="442">
        <v>4463.8</v>
      </c>
      <c r="L173" s="442">
        <v>1359.8</v>
      </c>
      <c r="M173" s="442">
        <v>564.6</v>
      </c>
      <c r="N173" s="442">
        <v>1337.2</v>
      </c>
      <c r="O173" s="442">
        <v>1646.4</v>
      </c>
      <c r="Q173" s="760"/>
      <c r="R173" s="760"/>
      <c r="S173" s="760"/>
      <c r="T173" s="760"/>
      <c r="U173" s="760"/>
      <c r="V173" s="760"/>
      <c r="W173" s="760"/>
      <c r="X173" s="760"/>
      <c r="Y173" s="760"/>
      <c r="Z173" s="760"/>
      <c r="AA173" s="760"/>
      <c r="AB173" s="760"/>
    </row>
    <row r="174" spans="1:133" s="12" customFormat="1" ht="13">
      <c r="A174" s="416" t="s">
        <v>761</v>
      </c>
      <c r="B174" s="462">
        <v>-36.799999999999997</v>
      </c>
      <c r="C174" s="462">
        <v>-37.4</v>
      </c>
      <c r="D174" s="462">
        <v>-41.5</v>
      </c>
      <c r="E174" s="462">
        <v>0</v>
      </c>
      <c r="F174" s="462">
        <v>0</v>
      </c>
      <c r="G174" s="462">
        <v>-45</v>
      </c>
      <c r="H174" s="462">
        <v>-27.8</v>
      </c>
      <c r="I174" s="440">
        <v>-30.9</v>
      </c>
      <c r="J174" s="440">
        <v>-978.4</v>
      </c>
      <c r="K174" s="440">
        <v>-15.9</v>
      </c>
      <c r="L174" s="440">
        <v>-28.8</v>
      </c>
      <c r="M174" s="440">
        <v>-37.5</v>
      </c>
      <c r="N174" s="440">
        <v>-1026.5999999999999</v>
      </c>
      <c r="O174" s="440">
        <v>-1252.3</v>
      </c>
      <c r="Q174" s="760"/>
      <c r="R174" s="760"/>
      <c r="S174" s="760"/>
      <c r="T174" s="760"/>
      <c r="U174" s="760"/>
      <c r="V174" s="760"/>
      <c r="W174" s="760"/>
      <c r="X174" s="760"/>
      <c r="Y174" s="760"/>
      <c r="Z174" s="760"/>
      <c r="AA174" s="760"/>
      <c r="AB174" s="760"/>
    </row>
    <row r="175" spans="1:133" s="12" customFormat="1">
      <c r="A175" s="409"/>
      <c r="B175" s="462"/>
      <c r="C175" s="462"/>
      <c r="D175" s="462"/>
      <c r="E175" s="462"/>
      <c r="F175" s="462"/>
      <c r="G175" s="462"/>
      <c r="H175" s="462"/>
      <c r="I175" s="440"/>
      <c r="J175" s="440"/>
      <c r="K175" s="440"/>
      <c r="L175" s="440"/>
      <c r="M175" s="440"/>
      <c r="N175" s="440"/>
      <c r="O175" s="440"/>
      <c r="Q175" s="760"/>
      <c r="R175" s="760"/>
      <c r="S175" s="760"/>
      <c r="T175" s="760"/>
      <c r="U175" s="760"/>
      <c r="V175" s="760"/>
      <c r="W175" s="760"/>
      <c r="X175" s="760"/>
      <c r="Y175" s="760"/>
      <c r="Z175" s="760"/>
      <c r="AA175" s="760"/>
      <c r="AB175" s="760"/>
    </row>
    <row r="176" spans="1:133" s="689" customFormat="1" ht="13">
      <c r="A176" s="411" t="s">
        <v>771</v>
      </c>
      <c r="B176" s="164">
        <f>B144+B148-B152-B163</f>
        <v>-523.95220999999992</v>
      </c>
      <c r="C176" s="164">
        <f>C144+C148-C152-C163</f>
        <v>-3278.0487400000002</v>
      </c>
      <c r="D176" s="164">
        <f>D144+D148-D152-D163</f>
        <v>-3579.0405000000001</v>
      </c>
      <c r="E176" s="164">
        <f>E144+E148-E152-E163</f>
        <v>-3012.4</v>
      </c>
      <c r="F176" s="164">
        <f>F144+F148-F152-F163</f>
        <v>-3086.8</v>
      </c>
      <c r="G176" s="164">
        <f t="shared" ref="G176:H176" si="8">G144+G148-G152-G163</f>
        <v>-1794.6</v>
      </c>
      <c r="H176" s="164">
        <f t="shared" si="8"/>
        <v>-2048.3000000000002</v>
      </c>
      <c r="I176" s="412">
        <f>I142-I150</f>
        <v>-4172</v>
      </c>
      <c r="J176" s="412">
        <f t="shared" ref="J176:O176" si="9">J142-J150</f>
        <v>-6529.7000000000007</v>
      </c>
      <c r="K176" s="412">
        <f t="shared" si="9"/>
        <v>-6612.8</v>
      </c>
      <c r="L176" s="412">
        <f t="shared" si="9"/>
        <v>-5295</v>
      </c>
      <c r="M176" s="412">
        <f t="shared" si="9"/>
        <v>-3325</v>
      </c>
      <c r="N176" s="412">
        <f t="shared" si="9"/>
        <v>-2292</v>
      </c>
      <c r="O176" s="412">
        <f t="shared" si="9"/>
        <v>-1759.9</v>
      </c>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row>
    <row r="177" spans="1:133" s="12" customFormat="1">
      <c r="A177" s="409"/>
      <c r="B177" s="141"/>
      <c r="C177" s="141"/>
      <c r="D177" s="141"/>
      <c r="E177" s="141"/>
      <c r="F177" s="462"/>
      <c r="G177" s="141"/>
      <c r="H177" s="141"/>
      <c r="I177" s="141"/>
      <c r="J177" s="141"/>
      <c r="K177" s="141"/>
      <c r="L177" s="409"/>
      <c r="M177" s="409"/>
      <c r="N177" s="409"/>
      <c r="O177" s="409"/>
    </row>
    <row r="178" spans="1:133" s="12" customFormat="1" ht="14">
      <c r="A178" s="641" t="s">
        <v>285</v>
      </c>
      <c r="B178" s="141"/>
      <c r="C178" s="141"/>
      <c r="D178" s="141"/>
      <c r="E178" s="141"/>
      <c r="F178" s="462"/>
      <c r="G178" s="141"/>
      <c r="H178" s="462"/>
      <c r="I178" s="141"/>
      <c r="J178" s="141"/>
      <c r="K178" s="141"/>
      <c r="L178" s="409"/>
      <c r="M178" s="409"/>
      <c r="N178" s="409"/>
      <c r="O178" s="409"/>
    </row>
    <row r="179" spans="1:133" s="12" customFormat="1">
      <c r="A179" s="642" t="s">
        <v>772</v>
      </c>
      <c r="B179" s="141"/>
      <c r="C179" s="141"/>
      <c r="D179" s="141"/>
      <c r="E179" s="141"/>
      <c r="F179" s="462"/>
      <c r="G179" s="141"/>
      <c r="H179" s="141"/>
      <c r="I179" s="141"/>
      <c r="J179" s="141"/>
      <c r="K179" s="141"/>
      <c r="L179" s="761"/>
      <c r="M179" s="409"/>
      <c r="N179" s="409"/>
      <c r="O179" s="409"/>
    </row>
    <row r="180" spans="1:133">
      <c r="A180" s="594"/>
      <c r="B180" s="57"/>
      <c r="C180" s="57"/>
      <c r="D180" s="57"/>
      <c r="E180" s="57"/>
      <c r="F180" s="549"/>
      <c r="G180" s="141"/>
      <c r="H180" s="141"/>
      <c r="I180" s="141"/>
      <c r="J180" s="141"/>
      <c r="L180" s="141"/>
      <c r="M180" s="141"/>
      <c r="N180" s="141"/>
      <c r="O180" s="141"/>
      <c r="P180" s="141"/>
      <c r="Q180" s="141"/>
    </row>
    <row r="181" spans="1:133" ht="20">
      <c r="A181" s="369" t="s">
        <v>290</v>
      </c>
      <c r="B181" s="57"/>
      <c r="C181" s="57"/>
      <c r="D181" s="57"/>
      <c r="E181" s="57"/>
      <c r="F181" s="549"/>
      <c r="G181" s="141"/>
      <c r="H181" s="141"/>
      <c r="I181" s="141"/>
      <c r="J181" s="141"/>
      <c r="L181" s="141"/>
      <c r="M181" s="141"/>
      <c r="N181" s="141"/>
      <c r="O181" s="141"/>
      <c r="P181" s="141"/>
      <c r="Q181" s="141"/>
    </row>
    <row r="182" spans="1:133" s="685" customFormat="1" ht="15" customHeight="1">
      <c r="A182" s="614" t="s">
        <v>748</v>
      </c>
      <c r="B182" s="453">
        <v>2012</v>
      </c>
      <c r="C182" s="453">
        <v>2013</v>
      </c>
      <c r="D182" s="453">
        <v>2014</v>
      </c>
      <c r="E182" s="453">
        <v>2015</v>
      </c>
      <c r="F182" s="453">
        <v>2016</v>
      </c>
      <c r="G182" s="453">
        <v>2017</v>
      </c>
      <c r="H182" s="453">
        <v>2018</v>
      </c>
      <c r="I182" s="407">
        <v>2019</v>
      </c>
      <c r="J182" s="407">
        <v>2020</v>
      </c>
      <c r="K182" s="453">
        <v>2021</v>
      </c>
      <c r="L182" s="407">
        <v>2022</v>
      </c>
      <c r="M182" s="407">
        <v>2023</v>
      </c>
      <c r="N182" s="407">
        <v>2024</v>
      </c>
      <c r="O182" s="407"/>
      <c r="P182" s="407"/>
      <c r="Q182" s="407"/>
    </row>
    <row r="183" spans="1:133" s="685" customFormat="1" ht="15" customHeight="1">
      <c r="A183" s="614" t="s">
        <v>749</v>
      </c>
      <c r="B183" s="454" t="s">
        <v>249</v>
      </c>
      <c r="C183" s="454" t="s">
        <v>249</v>
      </c>
      <c r="D183" s="454" t="s">
        <v>249</v>
      </c>
      <c r="E183" s="454" t="s">
        <v>249</v>
      </c>
      <c r="F183" s="454" t="s">
        <v>249</v>
      </c>
      <c r="G183" s="454" t="s">
        <v>249</v>
      </c>
      <c r="H183" s="454" t="s">
        <v>249</v>
      </c>
      <c r="I183" s="408" t="s">
        <v>251</v>
      </c>
      <c r="J183" s="408" t="s">
        <v>251</v>
      </c>
      <c r="K183" s="454" t="s">
        <v>251</v>
      </c>
      <c r="L183" s="408" t="s">
        <v>251</v>
      </c>
      <c r="M183" s="408" t="s">
        <v>251</v>
      </c>
      <c r="N183" s="408" t="s">
        <v>251</v>
      </c>
      <c r="O183" s="408"/>
      <c r="P183" s="408"/>
      <c r="Q183" s="408"/>
    </row>
    <row r="184" spans="1:133" s="12" customFormat="1">
      <c r="A184" s="409" t="s">
        <v>750</v>
      </c>
      <c r="B184" s="141" t="s">
        <v>306</v>
      </c>
      <c r="C184" s="141" t="s">
        <v>306</v>
      </c>
      <c r="D184" s="141" t="s">
        <v>306</v>
      </c>
      <c r="E184" s="141" t="s">
        <v>188</v>
      </c>
      <c r="F184" s="141" t="s">
        <v>188</v>
      </c>
      <c r="G184" s="141" t="s">
        <v>178</v>
      </c>
      <c r="H184" s="141" t="s">
        <v>170</v>
      </c>
      <c r="I184" s="410" t="s">
        <v>170</v>
      </c>
      <c r="J184" s="410" t="s">
        <v>170</v>
      </c>
      <c r="K184" s="141" t="s">
        <v>170</v>
      </c>
      <c r="L184" s="410" t="s">
        <v>170</v>
      </c>
      <c r="M184" s="410" t="s">
        <v>170</v>
      </c>
      <c r="N184" s="410" t="s">
        <v>170</v>
      </c>
      <c r="O184" s="410"/>
      <c r="P184" s="410"/>
      <c r="Q184" s="410"/>
    </row>
    <row r="185" spans="1:133" s="12" customFormat="1">
      <c r="A185" s="409"/>
      <c r="B185" s="141"/>
      <c r="C185" s="141"/>
      <c r="D185" s="141"/>
      <c r="E185" s="141"/>
      <c r="F185" s="141"/>
      <c r="G185" s="141"/>
      <c r="H185" s="141"/>
      <c r="I185" s="410"/>
      <c r="J185" s="410"/>
      <c r="K185" s="141"/>
      <c r="L185" s="410"/>
      <c r="M185" s="410"/>
      <c r="N185" s="410"/>
      <c r="O185" s="410"/>
      <c r="P185" s="410"/>
      <c r="Q185" s="410"/>
    </row>
    <row r="186" spans="1:133" s="638" customFormat="1" ht="13">
      <c r="A186" s="411" t="s">
        <v>751</v>
      </c>
      <c r="B186" s="230">
        <f>B188+B192</f>
        <v>835.04778999999996</v>
      </c>
      <c r="C186" s="230">
        <f>C188+C192</f>
        <v>96.951260000000005</v>
      </c>
      <c r="D186" s="230">
        <f>D188+D192</f>
        <v>-174.04050000000001</v>
      </c>
      <c r="E186" s="230">
        <v>-410.6</v>
      </c>
      <c r="F186" s="230">
        <v>857</v>
      </c>
      <c r="G186" s="230">
        <v>180.4</v>
      </c>
      <c r="H186" s="230">
        <v>-1373.8</v>
      </c>
      <c r="I186" s="540">
        <v>-103.6</v>
      </c>
      <c r="J186" s="540">
        <v>-100</v>
      </c>
      <c r="K186" s="230">
        <v>-425.1</v>
      </c>
      <c r="L186" s="540">
        <v>25.4</v>
      </c>
      <c r="M186" s="540">
        <v>0</v>
      </c>
      <c r="N186" s="540">
        <v>0</v>
      </c>
      <c r="O186" s="540"/>
      <c r="P186" s="540"/>
      <c r="Q186" s="540"/>
      <c r="R186" s="286"/>
      <c r="S186" s="286"/>
      <c r="T186" s="286"/>
      <c r="U186" s="286"/>
      <c r="V186" s="286"/>
      <c r="W186" s="286"/>
      <c r="X186" s="286"/>
      <c r="Y186" s="286"/>
      <c r="Z186" s="286"/>
      <c r="AA186" s="286"/>
      <c r="AB186" s="286"/>
      <c r="AC186" s="286"/>
      <c r="AD186" s="286"/>
      <c r="AE186" s="286"/>
      <c r="AF186" s="286"/>
      <c r="AG186" s="286"/>
      <c r="AH186" s="286"/>
      <c r="AI186" s="286"/>
      <c r="AJ186" s="286"/>
      <c r="AK186" s="286"/>
      <c r="AL186" s="286"/>
      <c r="AM186" s="286"/>
      <c r="AN186" s="286"/>
      <c r="AO186" s="286"/>
      <c r="AP186" s="286"/>
      <c r="AQ186" s="286"/>
      <c r="AR186" s="286"/>
      <c r="AS186" s="286"/>
      <c r="AT186" s="286"/>
      <c r="AU186" s="286"/>
      <c r="AV186" s="286"/>
      <c r="AW186" s="286"/>
      <c r="AX186" s="286"/>
      <c r="AY186" s="286"/>
      <c r="AZ186" s="286"/>
      <c r="BA186" s="286"/>
      <c r="BB186" s="286"/>
      <c r="BC186" s="286"/>
      <c r="BD186" s="286"/>
      <c r="BE186" s="286"/>
      <c r="BF186" s="286"/>
      <c r="BG186" s="286"/>
      <c r="BH186" s="286"/>
      <c r="BI186" s="286"/>
      <c r="BJ186" s="286"/>
      <c r="BK186" s="286"/>
      <c r="BL186" s="286"/>
      <c r="BM186" s="286"/>
      <c r="BN186" s="286"/>
      <c r="BO186" s="286"/>
      <c r="BP186" s="286"/>
      <c r="BQ186" s="286"/>
      <c r="BR186" s="286"/>
      <c r="BS186" s="286"/>
      <c r="BT186" s="286"/>
      <c r="BU186" s="286"/>
      <c r="BV186" s="286"/>
      <c r="BW186" s="286"/>
      <c r="BX186" s="286"/>
      <c r="BY186" s="286"/>
      <c r="BZ186" s="286"/>
      <c r="CA186" s="286"/>
      <c r="CB186" s="286"/>
      <c r="CC186" s="286"/>
      <c r="CD186" s="286"/>
      <c r="CE186" s="286"/>
      <c r="CF186" s="286"/>
      <c r="CG186" s="286"/>
      <c r="CH186" s="286"/>
      <c r="CI186" s="286"/>
      <c r="CJ186" s="286"/>
      <c r="CK186" s="286"/>
      <c r="CL186" s="286"/>
      <c r="CM186" s="286"/>
      <c r="CN186" s="286"/>
      <c r="CO186" s="286"/>
      <c r="CP186" s="286"/>
      <c r="CQ186" s="286"/>
      <c r="CR186" s="286"/>
      <c r="CS186" s="286"/>
      <c r="CT186" s="286"/>
      <c r="CU186" s="286"/>
      <c r="CV186" s="286"/>
      <c r="CW186" s="286"/>
      <c r="CX186" s="286"/>
      <c r="CY186" s="286"/>
      <c r="CZ186" s="286"/>
      <c r="DA186" s="286"/>
      <c r="DB186" s="286"/>
      <c r="DC186" s="286"/>
      <c r="DD186" s="286"/>
      <c r="DE186" s="286"/>
      <c r="DF186" s="286"/>
      <c r="DG186" s="286"/>
      <c r="DH186" s="286"/>
      <c r="DI186" s="286"/>
      <c r="DJ186" s="286"/>
      <c r="DK186" s="286"/>
      <c r="DL186" s="286"/>
      <c r="DM186" s="286"/>
      <c r="DN186" s="286"/>
      <c r="DO186" s="286"/>
      <c r="DP186" s="286"/>
      <c r="DQ186" s="286"/>
      <c r="DR186" s="286"/>
      <c r="DS186" s="286"/>
      <c r="DT186" s="286"/>
      <c r="DU186" s="286"/>
      <c r="DV186" s="286"/>
      <c r="DW186" s="286"/>
      <c r="DX186" s="286"/>
      <c r="DY186" s="286"/>
      <c r="DZ186" s="286"/>
      <c r="EA186" s="286"/>
      <c r="EB186" s="286"/>
      <c r="EC186" s="286"/>
    </row>
    <row r="187" spans="1:133" s="286" customFormat="1" ht="13">
      <c r="A187" s="406"/>
      <c r="B187" s="650"/>
      <c r="C187" s="650"/>
      <c r="D187" s="650"/>
      <c r="E187" s="650"/>
      <c r="F187" s="650"/>
      <c r="G187" s="650"/>
      <c r="H187" s="650"/>
      <c r="I187" s="557"/>
      <c r="J187" s="557"/>
      <c r="K187" s="650"/>
      <c r="L187" s="557"/>
      <c r="M187" s="557"/>
      <c r="N187" s="557"/>
      <c r="O187" s="557"/>
      <c r="P187" s="557"/>
      <c r="Q187" s="557"/>
    </row>
    <row r="188" spans="1:133" s="638" customFormat="1" ht="13">
      <c r="A188" s="558" t="s">
        <v>713</v>
      </c>
      <c r="B188" s="463">
        <v>835.04778999999996</v>
      </c>
      <c r="C188" s="463">
        <v>96.951260000000005</v>
      </c>
      <c r="D188" s="463">
        <v>-174.04050000000001</v>
      </c>
      <c r="E188" s="463">
        <v>-410.6</v>
      </c>
      <c r="F188" s="463">
        <v>857</v>
      </c>
      <c r="G188" s="463">
        <v>180.4</v>
      </c>
      <c r="H188" s="463">
        <v>-1373.8</v>
      </c>
      <c r="I188" s="441">
        <v>-103.6</v>
      </c>
      <c r="J188" s="441">
        <v>-100</v>
      </c>
      <c r="K188" s="463">
        <v>-425.1</v>
      </c>
      <c r="L188" s="441">
        <v>25.4</v>
      </c>
      <c r="M188" s="441">
        <v>0.2</v>
      </c>
      <c r="N188" s="441">
        <v>-4.7</v>
      </c>
      <c r="O188" s="441"/>
      <c r="P188" s="441"/>
      <c r="Q188" s="441"/>
      <c r="R188" s="286"/>
      <c r="S188" s="286"/>
      <c r="T188" s="286"/>
      <c r="U188" s="286"/>
      <c r="V188" s="286"/>
      <c r="W188" s="286"/>
      <c r="X188" s="286"/>
      <c r="Y188" s="286"/>
      <c r="Z188" s="286"/>
      <c r="AA188" s="286"/>
      <c r="AB188" s="286"/>
      <c r="AC188" s="286"/>
      <c r="AD188" s="286"/>
      <c r="AE188" s="286"/>
      <c r="AF188" s="286"/>
      <c r="AG188" s="286"/>
      <c r="AH188" s="286"/>
      <c r="AI188" s="286"/>
      <c r="AJ188" s="286"/>
      <c r="AK188" s="286"/>
      <c r="AL188" s="286"/>
      <c r="AM188" s="286"/>
      <c r="AN188" s="286"/>
      <c r="AO188" s="286"/>
      <c r="AP188" s="286"/>
      <c r="AQ188" s="286"/>
      <c r="AR188" s="286"/>
      <c r="AS188" s="286"/>
      <c r="AT188" s="286"/>
      <c r="AU188" s="286"/>
      <c r="AV188" s="286"/>
      <c r="AW188" s="286"/>
      <c r="AX188" s="286"/>
      <c r="AY188" s="286"/>
      <c r="AZ188" s="286"/>
      <c r="BA188" s="286"/>
      <c r="BB188" s="286"/>
      <c r="BC188" s="286"/>
      <c r="BD188" s="286"/>
      <c r="BE188" s="286"/>
      <c r="BF188" s="286"/>
      <c r="BG188" s="286"/>
      <c r="BH188" s="286"/>
      <c r="BI188" s="286"/>
      <c r="BJ188" s="286"/>
      <c r="BK188" s="286"/>
      <c r="BL188" s="286"/>
      <c r="BM188" s="286"/>
      <c r="BN188" s="286"/>
      <c r="BO188" s="286"/>
      <c r="BP188" s="286"/>
      <c r="BQ188" s="286"/>
      <c r="BR188" s="286"/>
      <c r="BS188" s="286"/>
      <c r="BT188" s="286"/>
      <c r="BU188" s="286"/>
      <c r="BV188" s="286"/>
      <c r="BW188" s="286"/>
      <c r="BX188" s="286"/>
      <c r="BY188" s="286"/>
      <c r="BZ188" s="286"/>
      <c r="CA188" s="286"/>
      <c r="CB188" s="286"/>
      <c r="CC188" s="286"/>
      <c r="CD188" s="286"/>
      <c r="CE188" s="286"/>
      <c r="CF188" s="286"/>
      <c r="CG188" s="286"/>
      <c r="CH188" s="286"/>
      <c r="CI188" s="286"/>
      <c r="CJ188" s="286"/>
      <c r="CK188" s="286"/>
      <c r="CL188" s="286"/>
      <c r="CM188" s="286"/>
      <c r="CN188" s="286"/>
      <c r="CO188" s="286"/>
      <c r="CP188" s="286"/>
      <c r="CQ188" s="286"/>
      <c r="CR188" s="286"/>
      <c r="CS188" s="286"/>
      <c r="CT188" s="286"/>
      <c r="CU188" s="286"/>
      <c r="CV188" s="286"/>
      <c r="CW188" s="286"/>
      <c r="CX188" s="286"/>
      <c r="CY188" s="286"/>
      <c r="CZ188" s="286"/>
      <c r="DA188" s="286"/>
      <c r="DB188" s="286"/>
      <c r="DC188" s="286"/>
      <c r="DD188" s="286"/>
      <c r="DE188" s="286"/>
      <c r="DF188" s="286"/>
      <c r="DG188" s="286"/>
      <c r="DH188" s="286"/>
      <c r="DI188" s="286"/>
      <c r="DJ188" s="286"/>
      <c r="DK188" s="286"/>
      <c r="DL188" s="286"/>
      <c r="DM188" s="286"/>
      <c r="DN188" s="286"/>
      <c r="DO188" s="286"/>
      <c r="DP188" s="286"/>
      <c r="DQ188" s="286"/>
      <c r="DR188" s="286"/>
      <c r="DS188" s="286"/>
      <c r="DT188" s="286"/>
      <c r="DU188" s="286"/>
      <c r="DV188" s="286"/>
      <c r="DW188" s="286"/>
      <c r="DX188" s="286"/>
      <c r="DY188" s="286"/>
      <c r="DZ188" s="286"/>
      <c r="EA188" s="286"/>
      <c r="EB188" s="286"/>
      <c r="EC188" s="286"/>
    </row>
    <row r="189" spans="1:133" s="286" customFormat="1" ht="13">
      <c r="A189" s="409" t="s">
        <v>752</v>
      </c>
      <c r="B189" s="462"/>
      <c r="C189" s="462"/>
      <c r="D189" s="462"/>
      <c r="E189" s="462">
        <v>-354.5</v>
      </c>
      <c r="F189" s="464">
        <v>857</v>
      </c>
      <c r="G189" s="464">
        <v>180.4</v>
      </c>
      <c r="H189" s="464">
        <v>-1373.8</v>
      </c>
      <c r="I189" s="442">
        <v>-103.6</v>
      </c>
      <c r="J189" s="442">
        <v>-100</v>
      </c>
      <c r="K189" s="464">
        <v>-425.1</v>
      </c>
      <c r="L189" s="442">
        <v>25.4</v>
      </c>
      <c r="M189" s="442">
        <v>0.2</v>
      </c>
      <c r="N189" s="442">
        <v>-4.7</v>
      </c>
      <c r="O189" s="442"/>
      <c r="P189" s="442"/>
      <c r="Q189" s="442"/>
    </row>
    <row r="190" spans="1:133" s="12" customFormat="1">
      <c r="A190" s="409" t="s">
        <v>753</v>
      </c>
      <c r="B190" s="462">
        <v>835.04778999999996</v>
      </c>
      <c r="C190" s="462">
        <v>96.95</v>
      </c>
      <c r="D190" s="462">
        <v>-174.04</v>
      </c>
      <c r="E190" s="462">
        <v>-56.1</v>
      </c>
      <c r="F190" s="464"/>
      <c r="G190" s="464"/>
      <c r="H190" s="464"/>
      <c r="I190" s="442"/>
      <c r="J190" s="442"/>
      <c r="K190" s="464"/>
      <c r="L190" s="442"/>
      <c r="M190" s="442"/>
      <c r="N190" s="442"/>
      <c r="O190" s="442"/>
      <c r="P190" s="442"/>
      <c r="Q190" s="442"/>
    </row>
    <row r="191" spans="1:133" s="12" customFormat="1">
      <c r="A191" s="409"/>
      <c r="B191" s="462"/>
      <c r="C191" s="462"/>
      <c r="D191" s="462"/>
      <c r="E191" s="462"/>
      <c r="F191" s="462"/>
      <c r="G191" s="462"/>
      <c r="H191" s="462"/>
      <c r="I191" s="440"/>
      <c r="J191" s="440"/>
      <c r="K191" s="462"/>
      <c r="L191" s="440"/>
      <c r="M191" s="440"/>
      <c r="N191" s="440"/>
      <c r="O191" s="440"/>
      <c r="P191" s="440"/>
      <c r="Q191" s="440"/>
    </row>
    <row r="192" spans="1:133" s="638" customFormat="1" ht="13">
      <c r="A192" s="558" t="s">
        <v>714</v>
      </c>
      <c r="B192" s="651">
        <v>0</v>
      </c>
      <c r="C192" s="651">
        <v>0</v>
      </c>
      <c r="D192" s="651">
        <v>0</v>
      </c>
      <c r="E192" s="651">
        <v>0</v>
      </c>
      <c r="F192" s="651">
        <v>0</v>
      </c>
      <c r="G192" s="651">
        <v>0</v>
      </c>
      <c r="H192" s="651"/>
      <c r="I192" s="559"/>
      <c r="J192" s="559"/>
      <c r="K192" s="651"/>
      <c r="L192" s="559"/>
      <c r="M192" s="559"/>
      <c r="N192" s="559"/>
      <c r="O192" s="559"/>
      <c r="P192" s="559"/>
      <c r="Q192" s="559"/>
      <c r="R192" s="286"/>
      <c r="S192" s="286"/>
      <c r="T192" s="286"/>
      <c r="U192" s="286"/>
      <c r="V192" s="286"/>
      <c r="W192" s="286"/>
      <c r="X192" s="286"/>
      <c r="Y192" s="286"/>
      <c r="Z192" s="286"/>
      <c r="AA192" s="286"/>
      <c r="AB192" s="286"/>
      <c r="AC192" s="286"/>
      <c r="AD192" s="286"/>
      <c r="AE192" s="286"/>
      <c r="AF192" s="286"/>
      <c r="AG192" s="286"/>
      <c r="AH192" s="286"/>
      <c r="AI192" s="286"/>
      <c r="AJ192" s="286"/>
      <c r="AK192" s="286"/>
      <c r="AL192" s="286"/>
      <c r="AM192" s="286"/>
      <c r="AN192" s="286"/>
      <c r="AO192" s="286"/>
      <c r="AP192" s="286"/>
      <c r="AQ192" s="286"/>
      <c r="AR192" s="286"/>
      <c r="AS192" s="286"/>
      <c r="AT192" s="286"/>
      <c r="AU192" s="286"/>
      <c r="AV192" s="286"/>
      <c r="AW192" s="286"/>
      <c r="AX192" s="286"/>
      <c r="AY192" s="286"/>
      <c r="AZ192" s="286"/>
      <c r="BA192" s="286"/>
      <c r="BB192" s="286"/>
      <c r="BC192" s="286"/>
      <c r="BD192" s="286"/>
      <c r="BE192" s="286"/>
      <c r="BF192" s="286"/>
      <c r="BG192" s="286"/>
      <c r="BH192" s="286"/>
      <c r="BI192" s="286"/>
      <c r="BJ192" s="286"/>
      <c r="BK192" s="286"/>
      <c r="BL192" s="286"/>
      <c r="BM192" s="286"/>
      <c r="BN192" s="286"/>
      <c r="BO192" s="286"/>
      <c r="BP192" s="286"/>
      <c r="BQ192" s="286"/>
      <c r="BR192" s="286"/>
      <c r="BS192" s="286"/>
      <c r="BT192" s="286"/>
      <c r="BU192" s="286"/>
      <c r="BV192" s="286"/>
      <c r="BW192" s="286"/>
      <c r="BX192" s="286"/>
      <c r="BY192" s="286"/>
      <c r="BZ192" s="286"/>
      <c r="CA192" s="286"/>
      <c r="CB192" s="286"/>
      <c r="CC192" s="286"/>
      <c r="CD192" s="286"/>
      <c r="CE192" s="286"/>
      <c r="CF192" s="286"/>
      <c r="CG192" s="286"/>
      <c r="CH192" s="286"/>
      <c r="CI192" s="286"/>
      <c r="CJ192" s="286"/>
      <c r="CK192" s="286"/>
      <c r="CL192" s="286"/>
      <c r="CM192" s="286"/>
      <c r="CN192" s="286"/>
      <c r="CO192" s="286"/>
      <c r="CP192" s="286"/>
      <c r="CQ192" s="286"/>
      <c r="CR192" s="286"/>
      <c r="CS192" s="286"/>
      <c r="CT192" s="286"/>
      <c r="CU192" s="286"/>
      <c r="CV192" s="286"/>
      <c r="CW192" s="286"/>
      <c r="CX192" s="286"/>
      <c r="CY192" s="286"/>
      <c r="CZ192" s="286"/>
      <c r="DA192" s="286"/>
      <c r="DB192" s="286"/>
      <c r="DC192" s="286"/>
      <c r="DD192" s="286"/>
      <c r="DE192" s="286"/>
      <c r="DF192" s="286"/>
      <c r="DG192" s="286"/>
      <c r="DH192" s="286"/>
      <c r="DI192" s="286"/>
      <c r="DJ192" s="286"/>
      <c r="DK192" s="286"/>
      <c r="DL192" s="286"/>
      <c r="DM192" s="286"/>
      <c r="DN192" s="286"/>
      <c r="DO192" s="286"/>
      <c r="DP192" s="286"/>
      <c r="DQ192" s="286"/>
      <c r="DR192" s="286"/>
      <c r="DS192" s="286"/>
      <c r="DT192" s="286"/>
      <c r="DU192" s="286"/>
      <c r="DV192" s="286"/>
      <c r="DW192" s="286"/>
      <c r="DX192" s="286"/>
      <c r="DY192" s="286"/>
      <c r="DZ192" s="286"/>
      <c r="EA192" s="286"/>
      <c r="EB192" s="286"/>
      <c r="EC192" s="286"/>
    </row>
    <row r="193" spans="1:133" s="12" customFormat="1">
      <c r="A193" s="409"/>
      <c r="B193" s="464"/>
      <c r="C193" s="464"/>
      <c r="D193" s="464"/>
      <c r="E193" s="464"/>
      <c r="F193" s="464"/>
      <c r="G193" s="464"/>
      <c r="H193" s="464"/>
      <c r="I193" s="442"/>
      <c r="J193" s="442"/>
      <c r="K193" s="464"/>
      <c r="L193" s="442"/>
      <c r="M193" s="442"/>
      <c r="N193" s="442"/>
      <c r="O193" s="442"/>
      <c r="P193" s="442"/>
      <c r="Q193" s="442"/>
    </row>
    <row r="194" spans="1:133" s="638" customFormat="1" ht="13">
      <c r="A194" s="411" t="s">
        <v>754</v>
      </c>
      <c r="B194" s="230">
        <f>B196+B207</f>
        <v>1359</v>
      </c>
      <c r="C194" s="230">
        <f>C196+C207</f>
        <v>3375</v>
      </c>
      <c r="D194" s="230">
        <f>D196+D207</f>
        <v>3405</v>
      </c>
      <c r="E194" s="230">
        <f>E196+E207</f>
        <v>2601.8000000000002</v>
      </c>
      <c r="F194" s="230">
        <f>F196+F207</f>
        <v>3943.8</v>
      </c>
      <c r="G194" s="230">
        <v>1614.2</v>
      </c>
      <c r="H194" s="230">
        <v>2838.5</v>
      </c>
      <c r="I194" s="540">
        <v>3503.5</v>
      </c>
      <c r="J194" s="540">
        <v>4630.7</v>
      </c>
      <c r="K194" s="230">
        <v>3676.7</v>
      </c>
      <c r="L194" s="540">
        <v>2329.4</v>
      </c>
      <c r="M194" s="540">
        <v>2142.4</v>
      </c>
      <c r="N194" s="540">
        <v>2292.8000000000002</v>
      </c>
      <c r="O194" s="540"/>
      <c r="P194" s="540"/>
      <c r="Q194" s="540"/>
      <c r="R194" s="286"/>
      <c r="S194" s="286"/>
      <c r="T194" s="286"/>
      <c r="U194" s="286"/>
      <c r="V194" s="286"/>
      <c r="W194" s="286"/>
      <c r="X194" s="286"/>
      <c r="Y194" s="286"/>
      <c r="Z194" s="286"/>
      <c r="AA194" s="286"/>
      <c r="AB194" s="286"/>
      <c r="AC194" s="286"/>
      <c r="AD194" s="286"/>
      <c r="AE194" s="286"/>
      <c r="AF194" s="286"/>
      <c r="AG194" s="286"/>
      <c r="AH194" s="286"/>
      <c r="AI194" s="286"/>
      <c r="AJ194" s="286"/>
      <c r="AK194" s="286"/>
      <c r="AL194" s="286"/>
      <c r="AM194" s="286"/>
      <c r="AN194" s="286"/>
      <c r="AO194" s="286"/>
      <c r="AP194" s="286"/>
      <c r="AQ194" s="286"/>
      <c r="AR194" s="286"/>
      <c r="AS194" s="286"/>
      <c r="AT194" s="286"/>
      <c r="AU194" s="286"/>
      <c r="AV194" s="286"/>
      <c r="AW194" s="286"/>
      <c r="AX194" s="286"/>
      <c r="AY194" s="286"/>
      <c r="AZ194" s="286"/>
      <c r="BA194" s="286"/>
      <c r="BB194" s="286"/>
      <c r="BC194" s="286"/>
      <c r="BD194" s="286"/>
      <c r="BE194" s="286"/>
      <c r="BF194" s="286"/>
      <c r="BG194" s="286"/>
      <c r="BH194" s="286"/>
      <c r="BI194" s="286"/>
      <c r="BJ194" s="286"/>
      <c r="BK194" s="286"/>
      <c r="BL194" s="286"/>
      <c r="BM194" s="286"/>
      <c r="BN194" s="286"/>
      <c r="BO194" s="286"/>
      <c r="BP194" s="286"/>
      <c r="BQ194" s="286"/>
      <c r="BR194" s="286"/>
      <c r="BS194" s="286"/>
      <c r="BT194" s="286"/>
      <c r="BU194" s="286"/>
      <c r="BV194" s="286"/>
      <c r="BW194" s="286"/>
      <c r="BX194" s="286"/>
      <c r="BY194" s="286"/>
      <c r="BZ194" s="286"/>
      <c r="CA194" s="286"/>
      <c r="CB194" s="286"/>
      <c r="CC194" s="286"/>
      <c r="CD194" s="286"/>
      <c r="CE194" s="286"/>
      <c r="CF194" s="286"/>
      <c r="CG194" s="286"/>
      <c r="CH194" s="286"/>
      <c r="CI194" s="286"/>
      <c r="CJ194" s="286"/>
      <c r="CK194" s="286"/>
      <c r="CL194" s="286"/>
      <c r="CM194" s="286"/>
      <c r="CN194" s="286"/>
      <c r="CO194" s="286"/>
      <c r="CP194" s="286"/>
      <c r="CQ194" s="286"/>
      <c r="CR194" s="286"/>
      <c r="CS194" s="286"/>
      <c r="CT194" s="286"/>
      <c r="CU194" s="286"/>
      <c r="CV194" s="286"/>
      <c r="CW194" s="286"/>
      <c r="CX194" s="286"/>
      <c r="CY194" s="286"/>
      <c r="CZ194" s="286"/>
      <c r="DA194" s="286"/>
      <c r="DB194" s="286"/>
      <c r="DC194" s="286"/>
      <c r="DD194" s="286"/>
      <c r="DE194" s="286"/>
      <c r="DF194" s="286"/>
      <c r="DG194" s="286"/>
      <c r="DH194" s="286"/>
      <c r="DI194" s="286"/>
      <c r="DJ194" s="286"/>
      <c r="DK194" s="286"/>
      <c r="DL194" s="286"/>
      <c r="DM194" s="286"/>
      <c r="DN194" s="286"/>
      <c r="DO194" s="286"/>
      <c r="DP194" s="286"/>
      <c r="DQ194" s="286"/>
      <c r="DR194" s="286"/>
      <c r="DS194" s="286"/>
      <c r="DT194" s="286"/>
      <c r="DU194" s="286"/>
      <c r="DV194" s="286"/>
      <c r="DW194" s="286"/>
      <c r="DX194" s="286"/>
      <c r="DY194" s="286"/>
      <c r="DZ194" s="286"/>
      <c r="EA194" s="286"/>
      <c r="EB194" s="286"/>
      <c r="EC194" s="286"/>
    </row>
    <row r="195" spans="1:133" s="286" customFormat="1" ht="13">
      <c r="A195" s="406"/>
      <c r="B195" s="650"/>
      <c r="C195" s="650"/>
      <c r="D195" s="650"/>
      <c r="E195" s="650"/>
      <c r="F195" s="650"/>
      <c r="G195" s="650"/>
      <c r="H195" s="650"/>
      <c r="I195" s="557"/>
      <c r="J195" s="557"/>
      <c r="K195" s="650"/>
      <c r="L195" s="557"/>
      <c r="M195" s="557"/>
      <c r="N195" s="557"/>
      <c r="O195" s="557"/>
      <c r="P195" s="557"/>
      <c r="Q195" s="557"/>
    </row>
    <row r="196" spans="1:133" s="638" customFormat="1" ht="13">
      <c r="A196" s="558" t="s">
        <v>713</v>
      </c>
      <c r="B196" s="463">
        <v>1197.0999999999999</v>
      </c>
      <c r="C196" s="463">
        <v>3031.5</v>
      </c>
      <c r="D196" s="463">
        <v>2983.2</v>
      </c>
      <c r="E196" s="463">
        <f>E197+E205</f>
        <v>2080.8000000000002</v>
      </c>
      <c r="F196" s="463">
        <f t="shared" ref="F196" si="10">F197+F205</f>
        <v>2494.9</v>
      </c>
      <c r="G196" s="463">
        <v>736.2</v>
      </c>
      <c r="H196" s="463">
        <v>27.3</v>
      </c>
      <c r="I196" s="441">
        <v>899.8</v>
      </c>
      <c r="J196" s="441">
        <v>757.2</v>
      </c>
      <c r="K196" s="463">
        <v>536.29999999999995</v>
      </c>
      <c r="L196" s="441">
        <v>1025.2</v>
      </c>
      <c r="M196" s="441">
        <v>561.20000000000005</v>
      </c>
      <c r="N196" s="441">
        <v>260</v>
      </c>
      <c r="O196" s="441"/>
      <c r="P196" s="441"/>
      <c r="Q196" s="441"/>
      <c r="R196" s="286"/>
      <c r="S196" s="286"/>
      <c r="T196" s="286"/>
      <c r="U196" s="286"/>
      <c r="V196" s="286"/>
      <c r="W196" s="286"/>
      <c r="X196" s="286"/>
      <c r="Y196" s="286"/>
      <c r="Z196" s="286"/>
      <c r="AA196" s="286"/>
      <c r="AB196" s="286"/>
      <c r="AC196" s="286"/>
      <c r="AD196" s="286"/>
      <c r="AE196" s="286"/>
      <c r="AF196" s="286"/>
      <c r="AG196" s="286"/>
      <c r="AH196" s="286"/>
      <c r="AI196" s="286"/>
      <c r="AJ196" s="286"/>
      <c r="AK196" s="286"/>
      <c r="AL196" s="286"/>
      <c r="AM196" s="286"/>
      <c r="AN196" s="286"/>
      <c r="AO196" s="286"/>
      <c r="AP196" s="286"/>
      <c r="AQ196" s="286"/>
      <c r="AR196" s="286"/>
      <c r="AS196" s="286"/>
      <c r="AT196" s="286"/>
      <c r="AU196" s="286"/>
      <c r="AV196" s="286"/>
      <c r="AW196" s="286"/>
      <c r="AX196" s="286"/>
      <c r="AY196" s="286"/>
      <c r="AZ196" s="286"/>
      <c r="BA196" s="286"/>
      <c r="BB196" s="286"/>
      <c r="BC196" s="286"/>
      <c r="BD196" s="286"/>
      <c r="BE196" s="286"/>
      <c r="BF196" s="286"/>
      <c r="BG196" s="286"/>
      <c r="BH196" s="286"/>
      <c r="BI196" s="286"/>
      <c r="BJ196" s="286"/>
      <c r="BK196" s="286"/>
      <c r="BL196" s="286"/>
      <c r="BM196" s="286"/>
      <c r="BN196" s="286"/>
      <c r="BO196" s="286"/>
      <c r="BP196" s="286"/>
      <c r="BQ196" s="286"/>
      <c r="BR196" s="286"/>
      <c r="BS196" s="286"/>
      <c r="BT196" s="286"/>
      <c r="BU196" s="286"/>
      <c r="BV196" s="286"/>
      <c r="BW196" s="286"/>
      <c r="BX196" s="286"/>
      <c r="BY196" s="286"/>
      <c r="BZ196" s="286"/>
      <c r="CA196" s="286"/>
      <c r="CB196" s="286"/>
      <c r="CC196" s="286"/>
      <c r="CD196" s="286"/>
      <c r="CE196" s="286"/>
      <c r="CF196" s="286"/>
      <c r="CG196" s="286"/>
      <c r="CH196" s="286"/>
      <c r="CI196" s="286"/>
      <c r="CJ196" s="286"/>
      <c r="CK196" s="286"/>
      <c r="CL196" s="286"/>
      <c r="CM196" s="286"/>
      <c r="CN196" s="286"/>
      <c r="CO196" s="286"/>
      <c r="CP196" s="286"/>
      <c r="CQ196" s="286"/>
      <c r="CR196" s="286"/>
      <c r="CS196" s="286"/>
      <c r="CT196" s="286"/>
      <c r="CU196" s="286"/>
      <c r="CV196" s="286"/>
      <c r="CW196" s="286"/>
      <c r="CX196" s="286"/>
      <c r="CY196" s="286"/>
      <c r="CZ196" s="286"/>
      <c r="DA196" s="286"/>
      <c r="DB196" s="286"/>
      <c r="DC196" s="286"/>
      <c r="DD196" s="286"/>
      <c r="DE196" s="286"/>
      <c r="DF196" s="286"/>
      <c r="DG196" s="286"/>
      <c r="DH196" s="286"/>
      <c r="DI196" s="286"/>
      <c r="DJ196" s="286"/>
      <c r="DK196" s="286"/>
      <c r="DL196" s="286"/>
      <c r="DM196" s="286"/>
      <c r="DN196" s="286"/>
      <c r="DO196" s="286"/>
      <c r="DP196" s="286"/>
      <c r="DQ196" s="286"/>
      <c r="DR196" s="286"/>
      <c r="DS196" s="286"/>
      <c r="DT196" s="286"/>
      <c r="DU196" s="286"/>
      <c r="DV196" s="286"/>
      <c r="DW196" s="286"/>
      <c r="DX196" s="286"/>
      <c r="DY196" s="286"/>
      <c r="DZ196" s="286"/>
      <c r="EA196" s="286"/>
      <c r="EB196" s="286"/>
      <c r="EC196" s="286"/>
    </row>
    <row r="197" spans="1:133" s="12" customFormat="1">
      <c r="A197" s="409" t="s">
        <v>755</v>
      </c>
      <c r="B197" s="462">
        <v>997.1</v>
      </c>
      <c r="C197" s="462">
        <v>2726.5</v>
      </c>
      <c r="D197" s="462">
        <v>2983.2</v>
      </c>
      <c r="E197" s="462">
        <v>2080.8000000000002</v>
      </c>
      <c r="F197" s="462">
        <v>2494.9</v>
      </c>
      <c r="G197" s="462">
        <v>736.2</v>
      </c>
      <c r="H197" s="462">
        <v>173.3</v>
      </c>
      <c r="I197" s="440">
        <v>899.8</v>
      </c>
      <c r="J197" s="440">
        <v>857.7</v>
      </c>
      <c r="K197" s="462">
        <v>961.3</v>
      </c>
      <c r="L197" s="440">
        <v>1025.2</v>
      </c>
      <c r="M197" s="440">
        <v>561.20000000000005</v>
      </c>
      <c r="N197" s="440">
        <v>260</v>
      </c>
      <c r="O197" s="440"/>
      <c r="P197" s="440"/>
      <c r="Q197" s="440"/>
    </row>
    <row r="198" spans="1:133" s="12" customFormat="1">
      <c r="A198" s="409" t="s">
        <v>756</v>
      </c>
      <c r="B198" s="462">
        <v>497.1</v>
      </c>
      <c r="C198" s="462">
        <v>1449.1</v>
      </c>
      <c r="D198" s="462">
        <v>1419.9</v>
      </c>
      <c r="E198" s="462">
        <v>1075.5</v>
      </c>
      <c r="F198" s="462">
        <v>1934.1</v>
      </c>
      <c r="G198" s="462">
        <v>530.9</v>
      </c>
      <c r="H198" s="462">
        <v>-516.9</v>
      </c>
      <c r="I198" s="440">
        <v>1303.3</v>
      </c>
      <c r="J198" s="440">
        <v>328.1</v>
      </c>
      <c r="K198" s="462">
        <v>224</v>
      </c>
      <c r="L198" s="440">
        <v>240.8</v>
      </c>
      <c r="M198" s="440">
        <v>99.1</v>
      </c>
      <c r="N198" s="440">
        <v>6.4</v>
      </c>
      <c r="O198" s="440"/>
      <c r="P198" s="440"/>
      <c r="Q198" s="440"/>
    </row>
    <row r="199" spans="1:133" s="12" customFormat="1" ht="13">
      <c r="A199" s="416" t="s">
        <v>757</v>
      </c>
      <c r="B199" s="462">
        <v>3470.2</v>
      </c>
      <c r="C199" s="462">
        <v>5498.9</v>
      </c>
      <c r="D199" s="462">
        <v>6784.3</v>
      </c>
      <c r="E199" s="462"/>
      <c r="F199" s="462"/>
      <c r="G199" s="462"/>
      <c r="H199" s="462">
        <v>11178.8</v>
      </c>
      <c r="I199" s="440">
        <v>10358.200000000001</v>
      </c>
      <c r="J199" s="440">
        <v>9600.2999999999993</v>
      </c>
      <c r="K199" s="462">
        <v>8982.2000000000007</v>
      </c>
      <c r="L199" s="440">
        <v>10342.9</v>
      </c>
      <c r="M199" s="440">
        <v>10473.1</v>
      </c>
      <c r="N199" s="440">
        <v>9768.2000000000007</v>
      </c>
      <c r="O199" s="440"/>
      <c r="P199" s="440"/>
      <c r="Q199" s="440"/>
    </row>
    <row r="200" spans="1:133" s="12" customFormat="1" ht="13">
      <c r="A200" s="416" t="s">
        <v>758</v>
      </c>
      <c r="B200" s="462">
        <v>2973.1</v>
      </c>
      <c r="C200" s="462">
        <v>4049.8</v>
      </c>
      <c r="D200" s="462">
        <v>5364.4</v>
      </c>
      <c r="E200" s="462"/>
      <c r="F200" s="462"/>
      <c r="G200" s="462"/>
      <c r="H200" s="462">
        <v>11695.7</v>
      </c>
      <c r="I200" s="440">
        <v>9054.9</v>
      </c>
      <c r="J200" s="440">
        <v>9272.2000000000007</v>
      </c>
      <c r="K200" s="462">
        <v>8758.2000000000007</v>
      </c>
      <c r="L200" s="440">
        <v>10102.1</v>
      </c>
      <c r="M200" s="440">
        <v>10374</v>
      </c>
      <c r="N200" s="440">
        <v>9761.7999999999993</v>
      </c>
      <c r="O200" s="440"/>
      <c r="P200" s="440"/>
      <c r="Q200" s="440"/>
    </row>
    <row r="201" spans="1:133" s="12" customFormat="1">
      <c r="A201" s="409" t="s">
        <v>759</v>
      </c>
      <c r="B201" s="462">
        <v>500</v>
      </c>
      <c r="C201" s="462">
        <v>1277.4000000000001</v>
      </c>
      <c r="D201" s="462">
        <v>1563.3</v>
      </c>
      <c r="E201" s="462">
        <v>1005.3</v>
      </c>
      <c r="F201" s="462">
        <v>560.79999999999995</v>
      </c>
      <c r="G201" s="462">
        <v>205.3</v>
      </c>
      <c r="H201" s="462">
        <v>343.6</v>
      </c>
      <c r="I201" s="440">
        <v>-300</v>
      </c>
      <c r="J201" s="440">
        <v>529.6</v>
      </c>
      <c r="K201" s="462">
        <v>737.3</v>
      </c>
      <c r="L201" s="440">
        <v>784.4</v>
      </c>
      <c r="M201" s="440">
        <v>462.1</v>
      </c>
      <c r="N201" s="440">
        <v>253.6</v>
      </c>
      <c r="O201" s="440"/>
      <c r="P201" s="440"/>
      <c r="Q201" s="440"/>
    </row>
    <row r="202" spans="1:133" s="12" customFormat="1" ht="13">
      <c r="A202" s="416" t="s">
        <v>760</v>
      </c>
      <c r="B202" s="462">
        <v>606.70000000000005</v>
      </c>
      <c r="C202" s="462">
        <v>1415.7</v>
      </c>
      <c r="D202" s="462">
        <v>1920</v>
      </c>
      <c r="E202" s="462"/>
      <c r="F202" s="462"/>
      <c r="G202" s="462"/>
      <c r="H202" s="462">
        <v>1000</v>
      </c>
      <c r="I202" s="440">
        <v>560.70000000000005</v>
      </c>
      <c r="J202" s="440">
        <v>2067.5</v>
      </c>
      <c r="K202" s="462">
        <v>1808.4</v>
      </c>
      <c r="L202" s="440">
        <v>1568.2</v>
      </c>
      <c r="M202" s="440">
        <v>1328.5</v>
      </c>
      <c r="N202" s="440">
        <v>643.5</v>
      </c>
      <c r="O202" s="440"/>
      <c r="P202" s="440"/>
      <c r="Q202" s="440"/>
    </row>
    <row r="203" spans="1:133" s="12" customFormat="1" ht="13">
      <c r="A203" s="416" t="s">
        <v>761</v>
      </c>
      <c r="B203" s="462">
        <v>106.7</v>
      </c>
      <c r="C203" s="462">
        <v>138.30000000000001</v>
      </c>
      <c r="D203" s="462">
        <v>356.7</v>
      </c>
      <c r="E203" s="462"/>
      <c r="F203" s="462"/>
      <c r="G203" s="462"/>
      <c r="H203" s="462">
        <v>656.4</v>
      </c>
      <c r="I203" s="440">
        <v>860.7</v>
      </c>
      <c r="J203" s="440">
        <v>1537.9</v>
      </c>
      <c r="K203" s="462">
        <v>1071.0999999999999</v>
      </c>
      <c r="L203" s="440">
        <v>783.8</v>
      </c>
      <c r="M203" s="440">
        <v>866.4</v>
      </c>
      <c r="N203" s="440">
        <v>389.9</v>
      </c>
      <c r="O203" s="440"/>
      <c r="P203" s="440"/>
      <c r="Q203" s="440"/>
    </row>
    <row r="204" spans="1:133" s="12" customFormat="1">
      <c r="A204" s="409" t="s">
        <v>765</v>
      </c>
      <c r="B204" s="462"/>
      <c r="C204" s="462"/>
      <c r="D204" s="462"/>
      <c r="E204" s="462"/>
      <c r="F204" s="462"/>
      <c r="G204" s="462"/>
      <c r="H204" s="462"/>
      <c r="I204" s="440"/>
      <c r="J204" s="440"/>
      <c r="K204" s="462">
        <v>-425</v>
      </c>
      <c r="L204" s="440">
        <v>0</v>
      </c>
      <c r="M204" s="440">
        <v>0</v>
      </c>
      <c r="N204" s="440">
        <v>0</v>
      </c>
      <c r="O204" s="440"/>
      <c r="P204" s="440"/>
      <c r="Q204" s="440"/>
    </row>
    <row r="205" spans="1:133" s="12" customFormat="1">
      <c r="A205" s="409" t="s">
        <v>763</v>
      </c>
      <c r="B205" s="464">
        <v>200</v>
      </c>
      <c r="C205" s="464">
        <v>305</v>
      </c>
      <c r="D205" s="464"/>
      <c r="E205" s="464"/>
      <c r="F205" s="462"/>
      <c r="G205" s="462"/>
      <c r="H205" s="462">
        <v>-146</v>
      </c>
      <c r="I205" s="440">
        <v>103.5</v>
      </c>
      <c r="J205" s="440">
        <v>-100.5</v>
      </c>
      <c r="K205" s="462">
        <v>0</v>
      </c>
      <c r="L205" s="440">
        <v>0</v>
      </c>
      <c r="M205" s="440">
        <v>0</v>
      </c>
      <c r="N205" s="440">
        <v>0</v>
      </c>
      <c r="O205" s="440"/>
      <c r="P205" s="440"/>
      <c r="Q205" s="440"/>
    </row>
    <row r="206" spans="1:133" s="12" customFormat="1">
      <c r="A206" s="409"/>
      <c r="B206" s="462"/>
      <c r="C206" s="462"/>
      <c r="D206" s="462"/>
      <c r="E206" s="462"/>
      <c r="F206" s="462"/>
      <c r="G206" s="462"/>
      <c r="H206" s="462"/>
      <c r="I206" s="440"/>
      <c r="J206" s="440"/>
      <c r="K206" s="462"/>
      <c r="L206" s="440"/>
      <c r="M206" s="440"/>
      <c r="N206" s="440"/>
      <c r="O206" s="440"/>
      <c r="P206" s="440"/>
      <c r="Q206" s="440"/>
    </row>
    <row r="207" spans="1:133" s="638" customFormat="1" ht="13">
      <c r="A207" s="558" t="s">
        <v>714</v>
      </c>
      <c r="B207" s="463">
        <v>161.9</v>
      </c>
      <c r="C207" s="463">
        <v>343.5</v>
      </c>
      <c r="D207" s="463">
        <v>421.8</v>
      </c>
      <c r="E207" s="463">
        <f>E209+E210</f>
        <v>521</v>
      </c>
      <c r="F207" s="463">
        <f>F209+F210</f>
        <v>1448.9</v>
      </c>
      <c r="G207" s="463">
        <v>878</v>
      </c>
      <c r="H207" s="463">
        <v>2811.2</v>
      </c>
      <c r="I207" s="441">
        <v>2603.6999999999998</v>
      </c>
      <c r="J207" s="441">
        <v>3873.8</v>
      </c>
      <c r="K207" s="463">
        <v>3140.4</v>
      </c>
      <c r="L207" s="441">
        <v>1304.3</v>
      </c>
      <c r="M207" s="441">
        <v>1581.1</v>
      </c>
      <c r="N207" s="441">
        <v>2032.7</v>
      </c>
      <c r="O207" s="441"/>
      <c r="P207" s="441"/>
      <c r="Q207" s="441"/>
      <c r="R207" s="286"/>
      <c r="S207" s="286"/>
      <c r="T207" s="286"/>
      <c r="U207" s="286"/>
      <c r="V207" s="286"/>
      <c r="W207" s="286"/>
      <c r="X207" s="286"/>
      <c r="Y207" s="286"/>
      <c r="Z207" s="286"/>
      <c r="AA207" s="286"/>
      <c r="AB207" s="286"/>
      <c r="AC207" s="286"/>
      <c r="AD207" s="286"/>
      <c r="AE207" s="286"/>
      <c r="AF207" s="286"/>
      <c r="AG207" s="286"/>
      <c r="AH207" s="286"/>
      <c r="AI207" s="286"/>
      <c r="AJ207" s="286"/>
      <c r="AK207" s="286"/>
      <c r="AL207" s="286"/>
      <c r="AM207" s="286"/>
      <c r="AN207" s="286"/>
      <c r="AO207" s="286"/>
      <c r="AP207" s="286"/>
      <c r="AQ207" s="286"/>
      <c r="AR207" s="286"/>
      <c r="AS207" s="286"/>
      <c r="AT207" s="286"/>
      <c r="AU207" s="286"/>
      <c r="AV207" s="286"/>
      <c r="AW207" s="286"/>
      <c r="AX207" s="286"/>
      <c r="AY207" s="286"/>
      <c r="AZ207" s="286"/>
      <c r="BA207" s="286"/>
      <c r="BB207" s="286"/>
      <c r="BC207" s="286"/>
      <c r="BD207" s="286"/>
      <c r="BE207" s="286"/>
      <c r="BF207" s="286"/>
      <c r="BG207" s="286"/>
      <c r="BH207" s="286"/>
      <c r="BI207" s="286"/>
      <c r="BJ207" s="286"/>
      <c r="BK207" s="286"/>
      <c r="BL207" s="286"/>
      <c r="BM207" s="286"/>
      <c r="BN207" s="286"/>
      <c r="BO207" s="286"/>
      <c r="BP207" s="286"/>
      <c r="BQ207" s="286"/>
      <c r="BR207" s="286"/>
      <c r="BS207" s="286"/>
      <c r="BT207" s="286"/>
      <c r="BU207" s="286"/>
      <c r="BV207" s="286"/>
      <c r="BW207" s="286"/>
      <c r="BX207" s="286"/>
      <c r="BY207" s="286"/>
      <c r="BZ207" s="286"/>
      <c r="CA207" s="286"/>
      <c r="CB207" s="286"/>
      <c r="CC207" s="286"/>
      <c r="CD207" s="286"/>
      <c r="CE207" s="286"/>
      <c r="CF207" s="286"/>
      <c r="CG207" s="286"/>
      <c r="CH207" s="286"/>
      <c r="CI207" s="286"/>
      <c r="CJ207" s="286"/>
      <c r="CK207" s="286"/>
      <c r="CL207" s="286"/>
      <c r="CM207" s="286"/>
      <c r="CN207" s="286"/>
      <c r="CO207" s="286"/>
      <c r="CP207" s="286"/>
      <c r="CQ207" s="286"/>
      <c r="CR207" s="286"/>
      <c r="CS207" s="286"/>
      <c r="CT207" s="286"/>
      <c r="CU207" s="286"/>
      <c r="CV207" s="286"/>
      <c r="CW207" s="286"/>
      <c r="CX207" s="286"/>
      <c r="CY207" s="286"/>
      <c r="CZ207" s="286"/>
      <c r="DA207" s="286"/>
      <c r="DB207" s="286"/>
      <c r="DC207" s="286"/>
      <c r="DD207" s="286"/>
      <c r="DE207" s="286"/>
      <c r="DF207" s="286"/>
      <c r="DG207" s="286"/>
      <c r="DH207" s="286"/>
      <c r="DI207" s="286"/>
      <c r="DJ207" s="286"/>
      <c r="DK207" s="286"/>
      <c r="DL207" s="286"/>
      <c r="DM207" s="286"/>
      <c r="DN207" s="286"/>
      <c r="DO207" s="286"/>
      <c r="DP207" s="286"/>
      <c r="DQ207" s="286"/>
      <c r="DR207" s="286"/>
      <c r="DS207" s="286"/>
      <c r="DT207" s="286"/>
      <c r="DU207" s="286"/>
      <c r="DV207" s="286"/>
      <c r="DW207" s="286"/>
      <c r="DX207" s="286"/>
      <c r="DY207" s="286"/>
      <c r="DZ207" s="286"/>
      <c r="EA207" s="286"/>
      <c r="EB207" s="286"/>
      <c r="EC207" s="286"/>
    </row>
    <row r="208" spans="1:133" s="286" customFormat="1" ht="13">
      <c r="A208" s="409" t="s">
        <v>776</v>
      </c>
      <c r="B208" s="462"/>
      <c r="C208" s="462"/>
      <c r="D208" s="462"/>
      <c r="E208" s="462"/>
      <c r="F208" s="462"/>
      <c r="G208" s="462"/>
      <c r="H208" s="462"/>
      <c r="I208" s="440"/>
      <c r="J208" s="440"/>
      <c r="K208" s="462"/>
      <c r="L208" s="440"/>
      <c r="M208" s="440"/>
      <c r="N208" s="440"/>
      <c r="O208" s="440"/>
      <c r="P208" s="440"/>
      <c r="Q208" s="440"/>
    </row>
    <row r="209" spans="1:133" s="286" customFormat="1" ht="13">
      <c r="A209" s="409" t="s">
        <v>755</v>
      </c>
      <c r="B209" s="462"/>
      <c r="C209" s="462"/>
      <c r="D209" s="462"/>
      <c r="E209" s="462"/>
      <c r="F209" s="464"/>
      <c r="G209" s="464"/>
      <c r="H209" s="464"/>
      <c r="I209" s="442"/>
      <c r="J209" s="442"/>
      <c r="K209" s="464"/>
      <c r="L209" s="442"/>
      <c r="M209" s="442"/>
      <c r="N209" s="442"/>
      <c r="O209" s="442"/>
      <c r="P209" s="442"/>
      <c r="Q209" s="442"/>
    </row>
    <row r="210" spans="1:133" s="286" customFormat="1" ht="13">
      <c r="A210" s="409" t="s">
        <v>765</v>
      </c>
      <c r="B210" s="462">
        <v>161.9</v>
      </c>
      <c r="C210" s="462">
        <v>343.5</v>
      </c>
      <c r="D210" s="462">
        <v>421.8</v>
      </c>
      <c r="E210" s="462">
        <v>521</v>
      </c>
      <c r="F210" s="462">
        <v>1448.9</v>
      </c>
      <c r="G210" s="462">
        <v>878</v>
      </c>
      <c r="H210" s="462">
        <v>1924</v>
      </c>
      <c r="I210" s="440">
        <v>2603.6999999999998</v>
      </c>
      <c r="J210" s="440">
        <v>3873.8</v>
      </c>
      <c r="K210" s="462">
        <v>3140.4</v>
      </c>
      <c r="L210" s="440">
        <v>1304.3</v>
      </c>
      <c r="M210" s="440">
        <v>1581.1</v>
      </c>
      <c r="N210" s="440">
        <v>2032.7</v>
      </c>
      <c r="O210" s="440"/>
      <c r="P210" s="440"/>
      <c r="Q210" s="440"/>
    </row>
    <row r="211" spans="1:133" s="12" customFormat="1">
      <c r="A211" s="409" t="s">
        <v>766</v>
      </c>
      <c r="B211" s="462">
        <v>214.8</v>
      </c>
      <c r="C211" s="462">
        <v>395.1</v>
      </c>
      <c r="D211" s="462">
        <v>477.5</v>
      </c>
      <c r="E211" s="462">
        <v>567.70000000000005</v>
      </c>
      <c r="F211" s="462">
        <v>803.6</v>
      </c>
      <c r="G211" s="462">
        <v>576.1</v>
      </c>
      <c r="H211" s="462">
        <v>527.6</v>
      </c>
      <c r="I211" s="440">
        <v>1192</v>
      </c>
      <c r="J211" s="440">
        <v>992.5</v>
      </c>
      <c r="K211" s="462">
        <v>1209</v>
      </c>
      <c r="L211" s="440">
        <v>1401</v>
      </c>
      <c r="M211" s="440">
        <v>1675</v>
      </c>
      <c r="N211" s="440">
        <v>2098</v>
      </c>
      <c r="O211" s="440"/>
      <c r="P211" s="440"/>
      <c r="Q211" s="440"/>
    </row>
    <row r="212" spans="1:133" s="12" customFormat="1" ht="13">
      <c r="A212" s="416" t="s">
        <v>768</v>
      </c>
      <c r="B212" s="462">
        <v>326.2</v>
      </c>
      <c r="C212" s="462">
        <v>516.5</v>
      </c>
      <c r="D212" s="462">
        <v>610.1</v>
      </c>
      <c r="E212" s="462"/>
      <c r="F212" s="462"/>
      <c r="G212" s="462"/>
      <c r="H212" s="462">
        <v>791.7</v>
      </c>
      <c r="I212" s="440">
        <v>1544.1</v>
      </c>
      <c r="J212" s="440">
        <v>1365</v>
      </c>
      <c r="K212" s="462">
        <v>1638.4</v>
      </c>
      <c r="L212" s="440">
        <v>1965.2</v>
      </c>
      <c r="M212" s="440">
        <v>2359</v>
      </c>
      <c r="N212" s="440">
        <v>2830</v>
      </c>
      <c r="O212" s="440"/>
      <c r="P212" s="440"/>
      <c r="Q212" s="440"/>
    </row>
    <row r="213" spans="1:133" s="12" customFormat="1" ht="13">
      <c r="A213" s="416" t="s">
        <v>761</v>
      </c>
      <c r="B213" s="462">
        <v>111.4</v>
      </c>
      <c r="C213" s="462">
        <v>121.4</v>
      </c>
      <c r="D213" s="462">
        <v>132.6</v>
      </c>
      <c r="E213" s="462"/>
      <c r="F213" s="462"/>
      <c r="G213" s="462"/>
      <c r="H213" s="462">
        <v>264.10000000000002</v>
      </c>
      <c r="I213" s="440">
        <v>352.1</v>
      </c>
      <c r="J213" s="440">
        <v>372.5</v>
      </c>
      <c r="K213" s="462">
        <v>429.5</v>
      </c>
      <c r="L213" s="440">
        <v>564.20000000000005</v>
      </c>
      <c r="M213" s="440">
        <v>684</v>
      </c>
      <c r="N213" s="440">
        <v>732</v>
      </c>
      <c r="O213" s="440"/>
      <c r="P213" s="440"/>
      <c r="Q213" s="440"/>
    </row>
    <row r="214" spans="1:133" s="12" customFormat="1">
      <c r="A214" s="409" t="s">
        <v>769</v>
      </c>
      <c r="B214" s="464">
        <v>16.100000000000001</v>
      </c>
      <c r="C214" s="464">
        <v>14.2</v>
      </c>
      <c r="D214" s="464">
        <v>14.2</v>
      </c>
      <c r="E214" s="462"/>
      <c r="F214" s="462">
        <v>686.8</v>
      </c>
      <c r="G214" s="462">
        <v>346.9</v>
      </c>
      <c r="H214" s="462">
        <v>637.9</v>
      </c>
      <c r="I214" s="440">
        <v>123.7</v>
      </c>
      <c r="J214" s="440">
        <v>85.5</v>
      </c>
      <c r="K214" s="462">
        <v>-138.4</v>
      </c>
      <c r="L214" s="440">
        <v>-56.2</v>
      </c>
      <c r="M214" s="440">
        <v>-57.5</v>
      </c>
      <c r="N214" s="440">
        <v>-20.7</v>
      </c>
      <c r="O214" s="440"/>
      <c r="P214" s="440"/>
      <c r="Q214" s="440"/>
    </row>
    <row r="215" spans="1:133" s="12" customFormat="1" ht="13">
      <c r="A215" s="416" t="s">
        <v>768</v>
      </c>
      <c r="B215" s="464"/>
      <c r="C215" s="464"/>
      <c r="D215" s="464"/>
      <c r="E215" s="464"/>
      <c r="F215" s="462"/>
      <c r="G215" s="462"/>
      <c r="H215" s="462">
        <v>619.9</v>
      </c>
      <c r="I215" s="440">
        <v>160</v>
      </c>
      <c r="J215" s="440">
        <v>967.7</v>
      </c>
      <c r="K215" s="462">
        <v>750</v>
      </c>
      <c r="L215" s="440">
        <v>0</v>
      </c>
      <c r="M215" s="440">
        <v>0</v>
      </c>
      <c r="N215" s="440">
        <v>0</v>
      </c>
      <c r="O215" s="440"/>
      <c r="P215" s="440"/>
      <c r="Q215" s="440"/>
    </row>
    <row r="216" spans="1:133" s="12" customFormat="1" ht="13">
      <c r="A216" s="416" t="s">
        <v>761</v>
      </c>
      <c r="B216" s="462">
        <v>16.100000000000001</v>
      </c>
      <c r="C216" s="462">
        <v>14.2</v>
      </c>
      <c r="D216" s="462">
        <v>14.2</v>
      </c>
      <c r="E216" s="464"/>
      <c r="F216" s="464"/>
      <c r="G216" s="464"/>
      <c r="H216" s="464">
        <v>18</v>
      </c>
      <c r="I216" s="442">
        <v>36.299999999999997</v>
      </c>
      <c r="J216" s="442">
        <v>882.2</v>
      </c>
      <c r="K216" s="464">
        <v>888.4</v>
      </c>
      <c r="L216" s="442">
        <v>56.2</v>
      </c>
      <c r="M216" s="442">
        <v>57.5</v>
      </c>
      <c r="N216" s="442">
        <v>20.7</v>
      </c>
      <c r="O216" s="442"/>
      <c r="P216" s="442"/>
      <c r="Q216" s="442"/>
    </row>
    <row r="217" spans="1:133" s="12" customFormat="1">
      <c r="A217" s="409" t="s">
        <v>770</v>
      </c>
      <c r="B217" s="462">
        <v>36.799999999999997</v>
      </c>
      <c r="C217" s="462">
        <v>37.4</v>
      </c>
      <c r="D217" s="462">
        <v>41.5</v>
      </c>
      <c r="E217" s="462">
        <v>-46.7</v>
      </c>
      <c r="F217" s="462">
        <v>-41.5</v>
      </c>
      <c r="G217" s="462">
        <v>-45</v>
      </c>
      <c r="H217" s="462">
        <v>794.5</v>
      </c>
      <c r="I217" s="440">
        <v>1288</v>
      </c>
      <c r="J217" s="440">
        <v>2795.8</v>
      </c>
      <c r="K217" s="462">
        <v>2069.8000000000002</v>
      </c>
      <c r="L217" s="440">
        <v>-40.5</v>
      </c>
      <c r="M217" s="440">
        <v>-36.4</v>
      </c>
      <c r="N217" s="440">
        <v>-44.6</v>
      </c>
      <c r="O217" s="440"/>
      <c r="P217" s="440"/>
      <c r="Q217" s="440"/>
    </row>
    <row r="218" spans="1:133" s="12" customFormat="1" ht="13">
      <c r="A218" s="416" t="s">
        <v>768</v>
      </c>
      <c r="B218" s="462"/>
      <c r="C218" s="462"/>
      <c r="D218" s="462"/>
      <c r="E218" s="464"/>
      <c r="F218" s="464"/>
      <c r="G218" s="464"/>
      <c r="H218" s="464">
        <v>822.3</v>
      </c>
      <c r="I218" s="442">
        <v>2266.4</v>
      </c>
      <c r="J218" s="442">
        <v>3774.2</v>
      </c>
      <c r="K218" s="464">
        <v>2083.9</v>
      </c>
      <c r="L218" s="442">
        <v>0</v>
      </c>
      <c r="M218" s="442">
        <v>0</v>
      </c>
      <c r="N218" s="442">
        <v>0</v>
      </c>
      <c r="O218" s="442"/>
      <c r="P218" s="442"/>
      <c r="Q218" s="442"/>
    </row>
    <row r="219" spans="1:133" s="12" customFormat="1" ht="13">
      <c r="A219" s="416" t="s">
        <v>761</v>
      </c>
      <c r="B219" s="462">
        <v>36.799999999999997</v>
      </c>
      <c r="C219" s="462">
        <v>37.4</v>
      </c>
      <c r="D219" s="462">
        <v>41.5</v>
      </c>
      <c r="E219" s="462"/>
      <c r="F219" s="462"/>
      <c r="G219" s="462"/>
      <c r="H219" s="462">
        <v>27.8</v>
      </c>
      <c r="I219" s="440">
        <v>978.4</v>
      </c>
      <c r="J219" s="440">
        <v>978.4</v>
      </c>
      <c r="K219" s="462">
        <v>14.1</v>
      </c>
      <c r="L219" s="440">
        <v>40.5</v>
      </c>
      <c r="M219" s="440">
        <v>36.4</v>
      </c>
      <c r="N219" s="440">
        <v>44.6</v>
      </c>
      <c r="O219" s="440"/>
      <c r="P219" s="440"/>
      <c r="Q219" s="440"/>
    </row>
    <row r="220" spans="1:133" s="12" customFormat="1">
      <c r="A220" s="409"/>
      <c r="B220" s="462"/>
      <c r="C220" s="462"/>
      <c r="D220" s="462"/>
      <c r="E220" s="462"/>
      <c r="F220" s="462"/>
      <c r="G220" s="462"/>
      <c r="H220" s="462"/>
      <c r="I220" s="440"/>
      <c r="J220" s="440"/>
      <c r="K220" s="462"/>
      <c r="L220" s="440"/>
      <c r="M220" s="440"/>
      <c r="N220" s="440"/>
      <c r="O220" s="440"/>
      <c r="P220" s="440"/>
      <c r="Q220" s="440"/>
    </row>
    <row r="221" spans="1:133" s="689" customFormat="1" ht="13">
      <c r="A221" s="411" t="s">
        <v>771</v>
      </c>
      <c r="B221" s="164">
        <f t="shared" ref="B221:I221" si="11">B188+B192-B196-B207</f>
        <v>-523.95220999999992</v>
      </c>
      <c r="C221" s="164">
        <f t="shared" si="11"/>
        <v>-3278.0487400000002</v>
      </c>
      <c r="D221" s="164">
        <f t="shared" si="11"/>
        <v>-3579.0405000000001</v>
      </c>
      <c r="E221" s="164">
        <f t="shared" si="11"/>
        <v>-3012.4</v>
      </c>
      <c r="F221" s="164">
        <f t="shared" si="11"/>
        <v>-3086.8</v>
      </c>
      <c r="G221" s="164">
        <f t="shared" si="11"/>
        <v>-1433.8000000000002</v>
      </c>
      <c r="H221" s="164">
        <f t="shared" si="11"/>
        <v>-4212.2999999999993</v>
      </c>
      <c r="I221" s="412">
        <f t="shared" si="11"/>
        <v>-3607.1</v>
      </c>
      <c r="J221" s="412">
        <f>J188+J192-J196-J207</f>
        <v>-4731</v>
      </c>
      <c r="K221" s="164">
        <f>K188+K192-K196-K207</f>
        <v>-4101.8</v>
      </c>
      <c r="L221" s="412">
        <f>L188+L192-L196-L207</f>
        <v>-2304.1</v>
      </c>
      <c r="M221" s="412">
        <f>M188+M192-M196-M207</f>
        <v>-2142.1</v>
      </c>
      <c r="N221" s="412">
        <f>N188+N192-N196-N207</f>
        <v>-2297.4</v>
      </c>
      <c r="O221" s="412"/>
      <c r="P221" s="412"/>
      <c r="Q221" s="4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row>
    <row r="222" spans="1:133" s="12" customFormat="1" ht="13">
      <c r="A222" s="406"/>
      <c r="B222" s="628"/>
      <c r="C222" s="628"/>
      <c r="D222" s="628"/>
      <c r="E222" s="628"/>
      <c r="F222" s="628"/>
      <c r="G222" s="628"/>
      <c r="H222" s="628"/>
      <c r="I222" s="629"/>
      <c r="J222" s="629"/>
      <c r="K222" s="628"/>
      <c r="L222" s="629"/>
      <c r="M222" s="629"/>
      <c r="N222" s="629"/>
      <c r="O222" s="629"/>
      <c r="P222" s="629"/>
      <c r="Q222" s="629"/>
    </row>
    <row r="223" spans="1:133" ht="20">
      <c r="A223" s="369" t="s">
        <v>432</v>
      </c>
      <c r="B223" s="57"/>
      <c r="C223" s="57"/>
      <c r="D223" s="57"/>
      <c r="E223" s="57"/>
      <c r="F223" s="549"/>
      <c r="G223" s="141"/>
      <c r="H223" s="141"/>
      <c r="I223" s="141"/>
      <c r="J223" s="141"/>
      <c r="L223" s="141"/>
      <c r="M223" s="141"/>
      <c r="N223" s="141"/>
      <c r="O223" s="141"/>
      <c r="P223" s="141"/>
      <c r="Q223" s="141"/>
    </row>
    <row r="224" spans="1:133" s="11" customFormat="1" ht="15" customHeight="1">
      <c r="A224" s="614" t="s">
        <v>748</v>
      </c>
      <c r="B224" s="453">
        <v>2012</v>
      </c>
      <c r="C224" s="453">
        <v>2013</v>
      </c>
      <c r="D224" s="453">
        <v>2014</v>
      </c>
      <c r="E224" s="453">
        <v>2015</v>
      </c>
      <c r="F224" s="453">
        <v>2016</v>
      </c>
      <c r="G224" s="453">
        <v>2017</v>
      </c>
      <c r="H224" s="407">
        <v>2018</v>
      </c>
      <c r="I224" s="407">
        <v>2019</v>
      </c>
      <c r="J224" s="407">
        <v>2020</v>
      </c>
      <c r="K224" s="453">
        <v>2021</v>
      </c>
      <c r="L224" s="407">
        <v>2022</v>
      </c>
      <c r="M224" s="407">
        <v>2023</v>
      </c>
      <c r="N224" s="407"/>
      <c r="O224" s="407"/>
      <c r="P224" s="407"/>
      <c r="Q224" s="407"/>
    </row>
    <row r="225" spans="1:133" s="11" customFormat="1" ht="15" customHeight="1">
      <c r="A225" s="614" t="s">
        <v>749</v>
      </c>
      <c r="B225" s="454" t="s">
        <v>249</v>
      </c>
      <c r="C225" s="454" t="s">
        <v>249</v>
      </c>
      <c r="D225" s="454" t="s">
        <v>249</v>
      </c>
      <c r="E225" s="454" t="s">
        <v>249</v>
      </c>
      <c r="F225" s="454" t="s">
        <v>249</v>
      </c>
      <c r="G225" s="454" t="s">
        <v>249</v>
      </c>
      <c r="H225" s="408" t="s">
        <v>251</v>
      </c>
      <c r="I225" s="408" t="s">
        <v>251</v>
      </c>
      <c r="J225" s="408" t="s">
        <v>251</v>
      </c>
      <c r="K225" s="454" t="s">
        <v>251</v>
      </c>
      <c r="L225" s="408" t="s">
        <v>251</v>
      </c>
      <c r="M225" s="408" t="s">
        <v>251</v>
      </c>
      <c r="N225" s="408"/>
      <c r="O225" s="408"/>
      <c r="P225" s="408"/>
      <c r="Q225" s="408"/>
    </row>
    <row r="226" spans="1:133">
      <c r="A226" s="409" t="s">
        <v>750</v>
      </c>
      <c r="B226" s="141" t="s">
        <v>306</v>
      </c>
      <c r="C226" s="141" t="s">
        <v>306</v>
      </c>
      <c r="D226" s="141" t="s">
        <v>306</v>
      </c>
      <c r="E226" s="141" t="s">
        <v>188</v>
      </c>
      <c r="F226" s="141" t="s">
        <v>188</v>
      </c>
      <c r="G226" s="141" t="s">
        <v>178</v>
      </c>
      <c r="H226" s="410" t="s">
        <v>188</v>
      </c>
      <c r="I226" s="410" t="s">
        <v>178</v>
      </c>
      <c r="J226" s="410" t="s">
        <v>178</v>
      </c>
      <c r="K226" s="141" t="s">
        <v>178</v>
      </c>
      <c r="L226" s="410" t="s">
        <v>178</v>
      </c>
      <c r="M226" s="410" t="s">
        <v>178</v>
      </c>
      <c r="N226" s="410"/>
      <c r="O226" s="410"/>
      <c r="P226" s="410"/>
      <c r="Q226" s="410"/>
    </row>
    <row r="227" spans="1:133">
      <c r="A227" s="409"/>
      <c r="B227" s="141"/>
      <c r="C227" s="141"/>
      <c r="D227" s="141"/>
      <c r="E227" s="141"/>
      <c r="F227" s="141"/>
      <c r="G227" s="141"/>
      <c r="H227" s="410"/>
      <c r="I227" s="410"/>
      <c r="J227" s="410"/>
      <c r="L227" s="410"/>
      <c r="M227" s="410"/>
      <c r="N227" s="410"/>
      <c r="O227" s="410"/>
      <c r="P227" s="410"/>
      <c r="Q227" s="410"/>
    </row>
    <row r="228" spans="1:133" s="4" customFormat="1" ht="13">
      <c r="A228" s="411" t="s">
        <v>751</v>
      </c>
      <c r="B228" s="230">
        <f>B230+B234</f>
        <v>835.04778999999996</v>
      </c>
      <c r="C228" s="230">
        <f>C230+C234</f>
        <v>96.951260000000005</v>
      </c>
      <c r="D228" s="230">
        <f>D230+D234</f>
        <v>-174.04050000000001</v>
      </c>
      <c r="E228" s="230">
        <v>-410.6</v>
      </c>
      <c r="F228" s="230">
        <v>857</v>
      </c>
      <c r="G228" s="230">
        <v>180.4</v>
      </c>
      <c r="H228" s="540">
        <v>0</v>
      </c>
      <c r="I228" s="540">
        <v>0</v>
      </c>
      <c r="J228" s="540">
        <v>0</v>
      </c>
      <c r="K228" s="230">
        <v>0</v>
      </c>
      <c r="L228" s="540">
        <v>0</v>
      </c>
      <c r="M228" s="540">
        <v>0</v>
      </c>
      <c r="N228" s="540"/>
      <c r="O228" s="540"/>
      <c r="P228" s="540"/>
      <c r="Q228" s="540"/>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row>
    <row r="229" spans="1:133" s="5" customFormat="1" ht="13">
      <c r="A229" s="406"/>
      <c r="B229" s="650"/>
      <c r="C229" s="650"/>
      <c r="D229" s="650"/>
      <c r="E229" s="650"/>
      <c r="F229" s="650"/>
      <c r="G229" s="650"/>
      <c r="H229" s="557"/>
      <c r="I229" s="557"/>
      <c r="J229" s="557"/>
      <c r="K229" s="650"/>
      <c r="L229" s="557"/>
      <c r="M229" s="557"/>
      <c r="N229" s="557"/>
      <c r="O229" s="557"/>
      <c r="P229" s="557"/>
      <c r="Q229" s="557"/>
    </row>
    <row r="230" spans="1:133" s="4" customFormat="1" ht="13">
      <c r="A230" s="558" t="s">
        <v>713</v>
      </c>
      <c r="B230" s="463">
        <v>835.04778999999996</v>
      </c>
      <c r="C230" s="463">
        <v>96.951260000000005</v>
      </c>
      <c r="D230" s="463">
        <v>-174.04050000000001</v>
      </c>
      <c r="E230" s="463">
        <v>-410.6</v>
      </c>
      <c r="F230" s="463">
        <v>857</v>
      </c>
      <c r="G230" s="463">
        <v>180.4</v>
      </c>
      <c r="H230" s="441">
        <v>0</v>
      </c>
      <c r="I230" s="441">
        <v>0</v>
      </c>
      <c r="J230" s="441">
        <v>0</v>
      </c>
      <c r="K230" s="463">
        <v>0</v>
      </c>
      <c r="L230" s="441">
        <v>0</v>
      </c>
      <c r="M230" s="441">
        <v>0</v>
      </c>
      <c r="N230" s="441"/>
      <c r="O230" s="441"/>
      <c r="P230" s="441"/>
      <c r="Q230" s="441"/>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row>
    <row r="231" spans="1:133" s="5" customFormat="1" ht="13">
      <c r="A231" s="409" t="s">
        <v>752</v>
      </c>
      <c r="B231" s="462"/>
      <c r="C231" s="462"/>
      <c r="D231" s="462"/>
      <c r="E231" s="462">
        <v>-354.5</v>
      </c>
      <c r="F231" s="464">
        <v>857</v>
      </c>
      <c r="G231" s="462">
        <v>180.4</v>
      </c>
      <c r="H231" s="440"/>
      <c r="I231" s="440"/>
      <c r="J231" s="440"/>
      <c r="K231" s="462"/>
      <c r="L231" s="440"/>
      <c r="M231" s="440"/>
      <c r="N231" s="440"/>
      <c r="O231" s="440"/>
      <c r="P231" s="440"/>
      <c r="Q231" s="440"/>
    </row>
    <row r="232" spans="1:133">
      <c r="A232" s="409" t="s">
        <v>753</v>
      </c>
      <c r="B232" s="462">
        <v>835.04778999999996</v>
      </c>
      <c r="C232" s="462">
        <v>96.95</v>
      </c>
      <c r="D232" s="462">
        <v>-174.04</v>
      </c>
      <c r="E232" s="462">
        <v>-56.1</v>
      </c>
      <c r="F232" s="464"/>
      <c r="G232" s="462"/>
      <c r="H232" s="440"/>
      <c r="I232" s="440"/>
      <c r="J232" s="440"/>
      <c r="K232" s="462"/>
      <c r="L232" s="440"/>
      <c r="M232" s="440"/>
      <c r="N232" s="440"/>
      <c r="O232" s="440"/>
      <c r="P232" s="440"/>
      <c r="Q232" s="440"/>
    </row>
    <row r="233" spans="1:133">
      <c r="A233" s="409"/>
      <c r="B233" s="462"/>
      <c r="C233" s="462"/>
      <c r="D233" s="462"/>
      <c r="E233" s="462"/>
      <c r="F233" s="462"/>
      <c r="G233" s="462"/>
      <c r="H233" s="440"/>
      <c r="I233" s="440"/>
      <c r="J233" s="440"/>
      <c r="K233" s="462"/>
      <c r="L233" s="440"/>
      <c r="M233" s="440"/>
      <c r="N233" s="440"/>
      <c r="O233" s="440"/>
      <c r="P233" s="440"/>
      <c r="Q233" s="440"/>
    </row>
    <row r="234" spans="1:133" s="4" customFormat="1" ht="13">
      <c r="A234" s="558" t="s">
        <v>714</v>
      </c>
      <c r="B234" s="651">
        <v>0</v>
      </c>
      <c r="C234" s="651">
        <v>0</v>
      </c>
      <c r="D234" s="651">
        <v>0</v>
      </c>
      <c r="E234" s="651">
        <v>0</v>
      </c>
      <c r="F234" s="651">
        <v>0</v>
      </c>
      <c r="G234" s="651">
        <v>0</v>
      </c>
      <c r="H234" s="559">
        <v>0</v>
      </c>
      <c r="I234" s="559">
        <v>0</v>
      </c>
      <c r="J234" s="559">
        <v>0</v>
      </c>
      <c r="K234" s="651">
        <v>0</v>
      </c>
      <c r="L234" s="559">
        <v>0</v>
      </c>
      <c r="M234" s="559"/>
      <c r="N234" s="559"/>
      <c r="O234" s="559"/>
      <c r="P234" s="559"/>
      <c r="Q234" s="559"/>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row>
    <row r="235" spans="1:133">
      <c r="A235" s="409"/>
      <c r="B235" s="464"/>
      <c r="C235" s="464"/>
      <c r="D235" s="464"/>
      <c r="E235" s="464"/>
      <c r="F235" s="464"/>
      <c r="G235" s="464"/>
      <c r="H235" s="442"/>
      <c r="I235" s="442"/>
      <c r="J235" s="442"/>
      <c r="K235" s="464"/>
      <c r="L235" s="442"/>
      <c r="M235" s="442"/>
      <c r="N235" s="442"/>
      <c r="O235" s="442"/>
      <c r="P235" s="442"/>
      <c r="Q235" s="442"/>
    </row>
    <row r="236" spans="1:133" s="4" customFormat="1" ht="13">
      <c r="A236" s="411" t="s">
        <v>754</v>
      </c>
      <c r="B236" s="230">
        <f>B238+B249</f>
        <v>1359</v>
      </c>
      <c r="C236" s="230">
        <f>C238+C249</f>
        <v>3375</v>
      </c>
      <c r="D236" s="230">
        <f>D238+D249</f>
        <v>3405</v>
      </c>
      <c r="E236" s="230">
        <f>E238+E249</f>
        <v>2601.8000000000002</v>
      </c>
      <c r="F236" s="230">
        <f>F238+F249</f>
        <v>3943.8</v>
      </c>
      <c r="G236" s="230">
        <v>1614.2</v>
      </c>
      <c r="H236" s="540">
        <f t="shared" ref="H236" si="12">H238+H248</f>
        <v>373.8</v>
      </c>
      <c r="I236" s="540">
        <v>1866.7</v>
      </c>
      <c r="J236" s="540">
        <v>1558.9</v>
      </c>
      <c r="K236" s="230">
        <v>1389.4</v>
      </c>
      <c r="L236" s="540">
        <v>1140.2</v>
      </c>
      <c r="M236" s="540">
        <v>1000.2</v>
      </c>
      <c r="N236" s="540"/>
      <c r="O236" s="540"/>
      <c r="P236" s="540"/>
      <c r="Q236" s="540"/>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row>
    <row r="237" spans="1:133" s="5" customFormat="1" ht="13">
      <c r="A237" s="406"/>
      <c r="B237" s="650"/>
      <c r="C237" s="650"/>
      <c r="D237" s="650"/>
      <c r="E237" s="650"/>
      <c r="F237" s="650"/>
      <c r="G237" s="650"/>
      <c r="H237" s="557"/>
      <c r="I237" s="557"/>
      <c r="J237" s="557"/>
      <c r="K237" s="650"/>
      <c r="L237" s="557"/>
      <c r="M237" s="557"/>
      <c r="N237" s="557"/>
      <c r="O237" s="557"/>
      <c r="P237" s="557"/>
      <c r="Q237" s="557"/>
    </row>
    <row r="238" spans="1:133" s="4" customFormat="1" ht="13">
      <c r="A238" s="558" t="s">
        <v>713</v>
      </c>
      <c r="B238" s="463">
        <v>1197.0999999999999</v>
      </c>
      <c r="C238" s="463">
        <v>3031.5</v>
      </c>
      <c r="D238" s="463">
        <v>2983.2</v>
      </c>
      <c r="E238" s="463">
        <f>E239+E247</f>
        <v>2080.8000000000002</v>
      </c>
      <c r="F238" s="463">
        <f t="shared" ref="F238" si="13">F239+F247</f>
        <v>2494.9</v>
      </c>
      <c r="G238" s="463">
        <v>736.2</v>
      </c>
      <c r="H238" s="441">
        <f t="shared" ref="H238" si="14">H239+H246</f>
        <v>373.8</v>
      </c>
      <c r="I238" s="441">
        <v>-629.4</v>
      </c>
      <c r="J238" s="441">
        <v>18.5</v>
      </c>
      <c r="K238" s="463">
        <v>212.7</v>
      </c>
      <c r="L238" s="441">
        <v>-12.6</v>
      </c>
      <c r="M238" s="441">
        <v>1056.0999999999999</v>
      </c>
      <c r="N238" s="441"/>
      <c r="O238" s="441"/>
      <c r="P238" s="441"/>
      <c r="Q238" s="441"/>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row>
    <row r="239" spans="1:133">
      <c r="A239" s="409" t="s">
        <v>755</v>
      </c>
      <c r="B239" s="462">
        <v>997.1</v>
      </c>
      <c r="C239" s="462">
        <v>2726.5</v>
      </c>
      <c r="D239" s="462">
        <v>2983.2</v>
      </c>
      <c r="E239" s="462">
        <v>2080.8000000000002</v>
      </c>
      <c r="F239" s="462">
        <v>2494.9</v>
      </c>
      <c r="G239" s="462">
        <v>736.2</v>
      </c>
      <c r="H239" s="440">
        <v>373.8</v>
      </c>
      <c r="I239" s="440">
        <v>-629.4</v>
      </c>
      <c r="J239" s="440">
        <v>18.5</v>
      </c>
      <c r="K239" s="462">
        <v>212.7</v>
      </c>
      <c r="L239" s="440">
        <v>-12.6</v>
      </c>
      <c r="M239" s="440">
        <v>1056.0999999999999</v>
      </c>
      <c r="N239" s="440"/>
      <c r="O239" s="440"/>
      <c r="P239" s="440"/>
      <c r="Q239" s="440"/>
    </row>
    <row r="240" spans="1:133">
      <c r="A240" s="409" t="s">
        <v>756</v>
      </c>
      <c r="B240" s="462">
        <v>497.1</v>
      </c>
      <c r="C240" s="462">
        <v>1449.1</v>
      </c>
      <c r="D240" s="462">
        <v>1419.9</v>
      </c>
      <c r="E240" s="462">
        <v>1075.5</v>
      </c>
      <c r="F240" s="462">
        <v>1934.1</v>
      </c>
      <c r="G240" s="462">
        <v>530.9</v>
      </c>
      <c r="H240" s="440">
        <v>30.2</v>
      </c>
      <c r="I240" s="440">
        <v>-329.4</v>
      </c>
      <c r="J240" s="440">
        <v>0</v>
      </c>
      <c r="K240" s="462">
        <v>100</v>
      </c>
      <c r="L240" s="440">
        <v>12.6</v>
      </c>
      <c r="M240" s="440">
        <v>538.4</v>
      </c>
      <c r="N240" s="440"/>
      <c r="O240" s="440"/>
      <c r="P240" s="440"/>
      <c r="Q240" s="440"/>
    </row>
    <row r="241" spans="1:133" ht="13" hidden="1">
      <c r="A241" s="416" t="s">
        <v>757</v>
      </c>
      <c r="B241" s="462">
        <v>3470.2</v>
      </c>
      <c r="C241" s="462">
        <v>5498.9</v>
      </c>
      <c r="D241" s="462">
        <v>6784.3</v>
      </c>
      <c r="E241" s="462"/>
      <c r="F241" s="462"/>
      <c r="G241" s="462"/>
      <c r="H241" s="440"/>
      <c r="I241" s="440"/>
      <c r="J241" s="440"/>
      <c r="K241" s="462"/>
      <c r="L241" s="440"/>
      <c r="M241" s="440"/>
      <c r="N241" s="440"/>
      <c r="O241" s="440"/>
      <c r="P241" s="440"/>
      <c r="Q241" s="440"/>
    </row>
    <row r="242" spans="1:133" ht="13" hidden="1">
      <c r="A242" s="416" t="s">
        <v>758</v>
      </c>
      <c r="B242" s="462">
        <v>2973.1</v>
      </c>
      <c r="C242" s="462">
        <v>4049.8</v>
      </c>
      <c r="D242" s="462">
        <v>5364.4</v>
      </c>
      <c r="E242" s="462"/>
      <c r="F242" s="462"/>
      <c r="G242" s="462"/>
      <c r="H242" s="440"/>
      <c r="I242" s="440"/>
      <c r="J242" s="440"/>
      <c r="K242" s="462"/>
      <c r="L242" s="440"/>
      <c r="M242" s="440"/>
      <c r="N242" s="440"/>
      <c r="O242" s="440"/>
      <c r="P242" s="440"/>
      <c r="Q242" s="440"/>
    </row>
    <row r="243" spans="1:133">
      <c r="A243" s="409" t="s">
        <v>759</v>
      </c>
      <c r="B243" s="462">
        <v>500</v>
      </c>
      <c r="C243" s="462">
        <v>1277.4000000000001</v>
      </c>
      <c r="D243" s="462">
        <v>1563.3</v>
      </c>
      <c r="E243" s="462">
        <v>1005.3</v>
      </c>
      <c r="F243" s="462">
        <v>560.79999999999995</v>
      </c>
      <c r="G243" s="462">
        <v>205.3</v>
      </c>
      <c r="H243" s="440">
        <v>343.6</v>
      </c>
      <c r="I243" s="440">
        <v>-300</v>
      </c>
      <c r="J243" s="440">
        <v>18.5</v>
      </c>
      <c r="K243" s="462">
        <v>112.7</v>
      </c>
      <c r="L243" s="440">
        <v>0</v>
      </c>
      <c r="M243" s="440">
        <v>517.70000000000005</v>
      </c>
      <c r="N243" s="440"/>
      <c r="O243" s="440"/>
      <c r="P243" s="440"/>
      <c r="Q243" s="440"/>
    </row>
    <row r="244" spans="1:133" ht="13" hidden="1">
      <c r="A244" s="416" t="s">
        <v>760</v>
      </c>
      <c r="B244" s="462">
        <v>606.70000000000005</v>
      </c>
      <c r="C244" s="462">
        <v>1415.7</v>
      </c>
      <c r="D244" s="462">
        <v>1920</v>
      </c>
      <c r="E244" s="462"/>
      <c r="F244" s="462"/>
      <c r="G244" s="462"/>
      <c r="H244" s="440"/>
      <c r="I244" s="440"/>
      <c r="J244" s="440"/>
      <c r="K244" s="462"/>
      <c r="L244" s="440"/>
      <c r="M244" s="440"/>
      <c r="N244" s="440"/>
      <c r="O244" s="440"/>
      <c r="P244" s="440"/>
      <c r="Q244" s="440"/>
    </row>
    <row r="245" spans="1:133" ht="13" hidden="1">
      <c r="A245" s="416" t="s">
        <v>761</v>
      </c>
      <c r="B245" s="462">
        <v>106.7</v>
      </c>
      <c r="C245" s="462">
        <v>138.30000000000001</v>
      </c>
      <c r="D245" s="462">
        <v>356.7</v>
      </c>
      <c r="E245" s="462"/>
      <c r="F245" s="462"/>
      <c r="G245" s="462"/>
      <c r="H245" s="440"/>
      <c r="I245" s="440"/>
      <c r="J245" s="440"/>
      <c r="K245" s="462"/>
      <c r="L245" s="440"/>
      <c r="M245" s="440"/>
      <c r="N245" s="440"/>
      <c r="O245" s="440"/>
      <c r="P245" s="440"/>
      <c r="Q245" s="440"/>
    </row>
    <row r="246" spans="1:133">
      <c r="A246" s="409" t="s">
        <v>765</v>
      </c>
      <c r="B246" s="462"/>
      <c r="C246" s="462"/>
      <c r="D246" s="462"/>
      <c r="E246" s="462"/>
      <c r="F246" s="462"/>
      <c r="G246" s="462"/>
      <c r="H246" s="440"/>
      <c r="I246" s="440"/>
      <c r="J246" s="440"/>
      <c r="K246" s="462"/>
      <c r="L246" s="440"/>
      <c r="M246" s="440"/>
      <c r="N246" s="440"/>
      <c r="O246" s="440"/>
      <c r="P246" s="440"/>
      <c r="Q246" s="440"/>
    </row>
    <row r="247" spans="1:133">
      <c r="A247" s="409" t="s">
        <v>763</v>
      </c>
      <c r="B247" s="464">
        <v>200</v>
      </c>
      <c r="C247" s="464">
        <v>305</v>
      </c>
      <c r="D247" s="464"/>
      <c r="E247" s="464"/>
      <c r="F247" s="462"/>
      <c r="G247" s="462"/>
      <c r="H247" s="440"/>
      <c r="I247" s="440"/>
      <c r="J247" s="440"/>
      <c r="K247" s="462"/>
      <c r="L247" s="440"/>
      <c r="M247" s="440"/>
      <c r="N247" s="440"/>
      <c r="O247" s="440"/>
      <c r="P247" s="440"/>
      <c r="Q247" s="440"/>
    </row>
    <row r="248" spans="1:133">
      <c r="A248" s="409"/>
      <c r="B248" s="462"/>
      <c r="C248" s="462"/>
      <c r="D248" s="462"/>
      <c r="E248" s="462"/>
      <c r="F248" s="462"/>
      <c r="G248" s="462"/>
      <c r="H248" s="440"/>
      <c r="I248" s="440"/>
      <c r="J248" s="440"/>
      <c r="K248" s="462"/>
      <c r="L248" s="440"/>
      <c r="M248" s="440"/>
      <c r="N248" s="440"/>
      <c r="O248" s="440"/>
      <c r="P248" s="440"/>
      <c r="Q248" s="440"/>
    </row>
    <row r="249" spans="1:133" s="4" customFormat="1" ht="13">
      <c r="A249" s="558" t="s">
        <v>714</v>
      </c>
      <c r="B249" s="463">
        <v>161.9</v>
      </c>
      <c r="C249" s="463">
        <v>343.5</v>
      </c>
      <c r="D249" s="463">
        <v>421.8</v>
      </c>
      <c r="E249" s="463">
        <f>E251+E255</f>
        <v>521</v>
      </c>
      <c r="F249" s="463">
        <f>F251+F255</f>
        <v>1448.9</v>
      </c>
      <c r="G249" s="463">
        <v>878</v>
      </c>
      <c r="H249" s="441">
        <f t="shared" ref="H249" si="15">H251+H255+H250</f>
        <v>1613.4</v>
      </c>
      <c r="I249" s="441">
        <v>2496.1</v>
      </c>
      <c r="J249" s="441">
        <v>1540.8</v>
      </c>
      <c r="K249" s="463">
        <v>1176.5999999999999</v>
      </c>
      <c r="L249" s="441">
        <v>1152.8</v>
      </c>
      <c r="M249" s="441">
        <v>-56</v>
      </c>
      <c r="N249" s="441"/>
      <c r="O249" s="441"/>
      <c r="P249" s="441"/>
      <c r="Q249" s="441"/>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row>
    <row r="250" spans="1:133" s="5" customFormat="1" ht="13">
      <c r="A250" s="409" t="s">
        <v>776</v>
      </c>
      <c r="B250" s="462"/>
      <c r="C250" s="462"/>
      <c r="D250" s="462"/>
      <c r="E250" s="462"/>
      <c r="F250" s="462"/>
      <c r="G250" s="462"/>
      <c r="H250" s="440">
        <v>640</v>
      </c>
      <c r="I250" s="440">
        <v>640</v>
      </c>
      <c r="J250" s="440">
        <v>820</v>
      </c>
      <c r="K250" s="462">
        <v>550</v>
      </c>
      <c r="L250" s="440">
        <v>390</v>
      </c>
      <c r="M250" s="440">
        <v>0</v>
      </c>
      <c r="N250" s="440"/>
      <c r="O250" s="440"/>
      <c r="P250" s="440"/>
      <c r="Q250" s="440"/>
    </row>
    <row r="251" spans="1:133" s="5" customFormat="1" ht="13">
      <c r="A251" s="409" t="s">
        <v>755</v>
      </c>
      <c r="B251" s="462"/>
      <c r="C251" s="462"/>
      <c r="D251" s="462"/>
      <c r="E251" s="462"/>
      <c r="F251" s="464"/>
      <c r="G251" s="462"/>
      <c r="H251" s="560"/>
      <c r="I251" s="440"/>
      <c r="J251" s="440"/>
      <c r="K251" s="462"/>
      <c r="L251" s="440"/>
      <c r="M251" s="440"/>
      <c r="N251" s="440"/>
      <c r="O251" s="440"/>
      <c r="P251" s="440"/>
      <c r="Q251" s="440"/>
    </row>
    <row r="252" spans="1:133">
      <c r="A252" s="409" t="s">
        <v>770</v>
      </c>
      <c r="B252" s="462"/>
      <c r="C252" s="462"/>
      <c r="D252" s="462"/>
      <c r="E252" s="462"/>
      <c r="F252" s="464"/>
      <c r="G252" s="462"/>
      <c r="H252" s="440"/>
      <c r="I252" s="440"/>
      <c r="J252" s="440"/>
      <c r="K252" s="462"/>
      <c r="L252" s="440"/>
      <c r="M252" s="440"/>
      <c r="N252" s="440"/>
      <c r="O252" s="440"/>
      <c r="P252" s="440"/>
      <c r="Q252" s="440"/>
    </row>
    <row r="253" spans="1:133" ht="13" hidden="1">
      <c r="A253" s="416" t="s">
        <v>760</v>
      </c>
      <c r="B253" s="462" t="s">
        <v>320</v>
      </c>
      <c r="C253" s="462" t="s">
        <v>320</v>
      </c>
      <c r="D253" s="462" t="s">
        <v>320</v>
      </c>
      <c r="E253" s="462"/>
      <c r="F253" s="464"/>
      <c r="G253" s="462"/>
      <c r="H253" s="440"/>
      <c r="I253" s="440"/>
      <c r="J253" s="440"/>
      <c r="K253" s="462"/>
      <c r="L253" s="440"/>
      <c r="M253" s="440"/>
      <c r="N253" s="440"/>
      <c r="O253" s="440"/>
      <c r="P253" s="440"/>
      <c r="Q253" s="440"/>
    </row>
    <row r="254" spans="1:133" ht="13" hidden="1">
      <c r="A254" s="416" t="s">
        <v>761</v>
      </c>
      <c r="B254" s="462" t="s">
        <v>320</v>
      </c>
      <c r="C254" s="462" t="s">
        <v>320</v>
      </c>
      <c r="D254" s="462" t="s">
        <v>320</v>
      </c>
      <c r="E254" s="462"/>
      <c r="F254" s="464"/>
      <c r="G254" s="462"/>
      <c r="H254" s="440"/>
      <c r="I254" s="440"/>
      <c r="J254" s="440"/>
      <c r="K254" s="462"/>
      <c r="L254" s="440"/>
      <c r="M254" s="440"/>
      <c r="N254" s="440"/>
      <c r="O254" s="440"/>
      <c r="P254" s="440"/>
      <c r="Q254" s="440"/>
    </row>
    <row r="255" spans="1:133" s="5" customFormat="1" ht="13">
      <c r="A255" s="409" t="s">
        <v>765</v>
      </c>
      <c r="B255" s="462">
        <v>161.9</v>
      </c>
      <c r="C255" s="462">
        <v>343.5</v>
      </c>
      <c r="D255" s="462">
        <v>421.8</v>
      </c>
      <c r="E255" s="462">
        <v>521</v>
      </c>
      <c r="F255" s="462">
        <v>1448.9</v>
      </c>
      <c r="G255" s="462">
        <v>878</v>
      </c>
      <c r="H255" s="440">
        <v>973.4</v>
      </c>
      <c r="I255" s="440">
        <v>1856.1</v>
      </c>
      <c r="J255" s="440">
        <v>720.8</v>
      </c>
      <c r="K255" s="462">
        <v>626.6</v>
      </c>
      <c r="L255" s="440">
        <v>762.8</v>
      </c>
      <c r="M255" s="440">
        <v>-56</v>
      </c>
      <c r="N255" s="440"/>
      <c r="O255" s="440"/>
      <c r="P255" s="440"/>
      <c r="Q255" s="440"/>
    </row>
    <row r="256" spans="1:133">
      <c r="A256" s="409" t="s">
        <v>766</v>
      </c>
      <c r="B256" s="462">
        <v>214.8</v>
      </c>
      <c r="C256" s="462">
        <v>395.1</v>
      </c>
      <c r="D256" s="462">
        <v>477.5</v>
      </c>
      <c r="E256" s="462">
        <v>567.70000000000005</v>
      </c>
      <c r="F256" s="462">
        <v>803.6</v>
      </c>
      <c r="G256" s="409">
        <v>576.1</v>
      </c>
      <c r="H256" s="253">
        <v>337.4</v>
      </c>
      <c r="I256" s="253">
        <v>464.8</v>
      </c>
      <c r="J256" s="253">
        <v>883.7</v>
      </c>
      <c r="K256" s="409">
        <v>1461.6</v>
      </c>
      <c r="L256" s="253">
        <v>817.8</v>
      </c>
      <c r="M256" s="253">
        <v>37.200000000000003</v>
      </c>
      <c r="N256" s="253"/>
      <c r="O256" s="253"/>
      <c r="P256" s="253"/>
      <c r="Q256" s="253"/>
    </row>
    <row r="257" spans="1:133" ht="13" hidden="1">
      <c r="A257" s="416" t="s">
        <v>768</v>
      </c>
      <c r="B257" s="462">
        <v>326.2</v>
      </c>
      <c r="C257" s="462">
        <v>516.5</v>
      </c>
      <c r="D257" s="462">
        <v>610.1</v>
      </c>
      <c r="E257" s="462"/>
      <c r="F257" s="462"/>
      <c r="G257" s="409"/>
      <c r="H257" s="253"/>
      <c r="I257" s="253"/>
      <c r="J257" s="253"/>
      <c r="K257" s="409"/>
      <c r="L257" s="253"/>
      <c r="M257" s="253"/>
      <c r="N257" s="253"/>
      <c r="O257" s="253"/>
      <c r="P257" s="253"/>
      <c r="Q257" s="253"/>
    </row>
    <row r="258" spans="1:133" ht="13" hidden="1">
      <c r="A258" s="416" t="s">
        <v>761</v>
      </c>
      <c r="B258" s="462">
        <v>111.4</v>
      </c>
      <c r="C258" s="462">
        <v>121.4</v>
      </c>
      <c r="D258" s="462">
        <v>132.6</v>
      </c>
      <c r="E258" s="462"/>
      <c r="F258" s="462"/>
      <c r="G258" s="409"/>
      <c r="H258" s="253"/>
      <c r="I258" s="253"/>
      <c r="J258" s="253"/>
      <c r="K258" s="409"/>
      <c r="L258" s="253"/>
      <c r="M258" s="253"/>
      <c r="N258" s="253"/>
      <c r="O258" s="253"/>
      <c r="P258" s="253"/>
      <c r="Q258" s="253"/>
    </row>
    <row r="259" spans="1:133">
      <c r="A259" s="409" t="s">
        <v>769</v>
      </c>
      <c r="B259" s="464">
        <v>16.100000000000001</v>
      </c>
      <c r="C259" s="464">
        <v>14.2</v>
      </c>
      <c r="D259" s="464">
        <v>14.2</v>
      </c>
      <c r="E259" s="462"/>
      <c r="F259" s="462">
        <v>686.8</v>
      </c>
      <c r="G259" s="409">
        <v>346.9</v>
      </c>
      <c r="H259" s="253">
        <v>39.799999999999997</v>
      </c>
      <c r="I259" s="253">
        <v>-36.299999999999997</v>
      </c>
      <c r="J259" s="253">
        <v>-784.2</v>
      </c>
      <c r="K259" s="409">
        <v>-803.5</v>
      </c>
      <c r="L259" s="253">
        <v>-15</v>
      </c>
      <c r="M259" s="253">
        <v>-57.5</v>
      </c>
      <c r="N259" s="253"/>
      <c r="O259" s="253"/>
      <c r="P259" s="253"/>
      <c r="Q259" s="253"/>
    </row>
    <row r="260" spans="1:133" ht="13" hidden="1">
      <c r="A260" s="416" t="s">
        <v>768</v>
      </c>
      <c r="B260" s="464" t="s">
        <v>320</v>
      </c>
      <c r="C260" s="464" t="s">
        <v>320</v>
      </c>
      <c r="D260" s="464" t="s">
        <v>320</v>
      </c>
      <c r="E260" s="464"/>
      <c r="F260" s="462"/>
      <c r="G260" s="409"/>
      <c r="H260" s="253"/>
      <c r="I260" s="442"/>
      <c r="J260" s="442"/>
      <c r="K260" s="464"/>
      <c r="L260" s="442"/>
      <c r="M260" s="442"/>
      <c r="N260" s="442"/>
      <c r="O260" s="442"/>
      <c r="P260" s="442"/>
      <c r="Q260" s="442"/>
    </row>
    <row r="261" spans="1:133" ht="13" hidden="1">
      <c r="A261" s="416" t="s">
        <v>761</v>
      </c>
      <c r="B261" s="462">
        <v>16.100000000000001</v>
      </c>
      <c r="C261" s="462">
        <v>14.2</v>
      </c>
      <c r="D261" s="462">
        <v>14.2</v>
      </c>
      <c r="E261" s="464"/>
      <c r="F261" s="464"/>
      <c r="G261" s="464"/>
      <c r="H261" s="442"/>
      <c r="I261" s="253"/>
      <c r="J261" s="253"/>
      <c r="K261" s="409"/>
      <c r="L261" s="253"/>
      <c r="M261" s="253"/>
      <c r="N261" s="253"/>
      <c r="O261" s="253"/>
      <c r="P261" s="253"/>
      <c r="Q261" s="253"/>
    </row>
    <row r="262" spans="1:133">
      <c r="A262" s="409" t="s">
        <v>770</v>
      </c>
      <c r="B262" s="462">
        <v>36.799999999999997</v>
      </c>
      <c r="C262" s="462">
        <v>37.4</v>
      </c>
      <c r="D262" s="462">
        <v>41.5</v>
      </c>
      <c r="E262" s="462">
        <v>-46.7</v>
      </c>
      <c r="F262" s="462">
        <v>-41.5</v>
      </c>
      <c r="G262" s="464">
        <v>-45</v>
      </c>
      <c r="H262" s="442">
        <v>596.20000000000005</v>
      </c>
      <c r="I262" s="442">
        <v>1427.6</v>
      </c>
      <c r="J262" s="442">
        <v>621.29999999999995</v>
      </c>
      <c r="K262" s="464">
        <v>-31.5</v>
      </c>
      <c r="L262" s="442">
        <v>-40.5</v>
      </c>
      <c r="M262" s="442">
        <v>-35.700000000000003</v>
      </c>
      <c r="N262" s="442"/>
      <c r="O262" s="442"/>
      <c r="P262" s="442"/>
      <c r="Q262" s="442"/>
    </row>
    <row r="263" spans="1:133" ht="13" hidden="1">
      <c r="A263" s="416" t="s">
        <v>768</v>
      </c>
      <c r="B263" s="462" t="s">
        <v>320</v>
      </c>
      <c r="C263" s="462" t="s">
        <v>320</v>
      </c>
      <c r="D263" s="462" t="s">
        <v>320</v>
      </c>
      <c r="E263" s="464"/>
      <c r="F263" s="464"/>
      <c r="G263" s="464"/>
      <c r="H263" s="442"/>
      <c r="I263" s="442"/>
      <c r="J263" s="442"/>
      <c r="K263" s="464"/>
      <c r="L263" s="442"/>
      <c r="M263" s="442"/>
      <c r="N263" s="442"/>
      <c r="O263" s="442"/>
      <c r="P263" s="442"/>
      <c r="Q263" s="442"/>
    </row>
    <row r="264" spans="1:133" ht="13" hidden="1">
      <c r="A264" s="416" t="s">
        <v>761</v>
      </c>
      <c r="B264" s="462">
        <v>36.799999999999997</v>
      </c>
      <c r="C264" s="462">
        <v>37.4</v>
      </c>
      <c r="D264" s="462">
        <v>41.5</v>
      </c>
      <c r="E264" s="462"/>
      <c r="F264" s="462"/>
      <c r="G264" s="652"/>
      <c r="H264" s="560"/>
      <c r="I264" s="560"/>
      <c r="J264" s="560"/>
      <c r="K264" s="652"/>
      <c r="L264" s="560"/>
      <c r="M264" s="560"/>
      <c r="N264" s="560"/>
      <c r="O264" s="560"/>
      <c r="P264" s="560"/>
      <c r="Q264" s="560"/>
    </row>
    <row r="265" spans="1:133">
      <c r="A265" s="409"/>
      <c r="B265" s="462"/>
      <c r="C265" s="462"/>
      <c r="D265" s="462"/>
      <c r="E265" s="462"/>
      <c r="F265" s="462"/>
      <c r="G265" s="462"/>
      <c r="H265" s="440"/>
      <c r="I265" s="440"/>
      <c r="J265" s="440"/>
      <c r="K265" s="462"/>
      <c r="L265" s="440"/>
      <c r="M265" s="440"/>
      <c r="N265" s="440"/>
      <c r="O265" s="440"/>
      <c r="P265" s="440"/>
      <c r="Q265" s="440"/>
    </row>
    <row r="266" spans="1:133" s="530" customFormat="1" ht="13">
      <c r="A266" s="411" t="s">
        <v>771</v>
      </c>
      <c r="B266" s="164">
        <f t="shared" ref="B266:G266" si="16">B230+B234-B238-B249</f>
        <v>-523.95220999999992</v>
      </c>
      <c r="C266" s="164">
        <f t="shared" si="16"/>
        <v>-3278.0487400000002</v>
      </c>
      <c r="D266" s="164">
        <f t="shared" si="16"/>
        <v>-3579.0405000000001</v>
      </c>
      <c r="E266" s="164">
        <f t="shared" si="16"/>
        <v>-3012.4</v>
      </c>
      <c r="F266" s="164">
        <f t="shared" si="16"/>
        <v>-3086.8</v>
      </c>
      <c r="G266" s="164">
        <f t="shared" si="16"/>
        <v>-1433.8000000000002</v>
      </c>
      <c r="H266" s="412">
        <f t="shared" ref="H266" si="17">H231+H235-H239-H249</f>
        <v>-1987.2</v>
      </c>
      <c r="I266" s="412">
        <f>I230+I234-I238-I249</f>
        <v>-1866.6999999999998</v>
      </c>
      <c r="J266" s="412">
        <f>J230+J234-J238-J249</f>
        <v>-1559.3</v>
      </c>
      <c r="K266" s="164">
        <f>K230+K234-K238-K249</f>
        <v>-1389.3</v>
      </c>
      <c r="L266" s="412">
        <f>L230+L234-L238-L249</f>
        <v>-1140.2</v>
      </c>
      <c r="M266" s="412">
        <f>M230+M234-M238-M249</f>
        <v>-1000.0999999999999</v>
      </c>
      <c r="N266" s="412"/>
      <c r="O266" s="412"/>
      <c r="P266" s="412"/>
      <c r="Q266" s="412"/>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row>
    <row r="267" spans="1:133">
      <c r="A267" s="61"/>
      <c r="B267" s="57"/>
      <c r="C267" s="57"/>
      <c r="D267" s="57"/>
      <c r="E267" s="57"/>
      <c r="F267" s="549"/>
      <c r="G267" s="141"/>
      <c r="H267" s="141"/>
      <c r="I267" s="141"/>
      <c r="J267" s="141"/>
      <c r="L267" s="141"/>
      <c r="M267" s="141"/>
      <c r="N267" s="141"/>
      <c r="O267" s="141"/>
      <c r="P267" s="141"/>
      <c r="Q267" s="141"/>
    </row>
    <row r="268" spans="1:133" ht="14">
      <c r="A268" s="641" t="s">
        <v>285</v>
      </c>
      <c r="B268" s="57"/>
      <c r="C268" s="57"/>
      <c r="D268" s="57"/>
      <c r="E268" s="57"/>
      <c r="F268" s="549"/>
      <c r="G268" s="141"/>
      <c r="H268" s="141"/>
      <c r="I268" s="141"/>
      <c r="J268" s="141"/>
      <c r="L268" s="141"/>
      <c r="M268" s="141"/>
      <c r="N268" s="141"/>
      <c r="O268" s="141"/>
      <c r="P268" s="141"/>
      <c r="Q268" s="141"/>
    </row>
    <row r="269" spans="1:133">
      <c r="A269" s="642" t="s">
        <v>777</v>
      </c>
      <c r="B269" s="57"/>
      <c r="C269" s="57"/>
      <c r="D269" s="57"/>
      <c r="E269" s="57"/>
      <c r="F269" s="549"/>
      <c r="G269" s="141"/>
      <c r="H269" s="141"/>
      <c r="I269" s="141"/>
      <c r="J269" s="141"/>
      <c r="L269" s="141"/>
      <c r="M269" s="141"/>
      <c r="N269" s="141"/>
      <c r="O269" s="141"/>
      <c r="P269" s="141"/>
      <c r="Q269" s="141"/>
    </row>
    <row r="270" spans="1:133">
      <c r="A270" s="594"/>
      <c r="B270" s="57"/>
      <c r="C270" s="57"/>
      <c r="D270" s="57"/>
      <c r="E270" s="57"/>
      <c r="F270" s="549"/>
      <c r="G270" s="141"/>
      <c r="H270" s="141"/>
      <c r="I270" s="141"/>
      <c r="J270" s="141"/>
      <c r="L270" s="141"/>
      <c r="M270" s="141"/>
      <c r="N270" s="141"/>
      <c r="O270" s="141"/>
      <c r="P270" s="141"/>
      <c r="Q270" s="141"/>
    </row>
    <row r="271" spans="1:133" ht="20">
      <c r="A271" s="369" t="s">
        <v>441</v>
      </c>
      <c r="B271" s="57"/>
      <c r="C271" s="57"/>
      <c r="D271" s="57"/>
      <c r="E271" s="57"/>
      <c r="F271" s="549"/>
      <c r="G271" s="141"/>
      <c r="H271" s="141"/>
      <c r="I271" s="141"/>
      <c r="J271" s="141"/>
      <c r="L271" s="141"/>
      <c r="M271" s="141"/>
      <c r="N271" s="141"/>
      <c r="O271" s="141"/>
      <c r="P271" s="141"/>
      <c r="Q271" s="141"/>
    </row>
    <row r="272" spans="1:133" s="11" customFormat="1" ht="15" customHeight="1">
      <c r="A272" s="614" t="s">
        <v>749</v>
      </c>
      <c r="B272" s="37"/>
      <c r="C272" s="37"/>
      <c r="D272" s="37"/>
      <c r="E272" s="37"/>
      <c r="F272" s="37"/>
      <c r="G272" s="37"/>
      <c r="H272" s="408" t="s">
        <v>251</v>
      </c>
      <c r="I272" s="408" t="s">
        <v>251</v>
      </c>
      <c r="J272" s="408" t="s">
        <v>251</v>
      </c>
      <c r="K272" s="454" t="s">
        <v>251</v>
      </c>
      <c r="L272" s="408" t="s">
        <v>251</v>
      </c>
      <c r="M272" s="408"/>
      <c r="N272" s="408"/>
      <c r="O272" s="408"/>
      <c r="P272" s="408"/>
      <c r="Q272" s="408"/>
    </row>
    <row r="273" spans="1:133">
      <c r="A273" s="409" t="s">
        <v>750</v>
      </c>
      <c r="B273" s="38"/>
      <c r="C273" s="38"/>
      <c r="D273" s="38"/>
      <c r="E273" s="38"/>
      <c r="F273" s="38"/>
      <c r="G273" s="38"/>
      <c r="H273" s="410" t="s">
        <v>188</v>
      </c>
      <c r="I273" s="410" t="s">
        <v>188</v>
      </c>
      <c r="J273" s="410" t="s">
        <v>188</v>
      </c>
      <c r="K273" s="141" t="s">
        <v>188</v>
      </c>
      <c r="L273" s="410" t="s">
        <v>188</v>
      </c>
      <c r="M273" s="410"/>
      <c r="N273" s="410"/>
      <c r="O273" s="410"/>
      <c r="P273" s="410"/>
      <c r="Q273" s="410"/>
    </row>
    <row r="274" spans="1:133">
      <c r="A274" s="409"/>
      <c r="B274" s="38"/>
      <c r="C274" s="38"/>
      <c r="D274" s="38"/>
      <c r="E274" s="38"/>
      <c r="F274" s="38"/>
      <c r="G274" s="38"/>
      <c r="H274" s="410"/>
      <c r="I274" s="410"/>
      <c r="J274" s="410"/>
      <c r="L274" s="410"/>
      <c r="M274" s="410"/>
      <c r="N274" s="410"/>
      <c r="O274" s="410"/>
      <c r="P274" s="410"/>
      <c r="Q274" s="410"/>
    </row>
    <row r="275" spans="1:133" s="4" customFormat="1" ht="13">
      <c r="A275" s="411" t="s">
        <v>751</v>
      </c>
      <c r="B275" s="94"/>
      <c r="C275" s="94"/>
      <c r="D275" s="94"/>
      <c r="E275" s="94"/>
      <c r="F275" s="94"/>
      <c r="G275" s="94"/>
      <c r="H275" s="540">
        <v>0</v>
      </c>
      <c r="I275" s="540">
        <v>0</v>
      </c>
      <c r="J275" s="540">
        <v>0</v>
      </c>
      <c r="K275" s="230">
        <v>0</v>
      </c>
      <c r="L275" s="540">
        <v>0</v>
      </c>
      <c r="M275" s="540"/>
      <c r="N275" s="540"/>
      <c r="O275" s="540"/>
      <c r="P275" s="540"/>
      <c r="Q275" s="540"/>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row>
    <row r="276" spans="1:133" s="5" customFormat="1" ht="13">
      <c r="A276" s="406"/>
      <c r="B276" s="94"/>
      <c r="C276" s="94"/>
      <c r="D276" s="94"/>
      <c r="E276" s="94"/>
      <c r="F276" s="94"/>
      <c r="G276" s="94"/>
      <c r="H276" s="557"/>
      <c r="I276" s="557"/>
      <c r="J276" s="557"/>
      <c r="K276" s="650"/>
      <c r="L276" s="557"/>
      <c r="M276" s="557"/>
      <c r="N276" s="557"/>
      <c r="O276" s="557"/>
      <c r="P276" s="557"/>
      <c r="Q276" s="557"/>
    </row>
    <row r="277" spans="1:133" s="4" customFormat="1" ht="13">
      <c r="A277" s="558" t="s">
        <v>713</v>
      </c>
      <c r="B277" s="95"/>
      <c r="C277" s="95"/>
      <c r="D277" s="95"/>
      <c r="E277" s="95"/>
      <c r="F277" s="95"/>
      <c r="G277" s="95"/>
      <c r="H277" s="441">
        <v>0</v>
      </c>
      <c r="I277" s="441">
        <v>0</v>
      </c>
      <c r="J277" s="441">
        <v>0</v>
      </c>
      <c r="K277" s="463">
        <v>0</v>
      </c>
      <c r="L277" s="441">
        <v>0</v>
      </c>
      <c r="M277" s="441"/>
      <c r="N277" s="441"/>
      <c r="O277" s="441"/>
      <c r="P277" s="441"/>
      <c r="Q277" s="441"/>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row>
    <row r="278" spans="1:133" s="5" customFormat="1" ht="13">
      <c r="A278" s="409" t="s">
        <v>752</v>
      </c>
      <c r="B278" s="95"/>
      <c r="C278" s="95"/>
      <c r="D278" s="95"/>
      <c r="E278" s="95"/>
      <c r="F278" s="96"/>
      <c r="G278" s="95"/>
      <c r="H278" s="440"/>
      <c r="I278" s="440"/>
      <c r="J278" s="440"/>
      <c r="K278" s="462"/>
      <c r="L278" s="440"/>
      <c r="M278" s="440"/>
      <c r="N278" s="440"/>
      <c r="O278" s="440"/>
      <c r="P278" s="440"/>
      <c r="Q278" s="440"/>
    </row>
    <row r="279" spans="1:133">
      <c r="A279" s="409" t="s">
        <v>753</v>
      </c>
      <c r="B279" s="95"/>
      <c r="C279" s="95"/>
      <c r="D279" s="95"/>
      <c r="E279" s="95"/>
      <c r="F279" s="96"/>
      <c r="G279" s="95"/>
      <c r="H279" s="440"/>
      <c r="I279" s="440"/>
      <c r="J279" s="440"/>
      <c r="K279" s="462"/>
      <c r="L279" s="440"/>
      <c r="M279" s="440"/>
      <c r="N279" s="440"/>
      <c r="O279" s="440"/>
      <c r="P279" s="440"/>
      <c r="Q279" s="440"/>
    </row>
    <row r="280" spans="1:133">
      <c r="A280" s="409"/>
      <c r="B280" s="95"/>
      <c r="C280" s="95"/>
      <c r="D280" s="95"/>
      <c r="E280" s="95"/>
      <c r="F280" s="95"/>
      <c r="G280" s="95"/>
      <c r="H280" s="440"/>
      <c r="I280" s="440"/>
      <c r="J280" s="440"/>
      <c r="K280" s="462"/>
      <c r="L280" s="440"/>
      <c r="M280" s="440"/>
      <c r="N280" s="440"/>
      <c r="O280" s="440"/>
      <c r="P280" s="440"/>
      <c r="Q280" s="440"/>
    </row>
    <row r="281" spans="1:133" s="4" customFormat="1" ht="13">
      <c r="A281" s="558" t="s">
        <v>714</v>
      </c>
      <c r="B281" s="630"/>
      <c r="C281" s="630"/>
      <c r="D281" s="630"/>
      <c r="E281" s="630"/>
      <c r="F281" s="630"/>
      <c r="G281" s="630"/>
      <c r="H281" s="559">
        <v>0</v>
      </c>
      <c r="I281" s="559">
        <v>0</v>
      </c>
      <c r="J281" s="559">
        <v>0</v>
      </c>
      <c r="K281" s="651">
        <v>0</v>
      </c>
      <c r="L281" s="559">
        <v>0</v>
      </c>
      <c r="M281" s="559"/>
      <c r="N281" s="559"/>
      <c r="O281" s="559"/>
      <c r="P281" s="559"/>
      <c r="Q281" s="559"/>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row>
    <row r="282" spans="1:133">
      <c r="A282" s="409"/>
      <c r="B282" s="96"/>
      <c r="C282" s="96"/>
      <c r="D282" s="96"/>
      <c r="E282" s="96"/>
      <c r="F282" s="96"/>
      <c r="G282" s="96"/>
      <c r="H282" s="442"/>
      <c r="I282" s="442"/>
      <c r="J282" s="442"/>
      <c r="K282" s="464"/>
      <c r="L282" s="442"/>
      <c r="M282" s="442"/>
      <c r="N282" s="442"/>
      <c r="O282" s="442"/>
      <c r="P282" s="442"/>
      <c r="Q282" s="442"/>
    </row>
    <row r="283" spans="1:133" s="4" customFormat="1" ht="13">
      <c r="A283" s="411" t="s">
        <v>754</v>
      </c>
      <c r="B283" s="94"/>
      <c r="C283" s="94"/>
      <c r="D283" s="94"/>
      <c r="E283" s="94"/>
      <c r="F283" s="94"/>
      <c r="G283" s="94"/>
      <c r="H283" s="540">
        <f t="shared" ref="H283" si="18">H285+H295</f>
        <v>1987.2</v>
      </c>
      <c r="I283" s="540">
        <f>I285+I295</f>
        <v>1897.5</v>
      </c>
      <c r="J283" s="540">
        <f>J285+J295</f>
        <v>1675.8</v>
      </c>
      <c r="K283" s="230">
        <f>K285+K295</f>
        <v>1408.5</v>
      </c>
      <c r="L283" s="540">
        <f>L285+L295</f>
        <v>1261.4000000000001</v>
      </c>
      <c r="M283" s="540"/>
      <c r="N283" s="540"/>
      <c r="O283" s="540"/>
      <c r="P283" s="540"/>
      <c r="Q283" s="540"/>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row>
    <row r="284" spans="1:133" s="5" customFormat="1" ht="13">
      <c r="A284" s="406"/>
      <c r="B284" s="94"/>
      <c r="C284" s="94"/>
      <c r="D284" s="94"/>
      <c r="E284" s="94"/>
      <c r="F284" s="94"/>
      <c r="G284" s="94"/>
      <c r="H284" s="557"/>
      <c r="I284" s="557"/>
      <c r="J284" s="557"/>
      <c r="K284" s="650"/>
      <c r="L284" s="557"/>
      <c r="M284" s="557"/>
      <c r="N284" s="557"/>
      <c r="O284" s="557"/>
      <c r="P284" s="557"/>
      <c r="Q284" s="557"/>
    </row>
    <row r="285" spans="1:133" s="4" customFormat="1" ht="13">
      <c r="A285" s="558" t="s">
        <v>713</v>
      </c>
      <c r="B285" s="95"/>
      <c r="C285" s="95"/>
      <c r="D285" s="95"/>
      <c r="E285" s="95"/>
      <c r="F285" s="95"/>
      <c r="G285" s="95"/>
      <c r="H285" s="441">
        <f t="shared" ref="H285" si="19">H286+H293</f>
        <v>373.8</v>
      </c>
      <c r="I285" s="441">
        <f>I286+I293</f>
        <v>200.6</v>
      </c>
      <c r="J285" s="441">
        <f>J286+J293</f>
        <v>454.7</v>
      </c>
      <c r="K285" s="463">
        <f>K286+K293</f>
        <v>816.2</v>
      </c>
      <c r="L285" s="441">
        <f>L286+L293</f>
        <v>862.1</v>
      </c>
      <c r="M285" s="441"/>
      <c r="N285" s="441"/>
      <c r="O285" s="441"/>
      <c r="P285" s="441"/>
      <c r="Q285" s="441"/>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row>
    <row r="286" spans="1:133">
      <c r="A286" s="409" t="s">
        <v>755</v>
      </c>
      <c r="B286" s="95"/>
      <c r="C286" s="95"/>
      <c r="D286" s="95"/>
      <c r="E286" s="95"/>
      <c r="F286" s="95"/>
      <c r="G286" s="95"/>
      <c r="H286" s="440">
        <v>373.8</v>
      </c>
      <c r="I286" s="440">
        <v>200.6</v>
      </c>
      <c r="J286" s="440">
        <v>454.7</v>
      </c>
      <c r="K286" s="462">
        <v>816.2</v>
      </c>
      <c r="L286" s="440">
        <v>862.1</v>
      </c>
      <c r="M286" s="440"/>
      <c r="N286" s="440"/>
      <c r="O286" s="440"/>
      <c r="P286" s="440"/>
      <c r="Q286" s="440"/>
    </row>
    <row r="287" spans="1:133">
      <c r="A287" s="409" t="s">
        <v>756</v>
      </c>
      <c r="B287" s="95"/>
      <c r="C287" s="95"/>
      <c r="D287" s="95"/>
      <c r="E287" s="95"/>
      <c r="F287" s="95"/>
      <c r="G287" s="95"/>
      <c r="H287" s="440">
        <v>30.2</v>
      </c>
      <c r="I287" s="440">
        <v>-108</v>
      </c>
      <c r="J287" s="440">
        <v>156</v>
      </c>
      <c r="K287" s="462">
        <v>87.7</v>
      </c>
      <c r="L287" s="440">
        <v>-61.3</v>
      </c>
      <c r="M287" s="440"/>
      <c r="N287" s="440"/>
      <c r="O287" s="440"/>
      <c r="P287" s="440"/>
      <c r="Q287" s="440"/>
    </row>
    <row r="288" spans="1:133" ht="13" hidden="1">
      <c r="A288" s="416" t="s">
        <v>757</v>
      </c>
      <c r="B288" s="95"/>
      <c r="C288" s="95"/>
      <c r="D288" s="95"/>
      <c r="E288" s="95"/>
      <c r="F288" s="95"/>
      <c r="G288" s="95"/>
      <c r="H288" s="440"/>
      <c r="I288" s="440"/>
      <c r="J288" s="440"/>
      <c r="K288" s="462"/>
      <c r="L288" s="440"/>
      <c r="M288" s="440"/>
      <c r="N288" s="440"/>
      <c r="O288" s="440"/>
      <c r="P288" s="440"/>
      <c r="Q288" s="440"/>
    </row>
    <row r="289" spans="1:133" ht="13" hidden="1">
      <c r="A289" s="416" t="s">
        <v>758</v>
      </c>
      <c r="B289" s="95"/>
      <c r="C289" s="95"/>
      <c r="D289" s="95"/>
      <c r="E289" s="95"/>
      <c r="F289" s="95"/>
      <c r="G289" s="95"/>
      <c r="H289" s="440"/>
      <c r="I289" s="440"/>
      <c r="J289" s="440"/>
      <c r="K289" s="462"/>
      <c r="L289" s="440"/>
      <c r="M289" s="440"/>
      <c r="N289" s="440"/>
      <c r="O289" s="440"/>
      <c r="P289" s="440"/>
      <c r="Q289" s="440"/>
    </row>
    <row r="290" spans="1:133">
      <c r="A290" s="409" t="s">
        <v>759</v>
      </c>
      <c r="B290" s="95"/>
      <c r="C290" s="95"/>
      <c r="D290" s="95"/>
      <c r="E290" s="95"/>
      <c r="F290" s="95"/>
      <c r="G290" s="95"/>
      <c r="H290" s="440">
        <v>343.6</v>
      </c>
      <c r="I290" s="440">
        <v>308.60000000000002</v>
      </c>
      <c r="J290" s="440">
        <v>298.7</v>
      </c>
      <c r="K290" s="462">
        <v>728.5</v>
      </c>
      <c r="L290" s="440">
        <v>923.4</v>
      </c>
      <c r="M290" s="440"/>
      <c r="N290" s="440"/>
      <c r="O290" s="440"/>
      <c r="P290" s="440"/>
      <c r="Q290" s="440"/>
    </row>
    <row r="291" spans="1:133" ht="13" hidden="1">
      <c r="A291" s="416" t="s">
        <v>760</v>
      </c>
      <c r="B291" s="95"/>
      <c r="C291" s="95"/>
      <c r="D291" s="95"/>
      <c r="E291" s="95"/>
      <c r="F291" s="95"/>
      <c r="G291" s="95"/>
      <c r="H291" s="440"/>
      <c r="I291" s="440"/>
      <c r="J291" s="440"/>
      <c r="K291" s="462"/>
      <c r="L291" s="440"/>
      <c r="M291" s="440"/>
      <c r="N291" s="440"/>
      <c r="O291" s="440"/>
      <c r="P291" s="440"/>
      <c r="Q291" s="440"/>
    </row>
    <row r="292" spans="1:133" ht="13" hidden="1">
      <c r="A292" s="416" t="s">
        <v>761</v>
      </c>
      <c r="B292" s="95"/>
      <c r="C292" s="95"/>
      <c r="D292" s="95"/>
      <c r="E292" s="95"/>
      <c r="F292" s="95"/>
      <c r="G292" s="95"/>
      <c r="H292" s="440"/>
      <c r="I292" s="440"/>
      <c r="J292" s="440"/>
      <c r="K292" s="462"/>
      <c r="L292" s="440"/>
      <c r="M292" s="440"/>
      <c r="N292" s="440"/>
      <c r="O292" s="440"/>
      <c r="P292" s="440"/>
      <c r="Q292" s="440"/>
    </row>
    <row r="293" spans="1:133">
      <c r="A293" s="409" t="s">
        <v>763</v>
      </c>
      <c r="B293" s="96"/>
      <c r="C293" s="96"/>
      <c r="D293" s="96"/>
      <c r="E293" s="96"/>
      <c r="F293" s="95"/>
      <c r="G293" s="95"/>
      <c r="H293" s="440"/>
      <c r="I293" s="440"/>
      <c r="J293" s="440"/>
      <c r="K293" s="462"/>
      <c r="L293" s="440"/>
      <c r="M293" s="440"/>
      <c r="N293" s="440"/>
      <c r="O293" s="440"/>
      <c r="P293" s="440"/>
      <c r="Q293" s="440"/>
    </row>
    <row r="294" spans="1:133">
      <c r="A294" s="409"/>
      <c r="B294" s="95"/>
      <c r="C294" s="95"/>
      <c r="D294" s="95"/>
      <c r="E294" s="95"/>
      <c r="F294" s="95"/>
      <c r="G294" s="95"/>
      <c r="H294" s="440"/>
      <c r="I294" s="440"/>
      <c r="J294" s="440"/>
      <c r="K294" s="462"/>
      <c r="L294" s="440"/>
      <c r="M294" s="440"/>
      <c r="N294" s="440"/>
      <c r="O294" s="440"/>
      <c r="P294" s="440"/>
      <c r="Q294" s="440"/>
    </row>
    <row r="295" spans="1:133" s="4" customFormat="1" ht="13">
      <c r="A295" s="558" t="s">
        <v>714</v>
      </c>
      <c r="B295" s="95"/>
      <c r="C295" s="95"/>
      <c r="D295" s="95"/>
      <c r="E295" s="95"/>
      <c r="F295" s="95"/>
      <c r="G295" s="95"/>
      <c r="H295" s="441">
        <f t="shared" ref="H295" si="20">H297+H301+H296</f>
        <v>1613.4</v>
      </c>
      <c r="I295" s="441">
        <f>I297+I301+I296</f>
        <v>1696.9</v>
      </c>
      <c r="J295" s="441">
        <f>J297+J301+J296</f>
        <v>1221.0999999999999</v>
      </c>
      <c r="K295" s="463">
        <f>K297+K301+K296</f>
        <v>592.29999999999995</v>
      </c>
      <c r="L295" s="441">
        <f>L297+L301+L296</f>
        <v>399.29999999999995</v>
      </c>
      <c r="M295" s="441"/>
      <c r="N295" s="441"/>
      <c r="O295" s="441"/>
      <c r="P295" s="441"/>
      <c r="Q295" s="441"/>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row>
    <row r="296" spans="1:133" s="5" customFormat="1" ht="13">
      <c r="A296" s="409" t="s">
        <v>776</v>
      </c>
      <c r="B296" s="95"/>
      <c r="C296" s="95"/>
      <c r="D296" s="95"/>
      <c r="E296" s="95"/>
      <c r="F296" s="95"/>
      <c r="G296" s="95"/>
      <c r="H296" s="440">
        <v>640</v>
      </c>
      <c r="I296" s="440">
        <v>640</v>
      </c>
      <c r="J296" s="440">
        <v>320</v>
      </c>
      <c r="K296" s="462"/>
      <c r="L296" s="440">
        <v>-640</v>
      </c>
      <c r="M296" s="440"/>
      <c r="N296" s="440"/>
      <c r="O296" s="440"/>
      <c r="P296" s="440"/>
      <c r="Q296" s="440"/>
    </row>
    <row r="297" spans="1:133" s="5" customFormat="1" ht="13">
      <c r="A297" s="409" t="s">
        <v>755</v>
      </c>
      <c r="B297" s="95"/>
      <c r="C297" s="95"/>
      <c r="D297" s="95"/>
      <c r="E297" s="95"/>
      <c r="F297" s="96"/>
      <c r="G297" s="95"/>
      <c r="H297" s="560"/>
      <c r="I297" s="440"/>
      <c r="J297" s="440"/>
      <c r="K297" s="462"/>
      <c r="L297" s="440"/>
      <c r="M297" s="440"/>
      <c r="N297" s="440"/>
      <c r="O297" s="440"/>
      <c r="P297" s="440"/>
      <c r="Q297" s="440"/>
    </row>
    <row r="298" spans="1:133">
      <c r="A298" s="409" t="s">
        <v>770</v>
      </c>
      <c r="B298" s="95"/>
      <c r="C298" s="95"/>
      <c r="D298" s="95"/>
      <c r="E298" s="95"/>
      <c r="F298" s="96"/>
      <c r="G298" s="95"/>
      <c r="H298" s="440"/>
      <c r="I298" s="440"/>
      <c r="J298" s="440"/>
      <c r="K298" s="462"/>
      <c r="L298" s="440"/>
      <c r="M298" s="440"/>
      <c r="N298" s="440"/>
      <c r="O298" s="440"/>
      <c r="P298" s="440"/>
      <c r="Q298" s="440"/>
    </row>
    <row r="299" spans="1:133" ht="13" hidden="1">
      <c r="A299" s="416" t="s">
        <v>760</v>
      </c>
      <c r="B299" s="95"/>
      <c r="C299" s="95"/>
      <c r="D299" s="95"/>
      <c r="E299" s="95"/>
      <c r="F299" s="96"/>
      <c r="G299" s="95"/>
      <c r="H299" s="440"/>
      <c r="I299" s="440"/>
      <c r="J299" s="440"/>
      <c r="K299" s="462"/>
      <c r="L299" s="440"/>
      <c r="M299" s="440"/>
      <c r="N299" s="440"/>
      <c r="O299" s="440"/>
      <c r="P299" s="440"/>
      <c r="Q299" s="440"/>
    </row>
    <row r="300" spans="1:133" ht="13" hidden="1">
      <c r="A300" s="416" t="s">
        <v>761</v>
      </c>
      <c r="B300" s="95"/>
      <c r="C300" s="95"/>
      <c r="D300" s="95"/>
      <c r="E300" s="95"/>
      <c r="F300" s="96"/>
      <c r="G300" s="95"/>
      <c r="H300" s="440"/>
      <c r="I300" s="440"/>
      <c r="J300" s="440"/>
      <c r="K300" s="462"/>
      <c r="L300" s="440"/>
      <c r="M300" s="440"/>
      <c r="N300" s="440"/>
      <c r="O300" s="440"/>
      <c r="P300" s="440"/>
      <c r="Q300" s="440"/>
    </row>
    <row r="301" spans="1:133" s="5" customFormat="1" ht="13">
      <c r="A301" s="409" t="s">
        <v>765</v>
      </c>
      <c r="B301" s="95"/>
      <c r="C301" s="95"/>
      <c r="D301" s="95"/>
      <c r="E301" s="95"/>
      <c r="F301" s="95"/>
      <c r="G301" s="95"/>
      <c r="H301" s="440">
        <v>973.4</v>
      </c>
      <c r="I301" s="440">
        <v>1056.9000000000001</v>
      </c>
      <c r="J301" s="440">
        <v>901.1</v>
      </c>
      <c r="K301" s="462">
        <v>592.29999999999995</v>
      </c>
      <c r="L301" s="440">
        <v>1039.3</v>
      </c>
      <c r="M301" s="440"/>
      <c r="N301" s="440"/>
      <c r="O301" s="440"/>
      <c r="P301" s="440"/>
      <c r="Q301" s="440"/>
    </row>
    <row r="302" spans="1:133">
      <c r="A302" s="409" t="s">
        <v>766</v>
      </c>
      <c r="B302" s="95"/>
      <c r="C302" s="95"/>
      <c r="D302" s="95"/>
      <c r="E302" s="95"/>
      <c r="F302" s="95"/>
      <c r="G302" s="61"/>
      <c r="H302" s="253">
        <v>337.4</v>
      </c>
      <c r="I302" s="253">
        <v>480.6</v>
      </c>
      <c r="J302" s="253">
        <v>808.3</v>
      </c>
      <c r="K302" s="409">
        <v>1123.4000000000001</v>
      </c>
      <c r="L302" s="253">
        <v>1389.7</v>
      </c>
      <c r="M302" s="253"/>
      <c r="N302" s="253"/>
      <c r="O302" s="253"/>
      <c r="P302" s="253"/>
      <c r="Q302" s="253"/>
    </row>
    <row r="303" spans="1:133" ht="13" hidden="1">
      <c r="A303" s="416" t="s">
        <v>768</v>
      </c>
      <c r="B303" s="95"/>
      <c r="C303" s="95"/>
      <c r="D303" s="95"/>
      <c r="E303" s="95"/>
      <c r="F303" s="95"/>
      <c r="G303" s="61"/>
      <c r="H303" s="253"/>
      <c r="I303" s="253"/>
      <c r="J303" s="253"/>
      <c r="K303" s="409"/>
      <c r="L303" s="253"/>
      <c r="M303" s="253"/>
      <c r="N303" s="253"/>
      <c r="O303" s="253"/>
      <c r="P303" s="253"/>
      <c r="Q303" s="253"/>
    </row>
    <row r="304" spans="1:133" ht="13" hidden="1">
      <c r="A304" s="416" t="s">
        <v>761</v>
      </c>
      <c r="B304" s="95"/>
      <c r="C304" s="95"/>
      <c r="D304" s="95"/>
      <c r="E304" s="95"/>
      <c r="F304" s="95"/>
      <c r="G304" s="61"/>
      <c r="H304" s="253"/>
      <c r="I304" s="253"/>
      <c r="J304" s="253"/>
      <c r="K304" s="409"/>
      <c r="L304" s="253"/>
      <c r="M304" s="253"/>
      <c r="N304" s="253"/>
      <c r="O304" s="253"/>
      <c r="P304" s="253"/>
      <c r="Q304" s="253"/>
    </row>
    <row r="305" spans="1:133">
      <c r="A305" s="409" t="s">
        <v>769</v>
      </c>
      <c r="B305" s="96"/>
      <c r="C305" s="96"/>
      <c r="D305" s="96"/>
      <c r="E305" s="95"/>
      <c r="F305" s="95"/>
      <c r="G305" s="61"/>
      <c r="H305" s="253">
        <v>39.799999999999997</v>
      </c>
      <c r="I305" s="253">
        <v>17.899999999999999</v>
      </c>
      <c r="J305" s="253">
        <v>513.9</v>
      </c>
      <c r="K305" s="409">
        <v>513.9</v>
      </c>
      <c r="L305" s="253">
        <v>337.9</v>
      </c>
      <c r="M305" s="253"/>
      <c r="N305" s="253"/>
      <c r="O305" s="253"/>
      <c r="P305" s="253"/>
      <c r="Q305" s="253"/>
    </row>
    <row r="306" spans="1:133" ht="13" hidden="1">
      <c r="A306" s="416" t="s">
        <v>768</v>
      </c>
      <c r="B306" s="96"/>
      <c r="C306" s="96"/>
      <c r="D306" s="96"/>
      <c r="E306" s="96"/>
      <c r="F306" s="95"/>
      <c r="G306" s="61"/>
      <c r="H306" s="253"/>
      <c r="I306" s="442"/>
      <c r="J306" s="442"/>
      <c r="K306" s="464"/>
      <c r="L306" s="442"/>
      <c r="M306" s="442"/>
      <c r="N306" s="442"/>
      <c r="O306" s="442"/>
      <c r="P306" s="442"/>
      <c r="Q306" s="442"/>
    </row>
    <row r="307" spans="1:133" ht="13" hidden="1">
      <c r="A307" s="416" t="s">
        <v>761</v>
      </c>
      <c r="B307" s="95"/>
      <c r="C307" s="95"/>
      <c r="D307" s="95"/>
      <c r="E307" s="96"/>
      <c r="F307" s="96"/>
      <c r="G307" s="96"/>
      <c r="H307" s="442"/>
      <c r="I307" s="253"/>
      <c r="J307" s="253"/>
      <c r="K307" s="409"/>
      <c r="L307" s="253"/>
      <c r="M307" s="253"/>
      <c r="N307" s="253"/>
      <c r="O307" s="253"/>
      <c r="P307" s="253"/>
      <c r="Q307" s="253"/>
    </row>
    <row r="308" spans="1:133">
      <c r="A308" s="409" t="s">
        <v>770</v>
      </c>
      <c r="B308" s="95"/>
      <c r="C308" s="95"/>
      <c r="D308" s="95"/>
      <c r="E308" s="95"/>
      <c r="F308" s="95"/>
      <c r="G308" s="96"/>
      <c r="H308" s="442">
        <v>596.20000000000005</v>
      </c>
      <c r="I308" s="442">
        <v>594.20000000000005</v>
      </c>
      <c r="J308" s="442">
        <v>606.70000000000005</v>
      </c>
      <c r="K308" s="464">
        <v>-17.100000000000001</v>
      </c>
      <c r="L308" s="442">
        <v>-12.4</v>
      </c>
      <c r="M308" s="442"/>
      <c r="N308" s="442"/>
      <c r="O308" s="442"/>
      <c r="P308" s="442"/>
      <c r="Q308" s="442"/>
    </row>
    <row r="309" spans="1:133" ht="13" hidden="1">
      <c r="A309" s="224" t="s">
        <v>768</v>
      </c>
      <c r="B309" s="95"/>
      <c r="C309" s="95"/>
      <c r="D309" s="95"/>
      <c r="E309" s="96"/>
      <c r="F309" s="96"/>
      <c r="G309" s="96"/>
      <c r="H309" s="442"/>
      <c r="I309" s="442"/>
      <c r="J309" s="442"/>
      <c r="K309" s="464"/>
      <c r="L309" s="442"/>
      <c r="M309" s="442"/>
      <c r="N309" s="442"/>
      <c r="O309" s="442"/>
      <c r="P309" s="442"/>
      <c r="Q309" s="442"/>
    </row>
    <row r="310" spans="1:133" ht="13" hidden="1">
      <c r="A310" s="224" t="s">
        <v>761</v>
      </c>
      <c r="B310" s="95"/>
      <c r="C310" s="95"/>
      <c r="D310" s="95"/>
      <c r="E310" s="95"/>
      <c r="F310" s="95"/>
      <c r="G310" s="631"/>
      <c r="H310" s="560"/>
      <c r="I310" s="560"/>
      <c r="J310" s="560"/>
      <c r="K310" s="652"/>
      <c r="L310" s="560"/>
      <c r="M310" s="560"/>
      <c r="N310" s="560"/>
      <c r="O310" s="560"/>
      <c r="P310" s="560"/>
      <c r="Q310" s="560"/>
    </row>
    <row r="311" spans="1:133">
      <c r="A311" s="61"/>
      <c r="B311" s="95"/>
      <c r="C311" s="95"/>
      <c r="D311" s="95"/>
      <c r="E311" s="95"/>
      <c r="F311" s="95"/>
      <c r="G311" s="95"/>
      <c r="H311" s="440"/>
      <c r="I311" s="440"/>
      <c r="J311" s="440"/>
      <c r="K311" s="462"/>
      <c r="L311" s="440"/>
      <c r="M311" s="440"/>
      <c r="N311" s="440"/>
      <c r="O311" s="440"/>
      <c r="P311" s="440"/>
      <c r="Q311" s="440"/>
    </row>
    <row r="312" spans="1:133" s="530" customFormat="1" ht="13">
      <c r="A312" s="177" t="s">
        <v>771</v>
      </c>
      <c r="B312" s="45"/>
      <c r="C312" s="45"/>
      <c r="D312" s="45"/>
      <c r="E312" s="45"/>
      <c r="F312" s="45"/>
      <c r="G312" s="45"/>
      <c r="H312" s="412">
        <f t="shared" ref="H312" si="21">H277+H281-H285-H295</f>
        <v>-1987.2</v>
      </c>
      <c r="I312" s="412">
        <f>I277+I281-I285-I295</f>
        <v>-1897.5</v>
      </c>
      <c r="J312" s="412">
        <f>J277+J281-J285-J295</f>
        <v>-1675.8</v>
      </c>
      <c r="K312" s="164">
        <f>K277+K281-K285-K295</f>
        <v>-1408.5</v>
      </c>
      <c r="L312" s="412">
        <f>L277+L281-L285-L295</f>
        <v>-1261.4000000000001</v>
      </c>
      <c r="M312" s="412"/>
      <c r="N312" s="412"/>
      <c r="O312" s="412"/>
      <c r="P312" s="412"/>
      <c r="Q312" s="412"/>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row>
    <row r="313" spans="1:133" s="16" customFormat="1" ht="13">
      <c r="A313" s="334"/>
      <c r="B313" s="45"/>
      <c r="C313" s="45"/>
      <c r="D313" s="45"/>
      <c r="E313" s="45"/>
      <c r="F313" s="45"/>
      <c r="G313" s="45"/>
      <c r="H313" s="629"/>
      <c r="I313" s="629"/>
      <c r="J313" s="629"/>
      <c r="K313" s="628"/>
      <c r="L313" s="629"/>
      <c r="M313" s="629"/>
      <c r="N313" s="629"/>
      <c r="O313" s="629"/>
      <c r="P313" s="629"/>
      <c r="Q313" s="629"/>
    </row>
    <row r="314" spans="1:133" ht="20">
      <c r="A314" s="369" t="s">
        <v>292</v>
      </c>
      <c r="B314" s="57"/>
      <c r="C314" s="57"/>
      <c r="D314" s="57"/>
      <c r="E314" s="35"/>
      <c r="F314" s="141"/>
      <c r="G314" s="141"/>
      <c r="H314" s="141"/>
      <c r="I314" s="141"/>
      <c r="J314" s="141"/>
      <c r="L314" s="141"/>
      <c r="M314" s="141"/>
      <c r="N314" s="141"/>
      <c r="O314" s="141"/>
      <c r="P314" s="141"/>
      <c r="Q314" s="141"/>
    </row>
    <row r="315" spans="1:133" ht="13">
      <c r="A315" s="406" t="s">
        <v>778</v>
      </c>
      <c r="B315" s="141"/>
      <c r="C315" s="141"/>
      <c r="D315" s="141"/>
      <c r="E315" s="408" t="s">
        <v>250</v>
      </c>
      <c r="F315" s="408" t="s">
        <v>251</v>
      </c>
      <c r="G315" s="408" t="s">
        <v>251</v>
      </c>
      <c r="H315" s="408" t="s">
        <v>251</v>
      </c>
      <c r="I315" s="408" t="s">
        <v>251</v>
      </c>
      <c r="J315" s="408" t="s">
        <v>251</v>
      </c>
      <c r="K315" s="454" t="s">
        <v>251</v>
      </c>
      <c r="L315" s="408"/>
      <c r="M315" s="408"/>
      <c r="N315" s="408"/>
      <c r="O315" s="408"/>
      <c r="P315" s="408"/>
      <c r="Q315" s="408"/>
    </row>
    <row r="316" spans="1:133" ht="13">
      <c r="A316" s="406" t="s">
        <v>749</v>
      </c>
      <c r="B316" s="141"/>
      <c r="C316" s="141"/>
      <c r="D316" s="141"/>
      <c r="E316" s="410" t="s">
        <v>457</v>
      </c>
      <c r="F316" s="410" t="s">
        <v>457</v>
      </c>
      <c r="G316" s="410" t="s">
        <v>457</v>
      </c>
      <c r="H316" s="410" t="s">
        <v>457</v>
      </c>
      <c r="I316" s="410" t="s">
        <v>457</v>
      </c>
      <c r="J316" s="410" t="s">
        <v>457</v>
      </c>
      <c r="K316" s="141" t="s">
        <v>457</v>
      </c>
      <c r="L316" s="410"/>
      <c r="M316" s="410"/>
      <c r="N316" s="410"/>
      <c r="O316" s="410"/>
      <c r="P316" s="410"/>
      <c r="Q316" s="410"/>
    </row>
    <row r="317" spans="1:133">
      <c r="A317" s="409" t="s">
        <v>750</v>
      </c>
      <c r="B317" s="141"/>
      <c r="C317" s="141"/>
      <c r="D317" s="141"/>
      <c r="E317" s="410"/>
      <c r="F317" s="410"/>
      <c r="G317" s="410"/>
      <c r="H317" s="410"/>
      <c r="I317" s="410"/>
      <c r="J317" s="410"/>
      <c r="L317" s="410"/>
      <c r="M317" s="410"/>
      <c r="N317" s="410"/>
      <c r="O317" s="410"/>
      <c r="P317" s="410"/>
      <c r="Q317" s="410"/>
    </row>
    <row r="318" spans="1:133" ht="13">
      <c r="A318" s="409"/>
      <c r="B318" s="141"/>
      <c r="C318" s="141"/>
      <c r="D318" s="141"/>
      <c r="E318" s="540">
        <f>E320+E324</f>
        <v>-192</v>
      </c>
      <c r="F318" s="540">
        <v>-1847.2</v>
      </c>
      <c r="G318" s="540">
        <v>-1937.4</v>
      </c>
      <c r="H318" s="540">
        <v>-2351.1</v>
      </c>
      <c r="I318" s="540">
        <v>-2061.6999999999998</v>
      </c>
      <c r="J318" s="540">
        <v>-1959.2</v>
      </c>
      <c r="K318" s="230">
        <v>-1959.2</v>
      </c>
      <c r="L318" s="540"/>
      <c r="M318" s="540"/>
      <c r="N318" s="540"/>
      <c r="O318" s="540"/>
      <c r="P318" s="540"/>
      <c r="Q318" s="540"/>
    </row>
    <row r="319" spans="1:133" ht="13">
      <c r="A319" s="411" t="s">
        <v>751</v>
      </c>
      <c r="B319" s="141"/>
      <c r="C319" s="141"/>
      <c r="D319" s="141"/>
      <c r="E319" s="557"/>
      <c r="F319" s="557"/>
      <c r="G319" s="557"/>
      <c r="H319" s="557"/>
      <c r="I319" s="557"/>
      <c r="J319" s="557"/>
      <c r="K319" s="650"/>
      <c r="L319" s="557"/>
      <c r="M319" s="557"/>
      <c r="N319" s="557"/>
      <c r="O319" s="557"/>
      <c r="P319" s="557"/>
      <c r="Q319" s="557"/>
    </row>
    <row r="320" spans="1:133" ht="13">
      <c r="A320" s="406"/>
      <c r="B320" s="141"/>
      <c r="C320" s="141"/>
      <c r="D320" s="141"/>
      <c r="E320" s="441">
        <v>-192</v>
      </c>
      <c r="F320" s="441">
        <v>-1847.2</v>
      </c>
      <c r="G320" s="441">
        <v>-1937.4</v>
      </c>
      <c r="H320" s="441">
        <v>-2351.1</v>
      </c>
      <c r="I320" s="441">
        <v>-2061.6999999999998</v>
      </c>
      <c r="J320" s="441">
        <v>-1959.2</v>
      </c>
      <c r="K320" s="463">
        <v>-1959.2</v>
      </c>
      <c r="L320" s="441"/>
      <c r="M320" s="441"/>
      <c r="N320" s="441"/>
      <c r="O320" s="441"/>
      <c r="P320" s="441"/>
      <c r="Q320" s="441"/>
    </row>
    <row r="321" spans="1:17">
      <c r="A321" s="558" t="s">
        <v>713</v>
      </c>
      <c r="B321" s="141"/>
      <c r="C321" s="141"/>
      <c r="D321" s="141"/>
      <c r="E321" s="440">
        <v>-124.1</v>
      </c>
      <c r="F321" s="440">
        <v>-1784.6</v>
      </c>
      <c r="G321" s="440">
        <v>-1873.6</v>
      </c>
      <c r="H321" s="440">
        <v>-2283.6999999999998</v>
      </c>
      <c r="I321" s="440">
        <v>-1991.9</v>
      </c>
      <c r="J321" s="440">
        <v>-1888.8</v>
      </c>
      <c r="K321" s="462">
        <v>-1888.8</v>
      </c>
      <c r="L321" s="440"/>
      <c r="M321" s="440"/>
      <c r="N321" s="440"/>
      <c r="O321" s="440"/>
      <c r="P321" s="440"/>
      <c r="Q321" s="440"/>
    </row>
    <row r="322" spans="1:17">
      <c r="A322" s="409" t="s">
        <v>752</v>
      </c>
      <c r="B322" s="141"/>
      <c r="C322" s="141"/>
      <c r="D322" s="141"/>
      <c r="E322" s="440">
        <v>-68</v>
      </c>
      <c r="F322" s="440">
        <v>-62.6</v>
      </c>
      <c r="G322" s="440">
        <v>-63.8</v>
      </c>
      <c r="H322" s="440">
        <v>-67.400000000000006</v>
      </c>
      <c r="I322" s="440">
        <v>-69.8</v>
      </c>
      <c r="J322" s="440">
        <v>-70.400000000000006</v>
      </c>
      <c r="K322" s="462">
        <v>-70.400000000000006</v>
      </c>
      <c r="L322" s="440"/>
      <c r="M322" s="440"/>
      <c r="N322" s="440"/>
      <c r="O322" s="440"/>
      <c r="P322" s="440"/>
      <c r="Q322" s="440"/>
    </row>
    <row r="323" spans="1:17">
      <c r="A323" s="409" t="s">
        <v>753</v>
      </c>
      <c r="B323" s="141"/>
      <c r="C323" s="141"/>
      <c r="D323" s="141"/>
      <c r="E323" s="440"/>
      <c r="F323" s="440"/>
      <c r="G323" s="440"/>
      <c r="H323" s="440"/>
      <c r="I323" s="440"/>
      <c r="J323" s="440"/>
      <c r="K323" s="462"/>
      <c r="L323" s="440"/>
      <c r="M323" s="440"/>
      <c r="N323" s="440"/>
      <c r="O323" s="440"/>
      <c r="P323" s="440"/>
      <c r="Q323" s="440"/>
    </row>
    <row r="324" spans="1:17">
      <c r="A324" s="409"/>
      <c r="B324" s="141"/>
      <c r="C324" s="141"/>
      <c r="D324" s="141"/>
      <c r="E324" s="559">
        <v>0</v>
      </c>
      <c r="F324" s="559">
        <v>0</v>
      </c>
      <c r="G324" s="559">
        <v>0</v>
      </c>
      <c r="H324" s="559">
        <v>0</v>
      </c>
      <c r="I324" s="559">
        <v>0</v>
      </c>
      <c r="J324" s="559">
        <v>0</v>
      </c>
      <c r="K324" s="651">
        <v>0</v>
      </c>
      <c r="L324" s="559"/>
      <c r="M324" s="559"/>
      <c r="N324" s="559"/>
      <c r="O324" s="559"/>
      <c r="P324" s="559"/>
      <c r="Q324" s="559"/>
    </row>
    <row r="325" spans="1:17">
      <c r="A325" s="558" t="s">
        <v>714</v>
      </c>
      <c r="B325" s="141"/>
      <c r="C325" s="141"/>
      <c r="D325" s="141"/>
      <c r="E325" s="442" t="s">
        <v>320</v>
      </c>
      <c r="F325" s="442" t="s">
        <v>320</v>
      </c>
      <c r="G325" s="442" t="s">
        <v>320</v>
      </c>
      <c r="H325" s="442" t="s">
        <v>320</v>
      </c>
      <c r="I325" s="442" t="s">
        <v>320</v>
      </c>
      <c r="J325" s="442" t="s">
        <v>320</v>
      </c>
      <c r="K325" s="464" t="s">
        <v>320</v>
      </c>
      <c r="L325" s="442"/>
      <c r="M325" s="442"/>
      <c r="N325" s="442"/>
      <c r="O325" s="442"/>
      <c r="P325" s="442"/>
      <c r="Q325" s="442"/>
    </row>
    <row r="326" spans="1:17" ht="13">
      <c r="A326" s="409"/>
      <c r="B326" s="141"/>
      <c r="C326" s="141"/>
      <c r="D326" s="141"/>
      <c r="E326" s="540">
        <v>2299.8000000000002</v>
      </c>
      <c r="F326" s="540">
        <v>2029.6</v>
      </c>
      <c r="G326" s="540">
        <v>1838.6</v>
      </c>
      <c r="H326" s="540">
        <v>1839.6</v>
      </c>
      <c r="I326" s="540">
        <v>1570.3</v>
      </c>
      <c r="J326" s="540">
        <v>1215.0999999999999</v>
      </c>
      <c r="K326" s="230">
        <v>699.8</v>
      </c>
      <c r="L326" s="540"/>
      <c r="M326" s="540"/>
      <c r="N326" s="540"/>
      <c r="O326" s="540"/>
      <c r="P326" s="540"/>
      <c r="Q326" s="540"/>
    </row>
    <row r="327" spans="1:17" ht="13">
      <c r="A327" s="411" t="s">
        <v>754</v>
      </c>
      <c r="B327" s="141"/>
      <c r="C327" s="141"/>
      <c r="D327" s="141"/>
      <c r="E327" s="557"/>
      <c r="F327" s="557"/>
      <c r="G327" s="557"/>
      <c r="H327" s="557"/>
      <c r="I327" s="557"/>
      <c r="J327" s="557"/>
      <c r="K327" s="650"/>
      <c r="L327" s="557"/>
      <c r="M327" s="557"/>
      <c r="N327" s="557"/>
      <c r="O327" s="557"/>
      <c r="P327" s="557"/>
      <c r="Q327" s="557"/>
    </row>
    <row r="328" spans="1:17" ht="13">
      <c r="A328" s="406"/>
      <c r="B328" s="141"/>
      <c r="C328" s="141"/>
      <c r="D328" s="141"/>
      <c r="E328" s="441">
        <v>1984.8</v>
      </c>
      <c r="F328" s="441">
        <v>-1502</v>
      </c>
      <c r="G328" s="441">
        <v>155.6</v>
      </c>
      <c r="H328" s="441">
        <v>1246.4000000000001</v>
      </c>
      <c r="I328" s="441">
        <v>990.5</v>
      </c>
      <c r="J328" s="441">
        <v>1564.4</v>
      </c>
      <c r="K328" s="463">
        <v>2836.7</v>
      </c>
      <c r="L328" s="441"/>
      <c r="M328" s="441"/>
      <c r="N328" s="441"/>
      <c r="O328" s="441"/>
      <c r="P328" s="441"/>
      <c r="Q328" s="441"/>
    </row>
    <row r="329" spans="1:17">
      <c r="A329" s="558" t="s">
        <v>713</v>
      </c>
      <c r="B329" s="141"/>
      <c r="C329" s="141"/>
      <c r="D329" s="141"/>
      <c r="E329" s="440">
        <v>1984.8</v>
      </c>
      <c r="F329" s="440">
        <v>-1502</v>
      </c>
      <c r="G329" s="440">
        <v>155.6</v>
      </c>
      <c r="H329" s="440">
        <v>1246.4000000000001</v>
      </c>
      <c r="I329" s="440">
        <v>990.5</v>
      </c>
      <c r="J329" s="440">
        <v>1564.4</v>
      </c>
      <c r="K329" s="462">
        <v>2836.7</v>
      </c>
      <c r="L329" s="440"/>
      <c r="M329" s="440"/>
      <c r="N329" s="440"/>
      <c r="O329" s="440"/>
      <c r="P329" s="440"/>
      <c r="Q329" s="440"/>
    </row>
    <row r="330" spans="1:17">
      <c r="A330" s="409" t="s">
        <v>755</v>
      </c>
      <c r="B330" s="141"/>
      <c r="C330" s="141"/>
      <c r="D330" s="141"/>
      <c r="E330" s="440">
        <v>1046.5</v>
      </c>
      <c r="F330" s="440">
        <v>-1938</v>
      </c>
      <c r="G330" s="440">
        <v>-62.1</v>
      </c>
      <c r="H330" s="440">
        <v>602.9</v>
      </c>
      <c r="I330" s="440">
        <v>-9.8000000000000007</v>
      </c>
      <c r="J330" s="440">
        <v>521.5</v>
      </c>
      <c r="K330" s="462">
        <v>898.8</v>
      </c>
      <c r="L330" s="440"/>
      <c r="M330" s="440"/>
      <c r="N330" s="440"/>
      <c r="O330" s="440"/>
      <c r="P330" s="440"/>
      <c r="Q330" s="440"/>
    </row>
    <row r="331" spans="1:17">
      <c r="A331" s="409" t="s">
        <v>756</v>
      </c>
      <c r="B331" s="141"/>
      <c r="C331" s="141"/>
      <c r="D331" s="141"/>
      <c r="E331" s="440">
        <v>9674.4</v>
      </c>
      <c r="F331" s="440">
        <v>7250</v>
      </c>
      <c r="G331" s="440">
        <v>7423.5</v>
      </c>
      <c r="H331" s="440">
        <v>7785.01</v>
      </c>
      <c r="I331" s="440">
        <v>3990.2</v>
      </c>
      <c r="J331" s="440">
        <v>3493.2</v>
      </c>
      <c r="K331" s="462">
        <v>2898.8</v>
      </c>
      <c r="L331" s="440"/>
      <c r="M331" s="440"/>
      <c r="N331" s="440"/>
      <c r="O331" s="440"/>
      <c r="P331" s="440"/>
      <c r="Q331" s="440"/>
    </row>
    <row r="332" spans="1:17" ht="13">
      <c r="A332" s="416" t="s">
        <v>757</v>
      </c>
      <c r="B332" s="141"/>
      <c r="C332" s="141"/>
      <c r="D332" s="141"/>
      <c r="E332" s="440">
        <v>8627.9</v>
      </c>
      <c r="F332" s="440">
        <v>9188</v>
      </c>
      <c r="G332" s="440">
        <v>7485.5</v>
      </c>
      <c r="H332" s="440">
        <v>7182.1</v>
      </c>
      <c r="I332" s="440">
        <v>4000</v>
      </c>
      <c r="J332" s="440">
        <v>2971.8</v>
      </c>
      <c r="K332" s="462">
        <v>2000</v>
      </c>
      <c r="L332" s="440"/>
      <c r="M332" s="440"/>
      <c r="N332" s="440"/>
      <c r="O332" s="440"/>
      <c r="P332" s="440"/>
      <c r="Q332" s="440"/>
    </row>
    <row r="333" spans="1:17" ht="13">
      <c r="A333" s="416" t="s">
        <v>758</v>
      </c>
      <c r="B333" s="141"/>
      <c r="C333" s="141"/>
      <c r="D333" s="141"/>
      <c r="E333" s="440">
        <v>938.3</v>
      </c>
      <c r="F333" s="440">
        <v>436</v>
      </c>
      <c r="G333" s="440">
        <v>217.7</v>
      </c>
      <c r="H333" s="440">
        <v>643.6</v>
      </c>
      <c r="I333" s="440">
        <v>1000.3</v>
      </c>
      <c r="J333" s="440">
        <v>1042.9000000000001</v>
      </c>
      <c r="K333" s="462">
        <v>1937.9</v>
      </c>
      <c r="L333" s="440"/>
      <c r="M333" s="440"/>
      <c r="N333" s="440"/>
      <c r="O333" s="440"/>
      <c r="P333" s="440"/>
      <c r="Q333" s="440"/>
    </row>
    <row r="334" spans="1:17">
      <c r="A334" s="409" t="s">
        <v>759</v>
      </c>
      <c r="B334" s="141"/>
      <c r="C334" s="141"/>
      <c r="D334" s="141"/>
      <c r="E334" s="440">
        <v>1429.4</v>
      </c>
      <c r="F334" s="440">
        <v>900</v>
      </c>
      <c r="G334" s="440">
        <v>900</v>
      </c>
      <c r="H334" s="440">
        <v>1300</v>
      </c>
      <c r="I334" s="440">
        <v>1500</v>
      </c>
      <c r="J334" s="440">
        <v>2050</v>
      </c>
      <c r="K334" s="462">
        <v>2200</v>
      </c>
      <c r="L334" s="440"/>
      <c r="M334" s="440"/>
      <c r="N334" s="440"/>
      <c r="O334" s="440"/>
      <c r="P334" s="440"/>
      <c r="Q334" s="440"/>
    </row>
    <row r="335" spans="1:17" ht="13">
      <c r="A335" s="416" t="s">
        <v>760</v>
      </c>
      <c r="B335" s="141"/>
      <c r="C335" s="141"/>
      <c r="D335" s="141"/>
      <c r="E335" s="440">
        <v>491.1</v>
      </c>
      <c r="F335" s="440">
        <v>464</v>
      </c>
      <c r="G335" s="440">
        <v>682.3</v>
      </c>
      <c r="H335" s="440">
        <v>656.4</v>
      </c>
      <c r="I335" s="440">
        <v>499.7</v>
      </c>
      <c r="J335" s="440">
        <v>1007.1</v>
      </c>
      <c r="K335" s="462">
        <v>262.2</v>
      </c>
      <c r="L335" s="440"/>
      <c r="M335" s="440"/>
      <c r="N335" s="440"/>
      <c r="O335" s="440"/>
      <c r="P335" s="440"/>
      <c r="Q335" s="440"/>
    </row>
    <row r="336" spans="1:17" ht="13">
      <c r="A336" s="416" t="s">
        <v>761</v>
      </c>
      <c r="B336" s="141"/>
      <c r="C336" s="141"/>
      <c r="D336" s="141"/>
      <c r="E336" s="440" t="s">
        <v>320</v>
      </c>
      <c r="F336" s="440" t="s">
        <v>320</v>
      </c>
      <c r="G336" s="440">
        <v>38</v>
      </c>
      <c r="H336" s="440" t="s">
        <v>320</v>
      </c>
      <c r="I336" s="440" t="s">
        <v>320</v>
      </c>
      <c r="J336" s="440" t="s">
        <v>320</v>
      </c>
      <c r="K336" s="462" t="s">
        <v>320</v>
      </c>
      <c r="L336" s="440"/>
      <c r="M336" s="440"/>
      <c r="N336" s="440"/>
      <c r="O336" s="440"/>
      <c r="P336" s="440"/>
      <c r="Q336" s="440"/>
    </row>
    <row r="337" spans="1:17">
      <c r="A337" s="409" t="s">
        <v>763</v>
      </c>
      <c r="B337" s="141"/>
      <c r="C337" s="141"/>
      <c r="D337" s="141"/>
      <c r="E337" s="440"/>
      <c r="F337" s="440"/>
      <c r="G337" s="440"/>
      <c r="H337" s="440"/>
      <c r="I337" s="440"/>
      <c r="J337" s="440"/>
      <c r="K337" s="462"/>
      <c r="L337" s="440"/>
      <c r="M337" s="440"/>
      <c r="N337" s="440"/>
      <c r="O337" s="440"/>
      <c r="P337" s="440"/>
      <c r="Q337" s="440"/>
    </row>
    <row r="338" spans="1:17">
      <c r="A338" s="409"/>
      <c r="B338" s="141"/>
      <c r="C338" s="141"/>
      <c r="D338" s="141"/>
      <c r="E338" s="441">
        <v>315</v>
      </c>
      <c r="F338" s="441">
        <v>3531.6</v>
      </c>
      <c r="G338" s="441">
        <v>1683</v>
      </c>
      <c r="H338" s="441">
        <v>593.1</v>
      </c>
      <c r="I338" s="441">
        <v>579.79999999999995</v>
      </c>
      <c r="J338" s="441">
        <v>-349.3</v>
      </c>
      <c r="K338" s="463">
        <v>-2136.9</v>
      </c>
      <c r="L338" s="441"/>
      <c r="M338" s="441"/>
      <c r="N338" s="441"/>
      <c r="O338" s="441"/>
      <c r="P338" s="441"/>
      <c r="Q338" s="441"/>
    </row>
    <row r="339" spans="1:17">
      <c r="A339" s="558" t="s">
        <v>714</v>
      </c>
      <c r="B339" s="141"/>
      <c r="C339" s="141"/>
      <c r="D339" s="141"/>
      <c r="E339" s="440" t="s">
        <v>320</v>
      </c>
      <c r="F339" s="440">
        <v>2800</v>
      </c>
      <c r="G339" s="440">
        <v>1500</v>
      </c>
      <c r="H339" s="560" t="s">
        <v>320</v>
      </c>
      <c r="I339" s="440" t="s">
        <v>320</v>
      </c>
      <c r="J339" s="440" t="s">
        <v>320</v>
      </c>
      <c r="K339" s="462">
        <v>-1499.2</v>
      </c>
      <c r="L339" s="440"/>
      <c r="M339" s="440"/>
      <c r="N339" s="440"/>
      <c r="O339" s="440"/>
      <c r="P339" s="440"/>
      <c r="Q339" s="440"/>
    </row>
    <row r="340" spans="1:17">
      <c r="A340" s="409" t="s">
        <v>755</v>
      </c>
      <c r="B340" s="141"/>
      <c r="C340" s="141"/>
      <c r="D340" s="141"/>
      <c r="E340" s="440" t="s">
        <v>320</v>
      </c>
      <c r="F340" s="440">
        <v>2800</v>
      </c>
      <c r="G340" s="440">
        <v>1500</v>
      </c>
      <c r="H340" s="440" t="s">
        <v>320</v>
      </c>
      <c r="I340" s="440" t="s">
        <v>320</v>
      </c>
      <c r="J340" s="440" t="s">
        <v>320</v>
      </c>
      <c r="K340" s="462">
        <v>-1499.2</v>
      </c>
      <c r="L340" s="440"/>
      <c r="M340" s="440"/>
      <c r="N340" s="440"/>
      <c r="O340" s="440"/>
      <c r="P340" s="440"/>
      <c r="Q340" s="440"/>
    </row>
    <row r="341" spans="1:17">
      <c r="A341" s="409" t="s">
        <v>779</v>
      </c>
      <c r="B341" s="141"/>
      <c r="C341" s="141"/>
      <c r="D341" s="141"/>
      <c r="E341" s="440" t="s">
        <v>320</v>
      </c>
      <c r="F341" s="440">
        <v>2800</v>
      </c>
      <c r="G341" s="440">
        <v>1500</v>
      </c>
      <c r="H341" s="440" t="s">
        <v>320</v>
      </c>
      <c r="I341" s="440" t="s">
        <v>320</v>
      </c>
      <c r="J341" s="440" t="s">
        <v>320</v>
      </c>
      <c r="K341" s="462" t="s">
        <v>320</v>
      </c>
      <c r="L341" s="440"/>
      <c r="M341" s="440"/>
      <c r="N341" s="440"/>
      <c r="O341" s="440"/>
      <c r="P341" s="440"/>
      <c r="Q341" s="440"/>
    </row>
    <row r="342" spans="1:17" ht="13">
      <c r="A342" s="416" t="s">
        <v>760</v>
      </c>
      <c r="B342" s="141"/>
      <c r="C342" s="141"/>
      <c r="D342" s="141"/>
      <c r="E342" s="440" t="s">
        <v>320</v>
      </c>
      <c r="F342" s="440" t="s">
        <v>320</v>
      </c>
      <c r="G342" s="440" t="s">
        <v>320</v>
      </c>
      <c r="H342" s="440" t="s">
        <v>320</v>
      </c>
      <c r="I342" s="440" t="s">
        <v>320</v>
      </c>
      <c r="J342" s="440" t="s">
        <v>320</v>
      </c>
      <c r="K342" s="462">
        <v>1499.2</v>
      </c>
      <c r="L342" s="440"/>
      <c r="M342" s="440"/>
      <c r="N342" s="440"/>
      <c r="O342" s="440"/>
      <c r="P342" s="440"/>
      <c r="Q342" s="440"/>
    </row>
    <row r="343" spans="1:17" ht="13">
      <c r="A343" s="416" t="s">
        <v>761</v>
      </c>
      <c r="B343" s="141"/>
      <c r="C343" s="141"/>
      <c r="D343" s="141"/>
      <c r="E343" s="440">
        <v>315</v>
      </c>
      <c r="F343" s="440">
        <v>731.6</v>
      </c>
      <c r="G343" s="440">
        <v>183</v>
      </c>
      <c r="H343" s="440">
        <v>593.1</v>
      </c>
      <c r="I343" s="440">
        <v>579.79999999999995</v>
      </c>
      <c r="J343" s="440">
        <v>-349.3</v>
      </c>
      <c r="K343" s="462">
        <v>-637.70000000000005</v>
      </c>
      <c r="L343" s="440"/>
      <c r="M343" s="440"/>
      <c r="N343" s="440"/>
      <c r="O343" s="440"/>
      <c r="P343" s="440"/>
      <c r="Q343" s="440"/>
    </row>
    <row r="344" spans="1:17">
      <c r="A344" s="409" t="s">
        <v>765</v>
      </c>
      <c r="B344" s="141"/>
      <c r="C344" s="141"/>
      <c r="D344" s="141"/>
      <c r="E344" s="440">
        <v>360.3</v>
      </c>
      <c r="F344" s="440">
        <v>765.5</v>
      </c>
      <c r="G344" s="253">
        <v>54.4</v>
      </c>
      <c r="H344" s="253">
        <v>40.799999999999997</v>
      </c>
      <c r="I344" s="253">
        <v>-16.600000000000001</v>
      </c>
      <c r="J344" s="253">
        <v>-809</v>
      </c>
      <c r="K344" s="409">
        <v>-809</v>
      </c>
      <c r="L344" s="253"/>
      <c r="M344" s="253"/>
      <c r="N344" s="253"/>
      <c r="O344" s="253"/>
      <c r="P344" s="253"/>
      <c r="Q344" s="253"/>
    </row>
    <row r="345" spans="1:17">
      <c r="A345" s="409" t="s">
        <v>766</v>
      </c>
      <c r="B345" s="141"/>
      <c r="C345" s="141"/>
      <c r="D345" s="141"/>
      <c r="E345" s="440">
        <v>500</v>
      </c>
      <c r="F345" s="440">
        <v>930.1</v>
      </c>
      <c r="G345" s="253">
        <v>398.4</v>
      </c>
      <c r="H345" s="253">
        <v>849.6</v>
      </c>
      <c r="I345" s="253">
        <v>971.7</v>
      </c>
      <c r="J345" s="253">
        <v>842</v>
      </c>
      <c r="K345" s="409">
        <v>605.6</v>
      </c>
      <c r="L345" s="253"/>
      <c r="M345" s="253"/>
      <c r="N345" s="253"/>
      <c r="O345" s="253"/>
      <c r="P345" s="253"/>
      <c r="Q345" s="253"/>
    </row>
    <row r="346" spans="1:17" ht="13">
      <c r="A346" s="416" t="s">
        <v>768</v>
      </c>
      <c r="B346" s="141"/>
      <c r="C346" s="141"/>
      <c r="D346" s="141"/>
      <c r="E346" s="440">
        <v>139.69999999999999</v>
      </c>
      <c r="F346" s="440">
        <v>164.6</v>
      </c>
      <c r="G346" s="253">
        <v>269.8</v>
      </c>
      <c r="H346" s="253">
        <v>297.2</v>
      </c>
      <c r="I346" s="253">
        <v>391.9</v>
      </c>
      <c r="J346" s="253">
        <v>1191.3</v>
      </c>
      <c r="K346" s="409">
        <v>1243.2</v>
      </c>
      <c r="L346" s="253"/>
      <c r="M346" s="253"/>
      <c r="N346" s="253"/>
      <c r="O346" s="253"/>
      <c r="P346" s="253"/>
      <c r="Q346" s="253"/>
    </row>
    <row r="347" spans="1:17" ht="13">
      <c r="A347" s="416" t="s">
        <v>761</v>
      </c>
      <c r="B347" s="141"/>
      <c r="C347" s="141"/>
      <c r="D347" s="141"/>
      <c r="E347" s="440" t="s">
        <v>320</v>
      </c>
      <c r="F347" s="440" t="s">
        <v>320</v>
      </c>
      <c r="G347" s="253">
        <v>54.4</v>
      </c>
      <c r="H347" s="253">
        <v>40.799999999999997</v>
      </c>
      <c r="I347" s="253">
        <v>-16.600000000000001</v>
      </c>
      <c r="J347" s="253">
        <v>-809</v>
      </c>
      <c r="K347" s="409">
        <v>-809</v>
      </c>
      <c r="L347" s="253"/>
      <c r="M347" s="253"/>
      <c r="N347" s="253"/>
      <c r="O347" s="253"/>
      <c r="P347" s="253"/>
      <c r="Q347" s="253"/>
    </row>
    <row r="348" spans="1:17">
      <c r="A348" s="409" t="s">
        <v>769</v>
      </c>
      <c r="B348" s="141"/>
      <c r="C348" s="141"/>
      <c r="D348" s="141"/>
      <c r="E348" s="440" t="s">
        <v>320</v>
      </c>
      <c r="F348" s="440" t="s">
        <v>320</v>
      </c>
      <c r="G348" s="253">
        <v>54.4</v>
      </c>
      <c r="H348" s="253">
        <v>40.799999999999997</v>
      </c>
      <c r="I348" s="442" t="s">
        <v>320</v>
      </c>
      <c r="J348" s="442" t="s">
        <v>320</v>
      </c>
      <c r="K348" s="464" t="s">
        <v>320</v>
      </c>
      <c r="L348" s="442"/>
      <c r="M348" s="442"/>
      <c r="N348" s="442"/>
      <c r="O348" s="442"/>
      <c r="P348" s="442"/>
      <c r="Q348" s="442"/>
    </row>
    <row r="349" spans="1:17" ht="13">
      <c r="A349" s="416" t="s">
        <v>768</v>
      </c>
      <c r="B349" s="141"/>
      <c r="C349" s="141"/>
      <c r="D349" s="141"/>
      <c r="E349" s="440" t="s">
        <v>320</v>
      </c>
      <c r="F349" s="440" t="s">
        <v>320</v>
      </c>
      <c r="G349" s="442" t="s">
        <v>320</v>
      </c>
      <c r="H349" s="442" t="s">
        <v>320</v>
      </c>
      <c r="I349" s="253">
        <v>16.600000000000001</v>
      </c>
      <c r="J349" s="253">
        <v>809</v>
      </c>
      <c r="K349" s="409">
        <v>809</v>
      </c>
      <c r="L349" s="253"/>
      <c r="M349" s="253"/>
      <c r="N349" s="253"/>
      <c r="O349" s="253"/>
      <c r="P349" s="253"/>
      <c r="Q349" s="253"/>
    </row>
    <row r="350" spans="1:17" ht="13">
      <c r="A350" s="416" t="s">
        <v>761</v>
      </c>
      <c r="B350" s="141"/>
      <c r="C350" s="141"/>
      <c r="D350" s="141"/>
      <c r="E350" s="440">
        <v>-45.3</v>
      </c>
      <c r="F350" s="440">
        <v>-33.9</v>
      </c>
      <c r="G350" s="442" t="s">
        <v>320</v>
      </c>
      <c r="H350" s="442" t="s">
        <v>320</v>
      </c>
      <c r="I350" s="442" t="s">
        <v>320</v>
      </c>
      <c r="J350" s="442" t="s">
        <v>320</v>
      </c>
      <c r="K350" s="464" t="s">
        <v>320</v>
      </c>
      <c r="L350" s="442"/>
      <c r="M350" s="442"/>
      <c r="N350" s="442"/>
      <c r="O350" s="442"/>
      <c r="P350" s="442"/>
      <c r="Q350" s="442"/>
    </row>
    <row r="351" spans="1:17">
      <c r="A351" s="409" t="s">
        <v>779</v>
      </c>
      <c r="B351" s="141"/>
      <c r="C351" s="141"/>
      <c r="D351" s="141"/>
      <c r="E351" s="440" t="s">
        <v>320</v>
      </c>
      <c r="F351" s="440" t="s">
        <v>320</v>
      </c>
      <c r="G351" s="442" t="s">
        <v>320</v>
      </c>
      <c r="H351" s="442" t="s">
        <v>320</v>
      </c>
      <c r="I351" s="442" t="s">
        <v>320</v>
      </c>
      <c r="J351" s="442" t="s">
        <v>320</v>
      </c>
      <c r="K351" s="464" t="s">
        <v>320</v>
      </c>
      <c r="L351" s="442"/>
      <c r="M351" s="442"/>
      <c r="N351" s="442"/>
      <c r="O351" s="442"/>
      <c r="P351" s="442"/>
      <c r="Q351" s="442"/>
    </row>
    <row r="352" spans="1:17" ht="13">
      <c r="A352" s="416" t="s">
        <v>768</v>
      </c>
      <c r="B352" s="141"/>
      <c r="C352" s="141"/>
      <c r="D352" s="141"/>
      <c r="E352" s="440">
        <v>45.3</v>
      </c>
      <c r="F352" s="440">
        <v>33.9</v>
      </c>
      <c r="G352" s="560" t="s">
        <v>320</v>
      </c>
      <c r="H352" s="560" t="s">
        <v>320</v>
      </c>
      <c r="I352" s="560" t="s">
        <v>320</v>
      </c>
      <c r="J352" s="560" t="s">
        <v>320</v>
      </c>
      <c r="K352" s="652" t="s">
        <v>320</v>
      </c>
      <c r="L352" s="560"/>
      <c r="M352" s="560"/>
      <c r="N352" s="560"/>
      <c r="O352" s="560"/>
      <c r="P352" s="560"/>
      <c r="Q352" s="560"/>
    </row>
    <row r="353" spans="1:17" ht="13">
      <c r="A353" s="416" t="s">
        <v>761</v>
      </c>
      <c r="B353" s="141"/>
      <c r="C353" s="141"/>
      <c r="D353" s="141"/>
      <c r="E353" s="440"/>
      <c r="F353" s="440"/>
      <c r="G353" s="440"/>
      <c r="H353" s="440"/>
      <c r="I353" s="440"/>
      <c r="J353" s="440"/>
      <c r="K353" s="462"/>
      <c r="L353" s="440"/>
      <c r="M353" s="440"/>
      <c r="N353" s="440"/>
      <c r="O353" s="440"/>
      <c r="P353" s="440"/>
      <c r="Q353" s="440"/>
    </row>
    <row r="354" spans="1:17" ht="13">
      <c r="A354" s="409"/>
      <c r="B354" s="141"/>
      <c r="C354" s="141"/>
      <c r="D354" s="141"/>
      <c r="E354" s="412">
        <v>-2950.7</v>
      </c>
      <c r="F354" s="412">
        <v>-2120.4</v>
      </c>
      <c r="G354" s="412">
        <v>-1876.6</v>
      </c>
      <c r="H354" s="412">
        <v>-1839.1</v>
      </c>
      <c r="I354" s="412">
        <v>-1570.3</v>
      </c>
      <c r="J354" s="412">
        <v>-1215.0999999999999</v>
      </c>
      <c r="K354" s="164">
        <f>-699.3</f>
        <v>-699.3</v>
      </c>
      <c r="L354" s="412"/>
      <c r="M354" s="412"/>
      <c r="N354" s="412"/>
      <c r="O354" s="412"/>
      <c r="P354" s="412"/>
      <c r="Q354" s="412"/>
    </row>
    <row r="355" spans="1:17" ht="13">
      <c r="A355" s="411" t="s">
        <v>771</v>
      </c>
      <c r="B355" s="57"/>
      <c r="C355" s="57"/>
      <c r="D355" s="57"/>
      <c r="E355" s="57"/>
      <c r="F355" s="141"/>
      <c r="G355" s="141"/>
      <c r="H355" s="141"/>
      <c r="I355" s="141"/>
      <c r="J355" s="141"/>
      <c r="L355" s="141"/>
      <c r="M355" s="141"/>
      <c r="N355" s="141"/>
      <c r="O355" s="141"/>
      <c r="P355" s="141"/>
      <c r="Q355" s="141"/>
    </row>
    <row r="356" spans="1:17">
      <c r="A356" s="61"/>
      <c r="B356" s="57"/>
      <c r="C356" s="57"/>
      <c r="D356" s="57"/>
      <c r="E356" s="57"/>
      <c r="F356" s="141"/>
      <c r="G356" s="141"/>
      <c r="H356" s="141"/>
      <c r="I356" s="141"/>
      <c r="J356" s="141"/>
      <c r="L356" s="141"/>
      <c r="M356" s="141"/>
      <c r="N356" s="141"/>
      <c r="O356" s="141"/>
      <c r="P356" s="141"/>
      <c r="Q356" s="141"/>
    </row>
    <row r="357" spans="1:17">
      <c r="A357" s="61"/>
      <c r="B357" s="57"/>
      <c r="C357" s="57"/>
      <c r="D357" s="462"/>
      <c r="E357" s="352"/>
      <c r="F357" s="141"/>
      <c r="G357" s="141"/>
      <c r="H357" s="141"/>
      <c r="I357" s="141"/>
      <c r="J357" s="141"/>
      <c r="L357" s="141"/>
      <c r="M357" s="141"/>
      <c r="N357" s="141"/>
      <c r="O357" s="141"/>
      <c r="P357" s="141"/>
      <c r="Q357" s="141"/>
    </row>
    <row r="358" spans="1:17" ht="20">
      <c r="A358" s="369" t="s">
        <v>298</v>
      </c>
      <c r="B358" s="57"/>
      <c r="C358" s="57"/>
      <c r="D358" s="57"/>
      <c r="E358" s="453"/>
      <c r="F358" s="407">
        <v>2016</v>
      </c>
      <c r="G358" s="407">
        <v>2017</v>
      </c>
      <c r="H358" s="407">
        <v>2018</v>
      </c>
      <c r="I358" s="407">
        <v>2019</v>
      </c>
      <c r="J358" s="407">
        <v>2020</v>
      </c>
      <c r="K358" s="453"/>
      <c r="L358" s="407"/>
      <c r="M358" s="407"/>
      <c r="N358" s="407"/>
      <c r="O358" s="407"/>
      <c r="P358" s="407"/>
      <c r="Q358" s="407"/>
    </row>
    <row r="359" spans="1:17" ht="13">
      <c r="A359" s="406" t="s">
        <v>778</v>
      </c>
      <c r="B359" s="57"/>
      <c r="C359" s="57"/>
      <c r="D359" s="57"/>
      <c r="E359" s="454"/>
      <c r="F359" s="408" t="s">
        <v>251</v>
      </c>
      <c r="G359" s="408" t="s">
        <v>251</v>
      </c>
      <c r="H359" s="408" t="s">
        <v>251</v>
      </c>
      <c r="I359" s="408" t="s">
        <v>251</v>
      </c>
      <c r="J359" s="408" t="s">
        <v>251</v>
      </c>
      <c r="K359" s="454"/>
      <c r="L359" s="408"/>
      <c r="M359" s="408"/>
      <c r="N359" s="408"/>
      <c r="O359" s="408"/>
      <c r="P359" s="408"/>
      <c r="Q359" s="408"/>
    </row>
    <row r="360" spans="1:17" ht="13">
      <c r="A360" s="406" t="s">
        <v>749</v>
      </c>
      <c r="B360" s="57"/>
      <c r="C360" s="57"/>
      <c r="D360" s="57"/>
      <c r="E360" s="462"/>
      <c r="F360" s="440" t="s">
        <v>306</v>
      </c>
      <c r="G360" s="440" t="s">
        <v>306</v>
      </c>
      <c r="H360" s="440" t="s">
        <v>306</v>
      </c>
      <c r="I360" s="440" t="s">
        <v>306</v>
      </c>
      <c r="J360" s="440" t="s">
        <v>306</v>
      </c>
      <c r="K360" s="462"/>
      <c r="L360" s="440"/>
      <c r="M360" s="440"/>
      <c r="N360" s="440"/>
      <c r="O360" s="440"/>
      <c r="P360" s="440"/>
      <c r="Q360" s="440"/>
    </row>
    <row r="361" spans="1:17">
      <c r="A361" s="409" t="s">
        <v>750</v>
      </c>
      <c r="B361" s="57"/>
      <c r="C361" s="57"/>
      <c r="D361" s="57"/>
      <c r="E361" s="462"/>
      <c r="F361" s="440"/>
      <c r="G361" s="440"/>
      <c r="H361" s="440"/>
      <c r="I361" s="440"/>
      <c r="J361" s="440"/>
      <c r="K361" s="462"/>
      <c r="L361" s="440"/>
      <c r="M361" s="440"/>
      <c r="N361" s="440"/>
      <c r="O361" s="440"/>
      <c r="P361" s="440"/>
      <c r="Q361" s="440"/>
    </row>
    <row r="362" spans="1:17">
      <c r="A362" s="409"/>
      <c r="B362" s="353"/>
      <c r="C362" s="353"/>
      <c r="D362" s="353"/>
      <c r="E362" s="463"/>
      <c r="F362" s="441">
        <v>-82.859870000000001</v>
      </c>
      <c r="G362" s="441">
        <v>-83.632835999999998</v>
      </c>
      <c r="H362" s="441">
        <v>-84.745800000000003</v>
      </c>
      <c r="I362" s="441">
        <v>-133.58428900000001</v>
      </c>
      <c r="J362" s="441">
        <v>582.67001000000005</v>
      </c>
      <c r="K362" s="463"/>
      <c r="L362" s="441"/>
      <c r="M362" s="441"/>
      <c r="N362" s="441"/>
      <c r="O362" s="441"/>
      <c r="P362" s="441"/>
      <c r="Q362" s="441"/>
    </row>
    <row r="363" spans="1:17" ht="13">
      <c r="A363" s="411" t="s">
        <v>780</v>
      </c>
      <c r="B363" s="57"/>
      <c r="C363" s="57"/>
      <c r="D363" s="57"/>
      <c r="E363" s="462"/>
      <c r="F363" s="440"/>
      <c r="G363" s="440"/>
      <c r="H363" s="440"/>
      <c r="I363" s="440"/>
      <c r="J363" s="440"/>
      <c r="K363" s="462"/>
      <c r="L363" s="440"/>
      <c r="M363" s="440"/>
      <c r="N363" s="440"/>
      <c r="O363" s="440"/>
      <c r="P363" s="440"/>
      <c r="Q363" s="440"/>
    </row>
    <row r="364" spans="1:17" ht="13">
      <c r="A364" s="406"/>
      <c r="B364" s="353"/>
      <c r="C364" s="353"/>
      <c r="D364" s="353"/>
      <c r="E364" s="463"/>
      <c r="F364" s="441">
        <v>-82.859870000000001</v>
      </c>
      <c r="G364" s="441">
        <v>-83.632835999999998</v>
      </c>
      <c r="H364" s="441">
        <v>-84.745800000000003</v>
      </c>
      <c r="I364" s="441">
        <v>-133.58428900000001</v>
      </c>
      <c r="J364" s="441">
        <v>582.67001000000005</v>
      </c>
      <c r="K364" s="463"/>
      <c r="L364" s="441"/>
      <c r="M364" s="441"/>
      <c r="N364" s="441"/>
      <c r="O364" s="441"/>
      <c r="P364" s="441"/>
      <c r="Q364" s="441"/>
    </row>
    <row r="365" spans="1:17" ht="13">
      <c r="A365" s="411" t="s">
        <v>781</v>
      </c>
      <c r="B365" s="57"/>
      <c r="C365" s="57"/>
      <c r="D365" s="57"/>
      <c r="E365" s="462"/>
      <c r="F365" s="440"/>
      <c r="G365" s="440"/>
      <c r="H365" s="440"/>
      <c r="I365" s="440"/>
      <c r="J365" s="440"/>
      <c r="K365" s="462"/>
      <c r="L365" s="440"/>
      <c r="M365" s="440"/>
      <c r="N365" s="440"/>
      <c r="O365" s="440"/>
      <c r="P365" s="440"/>
      <c r="Q365" s="440"/>
    </row>
    <row r="366" spans="1:17">
      <c r="A366" s="409" t="s">
        <v>782</v>
      </c>
      <c r="B366" s="57"/>
      <c r="C366" s="57"/>
      <c r="D366" s="57"/>
      <c r="E366" s="462"/>
      <c r="F366" s="440">
        <v>82.86</v>
      </c>
      <c r="G366" s="440">
        <v>83.63</v>
      </c>
      <c r="H366" s="440">
        <v>84.75</v>
      </c>
      <c r="I366" s="440">
        <v>133.58000000000001</v>
      </c>
      <c r="J366" s="440">
        <v>582.66999999999996</v>
      </c>
      <c r="K366" s="462"/>
      <c r="L366" s="440"/>
      <c r="M366" s="440"/>
      <c r="N366" s="440"/>
      <c r="O366" s="440"/>
      <c r="P366" s="440"/>
      <c r="Q366" s="440"/>
    </row>
    <row r="367" spans="1:17">
      <c r="A367" s="409" t="s">
        <v>783</v>
      </c>
      <c r="B367" s="57"/>
      <c r="C367" s="57"/>
      <c r="D367" s="57"/>
      <c r="E367" s="462"/>
      <c r="F367" s="440"/>
      <c r="G367" s="440"/>
      <c r="H367" s="440"/>
      <c r="I367" s="440"/>
      <c r="J367" s="440"/>
      <c r="K367" s="462"/>
      <c r="L367" s="440"/>
      <c r="M367" s="440"/>
      <c r="N367" s="440"/>
      <c r="O367" s="440"/>
      <c r="P367" s="440"/>
      <c r="Q367" s="440"/>
    </row>
    <row r="368" spans="1:17">
      <c r="A368" s="409"/>
      <c r="B368" s="353"/>
      <c r="C368" s="353"/>
      <c r="D368" s="353"/>
      <c r="E368" s="463"/>
      <c r="F368" s="441"/>
      <c r="G368" s="441"/>
      <c r="H368" s="441"/>
      <c r="I368" s="441"/>
      <c r="J368" s="441"/>
      <c r="K368" s="463"/>
      <c r="L368" s="441"/>
      <c r="M368" s="441"/>
      <c r="N368" s="441"/>
      <c r="O368" s="441"/>
      <c r="P368" s="441"/>
      <c r="Q368" s="441"/>
    </row>
    <row r="369" spans="1:17" ht="13">
      <c r="A369" s="411" t="s">
        <v>784</v>
      </c>
      <c r="B369" s="57"/>
      <c r="C369" s="57"/>
      <c r="D369" s="57"/>
      <c r="E369" s="464"/>
      <c r="F369" s="442" t="s">
        <v>320</v>
      </c>
      <c r="G369" s="442" t="s">
        <v>320</v>
      </c>
      <c r="H369" s="442" t="s">
        <v>320</v>
      </c>
      <c r="I369" s="442" t="s">
        <v>320</v>
      </c>
      <c r="J369" s="442" t="s">
        <v>320</v>
      </c>
      <c r="K369" s="464"/>
      <c r="L369" s="442"/>
      <c r="M369" s="442"/>
      <c r="N369" s="442"/>
      <c r="O369" s="442"/>
      <c r="P369" s="442"/>
      <c r="Q369" s="442"/>
    </row>
    <row r="370" spans="1:17">
      <c r="A370" s="409" t="s">
        <v>785</v>
      </c>
      <c r="B370" s="57"/>
      <c r="C370" s="57"/>
      <c r="D370" s="57"/>
      <c r="E370" s="464"/>
      <c r="F370" s="442" t="s">
        <v>320</v>
      </c>
      <c r="G370" s="442" t="s">
        <v>320</v>
      </c>
      <c r="H370" s="442" t="s">
        <v>320</v>
      </c>
      <c r="I370" s="442" t="s">
        <v>320</v>
      </c>
      <c r="J370" s="442" t="s">
        <v>320</v>
      </c>
      <c r="K370" s="464"/>
      <c r="L370" s="442"/>
      <c r="M370" s="442"/>
      <c r="N370" s="442"/>
      <c r="O370" s="442"/>
      <c r="P370" s="442"/>
      <c r="Q370" s="442"/>
    </row>
    <row r="371" spans="1:17">
      <c r="A371" s="409" t="s">
        <v>782</v>
      </c>
      <c r="B371" s="57"/>
      <c r="C371" s="57"/>
      <c r="D371" s="57"/>
      <c r="E371" s="464"/>
      <c r="F371" s="442" t="s">
        <v>320</v>
      </c>
      <c r="G371" s="442" t="s">
        <v>320</v>
      </c>
      <c r="H371" s="442" t="s">
        <v>320</v>
      </c>
      <c r="I371" s="442" t="s">
        <v>320</v>
      </c>
      <c r="J371" s="442" t="s">
        <v>320</v>
      </c>
      <c r="K371" s="464"/>
      <c r="L371" s="442"/>
      <c r="M371" s="442"/>
      <c r="N371" s="442"/>
      <c r="O371" s="442"/>
      <c r="P371" s="442"/>
      <c r="Q371" s="442"/>
    </row>
    <row r="372" spans="1:17">
      <c r="A372" s="409" t="s">
        <v>786</v>
      </c>
      <c r="B372" s="57"/>
      <c r="C372" s="57"/>
      <c r="D372" s="57"/>
      <c r="E372" s="464"/>
      <c r="F372" s="442" t="s">
        <v>320</v>
      </c>
      <c r="G372" s="442" t="s">
        <v>320</v>
      </c>
      <c r="H372" s="442" t="s">
        <v>320</v>
      </c>
      <c r="I372" s="442" t="s">
        <v>320</v>
      </c>
      <c r="J372" s="442" t="s">
        <v>320</v>
      </c>
      <c r="K372" s="464"/>
      <c r="L372" s="442"/>
      <c r="M372" s="442"/>
      <c r="N372" s="442"/>
      <c r="O372" s="442"/>
      <c r="P372" s="442"/>
      <c r="Q372" s="442"/>
    </row>
    <row r="373" spans="1:17">
      <c r="A373" s="409" t="s">
        <v>787</v>
      </c>
      <c r="B373" s="57"/>
      <c r="C373" s="57"/>
      <c r="D373" s="57"/>
      <c r="E373" s="464"/>
      <c r="F373" s="442" t="s">
        <v>320</v>
      </c>
      <c r="G373" s="442" t="s">
        <v>320</v>
      </c>
      <c r="H373" s="442" t="s">
        <v>320</v>
      </c>
      <c r="I373" s="442" t="s">
        <v>320</v>
      </c>
      <c r="J373" s="442" t="s">
        <v>320</v>
      </c>
      <c r="K373" s="464"/>
      <c r="L373" s="442"/>
      <c r="M373" s="442"/>
      <c r="N373" s="442"/>
      <c r="O373" s="442"/>
      <c r="P373" s="442"/>
      <c r="Q373" s="442"/>
    </row>
    <row r="374" spans="1:17">
      <c r="A374" s="409" t="s">
        <v>788</v>
      </c>
      <c r="B374" s="57"/>
      <c r="C374" s="57"/>
      <c r="D374" s="57"/>
      <c r="E374" s="464"/>
      <c r="F374" s="442" t="s">
        <v>320</v>
      </c>
      <c r="G374" s="442" t="s">
        <v>320</v>
      </c>
      <c r="H374" s="442" t="s">
        <v>320</v>
      </c>
      <c r="I374" s="442" t="s">
        <v>320</v>
      </c>
      <c r="J374" s="442" t="s">
        <v>320</v>
      </c>
      <c r="K374" s="464"/>
      <c r="L374" s="442"/>
      <c r="M374" s="442"/>
      <c r="N374" s="442"/>
      <c r="O374" s="442"/>
      <c r="P374" s="442"/>
      <c r="Q374" s="442"/>
    </row>
    <row r="375" spans="1:17">
      <c r="A375" s="409" t="s">
        <v>783</v>
      </c>
      <c r="B375" s="57"/>
      <c r="C375" s="57"/>
      <c r="D375" s="57"/>
      <c r="E375" s="462"/>
      <c r="F375" s="440"/>
      <c r="G375" s="440"/>
      <c r="H375" s="440"/>
      <c r="I375" s="440"/>
      <c r="J375" s="440"/>
      <c r="K375" s="462"/>
      <c r="L375" s="440"/>
      <c r="M375" s="440"/>
      <c r="N375" s="440"/>
      <c r="O375" s="440"/>
      <c r="P375" s="440"/>
      <c r="Q375" s="440"/>
    </row>
    <row r="376" spans="1:17">
      <c r="A376" s="409"/>
      <c r="B376" s="353"/>
      <c r="C376" s="353"/>
      <c r="D376" s="353"/>
      <c r="E376" s="463"/>
      <c r="F376" s="441"/>
      <c r="G376" s="441"/>
      <c r="H376" s="441"/>
      <c r="I376" s="441"/>
      <c r="J376" s="441"/>
      <c r="K376" s="463"/>
      <c r="L376" s="441"/>
      <c r="M376" s="441"/>
      <c r="N376" s="441"/>
      <c r="O376" s="441"/>
      <c r="P376" s="441"/>
      <c r="Q376" s="441"/>
    </row>
    <row r="377" spans="1:17" ht="13">
      <c r="A377" s="411" t="s">
        <v>789</v>
      </c>
      <c r="B377" s="57"/>
      <c r="C377" s="57"/>
      <c r="D377" s="57"/>
      <c r="E377" s="462"/>
      <c r="F377" s="440"/>
      <c r="G377" s="440"/>
      <c r="H377" s="440"/>
      <c r="I377" s="440"/>
      <c r="J377" s="440"/>
      <c r="K377" s="462"/>
      <c r="L377" s="440"/>
      <c r="M377" s="440"/>
      <c r="N377" s="440"/>
      <c r="O377" s="440"/>
      <c r="P377" s="440"/>
      <c r="Q377" s="440"/>
    </row>
    <row r="378" spans="1:17" ht="13">
      <c r="A378" s="406"/>
      <c r="B378" s="353"/>
      <c r="C378" s="353"/>
      <c r="D378" s="353"/>
      <c r="E378" s="463"/>
      <c r="F378" s="441">
        <v>1502</v>
      </c>
      <c r="G378" s="441">
        <v>580.9</v>
      </c>
      <c r="H378" s="441">
        <v>340.2</v>
      </c>
      <c r="I378" s="441">
        <v>109.8</v>
      </c>
      <c r="J378" s="441">
        <v>312.3</v>
      </c>
      <c r="K378" s="463"/>
      <c r="L378" s="441"/>
      <c r="M378" s="441"/>
      <c r="N378" s="441"/>
      <c r="O378" s="441"/>
      <c r="P378" s="441"/>
      <c r="Q378" s="441"/>
    </row>
    <row r="379" spans="1:17" ht="13">
      <c r="A379" s="411" t="s">
        <v>781</v>
      </c>
      <c r="B379" s="57"/>
      <c r="C379" s="57"/>
      <c r="D379" s="57"/>
      <c r="E379" s="464"/>
      <c r="F379" s="442" t="s">
        <v>320</v>
      </c>
      <c r="G379" s="442" t="s">
        <v>320</v>
      </c>
      <c r="H379" s="442" t="s">
        <v>320</v>
      </c>
      <c r="I379" s="442" t="s">
        <v>320</v>
      </c>
      <c r="J379" s="442" t="s">
        <v>320</v>
      </c>
      <c r="K379" s="464"/>
      <c r="L379" s="442"/>
      <c r="M379" s="442"/>
      <c r="N379" s="442"/>
      <c r="O379" s="442"/>
      <c r="P379" s="442"/>
      <c r="Q379" s="442"/>
    </row>
    <row r="380" spans="1:17">
      <c r="A380" s="409" t="s">
        <v>785</v>
      </c>
      <c r="B380" s="57"/>
      <c r="C380" s="57"/>
      <c r="D380" s="57"/>
      <c r="E380" s="464"/>
      <c r="F380" s="442" t="s">
        <v>320</v>
      </c>
      <c r="G380" s="442" t="s">
        <v>320</v>
      </c>
      <c r="H380" s="442" t="s">
        <v>320</v>
      </c>
      <c r="I380" s="442" t="s">
        <v>320</v>
      </c>
      <c r="J380" s="442" t="s">
        <v>320</v>
      </c>
      <c r="K380" s="464"/>
      <c r="L380" s="442"/>
      <c r="M380" s="442"/>
      <c r="N380" s="442"/>
      <c r="O380" s="442"/>
      <c r="P380" s="442"/>
      <c r="Q380" s="442"/>
    </row>
    <row r="381" spans="1:17">
      <c r="A381" s="409" t="s">
        <v>782</v>
      </c>
      <c r="B381" s="57"/>
      <c r="C381" s="57"/>
      <c r="D381" s="57"/>
      <c r="E381" s="462"/>
      <c r="F381" s="440">
        <v>-1502</v>
      </c>
      <c r="G381" s="440">
        <v>580.9</v>
      </c>
      <c r="H381" s="440">
        <v>340.2</v>
      </c>
      <c r="I381" s="440">
        <v>109.8</v>
      </c>
      <c r="J381" s="440">
        <v>-312.3</v>
      </c>
      <c r="K381" s="462"/>
      <c r="L381" s="440"/>
      <c r="M381" s="440"/>
      <c r="N381" s="440"/>
      <c r="O381" s="440"/>
      <c r="P381" s="440"/>
      <c r="Q381" s="440"/>
    </row>
    <row r="382" spans="1:17">
      <c r="A382" s="409" t="s">
        <v>755</v>
      </c>
      <c r="B382" s="57"/>
      <c r="C382" s="57"/>
      <c r="D382" s="57"/>
      <c r="E382" s="462"/>
      <c r="F382" s="440">
        <v>8150</v>
      </c>
      <c r="G382" s="440">
        <v>8763.2000000000007</v>
      </c>
      <c r="H382" s="440">
        <v>7955.2</v>
      </c>
      <c r="I382" s="440">
        <v>7259.5</v>
      </c>
      <c r="J382" s="440">
        <v>6898.3</v>
      </c>
      <c r="K382" s="462"/>
      <c r="L382" s="440"/>
      <c r="M382" s="440"/>
      <c r="N382" s="440"/>
      <c r="O382" s="440"/>
      <c r="P382" s="440"/>
      <c r="Q382" s="440"/>
    </row>
    <row r="383" spans="1:17">
      <c r="A383" s="409" t="s">
        <v>760</v>
      </c>
      <c r="B383" s="57"/>
      <c r="C383" s="57"/>
      <c r="D383" s="57"/>
      <c r="E383" s="462"/>
      <c r="F383" s="440">
        <v>9652</v>
      </c>
      <c r="G383" s="440">
        <v>8182.3</v>
      </c>
      <c r="H383" s="440">
        <v>7615</v>
      </c>
      <c r="I383" s="440">
        <v>7149.7</v>
      </c>
      <c r="J383" s="440">
        <v>7210.6</v>
      </c>
      <c r="K383" s="462"/>
      <c r="L383" s="440"/>
      <c r="M383" s="440"/>
      <c r="N383" s="440"/>
      <c r="O383" s="440"/>
      <c r="P383" s="440"/>
      <c r="Q383" s="440"/>
    </row>
    <row r="384" spans="1:17">
      <c r="A384" s="409" t="s">
        <v>761</v>
      </c>
      <c r="B384" s="57"/>
      <c r="C384" s="57"/>
      <c r="D384" s="57"/>
      <c r="E384" s="462"/>
      <c r="F384" s="440">
        <v>-1938</v>
      </c>
      <c r="G384" s="440">
        <v>-136.80000000000001</v>
      </c>
      <c r="H384" s="440">
        <v>-344.8</v>
      </c>
      <c r="I384" s="440">
        <v>-340.5</v>
      </c>
      <c r="J384" s="440">
        <v>-301.7</v>
      </c>
      <c r="K384" s="462"/>
      <c r="L384" s="440"/>
      <c r="M384" s="440"/>
      <c r="N384" s="440"/>
      <c r="O384" s="440"/>
      <c r="P384" s="440"/>
      <c r="Q384" s="440"/>
    </row>
    <row r="385" spans="1:17">
      <c r="A385" s="409" t="s">
        <v>756</v>
      </c>
      <c r="B385" s="57"/>
      <c r="C385" s="57"/>
      <c r="D385" s="57"/>
      <c r="E385" s="462"/>
      <c r="F385" s="440">
        <v>7250</v>
      </c>
      <c r="G385" s="440">
        <v>7363.2</v>
      </c>
      <c r="H385" s="440">
        <v>6655.2</v>
      </c>
      <c r="I385" s="440">
        <v>6159.5</v>
      </c>
      <c r="J385" s="440">
        <v>5698.3</v>
      </c>
      <c r="K385" s="462"/>
      <c r="L385" s="440"/>
      <c r="M385" s="440"/>
      <c r="N385" s="440"/>
      <c r="O385" s="440"/>
      <c r="P385" s="440"/>
      <c r="Q385" s="440"/>
    </row>
    <row r="386" spans="1:17" ht="13">
      <c r="A386" s="416" t="s">
        <v>757</v>
      </c>
      <c r="B386" s="57"/>
      <c r="C386" s="57"/>
      <c r="D386" s="57"/>
      <c r="E386" s="462"/>
      <c r="F386" s="440">
        <v>9188</v>
      </c>
      <c r="G386" s="440">
        <v>7500</v>
      </c>
      <c r="H386" s="440">
        <v>7000</v>
      </c>
      <c r="I386" s="440">
        <v>6500</v>
      </c>
      <c r="J386" s="440">
        <v>6000</v>
      </c>
      <c r="K386" s="462"/>
      <c r="L386" s="440"/>
      <c r="M386" s="440"/>
      <c r="N386" s="440"/>
      <c r="O386" s="440"/>
      <c r="P386" s="440"/>
      <c r="Q386" s="440"/>
    </row>
    <row r="387" spans="1:17" ht="13">
      <c r="A387" s="416" t="s">
        <v>758</v>
      </c>
      <c r="B387" s="57"/>
      <c r="C387" s="57"/>
      <c r="D387" s="57"/>
      <c r="E387" s="462"/>
      <c r="F387" s="440">
        <v>436</v>
      </c>
      <c r="G387" s="440">
        <v>717.7</v>
      </c>
      <c r="H387" s="440">
        <v>685</v>
      </c>
      <c r="I387" s="440">
        <v>450.3</v>
      </c>
      <c r="J387" s="440">
        <v>-10.6</v>
      </c>
      <c r="K387" s="462"/>
      <c r="L387" s="440"/>
      <c r="M387" s="440"/>
      <c r="N387" s="440"/>
      <c r="O387" s="440"/>
      <c r="P387" s="440"/>
      <c r="Q387" s="440"/>
    </row>
    <row r="388" spans="1:17">
      <c r="A388" s="409" t="s">
        <v>759</v>
      </c>
      <c r="B388" s="57"/>
      <c r="C388" s="57"/>
      <c r="D388" s="57"/>
      <c r="E388" s="462"/>
      <c r="F388" s="440">
        <v>900</v>
      </c>
      <c r="G388" s="440">
        <v>1400</v>
      </c>
      <c r="H388" s="440">
        <v>1300</v>
      </c>
      <c r="I388" s="440">
        <v>1100</v>
      </c>
      <c r="J388" s="440">
        <v>1200</v>
      </c>
      <c r="K388" s="462"/>
      <c r="L388" s="440"/>
      <c r="M388" s="440"/>
      <c r="N388" s="440"/>
      <c r="O388" s="440"/>
      <c r="P388" s="440"/>
      <c r="Q388" s="440"/>
    </row>
    <row r="389" spans="1:17" ht="13">
      <c r="A389" s="416" t="s">
        <v>760</v>
      </c>
      <c r="B389" s="57"/>
      <c r="C389" s="57"/>
      <c r="D389" s="57"/>
      <c r="E389" s="462"/>
      <c r="F389" s="440">
        <v>464</v>
      </c>
      <c r="G389" s="440">
        <v>682.3</v>
      </c>
      <c r="H389" s="440">
        <v>615</v>
      </c>
      <c r="I389" s="440">
        <v>649.70000000000005</v>
      </c>
      <c r="J389" s="440">
        <v>1210.5999999999999</v>
      </c>
      <c r="K389" s="462"/>
      <c r="L389" s="440"/>
      <c r="M389" s="440"/>
      <c r="N389" s="440"/>
      <c r="O389" s="440"/>
      <c r="P389" s="440"/>
      <c r="Q389" s="440"/>
    </row>
    <row r="390" spans="1:17" ht="13">
      <c r="A390" s="416" t="s">
        <v>761</v>
      </c>
      <c r="B390" s="57"/>
      <c r="C390" s="57"/>
      <c r="D390" s="57"/>
      <c r="E390" s="462"/>
      <c r="F390" s="440" t="s">
        <v>320</v>
      </c>
      <c r="G390" s="440" t="s">
        <v>320</v>
      </c>
      <c r="H390" s="440" t="s">
        <v>320</v>
      </c>
      <c r="I390" s="440" t="s">
        <v>320</v>
      </c>
      <c r="J390" s="440">
        <v>0</v>
      </c>
      <c r="K390" s="462"/>
      <c r="L390" s="440"/>
      <c r="M390" s="440"/>
      <c r="N390" s="440"/>
      <c r="O390" s="440"/>
      <c r="P390" s="440"/>
      <c r="Q390" s="440"/>
    </row>
    <row r="391" spans="1:17">
      <c r="A391" s="409" t="s">
        <v>763</v>
      </c>
      <c r="B391" s="57"/>
      <c r="C391" s="57"/>
      <c r="D391" s="57"/>
      <c r="E391" s="462"/>
      <c r="F391" s="440"/>
      <c r="G391" s="440"/>
      <c r="H391" s="440"/>
      <c r="I391" s="440"/>
      <c r="J391" s="440"/>
      <c r="K391" s="462"/>
      <c r="L391" s="440"/>
      <c r="M391" s="440"/>
      <c r="N391" s="440"/>
      <c r="O391" s="440"/>
      <c r="P391" s="440"/>
      <c r="Q391" s="440"/>
    </row>
    <row r="392" spans="1:17">
      <c r="A392" s="409"/>
      <c r="B392" s="353"/>
      <c r="C392" s="353"/>
      <c r="D392" s="353"/>
      <c r="E392" s="463"/>
      <c r="F392" s="441">
        <v>3531.6</v>
      </c>
      <c r="G392" s="441">
        <v>681.7</v>
      </c>
      <c r="H392" s="441">
        <v>473.7</v>
      </c>
      <c r="I392" s="441">
        <v>-62.3</v>
      </c>
      <c r="J392" s="441">
        <v>-357.7</v>
      </c>
      <c r="K392" s="463"/>
      <c r="L392" s="441"/>
      <c r="M392" s="441"/>
      <c r="N392" s="441"/>
      <c r="O392" s="441"/>
      <c r="P392" s="441"/>
      <c r="Q392" s="441"/>
    </row>
    <row r="393" spans="1:17" ht="13">
      <c r="A393" s="411" t="s">
        <v>784</v>
      </c>
      <c r="B393" s="57"/>
      <c r="C393" s="57"/>
      <c r="D393" s="57"/>
      <c r="E393" s="462"/>
      <c r="F393" s="440" t="s">
        <v>320</v>
      </c>
      <c r="G393" s="440" t="s">
        <v>320</v>
      </c>
      <c r="H393" s="440" t="s">
        <v>320</v>
      </c>
      <c r="I393" s="440" t="s">
        <v>320</v>
      </c>
      <c r="J393" s="440" t="s">
        <v>320</v>
      </c>
      <c r="K393" s="462"/>
      <c r="L393" s="440"/>
      <c r="M393" s="440"/>
      <c r="N393" s="440"/>
      <c r="O393" s="440"/>
      <c r="P393" s="440"/>
      <c r="Q393" s="440"/>
    </row>
    <row r="394" spans="1:17">
      <c r="A394" s="409" t="s">
        <v>785</v>
      </c>
      <c r="B394" s="57"/>
      <c r="C394" s="57"/>
      <c r="D394" s="57"/>
      <c r="E394" s="462"/>
      <c r="F394" s="440" t="s">
        <v>320</v>
      </c>
      <c r="G394" s="440" t="s">
        <v>320</v>
      </c>
      <c r="H394" s="440" t="s">
        <v>320</v>
      </c>
      <c r="I394" s="440" t="s">
        <v>320</v>
      </c>
      <c r="J394" s="440" t="s">
        <v>320</v>
      </c>
      <c r="K394" s="462"/>
      <c r="L394" s="440"/>
      <c r="M394" s="440"/>
      <c r="N394" s="440"/>
      <c r="O394" s="440"/>
      <c r="P394" s="440"/>
      <c r="Q394" s="440"/>
    </row>
    <row r="395" spans="1:17">
      <c r="A395" s="409" t="s">
        <v>782</v>
      </c>
      <c r="B395" s="57"/>
      <c r="C395" s="57"/>
      <c r="D395" s="57"/>
      <c r="E395" s="462"/>
      <c r="F395" s="440">
        <v>2800</v>
      </c>
      <c r="G395" s="440" t="s">
        <v>320</v>
      </c>
      <c r="H395" s="440" t="s">
        <v>320</v>
      </c>
      <c r="I395" s="440" t="s">
        <v>320</v>
      </c>
      <c r="J395" s="440" t="s">
        <v>320</v>
      </c>
      <c r="K395" s="462"/>
      <c r="L395" s="440"/>
      <c r="M395" s="440"/>
      <c r="N395" s="440"/>
      <c r="O395" s="440"/>
      <c r="P395" s="440"/>
      <c r="Q395" s="440"/>
    </row>
    <row r="396" spans="1:17">
      <c r="A396" s="409" t="s">
        <v>790</v>
      </c>
      <c r="B396" s="57"/>
      <c r="C396" s="57"/>
      <c r="D396" s="57"/>
      <c r="E396" s="462"/>
      <c r="F396" s="440">
        <v>2800</v>
      </c>
      <c r="G396" s="440" t="s">
        <v>320</v>
      </c>
      <c r="H396" s="440" t="s">
        <v>320</v>
      </c>
      <c r="I396" s="440" t="s">
        <v>320</v>
      </c>
      <c r="J396" s="440" t="s">
        <v>320</v>
      </c>
      <c r="K396" s="462"/>
      <c r="L396" s="440"/>
      <c r="M396" s="440"/>
      <c r="N396" s="440"/>
      <c r="O396" s="440"/>
      <c r="P396" s="440"/>
      <c r="Q396" s="440"/>
    </row>
    <row r="397" spans="1:17">
      <c r="A397" s="409" t="s">
        <v>791</v>
      </c>
      <c r="B397" s="57"/>
      <c r="C397" s="57"/>
      <c r="D397" s="57"/>
      <c r="E397" s="462"/>
      <c r="F397" s="440" t="s">
        <v>320</v>
      </c>
      <c r="G397" s="440" t="s">
        <v>320</v>
      </c>
      <c r="H397" s="440" t="s">
        <v>320</v>
      </c>
      <c r="I397" s="440" t="s">
        <v>320</v>
      </c>
      <c r="J397" s="440" t="s">
        <v>320</v>
      </c>
      <c r="K397" s="462"/>
      <c r="L397" s="440"/>
      <c r="M397" s="440"/>
      <c r="N397" s="440"/>
      <c r="O397" s="440"/>
      <c r="P397" s="440"/>
      <c r="Q397" s="440"/>
    </row>
    <row r="398" spans="1:17">
      <c r="A398" s="409" t="s">
        <v>792</v>
      </c>
      <c r="B398" s="57"/>
      <c r="C398" s="57"/>
      <c r="D398" s="57"/>
      <c r="E398" s="462"/>
      <c r="F398" s="440" t="s">
        <v>320</v>
      </c>
      <c r="G398" s="440" t="s">
        <v>320</v>
      </c>
      <c r="H398" s="440" t="s">
        <v>320</v>
      </c>
      <c r="I398" s="440" t="s">
        <v>320</v>
      </c>
      <c r="J398" s="440" t="s">
        <v>320</v>
      </c>
      <c r="K398" s="462"/>
      <c r="L398" s="440"/>
      <c r="M398" s="440"/>
      <c r="N398" s="440"/>
      <c r="O398" s="440"/>
      <c r="P398" s="440"/>
      <c r="Q398" s="440"/>
    </row>
    <row r="399" spans="1:17" ht="13">
      <c r="A399" s="416" t="s">
        <v>793</v>
      </c>
      <c r="B399" s="57"/>
      <c r="C399" s="57"/>
      <c r="D399" s="57"/>
      <c r="E399" s="462"/>
      <c r="F399" s="440" t="s">
        <v>320</v>
      </c>
      <c r="G399" s="440" t="s">
        <v>320</v>
      </c>
      <c r="H399" s="440" t="s">
        <v>320</v>
      </c>
      <c r="I399" s="440" t="s">
        <v>320</v>
      </c>
      <c r="J399" s="440" t="s">
        <v>320</v>
      </c>
      <c r="K399" s="462"/>
      <c r="L399" s="440"/>
      <c r="M399" s="440"/>
      <c r="N399" s="440"/>
      <c r="O399" s="440"/>
      <c r="P399" s="440"/>
      <c r="Q399" s="440"/>
    </row>
    <row r="400" spans="1:17" ht="13">
      <c r="A400" s="416" t="s">
        <v>791</v>
      </c>
      <c r="B400" s="57"/>
      <c r="C400" s="57"/>
      <c r="D400" s="57"/>
      <c r="E400" s="462"/>
      <c r="F400" s="440" t="s">
        <v>320</v>
      </c>
      <c r="G400" s="440" t="s">
        <v>320</v>
      </c>
      <c r="H400" s="440" t="s">
        <v>320</v>
      </c>
      <c r="I400" s="440" t="s">
        <v>320</v>
      </c>
      <c r="J400" s="440" t="s">
        <v>320</v>
      </c>
      <c r="K400" s="462"/>
      <c r="L400" s="440"/>
      <c r="M400" s="440"/>
      <c r="N400" s="440"/>
      <c r="O400" s="440"/>
      <c r="P400" s="440"/>
      <c r="Q400" s="440"/>
    </row>
    <row r="401" spans="1:17" ht="13">
      <c r="A401" s="416" t="s">
        <v>792</v>
      </c>
      <c r="B401" s="57"/>
      <c r="C401" s="57"/>
      <c r="D401" s="57"/>
      <c r="E401" s="462"/>
      <c r="F401" s="440" t="s">
        <v>320</v>
      </c>
      <c r="G401" s="440" t="s">
        <v>320</v>
      </c>
      <c r="H401" s="440" t="s">
        <v>320</v>
      </c>
      <c r="I401" s="440" t="s">
        <v>320</v>
      </c>
      <c r="J401" s="440" t="s">
        <v>320</v>
      </c>
      <c r="K401" s="462"/>
      <c r="L401" s="440"/>
      <c r="M401" s="440"/>
      <c r="N401" s="440"/>
      <c r="O401" s="440"/>
      <c r="P401" s="440"/>
      <c r="Q401" s="440"/>
    </row>
    <row r="402" spans="1:17" ht="13">
      <c r="A402" s="416" t="s">
        <v>794</v>
      </c>
      <c r="B402" s="57"/>
      <c r="C402" s="57"/>
      <c r="D402" s="57"/>
      <c r="E402" s="462"/>
      <c r="F402" s="440" t="s">
        <v>320</v>
      </c>
      <c r="G402" s="440" t="s">
        <v>320</v>
      </c>
      <c r="H402" s="440" t="s">
        <v>320</v>
      </c>
      <c r="I402" s="440" t="s">
        <v>320</v>
      </c>
      <c r="J402" s="440" t="s">
        <v>320</v>
      </c>
      <c r="K402" s="462"/>
      <c r="L402" s="440"/>
      <c r="M402" s="440"/>
      <c r="N402" s="440"/>
      <c r="O402" s="440"/>
      <c r="P402" s="440"/>
      <c r="Q402" s="440"/>
    </row>
    <row r="403" spans="1:17" ht="13">
      <c r="A403" s="416" t="s">
        <v>791</v>
      </c>
      <c r="B403" s="57"/>
      <c r="C403" s="57"/>
      <c r="D403" s="57"/>
      <c r="E403" s="462"/>
      <c r="F403" s="440" t="s">
        <v>320</v>
      </c>
      <c r="G403" s="440" t="s">
        <v>320</v>
      </c>
      <c r="H403" s="440" t="s">
        <v>320</v>
      </c>
      <c r="I403" s="440" t="s">
        <v>320</v>
      </c>
      <c r="J403" s="440" t="s">
        <v>320</v>
      </c>
      <c r="K403" s="462"/>
      <c r="L403" s="440"/>
      <c r="M403" s="440"/>
      <c r="N403" s="440"/>
      <c r="O403" s="440"/>
      <c r="P403" s="440"/>
      <c r="Q403" s="440"/>
    </row>
    <row r="404" spans="1:17" ht="13">
      <c r="A404" s="416" t="s">
        <v>792</v>
      </c>
      <c r="B404" s="57"/>
      <c r="C404" s="57"/>
      <c r="D404" s="57"/>
      <c r="E404" s="462"/>
      <c r="F404" s="440">
        <v>2800</v>
      </c>
      <c r="G404" s="440" t="s">
        <v>320</v>
      </c>
      <c r="H404" s="440" t="s">
        <v>320</v>
      </c>
      <c r="I404" s="440" t="s">
        <v>320</v>
      </c>
      <c r="J404" s="440" t="s">
        <v>320</v>
      </c>
      <c r="K404" s="462"/>
      <c r="L404" s="440"/>
      <c r="M404" s="440"/>
      <c r="N404" s="440"/>
      <c r="O404" s="440"/>
      <c r="P404" s="440"/>
      <c r="Q404" s="440"/>
    </row>
    <row r="405" spans="1:17" ht="13">
      <c r="A405" s="416" t="s">
        <v>795</v>
      </c>
      <c r="B405" s="57"/>
      <c r="C405" s="57"/>
      <c r="D405" s="57"/>
      <c r="E405" s="462"/>
      <c r="F405" s="440">
        <v>2800</v>
      </c>
      <c r="G405" s="440" t="s">
        <v>320</v>
      </c>
      <c r="H405" s="440" t="s">
        <v>320</v>
      </c>
      <c r="I405" s="440" t="s">
        <v>320</v>
      </c>
      <c r="J405" s="440" t="s">
        <v>320</v>
      </c>
      <c r="K405" s="462"/>
      <c r="L405" s="440"/>
      <c r="M405" s="440"/>
      <c r="N405" s="440"/>
      <c r="O405" s="440"/>
      <c r="P405" s="440"/>
      <c r="Q405" s="440"/>
    </row>
    <row r="406" spans="1:17" ht="13">
      <c r="A406" s="416" t="s">
        <v>791</v>
      </c>
      <c r="B406" s="57"/>
      <c r="C406" s="57"/>
      <c r="D406" s="57"/>
      <c r="E406" s="462"/>
      <c r="F406" s="440" t="s">
        <v>320</v>
      </c>
      <c r="G406" s="440" t="s">
        <v>320</v>
      </c>
      <c r="H406" s="440" t="s">
        <v>320</v>
      </c>
      <c r="I406" s="440" t="s">
        <v>320</v>
      </c>
      <c r="J406" s="440" t="s">
        <v>320</v>
      </c>
      <c r="K406" s="462"/>
      <c r="L406" s="440"/>
      <c r="M406" s="440"/>
      <c r="N406" s="440"/>
      <c r="O406" s="440"/>
      <c r="P406" s="440"/>
      <c r="Q406" s="440"/>
    </row>
    <row r="407" spans="1:17" ht="13">
      <c r="A407" s="416" t="s">
        <v>792</v>
      </c>
      <c r="B407" s="57"/>
      <c r="C407" s="57"/>
      <c r="D407" s="57"/>
      <c r="E407" s="462"/>
      <c r="F407" s="440">
        <v>731.6</v>
      </c>
      <c r="G407" s="440">
        <v>681.7</v>
      </c>
      <c r="H407" s="440">
        <v>473.7</v>
      </c>
      <c r="I407" s="440">
        <v>62.3</v>
      </c>
      <c r="J407" s="440">
        <v>-357.7</v>
      </c>
      <c r="K407" s="462"/>
      <c r="L407" s="440"/>
      <c r="M407" s="440"/>
      <c r="N407" s="440"/>
      <c r="O407" s="440"/>
      <c r="P407" s="440"/>
      <c r="Q407" s="440"/>
    </row>
    <row r="408" spans="1:17" ht="13">
      <c r="A408" s="406" t="s">
        <v>796</v>
      </c>
      <c r="B408" s="57"/>
      <c r="C408" s="57"/>
      <c r="D408" s="57"/>
      <c r="E408" s="462"/>
      <c r="F408" s="440">
        <v>930.1</v>
      </c>
      <c r="G408" s="440">
        <v>909.3</v>
      </c>
      <c r="H408" s="440">
        <v>725.7</v>
      </c>
      <c r="I408" s="440">
        <v>399.5</v>
      </c>
      <c r="J408" s="440">
        <v>200.4</v>
      </c>
      <c r="K408" s="462"/>
      <c r="L408" s="440"/>
      <c r="M408" s="440"/>
      <c r="N408" s="440"/>
      <c r="O408" s="440"/>
      <c r="P408" s="440"/>
      <c r="Q408" s="440"/>
    </row>
    <row r="409" spans="1:17">
      <c r="A409" s="409" t="s">
        <v>797</v>
      </c>
      <c r="B409" s="57"/>
      <c r="C409" s="57"/>
      <c r="D409" s="57"/>
      <c r="E409" s="462"/>
      <c r="F409" s="440">
        <v>198.5</v>
      </c>
      <c r="G409" s="440">
        <v>227.6</v>
      </c>
      <c r="H409" s="440">
        <v>251.9</v>
      </c>
      <c r="I409" s="440">
        <v>461.8</v>
      </c>
      <c r="J409" s="440">
        <v>558.1</v>
      </c>
      <c r="K409" s="462"/>
      <c r="L409" s="440"/>
      <c r="M409" s="440"/>
      <c r="N409" s="440"/>
      <c r="O409" s="440"/>
      <c r="P409" s="440"/>
      <c r="Q409" s="440"/>
    </row>
    <row r="410" spans="1:17">
      <c r="A410" s="409" t="s">
        <v>792</v>
      </c>
      <c r="B410" s="57"/>
      <c r="C410" s="57"/>
      <c r="D410" s="57"/>
      <c r="E410" s="462"/>
      <c r="F410" s="440">
        <v>765.5</v>
      </c>
      <c r="G410" s="440">
        <v>718.7</v>
      </c>
      <c r="H410" s="440">
        <v>510.1</v>
      </c>
      <c r="I410" s="440">
        <v>24.3</v>
      </c>
      <c r="J410" s="440">
        <v>-330.4</v>
      </c>
      <c r="K410" s="462"/>
      <c r="L410" s="440"/>
      <c r="M410" s="440"/>
      <c r="N410" s="440"/>
      <c r="O410" s="440"/>
      <c r="P410" s="440"/>
      <c r="Q410" s="440"/>
    </row>
    <row r="411" spans="1:17" ht="13">
      <c r="A411" s="416" t="s">
        <v>793</v>
      </c>
      <c r="B411" s="57"/>
      <c r="C411" s="57"/>
      <c r="D411" s="57"/>
      <c r="E411" s="462"/>
      <c r="F411" s="440">
        <v>930.1</v>
      </c>
      <c r="G411" s="440">
        <v>909.3</v>
      </c>
      <c r="H411" s="440">
        <v>725.7</v>
      </c>
      <c r="I411" s="440">
        <v>399.5</v>
      </c>
      <c r="J411" s="440">
        <v>200.4</v>
      </c>
      <c r="K411" s="462"/>
      <c r="L411" s="440"/>
      <c r="M411" s="440"/>
      <c r="N411" s="440"/>
      <c r="O411" s="440"/>
      <c r="P411" s="440"/>
      <c r="Q411" s="440"/>
    </row>
    <row r="412" spans="1:17" ht="13">
      <c r="A412" s="416" t="s">
        <v>797</v>
      </c>
      <c r="B412" s="57"/>
      <c r="C412" s="57"/>
      <c r="D412" s="57"/>
      <c r="E412" s="462"/>
      <c r="F412" s="440">
        <v>164.6</v>
      </c>
      <c r="G412" s="440">
        <v>190.6</v>
      </c>
      <c r="H412" s="440">
        <v>215.5</v>
      </c>
      <c r="I412" s="440">
        <v>423.8</v>
      </c>
      <c r="J412" s="440">
        <v>530.79999999999995</v>
      </c>
      <c r="K412" s="462"/>
      <c r="L412" s="440"/>
      <c r="M412" s="440"/>
      <c r="N412" s="440"/>
      <c r="O412" s="440"/>
      <c r="P412" s="440"/>
      <c r="Q412" s="440"/>
    </row>
    <row r="413" spans="1:17" ht="13">
      <c r="A413" s="416" t="s">
        <v>792</v>
      </c>
      <c r="B413" s="57"/>
      <c r="C413" s="57"/>
      <c r="D413" s="57"/>
      <c r="E413" s="462"/>
      <c r="F413" s="440" t="s">
        <v>320</v>
      </c>
      <c r="G413" s="440" t="s">
        <v>320</v>
      </c>
      <c r="H413" s="440" t="s">
        <v>320</v>
      </c>
      <c r="I413" s="440" t="s">
        <v>320</v>
      </c>
      <c r="J413" s="440" t="s">
        <v>320</v>
      </c>
      <c r="K413" s="462"/>
      <c r="L413" s="440"/>
      <c r="M413" s="440"/>
      <c r="N413" s="440"/>
      <c r="O413" s="440"/>
      <c r="P413" s="440"/>
      <c r="Q413" s="440"/>
    </row>
    <row r="414" spans="1:17" ht="13">
      <c r="A414" s="416" t="s">
        <v>794</v>
      </c>
      <c r="B414" s="57"/>
      <c r="C414" s="57"/>
      <c r="D414" s="57"/>
      <c r="E414" s="462"/>
      <c r="F414" s="440" t="s">
        <v>320</v>
      </c>
      <c r="G414" s="440" t="s">
        <v>320</v>
      </c>
      <c r="H414" s="440" t="s">
        <v>320</v>
      </c>
      <c r="I414" s="440" t="s">
        <v>320</v>
      </c>
      <c r="J414" s="440" t="s">
        <v>320</v>
      </c>
      <c r="K414" s="462"/>
      <c r="L414" s="440"/>
      <c r="M414" s="440"/>
      <c r="N414" s="440"/>
      <c r="O414" s="440"/>
      <c r="P414" s="440"/>
      <c r="Q414" s="440"/>
    </row>
    <row r="415" spans="1:17" ht="13">
      <c r="A415" s="416" t="s">
        <v>797</v>
      </c>
      <c r="B415" s="57"/>
      <c r="C415" s="57"/>
      <c r="D415" s="57"/>
      <c r="E415" s="462"/>
      <c r="F415" s="440" t="s">
        <v>320</v>
      </c>
      <c r="G415" s="440" t="s">
        <v>320</v>
      </c>
      <c r="H415" s="440" t="s">
        <v>320</v>
      </c>
      <c r="I415" s="440" t="s">
        <v>320</v>
      </c>
      <c r="J415" s="440" t="s">
        <v>320</v>
      </c>
      <c r="K415" s="462"/>
      <c r="L415" s="440"/>
      <c r="M415" s="440"/>
      <c r="N415" s="440"/>
      <c r="O415" s="440"/>
      <c r="P415" s="440"/>
      <c r="Q415" s="440"/>
    </row>
    <row r="416" spans="1:17" ht="13">
      <c r="A416" s="416" t="s">
        <v>792</v>
      </c>
      <c r="B416" s="57"/>
      <c r="C416" s="57"/>
      <c r="D416" s="57"/>
      <c r="E416" s="462"/>
      <c r="F416" s="440">
        <v>33.9</v>
      </c>
      <c r="G416" s="440">
        <v>37</v>
      </c>
      <c r="H416" s="440">
        <v>36.4</v>
      </c>
      <c r="I416" s="440">
        <v>38</v>
      </c>
      <c r="J416" s="440">
        <v>27.3</v>
      </c>
      <c r="K416" s="462"/>
      <c r="L416" s="440"/>
      <c r="M416" s="440"/>
      <c r="N416" s="440"/>
      <c r="O416" s="440"/>
      <c r="P416" s="440"/>
      <c r="Q416" s="440"/>
    </row>
    <row r="417" spans="1:17" ht="13">
      <c r="A417" s="416" t="s">
        <v>795</v>
      </c>
      <c r="B417" s="57"/>
      <c r="C417" s="57"/>
      <c r="D417" s="57"/>
      <c r="E417" s="462"/>
      <c r="F417" s="440" t="s">
        <v>320</v>
      </c>
      <c r="G417" s="440" t="s">
        <v>320</v>
      </c>
      <c r="H417" s="440" t="s">
        <v>320</v>
      </c>
      <c r="I417" s="440" t="s">
        <v>320</v>
      </c>
      <c r="J417" s="440" t="s">
        <v>320</v>
      </c>
      <c r="K417" s="462"/>
      <c r="L417" s="440"/>
      <c r="M417" s="440"/>
      <c r="N417" s="440"/>
      <c r="O417" s="440"/>
      <c r="P417" s="440"/>
      <c r="Q417" s="440"/>
    </row>
    <row r="418" spans="1:17" ht="13">
      <c r="A418" s="416" t="s">
        <v>797</v>
      </c>
      <c r="B418" s="57"/>
      <c r="C418" s="57"/>
      <c r="D418" s="57"/>
      <c r="E418" s="462"/>
      <c r="F418" s="440">
        <v>33.9</v>
      </c>
      <c r="G418" s="440">
        <v>37</v>
      </c>
      <c r="H418" s="440">
        <v>36.4</v>
      </c>
      <c r="I418" s="440">
        <v>38</v>
      </c>
      <c r="J418" s="440">
        <v>27.3</v>
      </c>
      <c r="K418" s="462"/>
      <c r="L418" s="440"/>
      <c r="M418" s="440"/>
      <c r="N418" s="440"/>
      <c r="O418" s="440"/>
      <c r="P418" s="440"/>
      <c r="Q418" s="440"/>
    </row>
    <row r="419" spans="1:17" ht="13">
      <c r="A419" s="416" t="s">
        <v>792</v>
      </c>
      <c r="B419" s="57"/>
      <c r="C419" s="57"/>
      <c r="D419" s="57"/>
      <c r="E419" s="462"/>
      <c r="F419" s="440">
        <v>0</v>
      </c>
      <c r="G419" s="440">
        <v>0</v>
      </c>
      <c r="H419" s="440">
        <v>0</v>
      </c>
      <c r="I419" s="440">
        <v>0</v>
      </c>
      <c r="J419" s="440">
        <v>0</v>
      </c>
      <c r="K419" s="462"/>
      <c r="L419" s="440"/>
      <c r="M419" s="440"/>
      <c r="N419" s="440"/>
      <c r="O419" s="440"/>
      <c r="P419" s="440"/>
      <c r="Q419" s="440"/>
    </row>
    <row r="420" spans="1:17">
      <c r="A420" s="409" t="s">
        <v>787</v>
      </c>
      <c r="B420" s="57"/>
      <c r="C420" s="57"/>
      <c r="D420" s="57"/>
      <c r="E420" s="462"/>
      <c r="F420" s="440">
        <v>0</v>
      </c>
      <c r="G420" s="440">
        <v>0</v>
      </c>
      <c r="H420" s="440">
        <v>0</v>
      </c>
      <c r="I420" s="440">
        <v>0</v>
      </c>
      <c r="J420" s="440">
        <v>0</v>
      </c>
      <c r="K420" s="462"/>
      <c r="L420" s="440"/>
      <c r="M420" s="440"/>
      <c r="N420" s="440"/>
      <c r="O420" s="440"/>
      <c r="P420" s="440"/>
      <c r="Q420" s="440"/>
    </row>
    <row r="421" spans="1:17">
      <c r="A421" s="409" t="s">
        <v>788</v>
      </c>
      <c r="B421" s="57"/>
      <c r="C421" s="57"/>
      <c r="D421" s="57"/>
      <c r="E421" s="462"/>
      <c r="F421" s="440">
        <v>0</v>
      </c>
      <c r="G421" s="440">
        <v>0</v>
      </c>
      <c r="H421" s="440">
        <v>0</v>
      </c>
      <c r="I421" s="440">
        <v>0</v>
      </c>
      <c r="J421" s="440">
        <v>0</v>
      </c>
      <c r="K421" s="462"/>
      <c r="L421" s="440"/>
      <c r="M421" s="440"/>
      <c r="N421" s="440"/>
      <c r="O421" s="440"/>
      <c r="P421" s="440"/>
      <c r="Q421" s="440"/>
    </row>
    <row r="422" spans="1:17">
      <c r="A422" s="418" t="s">
        <v>798</v>
      </c>
      <c r="B422" s="57"/>
      <c r="C422" s="57"/>
      <c r="D422" s="57"/>
      <c r="E422" s="462"/>
      <c r="F422" s="440"/>
      <c r="G422" s="440"/>
      <c r="H422" s="440"/>
      <c r="I422" s="440"/>
      <c r="J422" s="440"/>
      <c r="K422" s="462"/>
      <c r="L422" s="440"/>
      <c r="M422" s="440"/>
      <c r="N422" s="440"/>
      <c r="O422" s="440"/>
      <c r="P422" s="440"/>
      <c r="Q422" s="440"/>
    </row>
    <row r="423" spans="1:17">
      <c r="A423" s="61"/>
      <c r="B423" s="518"/>
      <c r="C423" s="518"/>
      <c r="D423" s="518"/>
      <c r="E423" s="465"/>
      <c r="F423" s="519">
        <v>-5116.4598699999997</v>
      </c>
      <c r="G423" s="519">
        <v>-1346.2328360000001</v>
      </c>
      <c r="H423" s="519">
        <v>-898.64580000000001</v>
      </c>
      <c r="I423" s="519">
        <v>-181.08428900000001</v>
      </c>
      <c r="J423" s="519">
        <v>628.07001000000002</v>
      </c>
      <c r="K423" s="149"/>
      <c r="L423" s="519"/>
      <c r="M423" s="519"/>
      <c r="N423" s="519"/>
      <c r="O423" s="519"/>
      <c r="P423" s="519"/>
      <c r="Q423" s="519"/>
    </row>
    <row r="424" spans="1:17" ht="13">
      <c r="A424" s="411" t="s">
        <v>799</v>
      </c>
      <c r="F424" s="52"/>
    </row>
    <row r="425" spans="1:17">
      <c r="F425" s="52"/>
    </row>
    <row r="426" spans="1:17">
      <c r="F426" s="52"/>
    </row>
    <row r="427" spans="1:17">
      <c r="F427" s="52"/>
    </row>
    <row r="428" spans="1:17">
      <c r="F428" s="52"/>
    </row>
    <row r="429" spans="1:17">
      <c r="F429" s="56"/>
    </row>
    <row r="430" spans="1:17">
      <c r="F430" s="56"/>
    </row>
    <row r="431" spans="1:17">
      <c r="F431" s="56"/>
    </row>
    <row r="432" spans="1:17">
      <c r="F432" s="56"/>
    </row>
    <row r="433" spans="2:17">
      <c r="F433" s="56"/>
    </row>
    <row r="434" spans="2:17">
      <c r="F434" s="56"/>
    </row>
    <row r="435" spans="2:17">
      <c r="B435" s="3"/>
      <c r="C435" s="3"/>
      <c r="D435" s="3"/>
      <c r="E435" s="3"/>
      <c r="F435" s="56"/>
      <c r="G435" s="3"/>
      <c r="H435" s="3"/>
      <c r="I435" s="3"/>
      <c r="J435" s="3"/>
      <c r="K435" s="61"/>
      <c r="L435" s="3"/>
      <c r="M435" s="3"/>
      <c r="N435" s="3"/>
      <c r="O435" s="3"/>
      <c r="P435" s="3"/>
      <c r="Q435" s="3"/>
    </row>
    <row r="436" spans="2:17">
      <c r="B436" s="3"/>
      <c r="C436" s="3"/>
      <c r="D436" s="3"/>
      <c r="E436" s="3"/>
      <c r="F436" s="56"/>
      <c r="G436" s="3"/>
      <c r="H436" s="3"/>
      <c r="I436" s="3"/>
      <c r="J436" s="3"/>
      <c r="K436" s="61"/>
      <c r="L436" s="3"/>
      <c r="M436" s="3"/>
      <c r="N436" s="3"/>
      <c r="O436" s="3"/>
      <c r="P436" s="3"/>
      <c r="Q436" s="3"/>
    </row>
    <row r="437" spans="2:17">
      <c r="B437" s="3"/>
      <c r="C437" s="3"/>
      <c r="D437" s="3"/>
      <c r="E437" s="3"/>
      <c r="F437" s="56"/>
      <c r="G437" s="3"/>
      <c r="H437" s="3"/>
      <c r="I437" s="3"/>
      <c r="J437" s="3"/>
      <c r="K437" s="61"/>
      <c r="L437" s="3"/>
      <c r="M437" s="3"/>
      <c r="N437" s="3"/>
      <c r="O437" s="3"/>
      <c r="P437" s="3"/>
      <c r="Q437" s="3"/>
    </row>
    <row r="438" spans="2:17">
      <c r="B438" s="3"/>
      <c r="C438" s="3"/>
      <c r="D438" s="3"/>
      <c r="E438" s="3"/>
      <c r="F438" s="56"/>
      <c r="G438" s="3"/>
      <c r="H438" s="3"/>
      <c r="I438" s="3"/>
      <c r="J438" s="3"/>
      <c r="K438" s="61"/>
      <c r="L438" s="3"/>
      <c r="M438" s="3"/>
      <c r="N438" s="3"/>
      <c r="O438" s="3"/>
      <c r="P438" s="3"/>
      <c r="Q438" s="3"/>
    </row>
    <row r="439" spans="2:17">
      <c r="B439" s="3"/>
      <c r="C439" s="3"/>
      <c r="D439" s="3"/>
      <c r="E439" s="3"/>
      <c r="F439" s="56"/>
      <c r="G439" s="3"/>
      <c r="H439" s="3"/>
      <c r="I439" s="3"/>
      <c r="J439" s="3"/>
      <c r="K439" s="61"/>
      <c r="L439" s="3"/>
      <c r="M439" s="3"/>
      <c r="N439" s="3"/>
      <c r="O439" s="3"/>
      <c r="P439" s="3"/>
      <c r="Q439" s="3"/>
    </row>
    <row r="440" spans="2:17">
      <c r="B440" s="3"/>
      <c r="C440" s="3"/>
      <c r="D440" s="3"/>
      <c r="E440" s="3"/>
      <c r="F440" s="56"/>
      <c r="G440" s="3"/>
      <c r="H440" s="3"/>
      <c r="I440" s="3"/>
      <c r="J440" s="3"/>
      <c r="K440" s="61"/>
      <c r="L440" s="3"/>
      <c r="M440" s="3"/>
      <c r="N440" s="3"/>
      <c r="O440" s="3"/>
      <c r="P440" s="3"/>
      <c r="Q440" s="3"/>
    </row>
    <row r="441" spans="2:17">
      <c r="B441" s="3"/>
      <c r="C441" s="3"/>
      <c r="D441" s="3"/>
      <c r="E441" s="3"/>
      <c r="F441" s="56"/>
      <c r="G441" s="3"/>
      <c r="H441" s="3"/>
      <c r="I441" s="3"/>
      <c r="J441" s="3"/>
      <c r="K441" s="61"/>
      <c r="L441" s="3"/>
      <c r="M441" s="3"/>
      <c r="N441" s="3"/>
      <c r="O441" s="3"/>
      <c r="P441" s="3"/>
      <c r="Q441" s="3"/>
    </row>
    <row r="442" spans="2:17">
      <c r="B442" s="3"/>
      <c r="C442" s="3"/>
      <c r="D442" s="3"/>
      <c r="E442" s="3"/>
      <c r="F442" s="56"/>
      <c r="G442" s="3"/>
      <c r="H442" s="3"/>
      <c r="I442" s="3"/>
      <c r="J442" s="3"/>
      <c r="K442" s="61"/>
      <c r="L442" s="3"/>
      <c r="M442" s="3"/>
      <c r="N442" s="3"/>
      <c r="O442" s="3"/>
      <c r="P442" s="3"/>
      <c r="Q442" s="3"/>
    </row>
    <row r="443" spans="2:17">
      <c r="B443" s="3"/>
      <c r="C443" s="3"/>
      <c r="D443" s="3"/>
      <c r="E443" s="3"/>
      <c r="F443" s="56"/>
      <c r="G443" s="3"/>
      <c r="H443" s="3"/>
      <c r="I443" s="3"/>
      <c r="J443" s="3"/>
      <c r="K443" s="61"/>
      <c r="L443" s="3"/>
      <c r="M443" s="3"/>
      <c r="N443" s="3"/>
      <c r="O443" s="3"/>
      <c r="P443" s="3"/>
      <c r="Q443" s="3"/>
    </row>
    <row r="444" spans="2:17">
      <c r="B444" s="3"/>
      <c r="C444" s="3"/>
      <c r="D444" s="3"/>
      <c r="E444" s="3"/>
      <c r="F444" s="56"/>
      <c r="G444" s="3"/>
      <c r="H444" s="3"/>
      <c r="I444" s="3"/>
      <c r="J444" s="3"/>
      <c r="K444" s="61"/>
      <c r="L444" s="3"/>
      <c r="M444" s="3"/>
      <c r="N444" s="3"/>
      <c r="O444" s="3"/>
      <c r="P444" s="3"/>
      <c r="Q444" s="3"/>
    </row>
    <row r="445" spans="2:17">
      <c r="B445" s="3"/>
      <c r="C445" s="3"/>
      <c r="D445" s="3"/>
      <c r="E445" s="3"/>
      <c r="F445" s="56"/>
      <c r="G445" s="3"/>
      <c r="H445" s="3"/>
      <c r="I445" s="3"/>
      <c r="J445" s="3"/>
      <c r="K445" s="61"/>
      <c r="L445" s="3"/>
      <c r="M445" s="3"/>
      <c r="N445" s="3"/>
      <c r="O445" s="3"/>
      <c r="P445" s="3"/>
      <c r="Q445" s="3"/>
    </row>
    <row r="446" spans="2:17">
      <c r="B446" s="3"/>
      <c r="C446" s="3"/>
      <c r="D446" s="3"/>
      <c r="E446" s="3"/>
      <c r="F446" s="56"/>
      <c r="G446" s="3"/>
      <c r="H446" s="3"/>
      <c r="I446" s="3"/>
      <c r="J446" s="3"/>
      <c r="K446" s="61"/>
      <c r="L446" s="3"/>
      <c r="M446" s="3"/>
      <c r="N446" s="3"/>
      <c r="O446" s="3"/>
      <c r="P446" s="3"/>
      <c r="Q446" s="3"/>
    </row>
    <row r="447" spans="2:17">
      <c r="B447" s="3"/>
      <c r="C447" s="3"/>
      <c r="D447" s="3"/>
      <c r="E447" s="3"/>
      <c r="F447" s="56"/>
      <c r="G447" s="3"/>
      <c r="H447" s="3"/>
      <c r="I447" s="3"/>
      <c r="J447" s="3"/>
      <c r="K447" s="61"/>
      <c r="L447" s="3"/>
      <c r="M447" s="3"/>
      <c r="N447" s="3"/>
      <c r="O447" s="3"/>
      <c r="P447" s="3"/>
      <c r="Q447" s="3"/>
    </row>
    <row r="448" spans="2:17">
      <c r="B448" s="3"/>
      <c r="C448" s="3"/>
      <c r="D448" s="3"/>
      <c r="E448" s="3"/>
      <c r="F448" s="56"/>
      <c r="G448" s="3"/>
      <c r="H448" s="3"/>
      <c r="I448" s="3"/>
      <c r="J448" s="3"/>
      <c r="K448" s="61"/>
      <c r="L448" s="3"/>
      <c r="M448" s="3"/>
      <c r="N448" s="3"/>
      <c r="O448" s="3"/>
      <c r="P448" s="3"/>
      <c r="Q448" s="3"/>
    </row>
    <row r="449" spans="6:11" s="3" customFormat="1">
      <c r="F449" s="56"/>
      <c r="K449" s="61"/>
    </row>
    <row r="450" spans="6:11" s="3" customFormat="1">
      <c r="F450" s="56"/>
      <c r="K450" s="61"/>
    </row>
    <row r="451" spans="6:11" s="3" customFormat="1">
      <c r="F451" s="56"/>
      <c r="K451" s="61"/>
    </row>
    <row r="452" spans="6:11" s="3" customFormat="1">
      <c r="F452" s="56"/>
      <c r="K452" s="61"/>
    </row>
    <row r="453" spans="6:11" s="3" customFormat="1">
      <c r="F453" s="56"/>
      <c r="K453" s="61"/>
    </row>
    <row r="454" spans="6:11" s="3" customFormat="1">
      <c r="F454" s="56"/>
      <c r="K454" s="61"/>
    </row>
    <row r="455" spans="6:11" s="3" customFormat="1">
      <c r="F455" s="56"/>
      <c r="K455" s="61"/>
    </row>
    <row r="456" spans="6:11" s="3" customFormat="1">
      <c r="F456" s="56"/>
      <c r="K456" s="61"/>
    </row>
    <row r="457" spans="6:11" s="3" customFormat="1">
      <c r="F457" s="56"/>
      <c r="K457" s="61"/>
    </row>
    <row r="458" spans="6:11" s="3" customFormat="1">
      <c r="F458" s="56"/>
      <c r="K458" s="61"/>
    </row>
    <row r="459" spans="6:11" s="3" customFormat="1">
      <c r="F459" s="56"/>
      <c r="K459" s="61"/>
    </row>
    <row r="460" spans="6:11" s="3" customFormat="1">
      <c r="F460" s="56"/>
      <c r="K460" s="61"/>
    </row>
    <row r="461" spans="6:11" s="3" customFormat="1">
      <c r="F461" s="56"/>
      <c r="K461" s="61"/>
    </row>
    <row r="462" spans="6:11" s="3" customFormat="1">
      <c r="F462" s="56"/>
      <c r="K462" s="61"/>
    </row>
    <row r="463" spans="6:11" s="3" customFormat="1">
      <c r="F463" s="56"/>
      <c r="K463" s="61"/>
    </row>
    <row r="464" spans="6:11" s="3" customFormat="1">
      <c r="F464" s="56"/>
      <c r="K464" s="61"/>
    </row>
    <row r="465" spans="6:11" s="3" customFormat="1">
      <c r="F465" s="56"/>
      <c r="K465" s="61"/>
    </row>
    <row r="466" spans="6:11" s="3" customFormat="1">
      <c r="F466" s="56"/>
      <c r="K466" s="61"/>
    </row>
    <row r="467" spans="6:11" s="3" customFormat="1">
      <c r="F467" s="56"/>
      <c r="K467" s="61"/>
    </row>
    <row r="468" spans="6:11" s="3" customFormat="1">
      <c r="F468" s="56"/>
      <c r="K468" s="61"/>
    </row>
    <row r="469" spans="6:11" s="3" customFormat="1">
      <c r="F469" s="56"/>
      <c r="K469" s="61"/>
    </row>
    <row r="470" spans="6:11" s="3" customFormat="1">
      <c r="F470" s="56"/>
      <c r="K470" s="61"/>
    </row>
    <row r="471" spans="6:11" s="3" customFormat="1">
      <c r="F471" s="56"/>
      <c r="K471" s="61"/>
    </row>
    <row r="472" spans="6:11" s="3" customFormat="1">
      <c r="F472" s="56"/>
      <c r="K472" s="61"/>
    </row>
    <row r="473" spans="6:11" s="3" customFormat="1">
      <c r="F473" s="56"/>
      <c r="K473" s="61"/>
    </row>
    <row r="474" spans="6:11" s="3" customFormat="1">
      <c r="F474" s="56"/>
      <c r="K474" s="61"/>
    </row>
    <row r="475" spans="6:11" s="3" customFormat="1">
      <c r="F475" s="56"/>
      <c r="K475" s="61"/>
    </row>
    <row r="476" spans="6:11" s="3" customFormat="1">
      <c r="F476" s="56"/>
      <c r="K476" s="61"/>
    </row>
    <row r="477" spans="6:11" s="3" customFormat="1">
      <c r="F477" s="56"/>
      <c r="K477" s="61"/>
    </row>
    <row r="478" spans="6:11" s="3" customFormat="1">
      <c r="F478" s="56"/>
      <c r="K478" s="61"/>
    </row>
    <row r="479" spans="6:11" s="3" customFormat="1">
      <c r="F479" s="56"/>
      <c r="K479" s="61"/>
    </row>
    <row r="480" spans="6:11" s="3" customFormat="1">
      <c r="F480" s="56"/>
      <c r="K480" s="61"/>
    </row>
    <row r="481" spans="6:11" s="3" customFormat="1">
      <c r="F481" s="56"/>
      <c r="K481" s="61"/>
    </row>
    <row r="482" spans="6:11" s="3" customFormat="1">
      <c r="F482" s="56"/>
      <c r="K482" s="61"/>
    </row>
    <row r="483" spans="6:11" s="3" customFormat="1">
      <c r="F483" s="56"/>
      <c r="K483" s="61"/>
    </row>
    <row r="484" spans="6:11" s="3" customFormat="1">
      <c r="F484" s="56"/>
      <c r="K484" s="61"/>
    </row>
    <row r="485" spans="6:11" s="3" customFormat="1">
      <c r="F485" s="56"/>
      <c r="K485" s="61"/>
    </row>
    <row r="486" spans="6:11" s="3" customFormat="1">
      <c r="F486" s="56"/>
      <c r="K486" s="61"/>
    </row>
    <row r="487" spans="6:11" s="3" customFormat="1">
      <c r="F487" s="56"/>
      <c r="K487" s="61"/>
    </row>
    <row r="488" spans="6:11" s="3" customFormat="1">
      <c r="F488" s="56"/>
      <c r="K488" s="61"/>
    </row>
    <row r="489" spans="6:11" s="3" customFormat="1">
      <c r="F489" s="56"/>
      <c r="K489" s="61"/>
    </row>
    <row r="490" spans="6:11" s="3" customFormat="1">
      <c r="F490" s="56"/>
      <c r="K490" s="61"/>
    </row>
    <row r="491" spans="6:11" s="3" customFormat="1">
      <c r="F491" s="56"/>
      <c r="K491" s="61"/>
    </row>
    <row r="492" spans="6:11" s="3" customFormat="1">
      <c r="F492" s="56"/>
      <c r="K492" s="61"/>
    </row>
    <row r="493" spans="6:11" s="3" customFormat="1">
      <c r="F493" s="56"/>
      <c r="K493" s="61"/>
    </row>
    <row r="494" spans="6:11" s="3" customFormat="1">
      <c r="F494" s="56"/>
      <c r="K494" s="61"/>
    </row>
    <row r="495" spans="6:11" s="3" customFormat="1">
      <c r="F495" s="56"/>
      <c r="K495" s="61"/>
    </row>
    <row r="496" spans="6:11" s="3" customFormat="1">
      <c r="F496" s="56"/>
      <c r="K496" s="61"/>
    </row>
    <row r="497" spans="6:11" s="3" customFormat="1">
      <c r="F497" s="56"/>
      <c r="K497" s="61"/>
    </row>
    <row r="498" spans="6:11" s="3" customFormat="1">
      <c r="F498" s="56"/>
      <c r="K498" s="61"/>
    </row>
    <row r="499" spans="6:11" s="3" customFormat="1">
      <c r="F499" s="56"/>
      <c r="K499" s="61"/>
    </row>
    <row r="500" spans="6:11" s="3" customFormat="1">
      <c r="F500" s="56"/>
      <c r="K500" s="61"/>
    </row>
    <row r="501" spans="6:11" s="3" customFormat="1">
      <c r="F501" s="56"/>
      <c r="K501" s="61"/>
    </row>
    <row r="502" spans="6:11" s="3" customFormat="1">
      <c r="F502" s="56"/>
      <c r="K502" s="61"/>
    </row>
    <row r="503" spans="6:11" s="3" customFormat="1">
      <c r="F503" s="56"/>
      <c r="K503" s="61"/>
    </row>
    <row r="504" spans="6:11" s="3" customFormat="1">
      <c r="F504" s="56"/>
      <c r="K504" s="61"/>
    </row>
    <row r="505" spans="6:11" s="3" customFormat="1">
      <c r="F505" s="56"/>
      <c r="K505" s="61"/>
    </row>
    <row r="506" spans="6:11" s="3" customFormat="1">
      <c r="F506" s="56"/>
      <c r="K506" s="61"/>
    </row>
    <row r="507" spans="6:11" s="3" customFormat="1">
      <c r="F507" s="56"/>
      <c r="K507" s="61"/>
    </row>
    <row r="508" spans="6:11" s="3" customFormat="1">
      <c r="F508" s="56"/>
      <c r="K508" s="61"/>
    </row>
    <row r="509" spans="6:11" s="3" customFormat="1">
      <c r="F509" s="56"/>
      <c r="K509" s="61"/>
    </row>
    <row r="510" spans="6:11" s="3" customFormat="1">
      <c r="F510" s="56"/>
      <c r="K510" s="61"/>
    </row>
    <row r="511" spans="6:11" s="3" customFormat="1">
      <c r="F511" s="56"/>
      <c r="K511" s="61"/>
    </row>
    <row r="512" spans="6:11" s="3" customFormat="1">
      <c r="F512" s="56"/>
      <c r="K512" s="61"/>
    </row>
    <row r="513" spans="6:11" s="3" customFormat="1">
      <c r="F513" s="56"/>
      <c r="K513" s="61"/>
    </row>
    <row r="514" spans="6:11" s="3" customFormat="1">
      <c r="F514" s="56"/>
      <c r="K514" s="61"/>
    </row>
    <row r="515" spans="6:11" s="3" customFormat="1">
      <c r="F515" s="56"/>
      <c r="K515" s="61"/>
    </row>
    <row r="516" spans="6:11" s="3" customFormat="1">
      <c r="F516" s="56"/>
      <c r="K516" s="61"/>
    </row>
    <row r="517" spans="6:11" s="3" customFormat="1">
      <c r="F517" s="56"/>
      <c r="K517" s="61"/>
    </row>
    <row r="518" spans="6:11" s="3" customFormat="1">
      <c r="F518" s="56"/>
      <c r="K518" s="61"/>
    </row>
    <row r="519" spans="6:11" s="3" customFormat="1">
      <c r="F519" s="56"/>
      <c r="K519" s="61"/>
    </row>
    <row r="520" spans="6:11" s="3" customFormat="1">
      <c r="F520" s="56"/>
      <c r="K520" s="61"/>
    </row>
    <row r="521" spans="6:11" s="3" customFormat="1">
      <c r="F521" s="56"/>
      <c r="K521" s="61"/>
    </row>
    <row r="522" spans="6:11" s="3" customFormat="1">
      <c r="F522" s="56"/>
      <c r="K522" s="61"/>
    </row>
    <row r="523" spans="6:11" s="3" customFormat="1">
      <c r="F523" s="56"/>
      <c r="K523" s="61"/>
    </row>
    <row r="524" spans="6:11" s="3" customFormat="1">
      <c r="F524" s="56"/>
      <c r="K524" s="61"/>
    </row>
    <row r="525" spans="6:11" s="3" customFormat="1">
      <c r="F525" s="56"/>
      <c r="K525" s="61"/>
    </row>
    <row r="526" spans="6:11" s="3" customFormat="1">
      <c r="F526" s="56"/>
      <c r="K526" s="61"/>
    </row>
    <row r="527" spans="6:11" s="3" customFormat="1">
      <c r="F527" s="56"/>
      <c r="K527" s="61"/>
    </row>
    <row r="528" spans="6:11" s="3" customFormat="1">
      <c r="F528" s="56"/>
      <c r="K528" s="61"/>
    </row>
    <row r="529" spans="6:11" s="3" customFormat="1">
      <c r="F529" s="56"/>
      <c r="K529" s="61"/>
    </row>
    <row r="530" spans="6:11" s="3" customFormat="1">
      <c r="F530" s="56"/>
      <c r="K530" s="61"/>
    </row>
    <row r="531" spans="6:11" s="3" customFormat="1">
      <c r="F531" s="56"/>
      <c r="K531" s="61"/>
    </row>
    <row r="532" spans="6:11" s="3" customFormat="1">
      <c r="F532" s="56"/>
      <c r="K532" s="61"/>
    </row>
    <row r="533" spans="6:11" s="3" customFormat="1">
      <c r="F533" s="56"/>
      <c r="K533" s="61"/>
    </row>
    <row r="534" spans="6:11" s="3" customFormat="1">
      <c r="F534" s="56"/>
      <c r="K534" s="61"/>
    </row>
    <row r="535" spans="6:11" s="3" customFormat="1">
      <c r="F535" s="56"/>
      <c r="K535" s="61"/>
    </row>
    <row r="536" spans="6:11" s="3" customFormat="1">
      <c r="F536" s="56"/>
      <c r="K536" s="61"/>
    </row>
    <row r="537" spans="6:11" s="3" customFormat="1">
      <c r="F537" s="56"/>
      <c r="K537" s="61"/>
    </row>
    <row r="538" spans="6:11" s="3" customFormat="1">
      <c r="F538" s="56"/>
      <c r="K538" s="61"/>
    </row>
    <row r="539" spans="6:11" s="3" customFormat="1">
      <c r="F539" s="56"/>
      <c r="K539" s="61"/>
    </row>
    <row r="540" spans="6:11" s="3" customFormat="1">
      <c r="F540" s="56"/>
      <c r="K540" s="61"/>
    </row>
    <row r="541" spans="6:11" s="3" customFormat="1">
      <c r="F541" s="56"/>
      <c r="K541" s="61"/>
    </row>
    <row r="542" spans="6:11" s="3" customFormat="1">
      <c r="F542" s="56"/>
      <c r="K542" s="61"/>
    </row>
    <row r="543" spans="6:11" s="3" customFormat="1">
      <c r="F543" s="56"/>
      <c r="K543" s="61"/>
    </row>
    <row r="544" spans="6:11" s="3" customFormat="1">
      <c r="F544" s="56"/>
      <c r="K544" s="61"/>
    </row>
    <row r="545" spans="6:11" s="3" customFormat="1">
      <c r="F545" s="56"/>
      <c r="K545" s="61"/>
    </row>
    <row r="546" spans="6:11" s="3" customFormat="1">
      <c r="F546" s="56"/>
      <c r="K546" s="61"/>
    </row>
    <row r="547" spans="6:11" s="3" customFormat="1">
      <c r="F547" s="56"/>
      <c r="K547" s="61"/>
    </row>
    <row r="548" spans="6:11" s="3" customFormat="1">
      <c r="F548" s="56"/>
      <c r="K548" s="61"/>
    </row>
    <row r="549" spans="6:11" s="3" customFormat="1">
      <c r="F549" s="56"/>
      <c r="K549" s="61"/>
    </row>
    <row r="550" spans="6:11" s="3" customFormat="1">
      <c r="F550" s="56"/>
      <c r="K550" s="61"/>
    </row>
    <row r="551" spans="6:11" s="3" customFormat="1">
      <c r="F551" s="56"/>
      <c r="K551" s="61"/>
    </row>
    <row r="552" spans="6:11" s="3" customFormat="1">
      <c r="F552" s="56"/>
      <c r="K552" s="61"/>
    </row>
    <row r="553" spans="6:11" s="3" customFormat="1">
      <c r="F553" s="56"/>
      <c r="K553" s="61"/>
    </row>
    <row r="554" spans="6:11" s="3" customFormat="1">
      <c r="F554" s="56"/>
      <c r="K554" s="61"/>
    </row>
    <row r="555" spans="6:11" s="3" customFormat="1">
      <c r="F555" s="56"/>
      <c r="K555" s="61"/>
    </row>
    <row r="556" spans="6:11" s="3" customFormat="1">
      <c r="F556" s="56"/>
      <c r="K556" s="61"/>
    </row>
    <row r="557" spans="6:11" s="3" customFormat="1">
      <c r="F557" s="56"/>
      <c r="K557" s="61"/>
    </row>
    <row r="558" spans="6:11" s="3" customFormat="1">
      <c r="F558" s="56"/>
      <c r="K558" s="61"/>
    </row>
    <row r="559" spans="6:11" s="3" customFormat="1">
      <c r="F559" s="56"/>
      <c r="K559" s="61"/>
    </row>
    <row r="560" spans="6:11" s="3" customFormat="1">
      <c r="F560" s="56"/>
      <c r="K560" s="61"/>
    </row>
    <row r="561" spans="6:11" s="3" customFormat="1">
      <c r="F561" s="56"/>
      <c r="K561" s="61"/>
    </row>
    <row r="562" spans="6:11" s="3" customFormat="1">
      <c r="F562" s="56"/>
      <c r="K562" s="61"/>
    </row>
    <row r="563" spans="6:11" s="3" customFormat="1">
      <c r="F563" s="56"/>
      <c r="K563" s="61"/>
    </row>
    <row r="564" spans="6:11" s="3" customFormat="1">
      <c r="F564" s="56"/>
      <c r="K564" s="61"/>
    </row>
    <row r="565" spans="6:11" s="3" customFormat="1">
      <c r="F565" s="56"/>
      <c r="K565" s="61"/>
    </row>
    <row r="566" spans="6:11" s="3" customFormat="1">
      <c r="F566" s="56"/>
      <c r="K566" s="61"/>
    </row>
    <row r="567" spans="6:11" s="3" customFormat="1">
      <c r="F567" s="56"/>
      <c r="K567" s="61"/>
    </row>
    <row r="568" spans="6:11" s="3" customFormat="1">
      <c r="F568" s="56"/>
      <c r="K568" s="61"/>
    </row>
    <row r="569" spans="6:11" s="3" customFormat="1">
      <c r="F569" s="56"/>
      <c r="K569" s="61"/>
    </row>
    <row r="570" spans="6:11" s="3" customFormat="1">
      <c r="F570" s="56"/>
      <c r="K570" s="61"/>
    </row>
  </sheetData>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F257"/>
  <sheetViews>
    <sheetView zoomScale="57" zoomScaleNormal="85" zoomScalePageLayoutView="120" workbookViewId="0">
      <pane xSplit="1" ySplit="3" topLeftCell="AD4" activePane="bottomRight" state="frozen"/>
      <selection pane="topRight" activeCell="B1" sqref="B1"/>
      <selection pane="bottomLeft" activeCell="A4" sqref="A4"/>
      <selection pane="bottomRight" activeCell="AO29" sqref="AO29"/>
    </sheetView>
  </sheetViews>
  <sheetFormatPr defaultColWidth="11.453125" defaultRowHeight="14"/>
  <cols>
    <col min="1" max="1" width="45.08984375" style="3" customWidth="1"/>
    <col min="2" max="10" width="12.08984375" style="3" customWidth="1"/>
    <col min="11" max="11" width="8.90625" style="3" customWidth="1"/>
    <col min="12" max="24" width="8.08984375" style="47" customWidth="1"/>
    <col min="25" max="27" width="10.90625" style="52" customWidth="1"/>
    <col min="28" max="28" width="11" style="52" customWidth="1"/>
    <col min="29" max="29" width="13" style="38" customWidth="1"/>
    <col min="30" max="33" width="13" style="30" customWidth="1"/>
    <col min="34" max="39" width="14.08984375" style="92" customWidth="1"/>
    <col min="40" max="41" width="14" style="92" customWidth="1"/>
    <col min="42" max="16384" width="11.453125" style="92"/>
  </cols>
  <sheetData>
    <row r="1" spans="1:110" s="97" customFormat="1" ht="15.5">
      <c r="A1" s="225" t="s">
        <v>800</v>
      </c>
      <c r="B1" s="226">
        <f t="shared" ref="B1:J1" si="0">C1-1</f>
        <v>1989</v>
      </c>
      <c r="C1" s="226">
        <f t="shared" si="0"/>
        <v>1990</v>
      </c>
      <c r="D1" s="226">
        <f t="shared" si="0"/>
        <v>1991</v>
      </c>
      <c r="E1" s="226">
        <f t="shared" si="0"/>
        <v>1992</v>
      </c>
      <c r="F1" s="226">
        <f t="shared" si="0"/>
        <v>1993</v>
      </c>
      <c r="G1" s="226">
        <f t="shared" si="0"/>
        <v>1994</v>
      </c>
      <c r="H1" s="226">
        <f t="shared" si="0"/>
        <v>1995</v>
      </c>
      <c r="I1" s="226">
        <f t="shared" si="0"/>
        <v>1996</v>
      </c>
      <c r="J1" s="226">
        <f t="shared" si="0"/>
        <v>1997</v>
      </c>
      <c r="K1" s="226">
        <f>L1-1</f>
        <v>1998</v>
      </c>
      <c r="L1" s="226">
        <v>1999</v>
      </c>
      <c r="M1" s="226">
        <v>2000</v>
      </c>
      <c r="N1" s="226">
        <v>2001</v>
      </c>
      <c r="O1" s="226">
        <v>2002</v>
      </c>
      <c r="P1" s="226">
        <v>2003</v>
      </c>
      <c r="Q1" s="226">
        <v>2004</v>
      </c>
      <c r="R1" s="226">
        <v>2005</v>
      </c>
      <c r="S1" s="226">
        <v>2006</v>
      </c>
      <c r="T1" s="226">
        <v>2007</v>
      </c>
      <c r="U1" s="226">
        <v>2008</v>
      </c>
      <c r="V1" s="226">
        <v>2009</v>
      </c>
      <c r="W1" s="226">
        <v>2010</v>
      </c>
      <c r="X1" s="226">
        <v>2011</v>
      </c>
      <c r="Y1" s="35">
        <v>2012</v>
      </c>
      <c r="Z1" s="35">
        <v>2013</v>
      </c>
      <c r="AA1" s="35">
        <v>2014</v>
      </c>
      <c r="AB1" s="35">
        <v>2015</v>
      </c>
      <c r="AC1" s="35">
        <v>2016</v>
      </c>
      <c r="AD1" s="35">
        <v>2017</v>
      </c>
      <c r="AE1" s="35">
        <v>2018</v>
      </c>
      <c r="AF1" s="35">
        <v>2019</v>
      </c>
      <c r="AG1" s="35">
        <v>2020</v>
      </c>
      <c r="AH1" s="35">
        <f>'Fin (Tb14)'!K1</f>
        <v>2021</v>
      </c>
      <c r="AI1" s="35">
        <f>'Fin (Tb14)'!L1</f>
        <v>2022</v>
      </c>
      <c r="AJ1" s="33">
        <f>'Fin (Tb14)'!M1</f>
        <v>2023</v>
      </c>
      <c r="AK1" s="33">
        <f>'Fin (Tb14)'!N1</f>
        <v>2024</v>
      </c>
      <c r="AL1" s="33">
        <f>'Fin (Tb14)'!O1</f>
        <v>2025</v>
      </c>
      <c r="AM1" s="33">
        <f>'Fin (Tb14)'!P1</f>
        <v>2026</v>
      </c>
      <c r="AN1" s="33">
        <f>'Fin (Tb14)'!Q1</f>
        <v>2027</v>
      </c>
      <c r="AO1" s="33">
        <f>'Fin (Tb14)'!R1</f>
        <v>2028</v>
      </c>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row>
    <row r="2" spans="1:110" s="97" customFormat="1" ht="16.399999999999999" customHeight="1">
      <c r="A2" s="227"/>
      <c r="B2" s="139" t="s">
        <v>469</v>
      </c>
      <c r="C2" s="139" t="s">
        <v>469</v>
      </c>
      <c r="D2" s="139" t="s">
        <v>469</v>
      </c>
      <c r="E2" s="139" t="s">
        <v>469</v>
      </c>
      <c r="F2" s="139" t="s">
        <v>469</v>
      </c>
      <c r="G2" s="139" t="s">
        <v>469</v>
      </c>
      <c r="H2" s="139" t="s">
        <v>469</v>
      </c>
      <c r="I2" s="139" t="s">
        <v>469</v>
      </c>
      <c r="J2" s="139" t="s">
        <v>469</v>
      </c>
      <c r="K2" s="139" t="s">
        <v>469</v>
      </c>
      <c r="L2" s="139" t="s">
        <v>249</v>
      </c>
      <c r="M2" s="139" t="s">
        <v>249</v>
      </c>
      <c r="N2" s="139" t="s">
        <v>249</v>
      </c>
      <c r="O2" s="139" t="s">
        <v>249</v>
      </c>
      <c r="P2" s="139" t="s">
        <v>249</v>
      </c>
      <c r="Q2" s="139" t="s">
        <v>249</v>
      </c>
      <c r="R2" s="139" t="s">
        <v>249</v>
      </c>
      <c r="S2" s="139" t="s">
        <v>249</v>
      </c>
      <c r="T2" s="139" t="s">
        <v>249</v>
      </c>
      <c r="U2" s="139" t="s">
        <v>249</v>
      </c>
      <c r="V2" s="139" t="s">
        <v>249</v>
      </c>
      <c r="W2" s="139" t="s">
        <v>249</v>
      </c>
      <c r="X2" s="139" t="s">
        <v>249</v>
      </c>
      <c r="Y2" s="37" t="s">
        <v>249</v>
      </c>
      <c r="Z2" s="37" t="s">
        <v>249</v>
      </c>
      <c r="AA2" s="37" t="s">
        <v>249</v>
      </c>
      <c r="AB2" s="37" t="s">
        <v>249</v>
      </c>
      <c r="AC2" s="37" t="s">
        <v>249</v>
      </c>
      <c r="AD2" s="37" t="str">
        <f>'Fin (Tb14)'!G94</f>
        <v>ACTUAL</v>
      </c>
      <c r="AE2" s="37" t="s">
        <v>249</v>
      </c>
      <c r="AF2" s="37" t="s">
        <v>249</v>
      </c>
      <c r="AG2" s="37" t="str">
        <f>'Fin (Tb14)'!J94</f>
        <v>ACTUAL</v>
      </c>
      <c r="AH2" s="37" t="str">
        <f>'Fin (Tb14)'!K2</f>
        <v>ACTUAL</v>
      </c>
      <c r="AI2" s="37" t="str">
        <f>'Fin (Tb14)'!L2</f>
        <v>ACTUAL</v>
      </c>
      <c r="AJ2" s="36" t="str">
        <f>'Fin (Tb14)'!M2</f>
        <v>ESTIMATES</v>
      </c>
      <c r="AK2" s="36" t="str">
        <f>'Fin (Tb14)'!N2</f>
        <v>ESTIMATES</v>
      </c>
      <c r="AL2" s="36" t="str">
        <f>'Fin (Tb14)'!O2</f>
        <v>PROJECTION</v>
      </c>
      <c r="AM2" s="36" t="str">
        <f>'Fin (Tb14)'!P2</f>
        <v>PROJECTION</v>
      </c>
      <c r="AN2" s="36" t="str">
        <f>'Fin (Tb14)'!Q2</f>
        <v>PROJECTION</v>
      </c>
      <c r="AO2" s="36" t="str">
        <f>'Fin (Tb14)'!R2</f>
        <v>PROJECTION</v>
      </c>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row>
    <row r="3" spans="1:110" s="97" customFormat="1" ht="28.4" customHeight="1">
      <c r="A3" s="228" t="s">
        <v>750</v>
      </c>
      <c r="B3" s="139"/>
      <c r="C3" s="139" t="s">
        <v>471</v>
      </c>
      <c r="D3" s="139" t="s">
        <v>471</v>
      </c>
      <c r="E3" s="139" t="s">
        <v>471</v>
      </c>
      <c r="F3" s="139" t="s">
        <v>471</v>
      </c>
      <c r="G3" s="139" t="s">
        <v>472</v>
      </c>
      <c r="H3" s="139" t="s">
        <v>801</v>
      </c>
      <c r="I3" s="139" t="s">
        <v>802</v>
      </c>
      <c r="J3" s="139" t="s">
        <v>473</v>
      </c>
      <c r="K3" s="139"/>
      <c r="L3" s="139"/>
      <c r="M3" s="139"/>
      <c r="N3" s="139"/>
      <c r="O3" s="139"/>
      <c r="P3" s="139"/>
      <c r="Q3" s="139"/>
      <c r="R3" s="139"/>
      <c r="S3" s="139"/>
      <c r="T3" s="139"/>
      <c r="U3" s="139"/>
      <c r="V3" s="139"/>
      <c r="W3" s="139"/>
      <c r="X3" s="257" t="s">
        <v>803</v>
      </c>
      <c r="Y3" s="257" t="s">
        <v>474</v>
      </c>
      <c r="Z3" s="37" t="s">
        <v>475</v>
      </c>
      <c r="AA3" s="257" t="s">
        <v>476</v>
      </c>
      <c r="AB3" s="257" t="s">
        <v>804</v>
      </c>
      <c r="AC3" s="38" t="s">
        <v>213</v>
      </c>
      <c r="AD3" s="38" t="str">
        <f>'Fin (Tb14)'!G95</f>
        <v>2021 Budget</v>
      </c>
      <c r="AE3" s="37" t="str">
        <f>'Fin (Tb14)'!H95</f>
        <v>2021 Budget</v>
      </c>
      <c r="AF3" s="37" t="str">
        <f>'Fin (Tb14)'!I95</f>
        <v>2019 FBO</v>
      </c>
      <c r="AG3" s="37" t="str">
        <f>'Fin (Tb14)'!J95</f>
        <v>2020 FBO</v>
      </c>
      <c r="AH3" s="37" t="str">
        <f>'Fin (Tb14)'!K3</f>
        <v>2021 FBO</v>
      </c>
      <c r="AI3" s="37" t="str">
        <f>'Fin (Tb14)'!L3</f>
        <v>2022 FBO</v>
      </c>
      <c r="AJ3" s="36" t="str">
        <f>'Fin (Tb14)'!M3</f>
        <v>2024 Budget</v>
      </c>
      <c r="AK3" s="36" t="str">
        <f>'Fin (Tb14)'!N3</f>
        <v>2024 Budget</v>
      </c>
      <c r="AL3" s="36" t="str">
        <f>'Fin (Tb14)'!O3</f>
        <v>2024 Budget</v>
      </c>
      <c r="AM3" s="36" t="str">
        <f>'Fin (Tb14)'!P3</f>
        <v>2024 Budget</v>
      </c>
      <c r="AN3" s="36" t="str">
        <f>'Fin (Tb14)'!Q3</f>
        <v>2024 Budget</v>
      </c>
      <c r="AO3" s="36" t="str">
        <f>'Fin (Tb14)'!R3</f>
        <v>2024 Budget</v>
      </c>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row>
    <row r="4" spans="1:110" s="98" customFormat="1" ht="16.399999999999999" customHeight="1">
      <c r="A4" s="61"/>
      <c r="B4" s="229"/>
      <c r="C4" s="229"/>
      <c r="D4" s="229"/>
      <c r="E4" s="229"/>
      <c r="F4" s="229"/>
      <c r="G4" s="229"/>
      <c r="H4" s="229"/>
      <c r="I4" s="229"/>
      <c r="J4" s="229"/>
      <c r="K4" s="229"/>
      <c r="L4" s="229"/>
      <c r="M4" s="229"/>
      <c r="N4" s="229"/>
      <c r="O4" s="229"/>
      <c r="P4" s="229"/>
      <c r="Q4" s="229"/>
      <c r="R4" s="229"/>
      <c r="S4" s="229"/>
      <c r="T4" s="229"/>
      <c r="U4" s="229"/>
      <c r="V4" s="229"/>
      <c r="W4" s="229"/>
      <c r="X4" s="229"/>
      <c r="Y4" s="230"/>
      <c r="Z4" s="230"/>
      <c r="AA4" s="230"/>
      <c r="AB4" s="230"/>
      <c r="AC4" s="561"/>
      <c r="AD4" s="561"/>
      <c r="AE4" s="561"/>
      <c r="AF4" s="561"/>
      <c r="AG4" s="561"/>
      <c r="AH4" s="357"/>
      <c r="AI4" s="357"/>
      <c r="AJ4" s="251"/>
      <c r="AK4" s="251"/>
      <c r="AL4" s="251"/>
      <c r="AM4" s="251"/>
      <c r="AN4" s="251"/>
      <c r="AO4" s="251"/>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row>
    <row r="5" spans="1:110">
      <c r="A5" s="134" t="s">
        <v>751</v>
      </c>
      <c r="B5" s="136"/>
      <c r="C5" s="136"/>
      <c r="D5" s="136"/>
      <c r="E5" s="136"/>
      <c r="F5" s="136"/>
      <c r="G5" s="136"/>
      <c r="H5" s="136"/>
      <c r="I5" s="136"/>
      <c r="J5" s="136"/>
      <c r="K5" s="136"/>
      <c r="L5" s="74"/>
      <c r="M5" s="74"/>
      <c r="N5" s="74"/>
      <c r="O5" s="74"/>
      <c r="P5" s="74"/>
      <c r="Q5" s="74"/>
      <c r="R5" s="74"/>
      <c r="S5" s="74"/>
      <c r="T5" s="74"/>
      <c r="U5" s="74"/>
      <c r="V5" s="74"/>
      <c r="W5" s="74"/>
      <c r="X5" s="74"/>
      <c r="Y5" s="45">
        <f>'Fin (Tb14)'!B97</f>
        <v>835.04778999999996</v>
      </c>
      <c r="Z5" s="45">
        <f>'Fin (Tb14)'!C97</f>
        <v>96.951260000000005</v>
      </c>
      <c r="AA5" s="45">
        <f>'Fin (Tb14)'!D97</f>
        <v>-174.04050000000001</v>
      </c>
      <c r="AB5" s="45">
        <f>'Fin (Tb14)'!E97</f>
        <v>-410.6</v>
      </c>
      <c r="AC5" s="45">
        <f>'Fin (Tb14)'!F97</f>
        <v>857</v>
      </c>
      <c r="AD5" s="45">
        <f>'Fin (Tb14)'!G97</f>
        <v>-180.4</v>
      </c>
      <c r="AE5" s="45">
        <f>'Fin (Tb14)'!H97</f>
        <v>1228.5999999999999</v>
      </c>
      <c r="AF5" s="45">
        <f>'Fin (Tb14)'!I97</f>
        <v>-783.9</v>
      </c>
      <c r="AG5" s="45">
        <f>'Fin (Tb14)'!J97</f>
        <v>-802.9</v>
      </c>
      <c r="AH5" s="45">
        <f>'Fin (Tb14)'!K97</f>
        <v>1685.2</v>
      </c>
      <c r="AI5" s="45">
        <f>'Fin (Tb14)'!L97</f>
        <v>0</v>
      </c>
      <c r="AJ5" s="46">
        <f>'Fin (Tb14)'!M97</f>
        <v>0</v>
      </c>
      <c r="AK5" s="46">
        <f>'Fin (Tb14)'!N97</f>
        <v>0</v>
      </c>
      <c r="AL5" s="46">
        <f>'Fin (Tb14)'!O97</f>
        <v>0</v>
      </c>
      <c r="AM5" s="46">
        <f>'Fin (Tb14)'!P97</f>
        <v>0</v>
      </c>
      <c r="AN5" s="46">
        <f>'Fin (Tb14)'!Q97</f>
        <v>0</v>
      </c>
      <c r="AO5" s="46">
        <f>'Fin (Tb14)'!R97</f>
        <v>0</v>
      </c>
    </row>
    <row r="6" spans="1:110" s="98" customFormat="1">
      <c r="A6" s="134" t="s">
        <v>713</v>
      </c>
      <c r="B6" s="134"/>
      <c r="C6" s="134"/>
      <c r="D6" s="134"/>
      <c r="E6" s="134"/>
      <c r="F6" s="134"/>
      <c r="G6" s="134"/>
      <c r="H6" s="134"/>
      <c r="I6" s="134"/>
      <c r="J6" s="134"/>
      <c r="K6" s="134"/>
      <c r="L6" s="73"/>
      <c r="M6" s="73"/>
      <c r="N6" s="73"/>
      <c r="O6" s="73"/>
      <c r="P6" s="73"/>
      <c r="Q6" s="73"/>
      <c r="R6" s="73"/>
      <c r="S6" s="73"/>
      <c r="T6" s="73"/>
      <c r="U6" s="73"/>
      <c r="V6" s="73"/>
      <c r="W6" s="73"/>
      <c r="X6" s="73"/>
      <c r="Y6" s="43">
        <f>'Fin (Tb14)'!B99</f>
        <v>835.04778999999996</v>
      </c>
      <c r="Z6" s="43">
        <f>'Fin (Tb14)'!C99</f>
        <v>96.951260000000005</v>
      </c>
      <c r="AA6" s="43">
        <f>'Fin (Tb14)'!D99</f>
        <v>-174.04050000000001</v>
      </c>
      <c r="AB6" s="43">
        <f>'Fin (Tb14)'!E99</f>
        <v>-410.6</v>
      </c>
      <c r="AC6" s="43">
        <f>'Fin (Tb14)'!F99</f>
        <v>857</v>
      </c>
      <c r="AD6" s="43">
        <f>'Fin (Tb14)'!G99</f>
        <v>-180.4</v>
      </c>
      <c r="AE6" s="43">
        <f>'Fin (Tb14)'!H99</f>
        <v>1228.5999999999999</v>
      </c>
      <c r="AF6" s="43">
        <f>'Fin (Tb14)'!I99</f>
        <v>-783.9</v>
      </c>
      <c r="AG6" s="43">
        <f>'Fin (Tb14)'!J99</f>
        <v>-802.9</v>
      </c>
      <c r="AH6" s="43">
        <f>'Fin (Tb14)'!K99</f>
        <v>1685.2</v>
      </c>
      <c r="AI6" s="43">
        <f>'Fin (Tb14)'!L99</f>
        <v>0</v>
      </c>
      <c r="AJ6" s="42">
        <f>'Fin (Tb14)'!M99</f>
        <v>0</v>
      </c>
      <c r="AK6" s="42">
        <f>'Fin (Tb14)'!N99</f>
        <v>0</v>
      </c>
      <c r="AL6" s="42">
        <f>'Fin (Tb14)'!O99</f>
        <v>0</v>
      </c>
      <c r="AM6" s="42">
        <f>'Fin (Tb14)'!P99</f>
        <v>0</v>
      </c>
      <c r="AN6" s="42">
        <f>'Fin (Tb14)'!Q99</f>
        <v>0</v>
      </c>
      <c r="AO6" s="42">
        <f>'Fin (Tb14)'!R99</f>
        <v>0</v>
      </c>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row>
    <row r="7" spans="1:110">
      <c r="A7" s="61" t="s">
        <v>752</v>
      </c>
      <c r="B7" s="61"/>
      <c r="C7" s="61"/>
      <c r="D7" s="61"/>
      <c r="E7" s="61"/>
      <c r="F7" s="61"/>
      <c r="G7" s="61"/>
      <c r="H7" s="61"/>
      <c r="I7" s="61"/>
      <c r="J7" s="61"/>
      <c r="K7" s="61"/>
      <c r="L7" s="72"/>
      <c r="M7" s="72"/>
      <c r="N7" s="72"/>
      <c r="O7" s="72"/>
      <c r="P7" s="72"/>
      <c r="Q7" s="72"/>
      <c r="R7" s="72"/>
      <c r="S7" s="72"/>
      <c r="T7" s="72"/>
      <c r="U7" s="72"/>
      <c r="V7" s="72"/>
      <c r="W7" s="72"/>
      <c r="X7" s="72"/>
      <c r="Y7" s="45"/>
      <c r="Z7" s="45"/>
      <c r="AA7" s="45"/>
      <c r="AB7" s="44">
        <f>'Fin (Tb14)'!E100</f>
        <v>-354.5</v>
      </c>
      <c r="AC7" s="44">
        <f>'Fin (Tb14)'!F100</f>
        <v>857</v>
      </c>
      <c r="AD7" s="44">
        <f>'Fin (Tb14)'!G100</f>
        <v>-180.4</v>
      </c>
      <c r="AE7" s="44">
        <f>'Fin (Tb14)'!H100</f>
        <v>1228.5999999999999</v>
      </c>
      <c r="AF7" s="44">
        <f>'Fin (Tb14)'!I100</f>
        <v>-783.9</v>
      </c>
      <c r="AG7" s="44">
        <f>'Fin (Tb14)'!J100</f>
        <v>-802.9</v>
      </c>
      <c r="AH7" s="44">
        <f>'Fin (Tb14)'!K100</f>
        <v>910.4</v>
      </c>
      <c r="AI7" s="44">
        <f>'Fin (Tb14)'!L100</f>
        <v>0</v>
      </c>
      <c r="AJ7" s="41">
        <f>'Fin (Tb14)'!M100</f>
        <v>0</v>
      </c>
      <c r="AK7" s="41">
        <f>'Fin (Tb14)'!N100</f>
        <v>0</v>
      </c>
      <c r="AL7" s="41">
        <f>'Fin (Tb14)'!O100</f>
        <v>0</v>
      </c>
      <c r="AM7" s="41">
        <f>'Fin (Tb14)'!P100</f>
        <v>0</v>
      </c>
      <c r="AN7" s="41">
        <f>'Fin (Tb14)'!Q100</f>
        <v>0</v>
      </c>
      <c r="AO7" s="41">
        <f>'Fin (Tb14)'!R100</f>
        <v>0</v>
      </c>
    </row>
    <row r="8" spans="1:110">
      <c r="A8" s="61" t="s">
        <v>753</v>
      </c>
      <c r="B8" s="61"/>
      <c r="C8" s="61"/>
      <c r="D8" s="61"/>
      <c r="E8" s="61"/>
      <c r="F8" s="61"/>
      <c r="G8" s="61"/>
      <c r="H8" s="61"/>
      <c r="I8" s="61"/>
      <c r="J8" s="61"/>
      <c r="K8" s="61"/>
      <c r="L8" s="72"/>
      <c r="M8" s="72"/>
      <c r="N8" s="72"/>
      <c r="O8" s="72"/>
      <c r="P8" s="72"/>
      <c r="Q8" s="72"/>
      <c r="R8" s="72"/>
      <c r="S8" s="72"/>
      <c r="T8" s="72"/>
      <c r="U8" s="72"/>
      <c r="V8" s="72"/>
      <c r="W8" s="72"/>
      <c r="X8" s="72"/>
      <c r="Y8" s="44">
        <v>835.04778999999996</v>
      </c>
      <c r="Z8" s="44">
        <v>96.95</v>
      </c>
      <c r="AA8" s="44">
        <v>174.04</v>
      </c>
      <c r="AB8" s="44">
        <f>'Fin (Tb14)'!E101</f>
        <v>-56.1</v>
      </c>
      <c r="AC8" s="44">
        <f>'Fin (Tb14)'!F101</f>
        <v>0</v>
      </c>
      <c r="AD8" s="44">
        <f>'Fin (Tb14)'!G101</f>
        <v>0</v>
      </c>
      <c r="AE8" s="44">
        <f>'Fin (Tb14)'!H101</f>
        <v>0</v>
      </c>
      <c r="AF8" s="44">
        <f>'Fin (Tb14)'!I101</f>
        <v>0</v>
      </c>
      <c r="AG8" s="44">
        <f>'Fin (Tb14)'!J101</f>
        <v>0</v>
      </c>
      <c r="AH8" s="44">
        <f>'Fin (Tb14)'!K101</f>
        <v>774.8</v>
      </c>
      <c r="AI8" s="44">
        <f>'Fin (Tb14)'!L101</f>
        <v>0</v>
      </c>
      <c r="AJ8" s="41">
        <f>'Fin (Tb14)'!M101</f>
        <v>0</v>
      </c>
      <c r="AK8" s="41">
        <f>'Fin (Tb14)'!N101</f>
        <v>0</v>
      </c>
      <c r="AL8" s="41">
        <f>'Fin (Tb14)'!O101</f>
        <v>0</v>
      </c>
      <c r="AM8" s="41">
        <f>'Fin (Tb14)'!P101</f>
        <v>0</v>
      </c>
      <c r="AN8" s="41">
        <f>'Fin (Tb14)'!Q101</f>
        <v>0</v>
      </c>
      <c r="AO8" s="41">
        <f>'Fin (Tb14)'!R101</f>
        <v>0</v>
      </c>
    </row>
    <row r="9" spans="1:110">
      <c r="A9" s="61"/>
      <c r="B9" s="61"/>
      <c r="C9" s="61"/>
      <c r="D9" s="61"/>
      <c r="E9" s="61"/>
      <c r="F9" s="61"/>
      <c r="G9" s="61"/>
      <c r="H9" s="61"/>
      <c r="I9" s="61"/>
      <c r="J9" s="61"/>
      <c r="K9" s="61"/>
      <c r="L9" s="72"/>
      <c r="M9" s="72"/>
      <c r="N9" s="72"/>
      <c r="O9" s="72"/>
      <c r="P9" s="72"/>
      <c r="Q9" s="72"/>
      <c r="R9" s="72"/>
      <c r="S9" s="72"/>
      <c r="T9" s="72"/>
      <c r="U9" s="72"/>
      <c r="V9" s="72"/>
      <c r="W9" s="72"/>
      <c r="X9" s="72"/>
      <c r="Y9" s="44"/>
      <c r="Z9" s="44"/>
      <c r="AA9" s="44"/>
      <c r="AB9" s="44"/>
      <c r="AC9" s="44"/>
      <c r="AD9" s="44"/>
      <c r="AE9" s="44"/>
      <c r="AF9" s="44"/>
      <c r="AG9" s="44"/>
      <c r="AH9" s="44"/>
      <c r="AI9" s="44"/>
      <c r="AJ9" s="41"/>
      <c r="AK9" s="41"/>
      <c r="AL9" s="41"/>
      <c r="AM9" s="41"/>
      <c r="AN9" s="41"/>
      <c r="AO9" s="41"/>
    </row>
    <row r="10" spans="1:110">
      <c r="A10" s="134" t="s">
        <v>714</v>
      </c>
      <c r="B10" s="134"/>
      <c r="C10" s="134"/>
      <c r="D10" s="134"/>
      <c r="E10" s="134"/>
      <c r="F10" s="134"/>
      <c r="G10" s="134"/>
      <c r="H10" s="134"/>
      <c r="I10" s="134"/>
      <c r="J10" s="134"/>
      <c r="K10" s="134"/>
      <c r="L10" s="73"/>
      <c r="M10" s="73"/>
      <c r="N10" s="73"/>
      <c r="O10" s="73"/>
      <c r="P10" s="73"/>
      <c r="Q10" s="73"/>
      <c r="R10" s="73"/>
      <c r="S10" s="73"/>
      <c r="T10" s="73"/>
      <c r="U10" s="73"/>
      <c r="V10" s="73"/>
      <c r="W10" s="73"/>
      <c r="X10" s="73"/>
      <c r="Y10" s="43">
        <v>0</v>
      </c>
      <c r="Z10" s="43">
        <v>0</v>
      </c>
      <c r="AA10" s="43">
        <v>0</v>
      </c>
      <c r="AB10" s="43">
        <v>0</v>
      </c>
      <c r="AC10" s="43">
        <v>0</v>
      </c>
      <c r="AD10" s="43">
        <v>0</v>
      </c>
      <c r="AE10" s="43">
        <v>0</v>
      </c>
      <c r="AF10" s="43">
        <v>-1</v>
      </c>
      <c r="AG10" s="43">
        <v>0</v>
      </c>
      <c r="AH10" s="736">
        <v>0</v>
      </c>
      <c r="AI10" s="736">
        <v>0</v>
      </c>
      <c r="AJ10" s="277">
        <v>1</v>
      </c>
      <c r="AK10" s="277">
        <v>2</v>
      </c>
      <c r="AL10" s="277">
        <v>3</v>
      </c>
      <c r="AM10" s="277">
        <v>4</v>
      </c>
      <c r="AN10" s="277">
        <v>5</v>
      </c>
      <c r="AO10" s="277">
        <v>6</v>
      </c>
    </row>
    <row r="11" spans="1:110">
      <c r="A11" s="61"/>
      <c r="B11" s="61"/>
      <c r="C11" s="61"/>
      <c r="D11" s="61"/>
      <c r="E11" s="61"/>
      <c r="F11" s="61"/>
      <c r="G11" s="61"/>
      <c r="H11" s="61"/>
      <c r="I11" s="61"/>
      <c r="J11" s="61"/>
      <c r="K11" s="61"/>
      <c r="L11" s="72"/>
      <c r="M11" s="72"/>
      <c r="N11" s="72"/>
      <c r="O11" s="72"/>
      <c r="P11" s="72"/>
      <c r="Q11" s="72"/>
      <c r="R11" s="72"/>
      <c r="S11" s="72"/>
      <c r="T11" s="72"/>
      <c r="U11" s="72"/>
      <c r="V11" s="72"/>
      <c r="W11" s="72"/>
      <c r="X11" s="72"/>
      <c r="Y11" s="44"/>
      <c r="Z11" s="44"/>
      <c r="AA11" s="44"/>
      <c r="AB11" s="44"/>
      <c r="AC11" s="44"/>
      <c r="AD11" s="44"/>
      <c r="AE11" s="44"/>
      <c r="AF11" s="44"/>
      <c r="AG11" s="44"/>
      <c r="AH11" s="44"/>
      <c r="AI11" s="44"/>
      <c r="AJ11" s="41"/>
      <c r="AK11" s="41"/>
      <c r="AL11" s="41"/>
      <c r="AM11" s="41"/>
      <c r="AN11" s="41"/>
      <c r="AO11" s="41"/>
    </row>
    <row r="12" spans="1:110" s="98" customFormat="1">
      <c r="A12" s="134" t="s">
        <v>754</v>
      </c>
      <c r="B12" s="134"/>
      <c r="C12" s="134"/>
      <c r="D12" s="134"/>
      <c r="E12" s="134"/>
      <c r="F12" s="134"/>
      <c r="G12" s="134"/>
      <c r="H12" s="134"/>
      <c r="I12" s="134"/>
      <c r="J12" s="134"/>
      <c r="K12" s="134"/>
      <c r="L12" s="73"/>
      <c r="M12" s="73"/>
      <c r="N12" s="73"/>
      <c r="O12" s="73"/>
      <c r="P12" s="73"/>
      <c r="Q12" s="73"/>
      <c r="R12" s="73"/>
      <c r="S12" s="73"/>
      <c r="T12" s="73"/>
      <c r="U12" s="73"/>
      <c r="V12" s="73"/>
      <c r="W12" s="73"/>
      <c r="X12" s="73"/>
      <c r="Y12" s="43">
        <f>'Fin (Tb14)'!B105</f>
        <v>1359</v>
      </c>
      <c r="Z12" s="43">
        <f>'Fin (Tb14)'!C105</f>
        <v>3375</v>
      </c>
      <c r="AA12" s="43">
        <f>'Fin (Tb14)'!D105</f>
        <v>3405</v>
      </c>
      <c r="AB12" s="43">
        <f>'Fin (Tb14)'!E105</f>
        <v>2601.8000000000002</v>
      </c>
      <c r="AC12" s="43">
        <f>'Fin (Tb14)'!F105</f>
        <v>3943.8</v>
      </c>
      <c r="AD12" s="43">
        <f>'Fin (Tb14)'!G105</f>
        <v>1614.2</v>
      </c>
      <c r="AE12" s="43">
        <f>'Fin (Tb14)'!H105</f>
        <v>3277.8</v>
      </c>
      <c r="AF12" s="43">
        <f>'Fin (Tb14)'!I105</f>
        <v>3388.1</v>
      </c>
      <c r="AG12" s="43">
        <f>'Fin (Tb14)'!J105</f>
        <v>6501.4000000000005</v>
      </c>
      <c r="AH12" s="43">
        <f>'Fin (Tb14)'!K105</f>
        <v>7955.5</v>
      </c>
      <c r="AI12" s="43">
        <f>'Fin (Tb14)'!L105</f>
        <v>5964.7</v>
      </c>
      <c r="AJ12" s="42">
        <f>'Fin (Tb14)'!M105</f>
        <v>4785.1000000000004</v>
      </c>
      <c r="AK12" s="42">
        <f>'Fin (Tb14)'!N105</f>
        <v>3798.7</v>
      </c>
      <c r="AL12" s="42">
        <f>'Fin (Tb14)'!O105</f>
        <v>2707.6</v>
      </c>
      <c r="AM12" s="42">
        <f>'Fin (Tb14)'!P105</f>
        <v>1442.4</v>
      </c>
      <c r="AN12" s="42">
        <f>'Fin (Tb14)'!Q105</f>
        <v>48.2</v>
      </c>
      <c r="AO12" s="42">
        <f>'Fin (Tb14)'!R105</f>
        <v>0</v>
      </c>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row>
    <row r="13" spans="1:110" s="98" customFormat="1">
      <c r="A13" s="134" t="s">
        <v>713</v>
      </c>
      <c r="B13" s="134"/>
      <c r="C13" s="134"/>
      <c r="D13" s="134"/>
      <c r="E13" s="134"/>
      <c r="F13" s="134"/>
      <c r="G13" s="134"/>
      <c r="H13" s="134"/>
      <c r="I13" s="134"/>
      <c r="J13" s="134"/>
      <c r="K13" s="134"/>
      <c r="L13" s="73"/>
      <c r="M13" s="73"/>
      <c r="N13" s="73"/>
      <c r="O13" s="73"/>
      <c r="P13" s="73"/>
      <c r="Q13" s="73"/>
      <c r="R13" s="73"/>
      <c r="S13" s="73"/>
      <c r="T13" s="73"/>
      <c r="U13" s="73"/>
      <c r="V13" s="73"/>
      <c r="W13" s="73"/>
      <c r="X13" s="73"/>
      <c r="Y13" s="43">
        <f>'Fin (Tb14)'!B107</f>
        <v>1197.0999999999999</v>
      </c>
      <c r="Z13" s="43">
        <f>'Fin (Tb14)'!C107</f>
        <v>3031.5</v>
      </c>
      <c r="AA13" s="43">
        <f>'Fin (Tb14)'!D107</f>
        <v>2983.2</v>
      </c>
      <c r="AB13" s="43">
        <f>'Fin (Tb14)'!E107</f>
        <v>2080.8000000000002</v>
      </c>
      <c r="AC13" s="43">
        <f>'Fin (Tb14)'!F107</f>
        <v>2494.9</v>
      </c>
      <c r="AD13" s="43">
        <f>'Fin (Tb14)'!G107</f>
        <v>736.2</v>
      </c>
      <c r="AE13" s="43">
        <f>'Fin (Tb14)'!H107</f>
        <v>-319.3</v>
      </c>
      <c r="AF13" s="43">
        <f>'Fin (Tb14)'!I107</f>
        <v>1054.3</v>
      </c>
      <c r="AG13" s="43">
        <f>'Fin (Tb14)'!J107</f>
        <v>2882</v>
      </c>
      <c r="AH13" s="43">
        <f>'Fin (Tb14)'!K107</f>
        <v>3042.1</v>
      </c>
      <c r="AI13" s="43">
        <f>'Fin (Tb14)'!L107</f>
        <v>2240</v>
      </c>
      <c r="AJ13" s="42">
        <f>'Fin (Tb14)'!M107</f>
        <v>2348.9</v>
      </c>
      <c r="AK13" s="42">
        <f>'Fin (Tb14)'!N107</f>
        <v>1340.5</v>
      </c>
      <c r="AL13" s="42">
        <f>'Fin (Tb14)'!O107</f>
        <v>0</v>
      </c>
      <c r="AM13" s="42">
        <f>'Fin (Tb14)'!P107</f>
        <v>-457.2</v>
      </c>
      <c r="AN13" s="42">
        <f>'Fin (Tb14)'!Q107</f>
        <v>698.4</v>
      </c>
      <c r="AO13" s="42">
        <f>'Fin (Tb14)'!R107</f>
        <v>0</v>
      </c>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row>
    <row r="14" spans="1:110">
      <c r="A14" s="231" t="s">
        <v>805</v>
      </c>
      <c r="B14" s="152">
        <v>33.9</v>
      </c>
      <c r="C14" s="152">
        <v>88.2</v>
      </c>
      <c r="D14" s="152">
        <v>220.7</v>
      </c>
      <c r="E14" s="152">
        <v>193.4</v>
      </c>
      <c r="F14" s="152">
        <v>244.7</v>
      </c>
      <c r="G14" s="152">
        <v>266.8</v>
      </c>
      <c r="H14" s="152">
        <v>77.099999999999994</v>
      </c>
      <c r="I14" s="152">
        <v>-47</v>
      </c>
      <c r="J14" s="152">
        <v>63.7</v>
      </c>
      <c r="K14" s="152">
        <v>228</v>
      </c>
      <c r="L14" s="152">
        <v>54.2</v>
      </c>
      <c r="M14" s="152">
        <v>42.3</v>
      </c>
      <c r="N14" s="152">
        <v>117.5</v>
      </c>
      <c r="O14" s="152">
        <v>576.6</v>
      </c>
      <c r="P14" s="152">
        <v>431.3</v>
      </c>
      <c r="Q14" s="152">
        <v>123.5</v>
      </c>
      <c r="R14" s="152">
        <v>155.80000000000001</v>
      </c>
      <c r="S14" s="152">
        <v>-316.8</v>
      </c>
      <c r="T14" s="152">
        <v>-54.2</v>
      </c>
      <c r="U14" s="152">
        <v>850.4</v>
      </c>
      <c r="V14" s="152">
        <v>118</v>
      </c>
      <c r="W14" s="152">
        <v>-101.4</v>
      </c>
      <c r="X14" s="152">
        <v>40</v>
      </c>
      <c r="Y14" s="152">
        <v>1216</v>
      </c>
      <c r="Z14" s="152">
        <v>2328.8000000000002</v>
      </c>
      <c r="AA14" s="152">
        <f>AA16+AA29</f>
        <v>2809.5</v>
      </c>
      <c r="AB14" s="152">
        <v>2011.7</v>
      </c>
      <c r="AC14" s="333"/>
      <c r="AD14" s="333"/>
      <c r="AE14" s="333"/>
      <c r="AF14" s="333"/>
      <c r="AG14" s="333"/>
      <c r="AH14" s="333"/>
      <c r="AI14" s="333"/>
      <c r="AJ14" s="131"/>
      <c r="AK14" s="131"/>
      <c r="AL14" s="131"/>
      <c r="AM14" s="131"/>
      <c r="AN14" s="131"/>
      <c r="AO14" s="131"/>
    </row>
    <row r="15" spans="1:110">
      <c r="A15" s="61" t="s">
        <v>755</v>
      </c>
      <c r="B15" s="72"/>
      <c r="C15" s="72"/>
      <c r="D15" s="72"/>
      <c r="E15" s="72"/>
      <c r="F15" s="72"/>
      <c r="G15" s="72"/>
      <c r="H15" s="72"/>
      <c r="I15" s="72"/>
      <c r="J15" s="72"/>
      <c r="K15" s="72"/>
      <c r="L15" s="72"/>
      <c r="M15" s="72"/>
      <c r="N15" s="72"/>
      <c r="O15" s="72"/>
      <c r="P15" s="72"/>
      <c r="Q15" s="72"/>
      <c r="R15" s="72"/>
      <c r="S15" s="72"/>
      <c r="T15" s="72"/>
      <c r="U15" s="72"/>
      <c r="V15" s="72"/>
      <c r="W15" s="72"/>
      <c r="X15" s="72"/>
      <c r="Y15" s="44">
        <f>'Fin (Tb14)'!B108</f>
        <v>997.1</v>
      </c>
      <c r="Z15" s="44">
        <f>'Fin (Tb14)'!C108</f>
        <v>2726.5</v>
      </c>
      <c r="AA15" s="44">
        <f>'Fin (Tb14)'!D108</f>
        <v>2983.2</v>
      </c>
      <c r="AB15" s="44">
        <f>'Fin (Tb14)'!E108</f>
        <v>2080.8000000000002</v>
      </c>
      <c r="AC15" s="44">
        <f>'Fin (Tb14)'!F108</f>
        <v>2494.9</v>
      </c>
      <c r="AD15" s="44">
        <f>'Fin (Tb14)'!G108</f>
        <v>736.2</v>
      </c>
      <c r="AE15" s="44">
        <f>'Fin (Tb14)'!H108</f>
        <v>-173.3</v>
      </c>
      <c r="AF15" s="44">
        <f>'Fin (Tb14)'!I108</f>
        <v>1158.0999999999999</v>
      </c>
      <c r="AG15" s="44">
        <f>'Fin (Tb14)'!J108</f>
        <v>2882</v>
      </c>
      <c r="AH15" s="44">
        <f>'Fin (Tb14)'!K108</f>
        <v>2995.4</v>
      </c>
      <c r="AI15" s="44">
        <f>'Fin (Tb14)'!L108</f>
        <v>2010.1</v>
      </c>
      <c r="AJ15" s="41">
        <f>'Fin (Tb14)'!M108</f>
        <v>2319</v>
      </c>
      <c r="AK15" s="41">
        <f>'Fin (Tb14)'!N108</f>
        <v>1435.5</v>
      </c>
      <c r="AL15" s="41">
        <f>'Fin (Tb14)'!O108</f>
        <v>95</v>
      </c>
      <c r="AM15" s="41">
        <f>'Fin (Tb14)'!P108</f>
        <v>-362.2</v>
      </c>
      <c r="AN15" s="41">
        <f>'Fin (Tb14)'!Q108</f>
        <v>-303.39999999999998</v>
      </c>
      <c r="AO15" s="41">
        <f>'Fin (Tb14)'!R108</f>
        <v>0</v>
      </c>
    </row>
    <row r="16" spans="1:110">
      <c r="A16" s="232" t="s">
        <v>806</v>
      </c>
      <c r="B16" s="155"/>
      <c r="C16" s="155">
        <v>101.5</v>
      </c>
      <c r="D16" s="155">
        <v>141.19999999999999</v>
      </c>
      <c r="E16" s="155">
        <v>256.39999999999998</v>
      </c>
      <c r="F16" s="155">
        <v>267</v>
      </c>
      <c r="G16" s="155">
        <v>393.5</v>
      </c>
      <c r="H16" s="155">
        <v>79.900000000000006</v>
      </c>
      <c r="I16" s="155">
        <v>331.9</v>
      </c>
      <c r="J16" s="155">
        <v>256.8</v>
      </c>
      <c r="K16" s="155">
        <v>205.9</v>
      </c>
      <c r="L16" s="155">
        <v>-659.7</v>
      </c>
      <c r="M16" s="155">
        <v>-52.4</v>
      </c>
      <c r="N16" s="155">
        <v>265.10000000000002</v>
      </c>
      <c r="O16" s="155">
        <v>300.7</v>
      </c>
      <c r="P16" s="155">
        <v>361.5</v>
      </c>
      <c r="Q16" s="155">
        <v>154.1</v>
      </c>
      <c r="R16" s="155">
        <v>225</v>
      </c>
      <c r="S16" s="155">
        <v>-304</v>
      </c>
      <c r="T16" s="155">
        <v>72.7</v>
      </c>
      <c r="U16" s="155">
        <v>850.4</v>
      </c>
      <c r="V16" s="155">
        <v>84</v>
      </c>
      <c r="W16" s="155">
        <v>-10.7</v>
      </c>
      <c r="X16" s="155">
        <v>775.9</v>
      </c>
      <c r="Y16" s="156">
        <v>997.1</v>
      </c>
      <c r="Z16" s="156">
        <v>2726.6</v>
      </c>
      <c r="AA16" s="156">
        <v>2983.1</v>
      </c>
      <c r="AB16" s="168">
        <v>2011.7</v>
      </c>
      <c r="AC16" s="44"/>
      <c r="AD16" s="44"/>
      <c r="AE16" s="44"/>
      <c r="AF16" s="44"/>
      <c r="AG16" s="44"/>
      <c r="AH16" s="44"/>
      <c r="AI16" s="44"/>
      <c r="AJ16" s="41"/>
      <c r="AK16" s="41"/>
      <c r="AL16" s="41"/>
      <c r="AM16" s="41"/>
      <c r="AN16" s="41"/>
      <c r="AO16" s="41"/>
    </row>
    <row r="17" spans="1:80" hidden="1">
      <c r="A17" s="232" t="s">
        <v>807</v>
      </c>
      <c r="B17" s="155"/>
      <c r="C17" s="155">
        <v>101.5</v>
      </c>
      <c r="D17" s="155">
        <v>195.6</v>
      </c>
      <c r="E17" s="155">
        <v>296.5</v>
      </c>
      <c r="F17" s="155">
        <v>303.60000000000002</v>
      </c>
      <c r="G17" s="155">
        <v>429.3</v>
      </c>
      <c r="H17" s="155">
        <v>175.5</v>
      </c>
      <c r="I17" s="155">
        <v>378.1</v>
      </c>
      <c r="J17" s="155">
        <v>297.8</v>
      </c>
      <c r="K17" s="155">
        <v>243.2</v>
      </c>
      <c r="L17" s="155">
        <v>354.2</v>
      </c>
      <c r="M17" s="155">
        <v>83.7</v>
      </c>
      <c r="N17" s="155">
        <v>397.8</v>
      </c>
      <c r="O17" s="155">
        <v>705.5</v>
      </c>
      <c r="P17" s="155">
        <v>645.20000000000005</v>
      </c>
      <c r="Q17" s="155">
        <v>1377.9</v>
      </c>
      <c r="R17" s="155">
        <v>1599</v>
      </c>
      <c r="S17" s="155">
        <v>1130</v>
      </c>
      <c r="T17" s="155">
        <v>4694.7</v>
      </c>
      <c r="U17" s="155">
        <v>2684.4</v>
      </c>
      <c r="V17" s="155">
        <v>2191.9</v>
      </c>
      <c r="W17" s="155">
        <v>1913.2</v>
      </c>
      <c r="X17" s="155">
        <v>3500.1</v>
      </c>
      <c r="Y17" s="156">
        <v>4076.9</v>
      </c>
      <c r="Z17" s="233">
        <v>6609.6</v>
      </c>
      <c r="AA17" s="233">
        <v>8704.2999999999993</v>
      </c>
      <c r="AB17" s="156">
        <v>10970.2</v>
      </c>
      <c r="AC17" s="44"/>
      <c r="AD17" s="44"/>
      <c r="AE17" s="44"/>
      <c r="AF17" s="44"/>
      <c r="AG17" s="44"/>
      <c r="AH17" s="44"/>
      <c r="AI17" s="44"/>
      <c r="AJ17" s="41"/>
      <c r="AK17" s="41"/>
      <c r="AL17" s="41"/>
      <c r="AM17" s="41"/>
      <c r="AN17" s="41"/>
      <c r="AO17" s="41"/>
    </row>
    <row r="18" spans="1:80" hidden="1">
      <c r="A18" s="274" t="s">
        <v>808</v>
      </c>
      <c r="B18" s="155"/>
      <c r="C18" s="155"/>
      <c r="D18" s="155">
        <v>-54.4</v>
      </c>
      <c r="E18" s="155">
        <v>-40.1</v>
      </c>
      <c r="F18" s="155">
        <v>-36.6</v>
      </c>
      <c r="G18" s="155">
        <v>-35.799999999999997</v>
      </c>
      <c r="H18" s="155">
        <v>-95.6</v>
      </c>
      <c r="I18" s="155">
        <v>-46.3</v>
      </c>
      <c r="J18" s="155">
        <v>-40.9</v>
      </c>
      <c r="K18" s="155">
        <v>-37.299999999999997</v>
      </c>
      <c r="L18" s="155">
        <v>-1013.9</v>
      </c>
      <c r="M18" s="155">
        <v>-136.1</v>
      </c>
      <c r="N18" s="155">
        <v>-132.69999999999999</v>
      </c>
      <c r="O18" s="155">
        <v>-404.8</v>
      </c>
      <c r="P18" s="155">
        <v>-283.7</v>
      </c>
      <c r="Q18" s="155">
        <v>-1223.8</v>
      </c>
      <c r="R18" s="155">
        <v>-1374</v>
      </c>
      <c r="S18" s="155">
        <v>-1434</v>
      </c>
      <c r="T18" s="155" t="s">
        <v>809</v>
      </c>
      <c r="U18" s="155">
        <v>-1834</v>
      </c>
      <c r="V18" s="155">
        <v>-2107.9</v>
      </c>
      <c r="W18" s="155">
        <v>-1923.9</v>
      </c>
      <c r="X18" s="155">
        <v>-2724.2</v>
      </c>
      <c r="Y18" s="156">
        <v>-3079.8</v>
      </c>
      <c r="Z18" s="156">
        <v>-4188</v>
      </c>
      <c r="AA18" s="156">
        <v>-5721.1</v>
      </c>
      <c r="AB18" s="156">
        <v>8889.2999999999993</v>
      </c>
      <c r="AC18" s="44"/>
      <c r="AD18" s="44"/>
      <c r="AE18" s="44"/>
      <c r="AF18" s="44"/>
      <c r="AG18" s="44"/>
      <c r="AH18" s="44"/>
      <c r="AI18" s="44"/>
      <c r="AJ18" s="41"/>
      <c r="AK18" s="41"/>
      <c r="AL18" s="41"/>
      <c r="AM18" s="41"/>
      <c r="AN18" s="41"/>
      <c r="AO18" s="41"/>
    </row>
    <row r="19" spans="1:80">
      <c r="A19" s="61" t="s">
        <v>810</v>
      </c>
      <c r="B19" s="72"/>
      <c r="C19" s="72"/>
      <c r="D19" s="72"/>
      <c r="E19" s="72"/>
      <c r="F19" s="72"/>
      <c r="G19" s="72"/>
      <c r="H19" s="72"/>
      <c r="I19" s="72"/>
      <c r="J19" s="72"/>
      <c r="K19" s="72"/>
      <c r="L19" s="72"/>
      <c r="M19" s="72"/>
      <c r="N19" s="72"/>
      <c r="O19" s="72"/>
      <c r="P19" s="72"/>
      <c r="Q19" s="72"/>
      <c r="R19" s="72"/>
      <c r="S19" s="72"/>
      <c r="T19" s="72"/>
      <c r="U19" s="72"/>
      <c r="V19" s="72"/>
      <c r="W19" s="72"/>
      <c r="X19" s="72"/>
      <c r="Y19" s="44">
        <f>'Fin (Tb14)'!B109</f>
        <v>497.1</v>
      </c>
      <c r="Z19" s="44">
        <f>'Fin (Tb14)'!C109</f>
        <v>1449.1</v>
      </c>
      <c r="AA19" s="44">
        <f>'Fin (Tb14)'!D109</f>
        <v>1419.9</v>
      </c>
      <c r="AB19" s="44">
        <f>'Fin (Tb14)'!E109</f>
        <v>1075.5</v>
      </c>
      <c r="AC19" s="44">
        <f>'Fin (Tb14)'!F109</f>
        <v>1934.1</v>
      </c>
      <c r="AD19" s="44">
        <f>'Fin (Tb14)'!G109</f>
        <v>530.9</v>
      </c>
      <c r="AE19" s="44">
        <f>'Fin (Tb14)'!H109</f>
        <v>-516.9</v>
      </c>
      <c r="AF19" s="44">
        <f>'Fin (Tb14)'!I109</f>
        <v>1513.8</v>
      </c>
      <c r="AG19" s="44">
        <f>'Fin (Tb14)'!J109</f>
        <v>1710.5</v>
      </c>
      <c r="AH19" s="44">
        <f>'Fin (Tb14)'!K110</f>
        <v>14147.9</v>
      </c>
      <c r="AI19" s="44">
        <f>'Fin (Tb14)'!L110</f>
        <v>12661.9</v>
      </c>
      <c r="AJ19" s="41">
        <f>'Fin (Tb14)'!M110</f>
        <v>13480.9</v>
      </c>
      <c r="AK19" s="41">
        <f>'Fin (Tb14)'!N110</f>
        <v>14271.1</v>
      </c>
      <c r="AL19" s="41">
        <f>'Fin (Tb14)'!O110</f>
        <v>13666.1</v>
      </c>
      <c r="AM19" s="41">
        <f>'Fin (Tb14)'!P110</f>
        <v>12014.9</v>
      </c>
      <c r="AN19" s="41">
        <f>'Fin (Tb14)'!Q110</f>
        <v>11111.5</v>
      </c>
      <c r="AO19" s="41">
        <f>'Fin (Tb14)'!R110</f>
        <v>0</v>
      </c>
    </row>
    <row r="20" spans="1:80" hidden="1">
      <c r="A20" s="224" t="s">
        <v>791</v>
      </c>
      <c r="B20" s="234"/>
      <c r="C20" s="234"/>
      <c r="D20" s="234"/>
      <c r="E20" s="234"/>
      <c r="F20" s="234"/>
      <c r="G20" s="234"/>
      <c r="H20" s="234"/>
      <c r="I20" s="234"/>
      <c r="J20" s="234"/>
      <c r="K20" s="234"/>
      <c r="L20" s="234"/>
      <c r="M20" s="234"/>
      <c r="N20" s="234"/>
      <c r="O20" s="234"/>
      <c r="P20" s="234"/>
      <c r="Q20" s="234"/>
      <c r="R20" s="234"/>
      <c r="S20" s="72"/>
      <c r="T20" s="72"/>
      <c r="U20" s="72"/>
      <c r="V20" s="72"/>
      <c r="W20" s="72"/>
      <c r="X20" s="72"/>
      <c r="Y20" s="44">
        <f>'Fin (Tb14)'!B110</f>
        <v>3470.2</v>
      </c>
      <c r="Z20" s="44">
        <f>'Fin (Tb14)'!C110</f>
        <v>5498.9</v>
      </c>
      <c r="AA20" s="44">
        <f>'Fin (Tb14)'!D110</f>
        <v>6784.3</v>
      </c>
      <c r="AB20" s="44">
        <f>'Fin (Tb14)'!E110</f>
        <v>0</v>
      </c>
      <c r="AC20" s="44">
        <f>'Fin (Tb14)'!F110</f>
        <v>0</v>
      </c>
      <c r="AD20" s="44" t="e">
        <f>'Fin (Tb14)'!#REF!</f>
        <v>#REF!</v>
      </c>
      <c r="AE20" s="44" t="e">
        <f>'Fin (Tb14)'!#REF!</f>
        <v>#REF!</v>
      </c>
      <c r="AF20" s="44">
        <f>'Fin (Tb14)'!I110</f>
        <v>11691.5</v>
      </c>
      <c r="AG20" s="44">
        <f>'Fin (Tb14)'!J110</f>
        <v>13147.7</v>
      </c>
      <c r="AH20" s="44">
        <f>'Fin (Tb14)'!K111</f>
        <v>-12753.1</v>
      </c>
      <c r="AI20" s="44">
        <f>'Fin (Tb14)'!L111</f>
        <v>-12401.8</v>
      </c>
      <c r="AJ20" s="41">
        <f>'Fin (Tb14)'!M111</f>
        <v>-12661.9</v>
      </c>
      <c r="AK20" s="41">
        <f>'Fin (Tb14)'!N111</f>
        <v>-13480.9</v>
      </c>
      <c r="AL20" s="41">
        <f>'Fin (Tb14)'!O111</f>
        <v>-14271.1</v>
      </c>
      <c r="AM20" s="41">
        <f>'Fin (Tb14)'!P111</f>
        <v>-13666.1</v>
      </c>
      <c r="AN20" s="41">
        <f>'Fin (Tb14)'!Q111</f>
        <v>-12014.9</v>
      </c>
      <c r="AO20" s="41">
        <f>'Fin (Tb14)'!R111</f>
        <v>0</v>
      </c>
    </row>
    <row r="21" spans="1:80" hidden="1">
      <c r="A21" s="224" t="s">
        <v>792</v>
      </c>
      <c r="B21" s="234"/>
      <c r="C21" s="234"/>
      <c r="D21" s="234"/>
      <c r="E21" s="234"/>
      <c r="F21" s="234"/>
      <c r="G21" s="234"/>
      <c r="H21" s="234"/>
      <c r="I21" s="234"/>
      <c r="J21" s="234"/>
      <c r="K21" s="234"/>
      <c r="L21" s="234"/>
      <c r="M21" s="234"/>
      <c r="N21" s="234"/>
      <c r="O21" s="234"/>
      <c r="P21" s="234"/>
      <c r="Q21" s="234"/>
      <c r="R21" s="234"/>
      <c r="S21" s="72"/>
      <c r="T21" s="72"/>
      <c r="U21" s="72"/>
      <c r="V21" s="72"/>
      <c r="W21" s="72"/>
      <c r="X21" s="72"/>
      <c r="Y21" s="44">
        <f>'Fin (Tb14)'!B111</f>
        <v>-2973.1</v>
      </c>
      <c r="Z21" s="44">
        <f>'Fin (Tb14)'!C111</f>
        <v>-4049.8</v>
      </c>
      <c r="AA21" s="44">
        <f>'Fin (Tb14)'!D111</f>
        <v>-5364.4</v>
      </c>
      <c r="AB21" s="44">
        <f>'Fin (Tb14)'!E111</f>
        <v>0</v>
      </c>
      <c r="AC21" s="44">
        <f>'Fin (Tb14)'!F111</f>
        <v>0</v>
      </c>
      <c r="AD21" s="44" t="e">
        <f>'Fin (Tb14)'!#REF!</f>
        <v>#REF!</v>
      </c>
      <c r="AE21" s="44" t="e">
        <f>'Fin (Tb14)'!#REF!</f>
        <v>#REF!</v>
      </c>
      <c r="AF21" s="44">
        <f>'Fin (Tb14)'!I111</f>
        <v>-10177.700000000001</v>
      </c>
      <c r="AG21" s="44">
        <f>'Fin (Tb14)'!J111</f>
        <v>-11437.2</v>
      </c>
      <c r="AH21" s="44">
        <f>'Fin (Tb14)'!K112</f>
        <v>1600.6</v>
      </c>
      <c r="AI21" s="44">
        <f>'Fin (Tb14)'!L112</f>
        <v>1750</v>
      </c>
      <c r="AJ21" s="41">
        <f>'Fin (Tb14)'!M112</f>
        <v>1500</v>
      </c>
      <c r="AK21" s="41">
        <f>'Fin (Tb14)'!N112</f>
        <v>645.4</v>
      </c>
      <c r="AL21" s="41">
        <f>'Fin (Tb14)'!O112</f>
        <v>700</v>
      </c>
      <c r="AM21" s="41">
        <f>'Fin (Tb14)'!P112</f>
        <v>1289</v>
      </c>
      <c r="AN21" s="41">
        <f>'Fin (Tb14)'!Q112</f>
        <v>600</v>
      </c>
      <c r="AO21" s="41">
        <f>'Fin (Tb14)'!R112</f>
        <v>0</v>
      </c>
    </row>
    <row r="22" spans="1:80">
      <c r="A22" s="61" t="s">
        <v>811</v>
      </c>
      <c r="B22" s="72"/>
      <c r="C22" s="72"/>
      <c r="D22" s="72"/>
      <c r="E22" s="72"/>
      <c r="F22" s="72"/>
      <c r="G22" s="72"/>
      <c r="H22" s="72"/>
      <c r="I22" s="72"/>
      <c r="J22" s="72"/>
      <c r="K22" s="72"/>
      <c r="L22" s="72"/>
      <c r="M22" s="72"/>
      <c r="N22" s="72"/>
      <c r="O22" s="72"/>
      <c r="P22" s="72"/>
      <c r="Q22" s="72"/>
      <c r="R22" s="72"/>
      <c r="S22" s="72"/>
      <c r="T22" s="72"/>
      <c r="U22" s="72"/>
      <c r="V22" s="72"/>
      <c r="W22" s="72"/>
      <c r="X22" s="72"/>
      <c r="Y22" s="44">
        <f>'Fin (Tb14)'!B112</f>
        <v>500</v>
      </c>
      <c r="Z22" s="44">
        <f>'Fin (Tb14)'!C112</f>
        <v>1277.4000000000001</v>
      </c>
      <c r="AA22" s="44">
        <f>'Fin (Tb14)'!D112</f>
        <v>1563.3</v>
      </c>
      <c r="AB22" s="44">
        <f>'Fin (Tb14)'!E112</f>
        <v>1005.3</v>
      </c>
      <c r="AC22" s="44">
        <f>'Fin (Tb14)'!F112</f>
        <v>560.79999999999995</v>
      </c>
      <c r="AD22" s="44">
        <f>'Fin (Tb14)'!G110</f>
        <v>11648.1</v>
      </c>
      <c r="AE22" s="44">
        <f>'Fin (Tb14)'!H110</f>
        <v>11178.8</v>
      </c>
      <c r="AF22" s="44">
        <f>'Fin (Tb14)'!I112</f>
        <v>-355.7</v>
      </c>
      <c r="AG22" s="44">
        <f>'Fin (Tb14)'!J112</f>
        <v>1266.2</v>
      </c>
      <c r="AH22" s="44">
        <f>'Fin (Tb14)'!K113</f>
        <v>2646.7</v>
      </c>
      <c r="AI22" s="44">
        <f>'Fin (Tb14)'!L113</f>
        <v>2709.3</v>
      </c>
      <c r="AJ22" s="41">
        <f>'Fin (Tb14)'!M113</f>
        <v>2633.1</v>
      </c>
      <c r="AK22" s="41">
        <f>'Fin (Tb14)'!N113</f>
        <v>7728.2</v>
      </c>
      <c r="AL22" s="41">
        <f>'Fin (Tb14)'!O113</f>
        <v>2437.4</v>
      </c>
      <c r="AM22" s="41">
        <f>'Fin (Tb14)'!P113</f>
        <v>2337.5</v>
      </c>
      <c r="AN22" s="41">
        <f>'Fin (Tb14)'!Q113</f>
        <v>1930.2</v>
      </c>
      <c r="AO22" s="41">
        <f>'Fin (Tb14)'!R113</f>
        <v>0</v>
      </c>
    </row>
    <row r="23" spans="1:80" hidden="1">
      <c r="A23" s="224" t="s">
        <v>791</v>
      </c>
      <c r="B23" s="234"/>
      <c r="C23" s="234"/>
      <c r="D23" s="234"/>
      <c r="E23" s="234"/>
      <c r="F23" s="234"/>
      <c r="G23" s="234"/>
      <c r="H23" s="234"/>
      <c r="I23" s="234"/>
      <c r="J23" s="234"/>
      <c r="K23" s="234"/>
      <c r="L23" s="234"/>
      <c r="M23" s="234"/>
      <c r="N23" s="234"/>
      <c r="O23" s="234"/>
      <c r="P23" s="234"/>
      <c r="Q23" s="234"/>
      <c r="R23" s="234"/>
      <c r="S23" s="72"/>
      <c r="T23" s="72"/>
      <c r="U23" s="72"/>
      <c r="V23" s="72"/>
      <c r="W23" s="72"/>
      <c r="X23" s="72"/>
      <c r="Y23" s="44">
        <f>'Fin (Tb14)'!B113</f>
        <v>606.70000000000005</v>
      </c>
      <c r="Z23" s="44">
        <f>'Fin (Tb14)'!C113</f>
        <v>1415.7</v>
      </c>
      <c r="AA23" s="44">
        <f>'Fin (Tb14)'!D113</f>
        <v>1920</v>
      </c>
      <c r="AB23" s="44">
        <f>'Fin (Tb14)'!E113</f>
        <v>0</v>
      </c>
      <c r="AC23" s="44">
        <f>'Fin (Tb14)'!F113</f>
        <v>0</v>
      </c>
      <c r="AD23" s="44">
        <f>'Fin (Tb14)'!G111</f>
        <v>-11117.2</v>
      </c>
      <c r="AE23" s="44">
        <f>'Fin (Tb14)'!H111</f>
        <v>-11695.7</v>
      </c>
      <c r="AF23" s="44">
        <f>'Fin (Tb14)'!I113</f>
        <v>635.70000000000005</v>
      </c>
      <c r="AG23" s="44">
        <f>'Fin (Tb14)'!J113</f>
        <v>2567.5</v>
      </c>
      <c r="AH23" s="44">
        <f>'Fin (Tb14)'!K114</f>
        <v>-1046.0999999999999</v>
      </c>
      <c r="AI23" s="44">
        <f>'Fin (Tb14)'!L114</f>
        <v>-959.3</v>
      </c>
      <c r="AJ23" s="41">
        <f>'Fin (Tb14)'!M114</f>
        <v>-1133.0999999999999</v>
      </c>
      <c r="AK23" s="41">
        <f>'Fin (Tb14)'!N114</f>
        <v>-1082.8</v>
      </c>
      <c r="AL23" s="41">
        <f>'Fin (Tb14)'!O114</f>
        <v>-1737.5</v>
      </c>
      <c r="AM23" s="41" t="str">
        <f>'Fin (Tb14)'!P114</f>
        <v>-1,048.S</v>
      </c>
      <c r="AN23" s="41">
        <f>'Fin (Tb14)'!Q114</f>
        <v>-1330.2</v>
      </c>
      <c r="AO23" s="41">
        <f>'Fin (Tb14)'!R114</f>
        <v>0</v>
      </c>
    </row>
    <row r="24" spans="1:80" hidden="1">
      <c r="A24" s="224" t="s">
        <v>792</v>
      </c>
      <c r="B24" s="234"/>
      <c r="C24" s="234"/>
      <c r="D24" s="234"/>
      <c r="E24" s="234"/>
      <c r="F24" s="234"/>
      <c r="G24" s="234"/>
      <c r="H24" s="234"/>
      <c r="I24" s="234"/>
      <c r="J24" s="234"/>
      <c r="K24" s="234"/>
      <c r="L24" s="234"/>
      <c r="M24" s="234"/>
      <c r="N24" s="234"/>
      <c r="O24" s="234"/>
      <c r="P24" s="234"/>
      <c r="Q24" s="234"/>
      <c r="R24" s="234"/>
      <c r="S24" s="72"/>
      <c r="T24" s="72"/>
      <c r="U24" s="72"/>
      <c r="V24" s="72"/>
      <c r="W24" s="72"/>
      <c r="X24" s="72"/>
      <c r="Y24" s="44">
        <f>'Fin (Tb14)'!B114</f>
        <v>-106.7</v>
      </c>
      <c r="Z24" s="44">
        <f>'Fin (Tb14)'!C114</f>
        <v>-138.30000000000001</v>
      </c>
      <c r="AA24" s="44">
        <f>'Fin (Tb14)'!D114</f>
        <v>-356.7</v>
      </c>
      <c r="AB24" s="44">
        <f>'Fin (Tb14)'!E114</f>
        <v>0</v>
      </c>
      <c r="AC24" s="44">
        <f>'Fin (Tb14)'!F114</f>
        <v>0</v>
      </c>
      <c r="AD24" s="44">
        <f>'Fin (Tb14)'!G112</f>
        <v>205.3</v>
      </c>
      <c r="AE24" s="44">
        <f>'Fin (Tb14)'!H112</f>
        <v>343.7</v>
      </c>
      <c r="AF24" s="44">
        <f>'Fin (Tb14)'!I114</f>
        <v>-991.4</v>
      </c>
      <c r="AG24" s="44">
        <f>'Fin (Tb14)'!J114</f>
        <v>-1301.3</v>
      </c>
      <c r="AH24" s="44" t="e">
        <f>'Fin (Tb14)'!#REF!</f>
        <v>#REF!</v>
      </c>
      <c r="AI24" s="44" t="e">
        <f>'Fin (Tb14)'!#REF!</f>
        <v>#REF!</v>
      </c>
      <c r="AJ24" s="41" t="e">
        <f>'Fin (Tb14)'!#REF!</f>
        <v>#REF!</v>
      </c>
      <c r="AK24" s="41" t="e">
        <f>'Fin (Tb14)'!#REF!</f>
        <v>#REF!</v>
      </c>
      <c r="AL24" s="41" t="e">
        <f>'Fin (Tb14)'!#REF!</f>
        <v>#REF!</v>
      </c>
      <c r="AM24" s="41" t="e">
        <f>'Fin (Tb14)'!#REF!</f>
        <v>#REF!</v>
      </c>
      <c r="AN24" s="41" t="e">
        <f>'Fin (Tb14)'!#REF!</f>
        <v>#REF!</v>
      </c>
      <c r="AO24" s="41" t="e">
        <f>'Fin (Tb14)'!#REF!</f>
        <v>#REF!</v>
      </c>
    </row>
    <row r="25" spans="1:80">
      <c r="A25" s="61" t="s">
        <v>763</v>
      </c>
      <c r="B25" s="72"/>
      <c r="C25" s="72"/>
      <c r="D25" s="72"/>
      <c r="E25" s="72"/>
      <c r="F25" s="72"/>
      <c r="G25" s="72"/>
      <c r="H25" s="72"/>
      <c r="I25" s="72"/>
      <c r="J25" s="72"/>
      <c r="K25" s="72"/>
      <c r="L25" s="72"/>
      <c r="M25" s="72"/>
      <c r="N25" s="72"/>
      <c r="O25" s="72"/>
      <c r="P25" s="72"/>
      <c r="Q25" s="72"/>
      <c r="R25" s="72"/>
      <c r="S25" s="72"/>
      <c r="T25" s="72"/>
      <c r="U25" s="72"/>
      <c r="V25" s="72"/>
      <c r="W25" s="72"/>
      <c r="X25" s="72"/>
      <c r="Y25" s="44">
        <f>'Fin (Tb14)'!B116</f>
        <v>200</v>
      </c>
      <c r="Z25" s="44">
        <f>'Fin (Tb14)'!C116</f>
        <v>305</v>
      </c>
      <c r="AA25" s="44">
        <f>'Fin (Tb14)'!D116</f>
        <v>0</v>
      </c>
      <c r="AB25" s="44">
        <f>'Fin (Tb14)'!E116</f>
        <v>0</v>
      </c>
      <c r="AC25" s="44">
        <f>'Fin (Tb14)'!F116</f>
        <v>0</v>
      </c>
      <c r="AD25" s="44">
        <f>'Fin (Tb14)'!G114</f>
        <v>-682.3</v>
      </c>
      <c r="AE25" s="44">
        <f>'Fin (Tb14)'!H114</f>
        <v>-656.4</v>
      </c>
      <c r="AF25" s="44">
        <f>'Fin (Tb14)'!I116</f>
        <v>103.4</v>
      </c>
      <c r="AG25" s="44">
        <f>'Fin (Tb14)'!J116</f>
        <v>0</v>
      </c>
      <c r="AH25" s="99"/>
      <c r="AI25" s="99"/>
      <c r="AJ25" s="252"/>
      <c r="AK25" s="252"/>
      <c r="AL25" s="252"/>
      <c r="AM25" s="252"/>
      <c r="AN25" s="252"/>
      <c r="AO25" s="252"/>
    </row>
    <row r="26" spans="1:80">
      <c r="A26" s="274" t="s">
        <v>812</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6"/>
      <c r="Z26" s="156">
        <v>305</v>
      </c>
      <c r="AA26" s="168" t="s">
        <v>320</v>
      </c>
      <c r="AB26" s="161" t="s">
        <v>320</v>
      </c>
      <c r="AC26" s="44"/>
      <c r="AD26" s="44"/>
      <c r="AE26" s="44"/>
      <c r="AF26" s="44"/>
      <c r="AG26" s="44"/>
      <c r="AH26" s="409"/>
      <c r="AI26" s="409"/>
      <c r="AJ26" s="253"/>
      <c r="AK26" s="253"/>
      <c r="AL26" s="253"/>
      <c r="AM26" s="253"/>
      <c r="AN26" s="253"/>
      <c r="AO26" s="253"/>
    </row>
    <row r="27" spans="1:80">
      <c r="A27" s="274" t="s">
        <v>813</v>
      </c>
      <c r="B27" s="155">
        <v>-35</v>
      </c>
      <c r="C27" s="155">
        <v>44.4</v>
      </c>
      <c r="D27" s="155">
        <v>-13.2</v>
      </c>
      <c r="E27" s="155">
        <v>5.3</v>
      </c>
      <c r="F27" s="155">
        <v>-22.4</v>
      </c>
      <c r="G27" s="155">
        <v>-68.7</v>
      </c>
      <c r="H27" s="155">
        <v>-111.8</v>
      </c>
      <c r="I27" s="155">
        <v>-229.4</v>
      </c>
      <c r="J27" s="155">
        <v>-164.2</v>
      </c>
      <c r="K27" s="155">
        <v>19.100000000000001</v>
      </c>
      <c r="L27" s="235"/>
      <c r="M27" s="235"/>
      <c r="N27" s="235"/>
      <c r="O27" s="235"/>
      <c r="P27" s="235"/>
      <c r="Q27" s="235"/>
      <c r="R27" s="235"/>
      <c r="S27" s="155"/>
      <c r="T27" s="155"/>
      <c r="U27" s="155"/>
      <c r="V27" s="155"/>
      <c r="W27" s="155"/>
      <c r="X27" s="155"/>
      <c r="Y27" s="156"/>
      <c r="Z27" s="156"/>
      <c r="AA27" s="156"/>
      <c r="AB27" s="156"/>
      <c r="AC27" s="44"/>
      <c r="AD27" s="44"/>
      <c r="AE27" s="44"/>
      <c r="AF27" s="44"/>
      <c r="AG27" s="44"/>
      <c r="AH27" s="409"/>
      <c r="AI27" s="409"/>
      <c r="AJ27" s="253"/>
      <c r="AK27" s="253"/>
      <c r="AL27" s="253"/>
      <c r="AM27" s="253"/>
      <c r="AN27" s="253"/>
      <c r="AO27" s="253"/>
    </row>
    <row r="28" spans="1:80">
      <c r="A28" s="274" t="s">
        <v>814</v>
      </c>
      <c r="B28" s="235"/>
      <c r="C28" s="235"/>
      <c r="D28" s="235"/>
      <c r="E28" s="235"/>
      <c r="F28" s="235"/>
      <c r="G28" s="235"/>
      <c r="H28" s="235"/>
      <c r="I28" s="235"/>
      <c r="J28" s="235"/>
      <c r="K28" s="235"/>
      <c r="L28" s="155"/>
      <c r="M28" s="155">
        <v>68.400000000000006</v>
      </c>
      <c r="N28" s="155">
        <v>-147.6</v>
      </c>
      <c r="O28" s="155">
        <v>74.900000000000006</v>
      </c>
      <c r="P28" s="155"/>
      <c r="Q28" s="235"/>
      <c r="R28" s="235"/>
      <c r="S28" s="155"/>
      <c r="T28" s="155"/>
      <c r="U28" s="155"/>
      <c r="V28" s="155"/>
      <c r="W28" s="155"/>
      <c r="X28" s="155"/>
      <c r="Y28" s="156"/>
      <c r="Z28" s="156"/>
      <c r="AA28" s="156"/>
      <c r="AB28" s="156"/>
      <c r="AC28" s="44"/>
      <c r="AD28" s="44"/>
      <c r="AE28" s="44"/>
      <c r="AF28" s="44"/>
      <c r="AG28" s="44"/>
      <c r="AH28" s="409"/>
      <c r="AI28" s="409"/>
      <c r="AJ28" s="253"/>
      <c r="AK28" s="253"/>
      <c r="AL28" s="253"/>
      <c r="AM28" s="253"/>
      <c r="AN28" s="253"/>
      <c r="AO28" s="253"/>
    </row>
    <row r="29" spans="1:80" s="100" customFormat="1">
      <c r="A29" s="274" t="s">
        <v>815</v>
      </c>
      <c r="B29" s="155"/>
      <c r="C29" s="155"/>
      <c r="D29" s="155"/>
      <c r="E29" s="155"/>
      <c r="F29" s="155"/>
      <c r="G29" s="155"/>
      <c r="H29" s="155"/>
      <c r="I29" s="155"/>
      <c r="J29" s="155"/>
      <c r="K29" s="155"/>
      <c r="L29" s="155">
        <v>0.1</v>
      </c>
      <c r="M29" s="155">
        <v>175.6</v>
      </c>
      <c r="N29" s="155" t="s">
        <v>320</v>
      </c>
      <c r="O29" s="155" t="s">
        <v>320</v>
      </c>
      <c r="P29" s="155">
        <v>29.8</v>
      </c>
      <c r="Q29" s="155">
        <v>-55.6</v>
      </c>
      <c r="R29" s="155">
        <v>-69.2</v>
      </c>
      <c r="S29" s="155">
        <v>-12.8</v>
      </c>
      <c r="T29" s="155">
        <v>-126.9</v>
      </c>
      <c r="U29" s="155" t="s">
        <v>320</v>
      </c>
      <c r="V29" s="155">
        <v>34</v>
      </c>
      <c r="W29" s="155">
        <v>-90.7</v>
      </c>
      <c r="X29" s="155">
        <v>-735.9</v>
      </c>
      <c r="Y29" s="156">
        <v>218.9</v>
      </c>
      <c r="Z29" s="156">
        <v>-397.8</v>
      </c>
      <c r="AA29" s="156">
        <v>-173.6</v>
      </c>
      <c r="AB29" s="168">
        <v>-69.2</v>
      </c>
      <c r="AC29" s="44"/>
      <c r="AD29" s="44"/>
      <c r="AE29" s="44"/>
      <c r="AF29" s="44"/>
      <c r="AG29" s="44"/>
      <c r="AH29" s="409"/>
      <c r="AI29" s="409"/>
      <c r="AJ29" s="253"/>
      <c r="AK29" s="253"/>
      <c r="AL29" s="253"/>
      <c r="AM29" s="253"/>
      <c r="AN29" s="253"/>
      <c r="AO29" s="253"/>
    </row>
    <row r="30" spans="1:80">
      <c r="A30" s="162"/>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44"/>
      <c r="AD30" s="44"/>
      <c r="AE30" s="44"/>
      <c r="AF30" s="44"/>
      <c r="AG30" s="44"/>
      <c r="AH30" s="99"/>
      <c r="AI30" s="99"/>
      <c r="AJ30" s="252"/>
      <c r="AK30" s="252"/>
      <c r="AL30" s="252"/>
      <c r="AM30" s="252"/>
      <c r="AN30" s="252"/>
      <c r="AO30" s="25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row>
    <row r="31" spans="1:80" s="98" customFormat="1">
      <c r="A31" s="134" t="s">
        <v>714</v>
      </c>
      <c r="B31" s="73"/>
      <c r="C31" s="73"/>
      <c r="D31" s="73"/>
      <c r="E31" s="73"/>
      <c r="F31" s="73"/>
      <c r="G31" s="73"/>
      <c r="H31" s="73"/>
      <c r="I31" s="73"/>
      <c r="J31" s="73"/>
      <c r="K31" s="73"/>
      <c r="L31" s="73"/>
      <c r="M31" s="73"/>
      <c r="N31" s="73"/>
      <c r="O31" s="73"/>
      <c r="P31" s="73"/>
      <c r="Q31" s="73"/>
      <c r="R31" s="73"/>
      <c r="S31" s="73"/>
      <c r="T31" s="73"/>
      <c r="U31" s="73"/>
      <c r="V31" s="73"/>
      <c r="W31" s="73"/>
      <c r="X31" s="73"/>
      <c r="Y31" s="43">
        <f>'Fin (Tb14)'!B118</f>
        <v>161.9</v>
      </c>
      <c r="Z31" s="43">
        <f>'Fin (Tb14)'!C118</f>
        <v>343.5</v>
      </c>
      <c r="AA31" s="43">
        <f>'Fin (Tb14)'!D118</f>
        <v>421.8</v>
      </c>
      <c r="AB31" s="43">
        <f>'Fin (Tb14)'!E118</f>
        <v>521</v>
      </c>
      <c r="AC31" s="43">
        <f>'Fin (Tb14)'!F118</f>
        <v>1448.9</v>
      </c>
      <c r="AD31" s="43">
        <f>'Fin (Tb14)'!G118</f>
        <v>878</v>
      </c>
      <c r="AE31" s="43">
        <f>'Fin (Tb14)'!H118</f>
        <v>3596.2</v>
      </c>
      <c r="AF31" s="43">
        <f>'Fin (Tb14)'!I118</f>
        <v>2333.9</v>
      </c>
      <c r="AG31" s="43">
        <f>'Fin (Tb14)'!J118</f>
        <v>3619.4000000000005</v>
      </c>
      <c r="AH31" s="43">
        <f>'Fin (Tb14)'!K118</f>
        <v>4913.3999999999996</v>
      </c>
      <c r="AI31" s="43">
        <f>'Fin (Tb14)'!L118</f>
        <v>3744.7</v>
      </c>
      <c r="AJ31" s="42">
        <f>'Fin (Tb14)'!M118</f>
        <v>2436.1</v>
      </c>
      <c r="AK31" s="42">
        <f>'Fin (Tb14)'!N118</f>
        <v>2458.1999999999998</v>
      </c>
      <c r="AL31" s="42">
        <f>'Fin (Tb14)'!O118</f>
        <v>2707.7</v>
      </c>
      <c r="AM31" s="42">
        <f>'Fin (Tb14)'!P118</f>
        <v>1899.6</v>
      </c>
      <c r="AN31" s="42">
        <f>'Fin (Tb14)'!Q118</f>
        <v>350.2</v>
      </c>
      <c r="AO31" s="42">
        <f>'Fin (Tb14)'!R118</f>
        <v>0</v>
      </c>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row>
    <row r="32" spans="1:80" s="98" customFormat="1">
      <c r="A32" s="237" t="s">
        <v>816</v>
      </c>
      <c r="B32" s="145">
        <f t="shared" ref="B32:K32" si="1">B37+B43+B49</f>
        <v>1.2999999999999972</v>
      </c>
      <c r="C32" s="145">
        <f t="shared" si="1"/>
        <v>12</v>
      </c>
      <c r="D32" s="145">
        <f t="shared" si="1"/>
        <v>-59.099999999999994</v>
      </c>
      <c r="E32" s="145">
        <f t="shared" si="1"/>
        <v>39.399999999999991</v>
      </c>
      <c r="F32" s="145">
        <f t="shared" si="1"/>
        <v>51.699999999999996</v>
      </c>
      <c r="G32" s="145">
        <f t="shared" si="1"/>
        <v>-113</v>
      </c>
      <c r="H32" s="145">
        <f t="shared" si="1"/>
        <v>-43.599999999999994</v>
      </c>
      <c r="I32" s="145">
        <f t="shared" si="1"/>
        <v>10.099999999999998</v>
      </c>
      <c r="J32" s="145">
        <f t="shared" si="1"/>
        <v>-73.3</v>
      </c>
      <c r="K32" s="145">
        <f t="shared" si="1"/>
        <v>-105.3</v>
      </c>
      <c r="L32" s="145">
        <v>178.2</v>
      </c>
      <c r="M32" s="145">
        <v>45.2</v>
      </c>
      <c r="N32" s="145">
        <v>241.9</v>
      </c>
      <c r="O32" s="145">
        <v>-126.6</v>
      </c>
      <c r="P32" s="145">
        <v>-307</v>
      </c>
      <c r="Q32" s="145">
        <v>-325.39999999999998</v>
      </c>
      <c r="R32" s="145">
        <v>-163.4</v>
      </c>
      <c r="S32" s="145">
        <v>-219</v>
      </c>
      <c r="T32" s="145">
        <v>-397.3</v>
      </c>
      <c r="U32" s="145">
        <v>-371.9</v>
      </c>
      <c r="V32" s="145">
        <v>-82.1</v>
      </c>
      <c r="W32" s="145">
        <v>-84.9</v>
      </c>
      <c r="X32" s="145">
        <v>25.7</v>
      </c>
      <c r="Y32" s="170">
        <v>161.9</v>
      </c>
      <c r="Z32" s="170">
        <v>343.6</v>
      </c>
      <c r="AA32" s="170">
        <v>421.8</v>
      </c>
      <c r="AB32" s="238">
        <f>AB37</f>
        <v>521</v>
      </c>
      <c r="AC32" s="333"/>
      <c r="AD32" s="333"/>
      <c r="AE32" s="333"/>
      <c r="AF32" s="333"/>
      <c r="AG32" s="333"/>
      <c r="AH32" s="558"/>
      <c r="AI32" s="558"/>
      <c r="AJ32" s="254"/>
      <c r="AK32" s="254"/>
      <c r="AL32" s="254"/>
      <c r="AM32" s="254"/>
      <c r="AN32" s="254"/>
      <c r="AO32" s="254"/>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row>
    <row r="33" spans="1:80">
      <c r="A33" s="129" t="s">
        <v>776</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1"/>
      <c r="Z33" s="171"/>
      <c r="AA33" s="171"/>
      <c r="AB33" s="278"/>
      <c r="AC33" s="44"/>
      <c r="AD33" s="44"/>
      <c r="AE33" s="44"/>
      <c r="AF33" s="44"/>
      <c r="AG33" s="44"/>
      <c r="AH33" s="44"/>
      <c r="AI33" s="44"/>
      <c r="AJ33" s="41"/>
      <c r="AK33" s="41"/>
      <c r="AL33" s="41"/>
      <c r="AM33" s="41"/>
      <c r="AN33" s="41"/>
      <c r="AO33" s="41"/>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row>
    <row r="34" spans="1:80" s="287" customFormat="1">
      <c r="A34" s="61" t="s">
        <v>755</v>
      </c>
      <c r="B34" s="72"/>
      <c r="C34" s="72"/>
      <c r="D34" s="72"/>
      <c r="E34" s="72"/>
      <c r="F34" s="72"/>
      <c r="G34" s="72"/>
      <c r="H34" s="72"/>
      <c r="I34" s="72"/>
      <c r="J34" s="72"/>
      <c r="K34" s="72"/>
      <c r="L34" s="72"/>
      <c r="M34" s="72"/>
      <c r="N34" s="72"/>
      <c r="O34" s="72"/>
      <c r="P34" s="72"/>
      <c r="Q34" s="72"/>
      <c r="R34" s="72"/>
      <c r="S34" s="72"/>
      <c r="T34" s="72"/>
      <c r="U34" s="72"/>
      <c r="V34" s="72"/>
      <c r="W34" s="72"/>
      <c r="X34" s="72"/>
      <c r="Y34" s="44">
        <f>'Fin (Tb14)'!B120</f>
        <v>0</v>
      </c>
      <c r="Z34" s="44">
        <f>'Fin (Tb14)'!C120</f>
        <v>0</v>
      </c>
      <c r="AA34" s="44">
        <f>'Fin (Tb14)'!D120</f>
        <v>0</v>
      </c>
      <c r="AB34" s="44">
        <f>'Fin (Tb14)'!E120</f>
        <v>0</v>
      </c>
      <c r="AC34" s="44">
        <f>'Fin (Tb14)'!F120</f>
        <v>0</v>
      </c>
      <c r="AD34" s="44">
        <f>'Fin (Tb14)'!G120</f>
        <v>0</v>
      </c>
      <c r="AE34" s="44">
        <f>'Fin (Tb14)'!H120</f>
        <v>1672.2</v>
      </c>
      <c r="AF34" s="44">
        <f>'Fin (Tb14)'!I120</f>
        <v>0</v>
      </c>
      <c r="AG34" s="44">
        <f>'Fin (Tb14)'!J120</f>
        <v>0</v>
      </c>
      <c r="AH34" s="44">
        <f>'Fin (Tb14)'!K120</f>
        <v>0</v>
      </c>
      <c r="AI34" s="44">
        <f>'Fin (Tb14)'!L120</f>
        <v>0</v>
      </c>
      <c r="AJ34" s="41">
        <f>'Fin (Tb14)'!M120</f>
        <v>0</v>
      </c>
      <c r="AK34" s="41">
        <f>'Fin (Tb14)'!N120</f>
        <v>0</v>
      </c>
      <c r="AL34" s="41">
        <f>'Fin (Tb14)'!O120</f>
        <v>0</v>
      </c>
      <c r="AM34" s="41">
        <f>'Fin (Tb14)'!P120</f>
        <v>0</v>
      </c>
      <c r="AN34" s="41">
        <f>'Fin (Tb14)'!Q120</f>
        <v>0</v>
      </c>
      <c r="AO34" s="41">
        <f>'Fin (Tb14)'!R120</f>
        <v>0</v>
      </c>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6"/>
      <c r="BX34" s="286"/>
      <c r="BY34" s="286"/>
      <c r="BZ34" s="286"/>
      <c r="CA34" s="286"/>
      <c r="CB34" s="286"/>
    </row>
    <row r="35" spans="1:80" s="287" customFormat="1">
      <c r="A35" s="61" t="s">
        <v>765</v>
      </c>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44">
        <f>'Fin (Tb14)'!B121</f>
        <v>161.9</v>
      </c>
      <c r="Z35" s="44">
        <f>'Fin (Tb14)'!C121</f>
        <v>343.5</v>
      </c>
      <c r="AA35" s="44">
        <f>'Fin (Tb14)'!D121</f>
        <v>421.8</v>
      </c>
      <c r="AB35" s="44">
        <f>'Fin (Tb14)'!E121</f>
        <v>521</v>
      </c>
      <c r="AC35" s="44">
        <f>'Fin (Tb14)'!F121</f>
        <v>1448.9</v>
      </c>
      <c r="AD35" s="44">
        <f>'Fin (Tb14)'!G121</f>
        <v>878</v>
      </c>
      <c r="AE35" s="44">
        <f>'Fin (Tb14)'!H121</f>
        <v>1924</v>
      </c>
      <c r="AF35" s="44">
        <f>'Fin (Tb14)'!I121</f>
        <v>2333.9</v>
      </c>
      <c r="AG35" s="44">
        <f>'Fin (Tb14)'!J121</f>
        <v>3619.4000000000005</v>
      </c>
      <c r="AH35" s="44">
        <f>'Fin (Tb14)'!K121</f>
        <v>3669.3</v>
      </c>
      <c r="AI35" s="44">
        <f>'Fin (Tb14)'!L121</f>
        <v>3744.7</v>
      </c>
      <c r="AJ35" s="41">
        <f>'Fin (Tb14)'!M121</f>
        <v>2436.1</v>
      </c>
      <c r="AK35" s="41">
        <f>'Fin (Tb14)'!N121</f>
        <v>2458.1999999999998</v>
      </c>
      <c r="AL35" s="41">
        <f>'Fin (Tb14)'!O121</f>
        <v>2707.7</v>
      </c>
      <c r="AM35" s="41">
        <f>'Fin (Tb14)'!P121</f>
        <v>1899.6</v>
      </c>
      <c r="AN35" s="41">
        <f>'Fin (Tb14)'!Q121</f>
        <v>350.2</v>
      </c>
      <c r="AO35" s="41">
        <f>'Fin (Tb14)'!R121</f>
        <v>0</v>
      </c>
    </row>
    <row r="36" spans="1:80">
      <c r="A36" s="61" t="s">
        <v>766</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44">
        <f>'Fin (Tb14)'!B122</f>
        <v>214.8</v>
      </c>
      <c r="Z36" s="44">
        <f>'Fin (Tb14)'!C122</f>
        <v>395.1</v>
      </c>
      <c r="AA36" s="44">
        <f>'Fin (Tb14)'!D122</f>
        <v>477.5</v>
      </c>
      <c r="AB36" s="44">
        <f>'Fin (Tb14)'!E122</f>
        <v>567.70000000000005</v>
      </c>
      <c r="AC36" s="44">
        <f>'Fin (Tb14)'!F122</f>
        <v>803.6</v>
      </c>
      <c r="AD36" s="44">
        <f>'Fin (Tb14)'!G122</f>
        <v>576.1</v>
      </c>
      <c r="AE36" s="44">
        <f>'Fin (Tb14)'!H122</f>
        <v>527.6</v>
      </c>
      <c r="AF36" s="44">
        <f>'Fin (Tb14)'!I122</f>
        <v>968</v>
      </c>
      <c r="AG36" s="44">
        <f>'Fin (Tb14)'!J122</f>
        <v>1154.9000000000001</v>
      </c>
      <c r="AH36" s="44">
        <f>'Fin (Tb14)'!K122</f>
        <v>1108.3</v>
      </c>
      <c r="AI36" s="44">
        <f>'Fin (Tb14)'!L122</f>
        <v>708.1</v>
      </c>
      <c r="AJ36" s="41">
        <f>'Fin (Tb14)'!M122</f>
        <v>861.8</v>
      </c>
      <c r="AK36" s="41">
        <f>'Fin (Tb14)'!N122</f>
        <v>930.7</v>
      </c>
      <c r="AL36" s="41">
        <f>'Fin (Tb14)'!O122</f>
        <v>1059.5999999999999</v>
      </c>
      <c r="AM36" s="41">
        <f>'Fin (Tb14)'!P122</f>
        <v>811</v>
      </c>
      <c r="AN36" s="41">
        <f>'Fin (Tb14)'!Q122</f>
        <v>290.10000000000002</v>
      </c>
      <c r="AO36" s="41">
        <f>'Fin (Tb14)'!R122</f>
        <v>0</v>
      </c>
    </row>
    <row r="37" spans="1:80" s="100" customFormat="1">
      <c r="A37" s="274" t="s">
        <v>766</v>
      </c>
      <c r="B37" s="155">
        <v>70</v>
      </c>
      <c r="C37" s="155">
        <v>130.9</v>
      </c>
      <c r="D37" s="155">
        <v>21</v>
      </c>
      <c r="E37" s="155">
        <v>72.099999999999994</v>
      </c>
      <c r="F37" s="155">
        <v>9.9</v>
      </c>
      <c r="G37" s="155">
        <v>-9.6</v>
      </c>
      <c r="H37" s="155">
        <v>-37.5</v>
      </c>
      <c r="I37" s="155">
        <v>29.4</v>
      </c>
      <c r="J37" s="155">
        <v>19.899999999999999</v>
      </c>
      <c r="K37" s="155">
        <v>-24.8</v>
      </c>
      <c r="L37" s="155">
        <v>19.100000000000001</v>
      </c>
      <c r="M37" s="155">
        <v>-93.6</v>
      </c>
      <c r="N37" s="155">
        <v>-151.9</v>
      </c>
      <c r="O37" s="155">
        <v>-177.9</v>
      </c>
      <c r="P37" s="155">
        <v>-136.5</v>
      </c>
      <c r="Q37" s="155">
        <v>-147.19999999999999</v>
      </c>
      <c r="R37" s="155">
        <v>-84</v>
      </c>
      <c r="S37" s="155">
        <v>-145</v>
      </c>
      <c r="T37" s="155">
        <v>-206.2</v>
      </c>
      <c r="U37" s="155">
        <v>-323.2</v>
      </c>
      <c r="V37" s="155">
        <v>-30</v>
      </c>
      <c r="W37" s="155">
        <v>-27.7</v>
      </c>
      <c r="X37" s="155">
        <v>88.9</v>
      </c>
      <c r="Y37" s="156">
        <v>214.8</v>
      </c>
      <c r="Z37" s="156">
        <v>395.1</v>
      </c>
      <c r="AA37" s="156">
        <v>421.8</v>
      </c>
      <c r="AB37" s="156">
        <f>AB39+AB41</f>
        <v>521</v>
      </c>
      <c r="AC37" s="44"/>
      <c r="AD37" s="44"/>
      <c r="AE37" s="44"/>
      <c r="AF37" s="44"/>
      <c r="AG37" s="44"/>
      <c r="AH37" s="44"/>
      <c r="AI37" s="44"/>
      <c r="AJ37" s="41"/>
      <c r="AK37" s="41"/>
      <c r="AL37" s="41"/>
      <c r="AM37" s="41"/>
      <c r="AN37" s="41"/>
      <c r="AO37" s="41"/>
    </row>
    <row r="38" spans="1:80" hidden="1">
      <c r="A38" s="224" t="s">
        <v>768</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44">
        <f>'Fin (Tb14)'!B123</f>
        <v>326.2</v>
      </c>
      <c r="Z38" s="44">
        <f>'Fin (Tb14)'!C123</f>
        <v>516.5</v>
      </c>
      <c r="AA38" s="44">
        <f>'Fin (Tb14)'!D123</f>
        <v>610.1</v>
      </c>
      <c r="AB38" s="44">
        <f>'Fin (Tb14)'!E123</f>
        <v>0</v>
      </c>
      <c r="AC38" s="44">
        <f>'Fin (Tb14)'!F123</f>
        <v>0</v>
      </c>
      <c r="AD38" s="44">
        <f>'Fin (Tb14)'!G123</f>
        <v>802.4</v>
      </c>
      <c r="AE38" s="44">
        <f>'Fin (Tb14)'!H123</f>
        <v>791.7</v>
      </c>
      <c r="AF38" s="44">
        <f>'Fin (Tb14)'!I123</f>
        <v>1311.7</v>
      </c>
      <c r="AG38" s="44">
        <f>'Fin (Tb14)'!J123</f>
        <v>1567.8</v>
      </c>
      <c r="AH38" s="44">
        <f>'Fin (Tb14)'!K123</f>
        <v>1493.5</v>
      </c>
      <c r="AI38" s="44">
        <f>'Fin (Tb14)'!L123</f>
        <v>1318.4</v>
      </c>
      <c r="AJ38" s="41">
        <f>'Fin (Tb14)'!M123</f>
        <v>1601.6</v>
      </c>
      <c r="AK38" s="41" t="str">
        <f>'Fin (Tb14)'!N123</f>
        <v>1,723.J</v>
      </c>
      <c r="AL38" s="41">
        <f>'Fin (Tb14)'!O123</f>
        <v>1915.5</v>
      </c>
      <c r="AM38" s="41" t="str">
        <f>'Fin (Tb14)'!P123</f>
        <v>1,673.S</v>
      </c>
      <c r="AN38" s="41">
        <f>'Fin (Tb14)'!Q123</f>
        <v>1152</v>
      </c>
      <c r="AO38" s="41">
        <f>'Fin (Tb14)'!R123</f>
        <v>0</v>
      </c>
    </row>
    <row r="39" spans="1:80" s="285" customFormat="1" ht="14.5" hidden="1">
      <c r="A39" s="275" t="s">
        <v>817</v>
      </c>
      <c r="B39" s="155">
        <v>87.7</v>
      </c>
      <c r="C39" s="155">
        <v>156.69999999999999</v>
      </c>
      <c r="D39" s="155">
        <v>146.19999999999999</v>
      </c>
      <c r="E39" s="155">
        <v>111.1</v>
      </c>
      <c r="F39" s="155">
        <v>57.5</v>
      </c>
      <c r="G39" s="155">
        <v>48.2</v>
      </c>
      <c r="H39" s="155">
        <v>55.9</v>
      </c>
      <c r="I39" s="155">
        <v>118.5</v>
      </c>
      <c r="J39" s="155">
        <v>99.8</v>
      </c>
      <c r="K39" s="155">
        <v>96.9</v>
      </c>
      <c r="L39" s="155">
        <v>196.5</v>
      </c>
      <c r="M39" s="155">
        <v>302.2</v>
      </c>
      <c r="N39" s="155">
        <v>84.3</v>
      </c>
      <c r="O39" s="155">
        <v>97.5</v>
      </c>
      <c r="P39" s="155">
        <v>82.8</v>
      </c>
      <c r="Q39" s="155">
        <v>94.6</v>
      </c>
      <c r="R39" s="155">
        <v>134</v>
      </c>
      <c r="S39" s="155">
        <v>145</v>
      </c>
      <c r="T39" s="155">
        <v>102.7</v>
      </c>
      <c r="U39" s="155">
        <v>84.3</v>
      </c>
      <c r="V39" s="155">
        <v>89.1</v>
      </c>
      <c r="W39" s="155">
        <v>100.1</v>
      </c>
      <c r="X39" s="155">
        <v>213</v>
      </c>
      <c r="Y39" s="156">
        <v>326.2</v>
      </c>
      <c r="Z39" s="156">
        <v>516.5</v>
      </c>
      <c r="AA39" s="156">
        <v>610.1</v>
      </c>
      <c r="AB39" s="156">
        <v>707.3</v>
      </c>
      <c r="AC39" s="44"/>
      <c r="AD39" s="44"/>
      <c r="AE39" s="44"/>
      <c r="AF39" s="44"/>
      <c r="AG39" s="44"/>
      <c r="AH39" s="44"/>
      <c r="AI39" s="44"/>
      <c r="AJ39" s="41"/>
      <c r="AK39" s="41"/>
      <c r="AL39" s="41"/>
      <c r="AM39" s="41"/>
      <c r="AN39" s="41"/>
      <c r="AO39" s="41"/>
    </row>
    <row r="40" spans="1:80" hidden="1">
      <c r="A40" s="224" t="s">
        <v>761</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44">
        <f>'Fin (Tb14)'!B124</f>
        <v>-111.4</v>
      </c>
      <c r="Z40" s="44">
        <f>'Fin (Tb14)'!C124</f>
        <v>-121.4</v>
      </c>
      <c r="AA40" s="44">
        <f>'Fin (Tb14)'!D124</f>
        <v>-132.6</v>
      </c>
      <c r="AB40" s="44">
        <f>'Fin (Tb14)'!E124</f>
        <v>0</v>
      </c>
      <c r="AC40" s="44">
        <f>'Fin (Tb14)'!F124</f>
        <v>0</v>
      </c>
      <c r="AD40" s="44">
        <f>'Fin (Tb14)'!G124</f>
        <v>-226.3</v>
      </c>
      <c r="AE40" s="44">
        <f>'Fin (Tb14)'!H124</f>
        <v>-264.10000000000002</v>
      </c>
      <c r="AF40" s="44">
        <f>'Fin (Tb14)'!I124</f>
        <v>-343.7</v>
      </c>
      <c r="AG40" s="44">
        <f>'Fin (Tb14)'!J124</f>
        <v>-412.9</v>
      </c>
      <c r="AH40" s="44">
        <f>'Fin (Tb14)'!K124</f>
        <v>-385.2</v>
      </c>
      <c r="AI40" s="44">
        <f>'Fin (Tb14)'!L124</f>
        <v>-610.29999999999995</v>
      </c>
      <c r="AJ40" s="41">
        <f>'Fin (Tb14)'!M124</f>
        <v>-739.8</v>
      </c>
      <c r="AK40" s="41">
        <f>'Fin (Tb14)'!N124</f>
        <v>-792.4</v>
      </c>
      <c r="AL40" s="41">
        <f>'Fin (Tb14)'!O124</f>
        <v>-855.9</v>
      </c>
      <c r="AM40" s="41">
        <f>'Fin (Tb14)'!P124</f>
        <v>-862.5</v>
      </c>
      <c r="AN40" s="41">
        <f>'Fin (Tb14)'!Q124</f>
        <v>-861.9</v>
      </c>
      <c r="AO40" s="41">
        <f>'Fin (Tb14)'!R124</f>
        <v>0</v>
      </c>
    </row>
    <row r="41" spans="1:80" s="285" customFormat="1" ht="14.5" hidden="1">
      <c r="A41" s="275" t="s">
        <v>818</v>
      </c>
      <c r="B41" s="155">
        <v>-17.7</v>
      </c>
      <c r="C41" s="155">
        <v>-25.8</v>
      </c>
      <c r="D41" s="155">
        <v>-125.2</v>
      </c>
      <c r="E41" s="155">
        <v>-39</v>
      </c>
      <c r="F41" s="155">
        <v>-47.6</v>
      </c>
      <c r="G41" s="155">
        <v>-57.8</v>
      </c>
      <c r="H41" s="155">
        <v>-93.4</v>
      </c>
      <c r="I41" s="155">
        <v>-89.1</v>
      </c>
      <c r="J41" s="155">
        <v>-79.900000000000006</v>
      </c>
      <c r="K41" s="155">
        <v>-121.7</v>
      </c>
      <c r="L41" s="155">
        <v>-177.5</v>
      </c>
      <c r="M41" s="155">
        <v>-395.8</v>
      </c>
      <c r="N41" s="155">
        <v>-236.2</v>
      </c>
      <c r="O41" s="155">
        <v>-275.39999999999998</v>
      </c>
      <c r="P41" s="155">
        <v>-219.3</v>
      </c>
      <c r="Q41" s="155">
        <v>-241.8</v>
      </c>
      <c r="R41" s="155">
        <v>-218</v>
      </c>
      <c r="S41" s="155">
        <v>-290</v>
      </c>
      <c r="T41" s="155">
        <v>-308.89999999999998</v>
      </c>
      <c r="U41" s="155">
        <v>-407.5</v>
      </c>
      <c r="V41" s="155">
        <v>-119.1</v>
      </c>
      <c r="W41" s="155">
        <v>-127.8</v>
      </c>
      <c r="X41" s="155">
        <v>-124.1</v>
      </c>
      <c r="Y41" s="156">
        <v>-111.4</v>
      </c>
      <c r="Z41" s="156">
        <v>-121.4</v>
      </c>
      <c r="AA41" s="156">
        <v>-188.3</v>
      </c>
      <c r="AB41" s="156">
        <v>-186.3</v>
      </c>
      <c r="AC41" s="44"/>
      <c r="AD41" s="44"/>
      <c r="AE41" s="44"/>
      <c r="AF41" s="44"/>
      <c r="AG41" s="44"/>
      <c r="AH41" s="44"/>
      <c r="AI41" s="44"/>
      <c r="AJ41" s="41"/>
      <c r="AK41" s="41"/>
      <c r="AL41" s="41"/>
      <c r="AM41" s="41"/>
      <c r="AN41" s="41"/>
      <c r="AO41" s="41"/>
    </row>
    <row r="42" spans="1:80">
      <c r="A42" s="61" t="s">
        <v>769</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44">
        <f>'Fin (Tb14)'!B125</f>
        <v>16.100000000000001</v>
      </c>
      <c r="Z42" s="44">
        <f>'Fin (Tb14)'!C125</f>
        <v>14.2</v>
      </c>
      <c r="AA42" s="44">
        <f>'Fin (Tb14)'!D125</f>
        <v>14.2</v>
      </c>
      <c r="AB42" s="44">
        <f>'Fin (Tb14)'!E125</f>
        <v>0</v>
      </c>
      <c r="AC42" s="44">
        <f>'Fin (Tb14)'!F125</f>
        <v>686.8</v>
      </c>
      <c r="AD42" s="44">
        <f>'Fin (Tb14)'!G125</f>
        <v>346.9</v>
      </c>
      <c r="AE42" s="44">
        <f>'Fin (Tb14)'!H125</f>
        <v>601.9</v>
      </c>
      <c r="AF42" s="44">
        <f>'Fin (Tb14)'!I125</f>
        <v>36.799999999999997</v>
      </c>
      <c r="AG42" s="44">
        <f>'Fin (Tb14)'!J125</f>
        <v>-876.3</v>
      </c>
      <c r="AH42" s="44">
        <f>'Fin (Tb14)'!K125</f>
        <v>-862.7</v>
      </c>
      <c r="AI42" s="44">
        <f>'Fin (Tb14)'!L125</f>
        <v>-19.7</v>
      </c>
      <c r="AJ42" s="41">
        <f>'Fin (Tb14)'!M125</f>
        <v>-41.9</v>
      </c>
      <c r="AK42" s="41">
        <f>'Fin (Tb14)'!N125</f>
        <v>-41.9</v>
      </c>
      <c r="AL42" s="41">
        <f>'Fin (Tb14)'!O125</f>
        <v>-41.9</v>
      </c>
      <c r="AM42" s="41">
        <f>'Fin (Tb14)'!P125</f>
        <v>-41.9</v>
      </c>
      <c r="AN42" s="41">
        <f>'Fin (Tb14)'!Q125</f>
        <v>-39.9</v>
      </c>
      <c r="AO42" s="41">
        <f>'Fin (Tb14)'!R125</f>
        <v>0</v>
      </c>
    </row>
    <row r="43" spans="1:80" s="100" customFormat="1">
      <c r="A43" s="274" t="s">
        <v>819</v>
      </c>
      <c r="B43" s="155">
        <v>-68.7</v>
      </c>
      <c r="C43" s="155">
        <v>-118.9</v>
      </c>
      <c r="D43" s="155">
        <v>-80.099999999999994</v>
      </c>
      <c r="E43" s="155">
        <v>-32.700000000000003</v>
      </c>
      <c r="F43" s="155">
        <v>41.8</v>
      </c>
      <c r="G43" s="155">
        <v>-103.4</v>
      </c>
      <c r="H43" s="155">
        <v>-129.69999999999999</v>
      </c>
      <c r="I43" s="155">
        <v>-36.6</v>
      </c>
      <c r="J43" s="155">
        <v>-126.9</v>
      </c>
      <c r="K43" s="155">
        <v>-80.5</v>
      </c>
      <c r="L43" s="155">
        <v>-55.7</v>
      </c>
      <c r="M43" s="155">
        <v>-52</v>
      </c>
      <c r="N43" s="155">
        <v>-83.7</v>
      </c>
      <c r="O43" s="155">
        <v>51.3</v>
      </c>
      <c r="P43" s="155">
        <v>11.3</v>
      </c>
      <c r="Q43" s="155">
        <v>-9.9</v>
      </c>
      <c r="R43" s="155">
        <v>-18</v>
      </c>
      <c r="S43" s="155">
        <v>-11</v>
      </c>
      <c r="T43" s="155">
        <v>-14.7</v>
      </c>
      <c r="U43" s="155">
        <v>-16</v>
      </c>
      <c r="V43" s="155">
        <v>-18.3</v>
      </c>
      <c r="W43" s="155">
        <v>-19.399999999999999</v>
      </c>
      <c r="X43" s="155">
        <v>-19.399999999999999</v>
      </c>
      <c r="Y43" s="156">
        <v>-16.100000000000001</v>
      </c>
      <c r="Z43" s="156">
        <v>-14.2</v>
      </c>
      <c r="AA43" s="168" t="s">
        <v>320</v>
      </c>
      <c r="AB43" s="168" t="s">
        <v>320</v>
      </c>
      <c r="AC43" s="44"/>
      <c r="AD43" s="44"/>
      <c r="AE43" s="44"/>
      <c r="AF43" s="44"/>
      <c r="AG43" s="44"/>
      <c r="AH43" s="44"/>
      <c r="AI43" s="44"/>
      <c r="AJ43" s="41"/>
      <c r="AK43" s="41"/>
      <c r="AL43" s="41"/>
      <c r="AM43" s="41"/>
      <c r="AN43" s="41"/>
      <c r="AO43" s="41"/>
    </row>
    <row r="44" spans="1:80" hidden="1">
      <c r="A44" s="224" t="s">
        <v>768</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44">
        <f>'Fin (Tb14)'!B126</f>
        <v>0</v>
      </c>
      <c r="Z44" s="44">
        <f>'Fin (Tb14)'!C126</f>
        <v>0</v>
      </c>
      <c r="AA44" s="44">
        <f>'Fin (Tb14)'!D126</f>
        <v>0</v>
      </c>
      <c r="AB44" s="44">
        <f>'Fin (Tb14)'!E126</f>
        <v>0</v>
      </c>
      <c r="AC44" s="44">
        <f>'Fin (Tb14)'!F126</f>
        <v>0</v>
      </c>
      <c r="AD44" s="44">
        <f>'Fin (Tb14)'!G126</f>
        <v>346.9</v>
      </c>
      <c r="AE44" s="44">
        <f>'Fin (Tb14)'!H126</f>
        <v>619.9</v>
      </c>
      <c r="AF44" s="44">
        <f>'Fin (Tb14)'!I126</f>
        <v>54.8</v>
      </c>
      <c r="AG44" s="44">
        <f>'Fin (Tb14)'!J126</f>
        <v>18.100000000000001</v>
      </c>
      <c r="AH44" s="44">
        <f>'Fin (Tb14)'!K126</f>
        <v>59.7</v>
      </c>
      <c r="AI44" s="44">
        <f>'Fin (Tb14)'!L126</f>
        <v>22.2</v>
      </c>
      <c r="AJ44" s="41">
        <f>'Fin (Tb14)'!M126</f>
        <v>0</v>
      </c>
      <c r="AK44" s="41">
        <f>'Fin (Tb14)'!N126</f>
        <v>0.9</v>
      </c>
      <c r="AL44" s="41">
        <f>'Fin (Tb14)'!O126</f>
        <v>0</v>
      </c>
      <c r="AM44" s="41">
        <f>'Fin (Tb14)'!P126</f>
        <v>0</v>
      </c>
      <c r="AN44" s="41">
        <f>'Fin (Tb14)'!Q126</f>
        <v>0</v>
      </c>
      <c r="AO44" s="41">
        <f>'Fin (Tb14)'!R126</f>
        <v>0</v>
      </c>
    </row>
    <row r="45" spans="1:80" s="285" customFormat="1" ht="14.5" hidden="1">
      <c r="A45" s="275" t="s">
        <v>817</v>
      </c>
      <c r="B45" s="155">
        <v>20.399999999999999</v>
      </c>
      <c r="C45" s="155">
        <v>0</v>
      </c>
      <c r="D45" s="155">
        <v>0</v>
      </c>
      <c r="E45" s="155">
        <v>0</v>
      </c>
      <c r="F45" s="155">
        <v>96.8</v>
      </c>
      <c r="G45" s="155"/>
      <c r="H45" s="155"/>
      <c r="I45" s="155"/>
      <c r="J45" s="155"/>
      <c r="K45" s="155"/>
      <c r="L45" s="155">
        <v>214.8</v>
      </c>
      <c r="M45" s="155">
        <v>190.8</v>
      </c>
      <c r="N45" s="155">
        <v>477.5</v>
      </c>
      <c r="O45" s="155" t="s">
        <v>320</v>
      </c>
      <c r="P45" s="155" t="s">
        <v>320</v>
      </c>
      <c r="Q45" s="155" t="s">
        <v>320</v>
      </c>
      <c r="R45" s="155" t="s">
        <v>320</v>
      </c>
      <c r="S45" s="155" t="s">
        <v>320</v>
      </c>
      <c r="T45" s="155" t="s">
        <v>320</v>
      </c>
      <c r="U45" s="155" t="s">
        <v>320</v>
      </c>
      <c r="V45" s="155" t="s">
        <v>320</v>
      </c>
      <c r="W45" s="155" t="s">
        <v>320</v>
      </c>
      <c r="X45" s="155" t="s">
        <v>320</v>
      </c>
      <c r="Y45" s="168" t="s">
        <v>320</v>
      </c>
      <c r="Z45" s="168" t="s">
        <v>320</v>
      </c>
      <c r="AA45" s="168" t="s">
        <v>320</v>
      </c>
      <c r="AB45" s="168" t="s">
        <v>320</v>
      </c>
      <c r="AC45" s="44"/>
      <c r="AD45" s="44"/>
      <c r="AE45" s="44"/>
      <c r="AF45" s="44"/>
      <c r="AG45" s="44"/>
      <c r="AH45" s="44"/>
      <c r="AI45" s="44"/>
      <c r="AJ45" s="41"/>
      <c r="AK45" s="41"/>
      <c r="AL45" s="41"/>
      <c r="AM45" s="41"/>
      <c r="AN45" s="41"/>
      <c r="AO45" s="41"/>
    </row>
    <row r="46" spans="1:80" hidden="1">
      <c r="A46" s="224" t="s">
        <v>761</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44">
        <f>'Fin (Tb14)'!B127</f>
        <v>-16.100000000000001</v>
      </c>
      <c r="Z46" s="44">
        <f>'Fin (Tb14)'!C127</f>
        <v>-14.2</v>
      </c>
      <c r="AA46" s="44">
        <f>'Fin (Tb14)'!D127</f>
        <v>-14.2</v>
      </c>
      <c r="AB46" s="44">
        <f>'Fin (Tb14)'!E127</f>
        <v>0</v>
      </c>
      <c r="AC46" s="44">
        <f>'Fin (Tb14)'!F127</f>
        <v>0</v>
      </c>
      <c r="AD46" s="44">
        <f>'Fin (Tb14)'!G127</f>
        <v>0</v>
      </c>
      <c r="AE46" s="44">
        <f>'Fin (Tb14)'!H127</f>
        <v>-18</v>
      </c>
      <c r="AF46" s="44">
        <f>'Fin (Tb14)'!I127</f>
        <v>-17.899999999999999</v>
      </c>
      <c r="AG46" s="44">
        <f>'Fin (Tb14)'!J127</f>
        <v>-894.4</v>
      </c>
      <c r="AH46" s="44">
        <f>'Fin (Tb14)'!K127</f>
        <v>-922.4</v>
      </c>
      <c r="AI46" s="44">
        <f>'Fin (Tb14)'!L127</f>
        <v>-41.9</v>
      </c>
      <c r="AJ46" s="41">
        <f>'Fin (Tb14)'!M127</f>
        <v>-41.9</v>
      </c>
      <c r="AK46" s="41">
        <f>'Fin (Tb14)'!N127</f>
        <v>-41.9</v>
      </c>
      <c r="AL46" s="41">
        <f>'Fin (Tb14)'!O127</f>
        <v>-41.9</v>
      </c>
      <c r="AM46" s="41">
        <f>'Fin (Tb14)'!P127</f>
        <v>-41.9</v>
      </c>
      <c r="AN46" s="41">
        <f>'Fin (Tb14)'!Q127</f>
        <v>-39.9</v>
      </c>
      <c r="AO46" s="41">
        <f>'Fin (Tb14)'!R127</f>
        <v>0</v>
      </c>
    </row>
    <row r="47" spans="1:80" s="285" customFormat="1" ht="14.5" hidden="1">
      <c r="A47" s="275" t="s">
        <v>818</v>
      </c>
      <c r="B47" s="155">
        <v>-89.1</v>
      </c>
      <c r="C47" s="155">
        <v>-118.9</v>
      </c>
      <c r="D47" s="155">
        <v>-80.099999999999994</v>
      </c>
      <c r="E47" s="155">
        <v>-32.700000000000003</v>
      </c>
      <c r="F47" s="155">
        <v>-55</v>
      </c>
      <c r="G47" s="155">
        <v>-103.4</v>
      </c>
      <c r="H47" s="155">
        <v>-129.69999999999999</v>
      </c>
      <c r="I47" s="155">
        <v>-36.6</v>
      </c>
      <c r="J47" s="155">
        <v>-126.9</v>
      </c>
      <c r="K47" s="155">
        <v>-80.5</v>
      </c>
      <c r="L47" s="155"/>
      <c r="M47" s="155"/>
      <c r="N47" s="155"/>
      <c r="O47" s="155">
        <v>-83.7</v>
      </c>
      <c r="P47" s="155">
        <v>-44.6</v>
      </c>
      <c r="Q47" s="155">
        <v>-26.7</v>
      </c>
      <c r="R47" s="155">
        <v>-20</v>
      </c>
      <c r="S47" s="155">
        <v>-17</v>
      </c>
      <c r="T47" s="155">
        <v>-15.6</v>
      </c>
      <c r="U47" s="155">
        <v>-16</v>
      </c>
      <c r="V47" s="155">
        <v>-18.3</v>
      </c>
      <c r="W47" s="155">
        <v>-19.399999999999999</v>
      </c>
      <c r="X47" s="155">
        <v>-19.399999999999999</v>
      </c>
      <c r="Y47" s="156">
        <v>-16.100000000000001</v>
      </c>
      <c r="Z47" s="156">
        <v>-14.2</v>
      </c>
      <c r="AA47" s="168" t="s">
        <v>320</v>
      </c>
      <c r="AB47" s="168" t="s">
        <v>320</v>
      </c>
      <c r="AC47" s="44"/>
      <c r="AD47" s="44"/>
      <c r="AE47" s="44"/>
      <c r="AF47" s="44"/>
      <c r="AG47" s="44"/>
      <c r="AH47" s="44"/>
      <c r="AI47" s="44"/>
      <c r="AJ47" s="41"/>
      <c r="AK47" s="41"/>
      <c r="AL47" s="41"/>
      <c r="AM47" s="41"/>
      <c r="AN47" s="41"/>
      <c r="AO47" s="41"/>
    </row>
    <row r="48" spans="1:80">
      <c r="A48" s="61" t="s">
        <v>770</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44">
        <f>'Fin (Tb14)'!B128</f>
        <v>36.799999999999997</v>
      </c>
      <c r="Z48" s="44">
        <f>'Fin (Tb14)'!C128</f>
        <v>37.4</v>
      </c>
      <c r="AA48" s="44">
        <f>'Fin (Tb14)'!D128</f>
        <v>41.5</v>
      </c>
      <c r="AB48" s="44">
        <f>'Fin (Tb14)'!E128</f>
        <v>-46.7</v>
      </c>
      <c r="AC48" s="44">
        <f>'Fin (Tb14)'!F128</f>
        <v>-41.5</v>
      </c>
      <c r="AD48" s="44">
        <f>'Fin (Tb14)'!G128</f>
        <v>-45</v>
      </c>
      <c r="AE48" s="44">
        <f>'Fin (Tb14)'!H128</f>
        <v>794.5</v>
      </c>
      <c r="AF48" s="44">
        <f>'Fin (Tb14)'!I128</f>
        <v>1329.1</v>
      </c>
      <c r="AG48" s="44">
        <f>'Fin (Tb14)'!J128</f>
        <v>3340.8</v>
      </c>
      <c r="AH48" s="44">
        <f>'Fin (Tb14)'!K128</f>
        <v>3423.7</v>
      </c>
      <c r="AI48" s="44">
        <f>'Fin (Tb14)'!L128</f>
        <v>3056.2</v>
      </c>
      <c r="AJ48" s="41">
        <f>'Fin (Tb14)'!M128</f>
        <v>1616.2</v>
      </c>
      <c r="AK48" s="41">
        <f>'Fin (Tb14)'!N128</f>
        <v>1569.4</v>
      </c>
      <c r="AL48" s="41">
        <f>'Fin (Tb14)'!O128</f>
        <v>1690</v>
      </c>
      <c r="AM48" s="41">
        <f>'Fin (Tb14)'!P128</f>
        <v>1130.5999999999999</v>
      </c>
      <c r="AN48" s="41">
        <f>'Fin (Tb14)'!Q128</f>
        <v>100</v>
      </c>
      <c r="AO48" s="41">
        <f>'Fin (Tb14)'!R128</f>
        <v>0</v>
      </c>
    </row>
    <row r="49" spans="1:83" s="100" customFormat="1">
      <c r="A49" s="274" t="s">
        <v>820</v>
      </c>
      <c r="B49" s="155"/>
      <c r="C49" s="155"/>
      <c r="D49" s="155"/>
      <c r="E49" s="155"/>
      <c r="F49" s="155"/>
      <c r="G49" s="155"/>
      <c r="H49" s="155">
        <v>123.6</v>
      </c>
      <c r="I49" s="155">
        <v>17.3</v>
      </c>
      <c r="J49" s="155">
        <v>33.700000000000003</v>
      </c>
      <c r="K49" s="155">
        <v>0</v>
      </c>
      <c r="L49" s="155">
        <v>214.8</v>
      </c>
      <c r="M49" s="155">
        <v>190.8</v>
      </c>
      <c r="N49" s="155">
        <v>477.5</v>
      </c>
      <c r="O49" s="155" t="s">
        <v>320</v>
      </c>
      <c r="P49" s="155">
        <v>-181.8</v>
      </c>
      <c r="Q49" s="155">
        <v>-168.3</v>
      </c>
      <c r="R49" s="155">
        <v>-61.4</v>
      </c>
      <c r="S49" s="155">
        <v>-63</v>
      </c>
      <c r="T49" s="155">
        <v>-176.4</v>
      </c>
      <c r="U49" s="155">
        <v>-32.700000000000003</v>
      </c>
      <c r="V49" s="155">
        <v>-33.799999999999997</v>
      </c>
      <c r="W49" s="155">
        <v>-37.799999999999997</v>
      </c>
      <c r="X49" s="155">
        <v>-43.8</v>
      </c>
      <c r="Y49" s="156">
        <v>-36.799999999999997</v>
      </c>
      <c r="Z49" s="156">
        <v>-37.4</v>
      </c>
      <c r="AA49" s="168" t="s">
        <v>320</v>
      </c>
      <c r="AB49" s="168" t="s">
        <v>320</v>
      </c>
      <c r="AC49" s="44"/>
      <c r="AD49" s="44"/>
      <c r="AE49" s="44"/>
      <c r="AF49" s="44"/>
      <c r="AG49" s="44"/>
      <c r="AH49" s="44"/>
      <c r="AI49" s="44"/>
      <c r="AJ49" s="41"/>
      <c r="AK49" s="41"/>
      <c r="AL49" s="41"/>
      <c r="AM49" s="41"/>
      <c r="AN49" s="41"/>
      <c r="AO49" s="41"/>
    </row>
    <row r="50" spans="1:83" s="285" customFormat="1" ht="14.5" hidden="1">
      <c r="A50" s="224" t="s">
        <v>768</v>
      </c>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46" t="s">
        <v>320</v>
      </c>
      <c r="Z50" s="146" t="s">
        <v>320</v>
      </c>
      <c r="AA50" s="146" t="s">
        <v>320</v>
      </c>
      <c r="AB50" s="44">
        <f>'Fin (Tb14)'!E129</f>
        <v>0</v>
      </c>
      <c r="AC50" s="44">
        <f>'Fin (Tb14)'!F129</f>
        <v>0</v>
      </c>
      <c r="AD50" s="44">
        <f>'Fin (Tb14)'!G129</f>
        <v>0</v>
      </c>
      <c r="AE50" s="44">
        <f>'Fin (Tb14)'!H129</f>
        <v>822.3</v>
      </c>
      <c r="AF50" s="44">
        <f>'Fin (Tb14)'!I129</f>
        <v>1359.9</v>
      </c>
      <c r="AG50" s="44">
        <f>'Fin (Tb14)'!J129</f>
        <v>4396.1000000000004</v>
      </c>
      <c r="AH50" s="44">
        <f>'Fin (Tb14)'!K129</f>
        <v>3438.6</v>
      </c>
      <c r="AI50" s="44">
        <f>'Fin (Tb14)'!L129</f>
        <v>3288.8</v>
      </c>
      <c r="AJ50" s="41">
        <f>'Fin (Tb14)'!M129</f>
        <v>1754.5</v>
      </c>
      <c r="AK50" s="41">
        <f>'Fin (Tb14)'!N129</f>
        <v>1888.9</v>
      </c>
      <c r="AL50" s="41">
        <f>'Fin (Tb14)'!O129</f>
        <v>2114.1</v>
      </c>
      <c r="AM50" s="41">
        <f>'Fin (Tb14)'!P129</f>
        <v>1627.2</v>
      </c>
      <c r="AN50" s="41">
        <f>'Fin (Tb14)'!Q129</f>
        <v>596.6</v>
      </c>
      <c r="AO50" s="41">
        <f>'Fin (Tb14)'!R129</f>
        <v>0</v>
      </c>
    </row>
    <row r="51" spans="1:83" s="285" customFormat="1" ht="14.5" hidden="1">
      <c r="A51" s="275" t="s">
        <v>817</v>
      </c>
      <c r="B51" s="155"/>
      <c r="C51" s="155"/>
      <c r="D51" s="155"/>
      <c r="E51" s="155"/>
      <c r="F51" s="155"/>
      <c r="G51" s="155"/>
      <c r="H51" s="155">
        <v>123.6</v>
      </c>
      <c r="I51" s="155">
        <v>17.3</v>
      </c>
      <c r="J51" s="155">
        <v>33.700000000000003</v>
      </c>
      <c r="K51" s="155"/>
      <c r="L51" s="155">
        <v>214.8</v>
      </c>
      <c r="M51" s="155">
        <v>190.8</v>
      </c>
      <c r="N51" s="155">
        <v>477.5</v>
      </c>
      <c r="O51" s="155" t="s">
        <v>320</v>
      </c>
      <c r="P51" s="155" t="s">
        <v>320</v>
      </c>
      <c r="Q51" s="155" t="s">
        <v>320</v>
      </c>
      <c r="R51" s="155" t="s">
        <v>320</v>
      </c>
      <c r="S51" s="155" t="s">
        <v>320</v>
      </c>
      <c r="T51" s="155" t="s">
        <v>320</v>
      </c>
      <c r="U51" s="155" t="s">
        <v>320</v>
      </c>
      <c r="V51" s="155" t="s">
        <v>320</v>
      </c>
      <c r="W51" s="155" t="s">
        <v>320</v>
      </c>
      <c r="X51" s="155" t="s">
        <v>320</v>
      </c>
      <c r="Y51" s="168" t="s">
        <v>320</v>
      </c>
      <c r="Z51" s="168" t="s">
        <v>320</v>
      </c>
      <c r="AA51" s="168" t="s">
        <v>320</v>
      </c>
      <c r="AB51" s="168" t="s">
        <v>320</v>
      </c>
      <c r="AC51" s="44"/>
      <c r="AD51" s="44"/>
      <c r="AE51" s="44"/>
      <c r="AF51" s="44"/>
      <c r="AG51" s="44"/>
      <c r="AH51" s="44"/>
      <c r="AI51" s="44"/>
      <c r="AJ51" s="41"/>
      <c r="AK51" s="41"/>
      <c r="AL51" s="41"/>
      <c r="AM51" s="41"/>
      <c r="AN51" s="41"/>
      <c r="AO51" s="41"/>
    </row>
    <row r="52" spans="1:83" s="285" customFormat="1" ht="14.5" hidden="1">
      <c r="A52" s="224" t="s">
        <v>761</v>
      </c>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44">
        <f>'Fin (Tb14)'!B130</f>
        <v>-36.799999999999997</v>
      </c>
      <c r="Z52" s="44">
        <f>'Fin (Tb14)'!C130</f>
        <v>-37.4</v>
      </c>
      <c r="AA52" s="44">
        <f>'Fin (Tb14)'!D130</f>
        <v>-41.5</v>
      </c>
      <c r="AB52" s="44">
        <f>'Fin (Tb14)'!E130</f>
        <v>0</v>
      </c>
      <c r="AC52" s="44">
        <f>'Fin (Tb14)'!F130</f>
        <v>0</v>
      </c>
      <c r="AD52" s="44">
        <f>'Fin (Tb14)'!G130</f>
        <v>-45</v>
      </c>
      <c r="AE52" s="44">
        <f>'Fin (Tb14)'!H130</f>
        <v>-27.8</v>
      </c>
      <c r="AF52" s="44">
        <f>'Fin (Tb14)'!I130</f>
        <v>-30.9</v>
      </c>
      <c r="AG52" s="44">
        <f>'Fin (Tb14)'!J130</f>
        <v>-1055.3</v>
      </c>
      <c r="AH52" s="44">
        <f>'Fin (Tb14)'!K130</f>
        <v>-14.9</v>
      </c>
      <c r="AI52" s="44">
        <f>'Fin (Tb14)'!L130</f>
        <v>-232.8</v>
      </c>
      <c r="AJ52" s="41">
        <f>'Fin (Tb14)'!M130</f>
        <v>-138.30000000000001</v>
      </c>
      <c r="AK52" s="41">
        <f>'Fin (Tb14)'!N130</f>
        <v>-319.5</v>
      </c>
      <c r="AL52" s="41">
        <f>'Fin (Tb14)'!O130</f>
        <v>-424.1</v>
      </c>
      <c r="AM52" s="41">
        <f>'Fin (Tb14)'!P130</f>
        <v>-496.6</v>
      </c>
      <c r="AN52" s="41">
        <f>'Fin (Tb14)'!Q130</f>
        <v>-496.6</v>
      </c>
      <c r="AO52" s="41">
        <f>'Fin (Tb14)'!R130</f>
        <v>0</v>
      </c>
    </row>
    <row r="53" spans="1:83" s="285" customFormat="1" ht="14.5" hidden="1">
      <c r="A53" s="275" t="s">
        <v>818</v>
      </c>
      <c r="B53" s="155"/>
      <c r="C53" s="155"/>
      <c r="D53" s="155"/>
      <c r="E53" s="155"/>
      <c r="F53" s="155"/>
      <c r="G53" s="155"/>
      <c r="H53" s="155"/>
      <c r="I53" s="155"/>
      <c r="J53" s="155"/>
      <c r="K53" s="155"/>
      <c r="L53" s="155" t="s">
        <v>320</v>
      </c>
      <c r="M53" s="155" t="s">
        <v>320</v>
      </c>
      <c r="N53" s="155" t="s">
        <v>320</v>
      </c>
      <c r="O53" s="155" t="s">
        <v>320</v>
      </c>
      <c r="P53" s="155">
        <v>-181.8</v>
      </c>
      <c r="Q53" s="155">
        <v>-168.3</v>
      </c>
      <c r="R53" s="155">
        <v>-61.4</v>
      </c>
      <c r="S53" s="155">
        <v>-63</v>
      </c>
      <c r="T53" s="155">
        <v>-176.4</v>
      </c>
      <c r="U53" s="155">
        <v>-32.700000000000003</v>
      </c>
      <c r="V53" s="155">
        <v>-33.799999999999997</v>
      </c>
      <c r="W53" s="155">
        <v>-37.799999999999997</v>
      </c>
      <c r="X53" s="155">
        <v>-43.8</v>
      </c>
      <c r="Y53" s="156">
        <v>-36.799999999999997</v>
      </c>
      <c r="Z53" s="156">
        <v>-37.4</v>
      </c>
      <c r="AA53" s="168" t="s">
        <v>320</v>
      </c>
      <c r="AB53" s="168" t="s">
        <v>320</v>
      </c>
      <c r="AC53" s="44"/>
      <c r="AD53" s="44"/>
      <c r="AE53" s="44"/>
      <c r="AF53" s="44"/>
      <c r="AG53" s="44"/>
      <c r="AH53" s="409"/>
      <c r="AI53" s="409"/>
      <c r="AJ53" s="253"/>
      <c r="AK53" s="253"/>
      <c r="AL53" s="253"/>
      <c r="AM53" s="253"/>
      <c r="AN53" s="253"/>
      <c r="AO53" s="253"/>
    </row>
    <row r="54" spans="1:83">
      <c r="A54" s="61"/>
      <c r="B54" s="72"/>
      <c r="C54" s="72"/>
      <c r="D54" s="72"/>
      <c r="E54" s="72"/>
      <c r="F54" s="72"/>
      <c r="G54" s="72"/>
      <c r="H54" s="72"/>
      <c r="I54" s="72"/>
      <c r="J54" s="72"/>
      <c r="K54" s="72"/>
      <c r="L54" s="72"/>
      <c r="M54" s="72"/>
      <c r="N54" s="72"/>
      <c r="O54" s="72"/>
      <c r="P54" s="72"/>
      <c r="Q54" s="72"/>
      <c r="R54" s="72"/>
      <c r="S54" s="72"/>
      <c r="T54" s="72"/>
      <c r="U54" s="72"/>
      <c r="V54" s="72"/>
      <c r="W54" s="72"/>
      <c r="X54" s="72"/>
      <c r="Y54" s="146"/>
      <c r="Z54" s="146"/>
      <c r="AA54" s="146"/>
      <c r="AB54" s="146"/>
      <c r="AC54" s="44"/>
      <c r="AD54" s="44"/>
      <c r="AE54" s="44"/>
      <c r="AF54" s="44"/>
      <c r="AG54" s="44"/>
      <c r="AH54" s="99"/>
      <c r="AI54" s="99"/>
      <c r="AJ54" s="252"/>
      <c r="AK54" s="252"/>
      <c r="AL54" s="252"/>
      <c r="AM54" s="252"/>
      <c r="AN54" s="252"/>
      <c r="AO54" s="252"/>
    </row>
    <row r="55" spans="1:83" s="100" customFormat="1">
      <c r="A55" s="237" t="s">
        <v>821</v>
      </c>
      <c r="B55" s="145"/>
      <c r="C55" s="145">
        <v>100.2</v>
      </c>
      <c r="D55" s="145">
        <v>161.6</v>
      </c>
      <c r="E55" s="145">
        <v>232.8</v>
      </c>
      <c r="F55" s="145">
        <v>296.5</v>
      </c>
      <c r="G55" s="145">
        <v>153.80000000000001</v>
      </c>
      <c r="H55" s="145">
        <v>33.5</v>
      </c>
      <c r="I55" s="145">
        <v>-36.9</v>
      </c>
      <c r="J55" s="145">
        <v>-9.6</v>
      </c>
      <c r="K55" s="145">
        <v>122.7</v>
      </c>
      <c r="L55" s="145">
        <v>232.4</v>
      </c>
      <c r="M55" s="145">
        <v>87.5</v>
      </c>
      <c r="N55" s="145">
        <v>359.4</v>
      </c>
      <c r="O55" s="145">
        <v>450</v>
      </c>
      <c r="P55" s="145">
        <v>124.3</v>
      </c>
      <c r="Q55" s="145">
        <v>-201.9</v>
      </c>
      <c r="R55" s="145">
        <v>-7.6</v>
      </c>
      <c r="S55" s="145">
        <v>-535.79999999999995</v>
      </c>
      <c r="T55" s="145">
        <v>-451.5</v>
      </c>
      <c r="U55" s="145">
        <v>478.5</v>
      </c>
      <c r="V55" s="145">
        <v>35.9</v>
      </c>
      <c r="W55" s="145">
        <v>-186.3</v>
      </c>
      <c r="X55" s="145">
        <v>65.7</v>
      </c>
      <c r="Y55" s="170">
        <v>1377.9</v>
      </c>
      <c r="Z55" s="166">
        <v>2672.3</v>
      </c>
      <c r="AA55" s="166">
        <f>AA14+AA32</f>
        <v>3231.3</v>
      </c>
      <c r="AB55" s="166">
        <f>AB14+AB32</f>
        <v>2532.6999999999998</v>
      </c>
      <c r="AC55" s="333"/>
      <c r="AD55" s="333"/>
      <c r="AE55" s="333"/>
      <c r="AF55" s="333"/>
      <c r="AG55" s="333"/>
      <c r="AH55" s="333"/>
      <c r="AI55" s="333"/>
      <c r="AJ55" s="131"/>
      <c r="AK55" s="131"/>
      <c r="AL55" s="131"/>
      <c r="AM55" s="131"/>
      <c r="AN55" s="131"/>
      <c r="AO55" s="131"/>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row>
    <row r="56" spans="1:83">
      <c r="A56" s="239"/>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44"/>
      <c r="AD56" s="44"/>
      <c r="AE56" s="44"/>
      <c r="AF56" s="44"/>
      <c r="AG56" s="44"/>
      <c r="AH56" s="409"/>
      <c r="AI56" s="409"/>
      <c r="AJ56" s="253"/>
      <c r="AK56" s="253"/>
      <c r="AL56" s="253"/>
      <c r="AM56" s="253"/>
      <c r="AN56" s="253"/>
      <c r="AO56" s="253"/>
    </row>
    <row r="57" spans="1:83" s="98" customFormat="1" hidden="1">
      <c r="A57" s="237" t="s">
        <v>822</v>
      </c>
      <c r="B57" s="145"/>
      <c r="C57" s="145"/>
      <c r="D57" s="145"/>
      <c r="E57" s="145"/>
      <c r="F57" s="145"/>
      <c r="G57" s="145"/>
      <c r="H57" s="145"/>
      <c r="I57" s="145"/>
      <c r="J57" s="145"/>
      <c r="K57" s="145"/>
      <c r="L57" s="145">
        <v>765.6</v>
      </c>
      <c r="M57" s="145">
        <v>820.7</v>
      </c>
      <c r="N57" s="145">
        <v>812</v>
      </c>
      <c r="O57" s="145">
        <v>375.6</v>
      </c>
      <c r="P57" s="145">
        <v>391.3</v>
      </c>
      <c r="Q57" s="145">
        <v>98.5</v>
      </c>
      <c r="R57" s="145">
        <v>1665.8</v>
      </c>
      <c r="S57" s="145">
        <v>1268.2</v>
      </c>
      <c r="T57" s="145">
        <v>4797.3999999999996</v>
      </c>
      <c r="U57" s="145">
        <v>2768.7</v>
      </c>
      <c r="V57" s="145">
        <v>2315</v>
      </c>
      <c r="W57" s="145">
        <v>2013.3</v>
      </c>
      <c r="X57" s="145">
        <v>3913.1</v>
      </c>
      <c r="Y57" s="170">
        <v>4622</v>
      </c>
      <c r="Z57" s="170">
        <v>7431.1</v>
      </c>
      <c r="AA57" s="170">
        <v>9314.4</v>
      </c>
      <c r="AB57" s="170">
        <v>11677.4</v>
      </c>
      <c r="AC57" s="333"/>
      <c r="AD57" s="333"/>
      <c r="AE57" s="333"/>
      <c r="AF57" s="333"/>
      <c r="AG57" s="333"/>
      <c r="AH57" s="558"/>
      <c r="AI57" s="558"/>
      <c r="AJ57" s="254"/>
      <c r="AK57" s="254"/>
      <c r="AL57" s="254"/>
      <c r="AM57" s="254"/>
      <c r="AN57" s="254"/>
      <c r="AO57" s="254"/>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row>
    <row r="58" spans="1:83" hidden="1">
      <c r="A58" s="239" t="s">
        <v>781</v>
      </c>
      <c r="B58" s="172"/>
      <c r="C58" s="172"/>
      <c r="D58" s="172"/>
      <c r="E58" s="172"/>
      <c r="F58" s="172"/>
      <c r="G58" s="172"/>
      <c r="H58" s="172"/>
      <c r="I58" s="172"/>
      <c r="J58" s="172"/>
      <c r="K58" s="172"/>
      <c r="L58" s="172">
        <v>354.3</v>
      </c>
      <c r="M58" s="172">
        <v>327.7</v>
      </c>
      <c r="N58" s="172">
        <v>250.2</v>
      </c>
      <c r="O58" s="172"/>
      <c r="P58" s="172">
        <v>813.7</v>
      </c>
      <c r="Q58" s="172">
        <v>1433.7</v>
      </c>
      <c r="R58" s="172">
        <v>1529.8</v>
      </c>
      <c r="S58" s="172">
        <v>1117.2</v>
      </c>
      <c r="T58" s="172">
        <v>4695</v>
      </c>
      <c r="U58" s="172">
        <v>2684.4</v>
      </c>
      <c r="V58" s="172">
        <v>2225.9</v>
      </c>
      <c r="W58" s="172">
        <v>1913.2</v>
      </c>
      <c r="X58" s="172">
        <v>3700.1</v>
      </c>
      <c r="Y58" s="171">
        <v>4295.8</v>
      </c>
      <c r="Z58" s="171">
        <v>6941.6</v>
      </c>
      <c r="AA58" s="171">
        <v>8704.2999999999993</v>
      </c>
      <c r="AB58" s="171">
        <v>10970.1</v>
      </c>
      <c r="AC58" s="44"/>
      <c r="AD58" s="44"/>
      <c r="AE58" s="44"/>
      <c r="AF58" s="44"/>
      <c r="AG58" s="44"/>
      <c r="AH58" s="409"/>
      <c r="AI58" s="409"/>
      <c r="AJ58" s="253"/>
      <c r="AK58" s="253"/>
      <c r="AL58" s="253"/>
      <c r="AM58" s="253"/>
      <c r="AN58" s="253"/>
      <c r="AO58" s="253"/>
    </row>
    <row r="59" spans="1:83" hidden="1">
      <c r="A59" s="276" t="s">
        <v>784</v>
      </c>
      <c r="B59" s="172"/>
      <c r="C59" s="172"/>
      <c r="D59" s="172"/>
      <c r="E59" s="172"/>
      <c r="F59" s="172"/>
      <c r="G59" s="172"/>
      <c r="H59" s="172"/>
      <c r="I59" s="172"/>
      <c r="J59" s="172"/>
      <c r="K59" s="172"/>
      <c r="L59" s="172"/>
      <c r="M59" s="172"/>
      <c r="N59" s="172"/>
      <c r="O59" s="172"/>
      <c r="P59" s="172">
        <v>675</v>
      </c>
      <c r="Q59" s="172">
        <v>1322.3</v>
      </c>
      <c r="R59" s="172">
        <v>136</v>
      </c>
      <c r="S59" s="172">
        <v>151</v>
      </c>
      <c r="T59" s="172">
        <v>0</v>
      </c>
      <c r="U59" s="172">
        <v>84.3</v>
      </c>
      <c r="V59" s="172">
        <v>89.1</v>
      </c>
      <c r="W59" s="172">
        <v>100.1</v>
      </c>
      <c r="X59" s="172">
        <v>213</v>
      </c>
      <c r="Y59" s="171">
        <v>326.2</v>
      </c>
      <c r="Z59" s="278" t="s">
        <v>320</v>
      </c>
      <c r="AA59" s="171">
        <v>610.1</v>
      </c>
      <c r="AB59" s="278" t="s">
        <v>320</v>
      </c>
      <c r="AC59" s="44"/>
      <c r="AD59" s="44"/>
      <c r="AE59" s="44"/>
      <c r="AF59" s="44"/>
      <c r="AG59" s="44"/>
      <c r="AH59" s="409"/>
      <c r="AI59" s="409"/>
      <c r="AJ59" s="253"/>
      <c r="AK59" s="253"/>
      <c r="AL59" s="253"/>
      <c r="AM59" s="253"/>
      <c r="AN59" s="253"/>
      <c r="AO59" s="253"/>
    </row>
    <row r="60" spans="1:83" hidden="1">
      <c r="A60" s="274" t="s">
        <v>823</v>
      </c>
      <c r="B60" s="155"/>
      <c r="C60" s="155"/>
      <c r="D60" s="155"/>
      <c r="E60" s="155"/>
      <c r="F60" s="155"/>
      <c r="G60" s="155"/>
      <c r="H60" s="155"/>
      <c r="I60" s="155"/>
      <c r="J60" s="155"/>
      <c r="K60" s="155"/>
      <c r="L60" s="155">
        <v>196.5</v>
      </c>
      <c r="M60" s="155">
        <v>302.2</v>
      </c>
      <c r="N60" s="155">
        <v>84.3</v>
      </c>
      <c r="O60" s="155"/>
      <c r="P60" s="155">
        <v>138.69999999999999</v>
      </c>
      <c r="Q60" s="155">
        <v>111.4</v>
      </c>
      <c r="R60" s="155">
        <v>134</v>
      </c>
      <c r="S60" s="155">
        <v>145</v>
      </c>
      <c r="T60" s="155">
        <v>102.7</v>
      </c>
      <c r="U60" s="155">
        <v>84.3</v>
      </c>
      <c r="V60" s="155">
        <v>89.1</v>
      </c>
      <c r="W60" s="155">
        <v>100.1</v>
      </c>
      <c r="X60" s="155">
        <v>213</v>
      </c>
      <c r="Y60" s="156">
        <v>326.2</v>
      </c>
      <c r="Z60" s="156">
        <v>516.5</v>
      </c>
      <c r="AA60" s="156">
        <v>610.1</v>
      </c>
      <c r="AB60" s="156">
        <v>707.3</v>
      </c>
      <c r="AC60" s="44"/>
      <c r="AD60" s="44"/>
      <c r="AE60" s="44"/>
      <c r="AF60" s="44"/>
      <c r="AG60" s="44"/>
      <c r="AH60" s="409"/>
      <c r="AI60" s="409"/>
      <c r="AJ60" s="253"/>
      <c r="AK60" s="253"/>
      <c r="AL60" s="253"/>
      <c r="AM60" s="253"/>
      <c r="AN60" s="253"/>
      <c r="AO60" s="253"/>
    </row>
    <row r="61" spans="1:83" hidden="1">
      <c r="A61" s="274" t="s">
        <v>824</v>
      </c>
      <c r="B61" s="167"/>
      <c r="C61" s="167"/>
      <c r="D61" s="167"/>
      <c r="E61" s="167"/>
      <c r="F61" s="167"/>
      <c r="G61" s="167"/>
      <c r="H61" s="167"/>
      <c r="I61" s="167"/>
      <c r="J61" s="167"/>
      <c r="K61" s="167"/>
      <c r="L61" s="167" t="s">
        <v>320</v>
      </c>
      <c r="M61" s="167" t="s">
        <v>320</v>
      </c>
      <c r="N61" s="167" t="s">
        <v>320</v>
      </c>
      <c r="O61" s="155"/>
      <c r="P61" s="155">
        <v>82.8</v>
      </c>
      <c r="Q61" s="155">
        <v>94.6</v>
      </c>
      <c r="R61" s="155">
        <v>2</v>
      </c>
      <c r="S61" s="155">
        <v>6</v>
      </c>
      <c r="T61" s="167" t="s">
        <v>320</v>
      </c>
      <c r="U61" s="167" t="s">
        <v>320</v>
      </c>
      <c r="V61" s="167" t="s">
        <v>320</v>
      </c>
      <c r="W61" s="167" t="s">
        <v>320</v>
      </c>
      <c r="X61" s="167" t="s">
        <v>320</v>
      </c>
      <c r="Y61" s="168" t="s">
        <v>320</v>
      </c>
      <c r="Z61" s="168" t="s">
        <v>320</v>
      </c>
      <c r="AA61" s="168" t="s">
        <v>320</v>
      </c>
      <c r="AB61" s="168" t="s">
        <v>320</v>
      </c>
      <c r="AC61" s="44"/>
      <c r="AD61" s="44"/>
      <c r="AE61" s="44"/>
      <c r="AF61" s="44"/>
      <c r="AG61" s="44"/>
      <c r="AH61" s="409"/>
      <c r="AI61" s="409"/>
      <c r="AJ61" s="253"/>
      <c r="AK61" s="253"/>
      <c r="AL61" s="253"/>
      <c r="AM61" s="253"/>
      <c r="AN61" s="253"/>
      <c r="AO61" s="253"/>
    </row>
    <row r="62" spans="1:83" hidden="1">
      <c r="A62" s="274" t="s">
        <v>825</v>
      </c>
      <c r="B62" s="155"/>
      <c r="C62" s="155"/>
      <c r="D62" s="155"/>
      <c r="E62" s="155"/>
      <c r="F62" s="155"/>
      <c r="G62" s="155"/>
      <c r="H62" s="155"/>
      <c r="I62" s="155"/>
      <c r="J62" s="155"/>
      <c r="K62" s="155"/>
      <c r="L62" s="155">
        <v>214.8</v>
      </c>
      <c r="M62" s="155">
        <v>190.8</v>
      </c>
      <c r="N62" s="155">
        <v>477.5</v>
      </c>
      <c r="O62" s="155"/>
      <c r="P62" s="167" t="s">
        <v>320</v>
      </c>
      <c r="Q62" s="167" t="s">
        <v>320</v>
      </c>
      <c r="R62" s="167" t="s">
        <v>320</v>
      </c>
      <c r="S62" s="167" t="s">
        <v>320</v>
      </c>
      <c r="T62" s="167" t="s">
        <v>320</v>
      </c>
      <c r="U62" s="167" t="s">
        <v>320</v>
      </c>
      <c r="V62" s="167" t="s">
        <v>320</v>
      </c>
      <c r="W62" s="167" t="s">
        <v>320</v>
      </c>
      <c r="X62" s="167" t="s">
        <v>320</v>
      </c>
      <c r="Y62" s="168" t="s">
        <v>320</v>
      </c>
      <c r="Z62" s="168" t="s">
        <v>320</v>
      </c>
      <c r="AA62" s="168" t="s">
        <v>320</v>
      </c>
      <c r="AB62" s="168" t="s">
        <v>320</v>
      </c>
      <c r="AC62" s="44"/>
      <c r="AD62" s="44"/>
      <c r="AE62" s="44"/>
      <c r="AF62" s="44"/>
      <c r="AG62" s="44"/>
      <c r="AH62" s="409"/>
      <c r="AI62" s="409"/>
      <c r="AJ62" s="253"/>
      <c r="AK62" s="253"/>
      <c r="AL62" s="253"/>
      <c r="AM62" s="253"/>
      <c r="AN62" s="253"/>
      <c r="AO62" s="253"/>
    </row>
    <row r="63" spans="1:83" hidden="1">
      <c r="A63" s="232"/>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6"/>
      <c r="Z63" s="157"/>
      <c r="AA63" s="157"/>
      <c r="AB63" s="157"/>
      <c r="AC63" s="44"/>
      <c r="AD63" s="44"/>
      <c r="AE63" s="44"/>
      <c r="AF63" s="44"/>
      <c r="AG63" s="44"/>
      <c r="AH63" s="409"/>
      <c r="AI63" s="409"/>
      <c r="AJ63" s="253"/>
      <c r="AK63" s="253"/>
      <c r="AL63" s="253"/>
      <c r="AM63" s="253"/>
      <c r="AN63" s="253"/>
      <c r="AO63" s="253"/>
    </row>
    <row r="64" spans="1:83" s="98" customFormat="1" hidden="1">
      <c r="A64" s="237" t="s">
        <v>826</v>
      </c>
      <c r="B64" s="145"/>
      <c r="C64" s="145"/>
      <c r="D64" s="145"/>
      <c r="E64" s="145"/>
      <c r="F64" s="145"/>
      <c r="G64" s="145"/>
      <c r="H64" s="145"/>
      <c r="I64" s="145"/>
      <c r="J64" s="145"/>
      <c r="K64" s="145"/>
      <c r="L64" s="145"/>
      <c r="M64" s="145"/>
      <c r="N64" s="145"/>
      <c r="O64" s="145"/>
      <c r="P64" s="145">
        <v>729.4</v>
      </c>
      <c r="Q64" s="145">
        <v>1660.6</v>
      </c>
      <c r="R64" s="145">
        <v>1673.4</v>
      </c>
      <c r="S64" s="145">
        <v>1804</v>
      </c>
      <c r="T64" s="145">
        <v>5123</v>
      </c>
      <c r="U64" s="145">
        <v>2290.1999999999998</v>
      </c>
      <c r="V64" s="145">
        <v>2279.1</v>
      </c>
      <c r="W64" s="145">
        <v>2108.9</v>
      </c>
      <c r="X64" s="145">
        <v>2911.5</v>
      </c>
      <c r="Y64" s="170">
        <v>3244.1</v>
      </c>
      <c r="Z64" s="170">
        <v>4361</v>
      </c>
      <c r="AA64" s="170">
        <v>5909.4</v>
      </c>
      <c r="AB64" s="170">
        <v>9075.6</v>
      </c>
      <c r="AC64" s="333"/>
      <c r="AD64" s="333"/>
      <c r="AE64" s="333"/>
      <c r="AF64" s="333"/>
      <c r="AG64" s="333"/>
      <c r="AH64" s="558"/>
      <c r="AI64" s="558"/>
      <c r="AJ64" s="254"/>
      <c r="AK64" s="254"/>
      <c r="AL64" s="254"/>
      <c r="AM64" s="254"/>
      <c r="AN64" s="254"/>
      <c r="AO64" s="254"/>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row>
    <row r="65" spans="1:83" hidden="1">
      <c r="A65" s="239" t="s">
        <v>781</v>
      </c>
      <c r="B65" s="172"/>
      <c r="C65" s="172"/>
      <c r="D65" s="172"/>
      <c r="E65" s="172"/>
      <c r="F65" s="172"/>
      <c r="G65" s="172"/>
      <c r="H65" s="172"/>
      <c r="I65" s="172"/>
      <c r="J65" s="172"/>
      <c r="K65" s="172"/>
      <c r="L65" s="172"/>
      <c r="M65" s="172"/>
      <c r="N65" s="172"/>
      <c r="O65" s="172"/>
      <c r="P65" s="172">
        <v>283.7</v>
      </c>
      <c r="Q65" s="172">
        <v>1223.8</v>
      </c>
      <c r="R65" s="172">
        <v>1374</v>
      </c>
      <c r="S65" s="172">
        <v>1434</v>
      </c>
      <c r="T65" s="172">
        <v>4622</v>
      </c>
      <c r="U65" s="172">
        <v>1834</v>
      </c>
      <c r="V65" s="172">
        <v>2107.9</v>
      </c>
      <c r="W65" s="172">
        <v>1923.9</v>
      </c>
      <c r="X65" s="172">
        <v>2724.2</v>
      </c>
      <c r="Y65" s="171">
        <v>3079.8</v>
      </c>
      <c r="Z65" s="171">
        <v>4188</v>
      </c>
      <c r="AA65" s="171">
        <v>5721.1</v>
      </c>
      <c r="AB65" s="171">
        <v>8889.2999999999993</v>
      </c>
      <c r="AC65" s="44"/>
      <c r="AD65" s="44"/>
      <c r="AE65" s="44"/>
      <c r="AF65" s="44"/>
      <c r="AG65" s="44"/>
      <c r="AH65" s="409"/>
      <c r="AI65" s="409"/>
      <c r="AJ65" s="253"/>
      <c r="AK65" s="253"/>
      <c r="AL65" s="253"/>
      <c r="AM65" s="253"/>
      <c r="AN65" s="253"/>
      <c r="AO65" s="253"/>
    </row>
    <row r="66" spans="1:83" hidden="1">
      <c r="A66" s="276" t="s">
        <v>784</v>
      </c>
      <c r="B66" s="172"/>
      <c r="C66" s="172"/>
      <c r="D66" s="172"/>
      <c r="E66" s="172"/>
      <c r="F66" s="172"/>
      <c r="G66" s="172"/>
      <c r="H66" s="172"/>
      <c r="I66" s="172"/>
      <c r="J66" s="172"/>
      <c r="K66" s="172"/>
      <c r="L66" s="172"/>
      <c r="M66" s="172"/>
      <c r="N66" s="172"/>
      <c r="O66" s="172"/>
      <c r="P66" s="172">
        <v>445.6</v>
      </c>
      <c r="Q66" s="172">
        <v>436.8</v>
      </c>
      <c r="R66" s="172">
        <v>299.39999999999998</v>
      </c>
      <c r="S66" s="172">
        <v>370</v>
      </c>
      <c r="T66" s="172">
        <v>501</v>
      </c>
      <c r="U66" s="172">
        <v>456.2</v>
      </c>
      <c r="V66" s="172">
        <v>171.2</v>
      </c>
      <c r="W66" s="172">
        <v>185</v>
      </c>
      <c r="X66" s="172">
        <v>187.3</v>
      </c>
      <c r="Y66" s="171">
        <v>164.3</v>
      </c>
      <c r="Z66" s="171">
        <v>173</v>
      </c>
      <c r="AA66" s="171">
        <v>183.3</v>
      </c>
      <c r="AB66" s="278" t="s">
        <v>320</v>
      </c>
      <c r="AC66" s="44"/>
      <c r="AD66" s="44"/>
      <c r="AE66" s="44"/>
      <c r="AF66" s="44"/>
      <c r="AG66" s="44"/>
      <c r="AH66" s="409"/>
      <c r="AI66" s="409"/>
      <c r="AJ66" s="253"/>
      <c r="AK66" s="253"/>
      <c r="AL66" s="253"/>
      <c r="AM66" s="253"/>
      <c r="AN66" s="253"/>
      <c r="AO66" s="253"/>
    </row>
    <row r="67" spans="1:83" hidden="1">
      <c r="A67" s="274" t="s">
        <v>823</v>
      </c>
      <c r="B67" s="172"/>
      <c r="C67" s="172"/>
      <c r="D67" s="172"/>
      <c r="E67" s="172"/>
      <c r="F67" s="172"/>
      <c r="G67" s="172"/>
      <c r="H67" s="172"/>
      <c r="I67" s="172"/>
      <c r="J67" s="172"/>
      <c r="K67" s="172"/>
      <c r="L67" s="172"/>
      <c r="M67" s="172"/>
      <c r="N67" s="172"/>
      <c r="O67" s="172"/>
      <c r="P67" s="155">
        <v>219.3</v>
      </c>
      <c r="Q67" s="155">
        <v>241.8</v>
      </c>
      <c r="R67" s="155">
        <v>218</v>
      </c>
      <c r="S67" s="155">
        <v>290</v>
      </c>
      <c r="T67" s="155">
        <v>308.89999999999998</v>
      </c>
      <c r="U67" s="155">
        <v>407.5</v>
      </c>
      <c r="V67" s="155">
        <v>119.1</v>
      </c>
      <c r="W67" s="155">
        <v>127.8</v>
      </c>
      <c r="X67" s="155">
        <v>124.1</v>
      </c>
      <c r="Y67" s="156">
        <v>111.4</v>
      </c>
      <c r="Z67" s="156">
        <v>121.4</v>
      </c>
      <c r="AA67" s="156">
        <v>188.3</v>
      </c>
      <c r="AB67" s="156">
        <v>139.6</v>
      </c>
      <c r="AC67" s="44"/>
      <c r="AD67" s="44"/>
      <c r="AE67" s="44"/>
      <c r="AF67" s="44"/>
      <c r="AG67" s="44"/>
      <c r="AH67" s="409"/>
      <c r="AI67" s="409"/>
      <c r="AJ67" s="253"/>
      <c r="AK67" s="253"/>
      <c r="AL67" s="253"/>
      <c r="AM67" s="253"/>
      <c r="AN67" s="253"/>
      <c r="AO67" s="253"/>
    </row>
    <row r="68" spans="1:83" hidden="1">
      <c r="A68" s="274" t="s">
        <v>824</v>
      </c>
      <c r="B68" s="172"/>
      <c r="C68" s="172"/>
      <c r="D68" s="172"/>
      <c r="E68" s="172"/>
      <c r="F68" s="172"/>
      <c r="G68" s="172"/>
      <c r="H68" s="172"/>
      <c r="I68" s="172"/>
      <c r="J68" s="172"/>
      <c r="K68" s="172"/>
      <c r="L68" s="172"/>
      <c r="M68" s="172"/>
      <c r="N68" s="172"/>
      <c r="O68" s="172"/>
      <c r="P68" s="155">
        <v>44.6</v>
      </c>
      <c r="Q68" s="155">
        <v>26.7</v>
      </c>
      <c r="R68" s="155">
        <v>20</v>
      </c>
      <c r="S68" s="155">
        <v>17</v>
      </c>
      <c r="T68" s="155">
        <v>15.6</v>
      </c>
      <c r="U68" s="155">
        <v>16</v>
      </c>
      <c r="V68" s="155">
        <v>18.3</v>
      </c>
      <c r="W68" s="155">
        <v>19.399999999999999</v>
      </c>
      <c r="X68" s="155">
        <v>19.399999999999999</v>
      </c>
      <c r="Y68" s="156">
        <v>16.100000000000001</v>
      </c>
      <c r="Z68" s="156">
        <v>14.2</v>
      </c>
      <c r="AA68" s="168" t="s">
        <v>320</v>
      </c>
      <c r="AB68" s="168" t="s">
        <v>320</v>
      </c>
      <c r="AC68" s="44"/>
      <c r="AD68" s="44"/>
      <c r="AE68" s="44"/>
      <c r="AF68" s="44"/>
      <c r="AG68" s="44"/>
      <c r="AH68" s="409"/>
      <c r="AI68" s="409"/>
      <c r="AJ68" s="253"/>
      <c r="AK68" s="253"/>
      <c r="AL68" s="253"/>
      <c r="AM68" s="253"/>
      <c r="AN68" s="253"/>
      <c r="AO68" s="253"/>
    </row>
    <row r="69" spans="1:83" hidden="1">
      <c r="A69" s="274" t="s">
        <v>825</v>
      </c>
      <c r="B69" s="172"/>
      <c r="C69" s="172"/>
      <c r="D69" s="172"/>
      <c r="E69" s="172"/>
      <c r="F69" s="172"/>
      <c r="G69" s="172"/>
      <c r="H69" s="172"/>
      <c r="I69" s="172"/>
      <c r="J69" s="172"/>
      <c r="K69" s="172"/>
      <c r="L69" s="172"/>
      <c r="M69" s="172"/>
      <c r="N69" s="172"/>
      <c r="O69" s="172"/>
      <c r="P69" s="155">
        <v>181.8</v>
      </c>
      <c r="Q69" s="155">
        <v>168.3</v>
      </c>
      <c r="R69" s="155">
        <v>61.4</v>
      </c>
      <c r="S69" s="155">
        <v>63</v>
      </c>
      <c r="T69" s="155">
        <v>176.4</v>
      </c>
      <c r="U69" s="155">
        <v>32.700000000000003</v>
      </c>
      <c r="V69" s="155">
        <v>33.799999999999997</v>
      </c>
      <c r="W69" s="155">
        <v>37.799999999999997</v>
      </c>
      <c r="X69" s="155">
        <v>43.8</v>
      </c>
      <c r="Y69" s="156">
        <v>36.799999999999997</v>
      </c>
      <c r="Z69" s="156">
        <v>37.4</v>
      </c>
      <c r="AA69" s="168" t="s">
        <v>320</v>
      </c>
      <c r="AB69" s="168">
        <v>46.7</v>
      </c>
      <c r="AC69" s="44"/>
      <c r="AD69" s="44"/>
      <c r="AE69" s="44"/>
      <c r="AF69" s="44"/>
      <c r="AG69" s="44"/>
      <c r="AH69" s="409"/>
      <c r="AI69" s="409"/>
      <c r="AJ69" s="253"/>
      <c r="AK69" s="253"/>
      <c r="AL69" s="253"/>
      <c r="AM69" s="253"/>
      <c r="AN69" s="253"/>
      <c r="AO69" s="253"/>
    </row>
    <row r="70" spans="1:83" hidden="1">
      <c r="A70" s="276"/>
      <c r="B70" s="242"/>
      <c r="C70" s="242"/>
      <c r="D70" s="242"/>
      <c r="E70" s="242"/>
      <c r="F70" s="242"/>
      <c r="G70" s="242"/>
      <c r="H70" s="242"/>
      <c r="I70" s="242"/>
      <c r="J70" s="242"/>
      <c r="K70" s="242"/>
      <c r="L70" s="242"/>
      <c r="M70" s="242"/>
      <c r="N70" s="242"/>
      <c r="O70" s="242"/>
      <c r="P70" s="242"/>
      <c r="Q70" s="172"/>
      <c r="R70" s="172"/>
      <c r="S70" s="172"/>
      <c r="T70" s="172"/>
      <c r="U70" s="172"/>
      <c r="V70" s="172"/>
      <c r="W70" s="172"/>
      <c r="X70" s="172"/>
      <c r="Y70" s="157"/>
      <c r="Z70" s="157"/>
      <c r="AA70" s="157"/>
      <c r="AB70" s="157"/>
      <c r="AC70" s="44"/>
      <c r="AD70" s="44"/>
      <c r="AE70" s="44"/>
      <c r="AF70" s="44"/>
      <c r="AG70" s="44"/>
      <c r="AH70" s="99"/>
      <c r="AI70" s="99"/>
      <c r="AJ70" s="252"/>
      <c r="AK70" s="252"/>
      <c r="AL70" s="252"/>
      <c r="AM70" s="252"/>
      <c r="AN70" s="252"/>
      <c r="AO70" s="252"/>
    </row>
    <row r="71" spans="1:83" hidden="1">
      <c r="A71" s="274" t="s">
        <v>827</v>
      </c>
      <c r="B71" s="155"/>
      <c r="C71" s="155"/>
      <c r="D71" s="155"/>
      <c r="E71" s="155"/>
      <c r="F71" s="155"/>
      <c r="G71" s="155"/>
      <c r="H71" s="155"/>
      <c r="I71" s="155"/>
      <c r="J71" s="155"/>
      <c r="K71" s="155"/>
      <c r="L71" s="155">
        <v>2569</v>
      </c>
      <c r="M71" s="155">
        <v>2975.8</v>
      </c>
      <c r="N71" s="155">
        <v>3184.8</v>
      </c>
      <c r="O71" s="155">
        <v>3286.4</v>
      </c>
      <c r="P71" s="155">
        <v>3650.1</v>
      </c>
      <c r="Q71" s="155">
        <v>4349.6000000000004</v>
      </c>
      <c r="R71" s="155">
        <v>5326.8</v>
      </c>
      <c r="S71" s="155">
        <v>6311.6</v>
      </c>
      <c r="T71" s="155">
        <v>7028.6</v>
      </c>
      <c r="U71" s="155">
        <v>7073.3</v>
      </c>
      <c r="V71" s="155">
        <v>6651.3</v>
      </c>
      <c r="W71" s="155">
        <v>8278.9</v>
      </c>
      <c r="X71" s="155">
        <v>9304.9</v>
      </c>
      <c r="Y71" s="156">
        <v>9566</v>
      </c>
      <c r="Z71" s="156">
        <v>9832.7000000000007</v>
      </c>
      <c r="AA71" s="156">
        <v>11497.6</v>
      </c>
      <c r="AB71" s="156">
        <v>10963.5</v>
      </c>
      <c r="AC71" s="58"/>
      <c r="AD71" s="58"/>
      <c r="AE71" s="58"/>
      <c r="AF71" s="58"/>
      <c r="AG71" s="58"/>
      <c r="AH71" s="409"/>
      <c r="AI71" s="409"/>
      <c r="AJ71" s="253"/>
      <c r="AK71" s="253"/>
      <c r="AL71" s="253"/>
      <c r="AM71" s="253"/>
      <c r="AN71" s="253"/>
      <c r="AO71" s="253"/>
    </row>
    <row r="72" spans="1:83" hidden="1">
      <c r="A72" s="232" t="s">
        <v>828</v>
      </c>
      <c r="B72" s="155"/>
      <c r="C72" s="155"/>
      <c r="D72" s="155"/>
      <c r="E72" s="155"/>
      <c r="F72" s="155"/>
      <c r="G72" s="155"/>
      <c r="H72" s="155"/>
      <c r="I72" s="155"/>
      <c r="J72" s="155"/>
      <c r="K72" s="155"/>
      <c r="L72" s="155">
        <v>2808.1</v>
      </c>
      <c r="M72" s="155">
        <v>3206.2</v>
      </c>
      <c r="N72" s="155">
        <v>3544.2</v>
      </c>
      <c r="O72" s="155">
        <v>3681.3</v>
      </c>
      <c r="P72" s="155">
        <v>3774.4</v>
      </c>
      <c r="Q72" s="155">
        <v>4147.8</v>
      </c>
      <c r="R72" s="155">
        <v>5319.1</v>
      </c>
      <c r="S72" s="155">
        <v>5775.8</v>
      </c>
      <c r="T72" s="155">
        <v>6552.4</v>
      </c>
      <c r="U72" s="155">
        <v>7551.8</v>
      </c>
      <c r="V72" s="155">
        <v>6687.2</v>
      </c>
      <c r="W72" s="155">
        <v>8092.6</v>
      </c>
      <c r="X72" s="155">
        <v>9370.6</v>
      </c>
      <c r="Y72" s="156">
        <v>10943.9</v>
      </c>
      <c r="Z72" s="156">
        <v>12505.1</v>
      </c>
      <c r="AA72" s="156">
        <v>14489.8</v>
      </c>
      <c r="AB72" s="156">
        <v>13496.1</v>
      </c>
      <c r="AC72" s="58"/>
      <c r="AD72" s="58"/>
      <c r="AE72" s="58"/>
      <c r="AF72" s="58"/>
      <c r="AG72" s="58"/>
      <c r="AH72" s="409"/>
      <c r="AI72" s="409"/>
      <c r="AJ72" s="253"/>
      <c r="AK72" s="253"/>
      <c r="AL72" s="253"/>
      <c r="AM72" s="253"/>
      <c r="AN72" s="253"/>
      <c r="AO72" s="253"/>
    </row>
    <row r="73" spans="1:83" s="316" customFormat="1">
      <c r="A73" s="314" t="s">
        <v>771</v>
      </c>
      <c r="B73" s="315"/>
      <c r="C73" s="315"/>
      <c r="D73" s="315"/>
      <c r="E73" s="315"/>
      <c r="F73" s="315"/>
      <c r="G73" s="315"/>
      <c r="H73" s="315"/>
      <c r="I73" s="315"/>
      <c r="J73" s="315"/>
      <c r="K73" s="315"/>
      <c r="L73" s="315"/>
      <c r="M73" s="315"/>
      <c r="N73" s="315"/>
      <c r="O73" s="315"/>
      <c r="P73" s="315"/>
      <c r="Q73" s="315"/>
      <c r="R73" s="315"/>
      <c r="S73" s="315"/>
      <c r="T73" s="315"/>
      <c r="U73" s="315"/>
      <c r="V73" s="315"/>
      <c r="W73" s="315"/>
      <c r="X73" s="315"/>
      <c r="Y73" s="504">
        <f>'Fin (Tb14)'!B132</f>
        <v>-523.95220999999992</v>
      </c>
      <c r="Z73" s="504">
        <f>'Fin (Tb14)'!C132</f>
        <v>-3278.0487400000002</v>
      </c>
      <c r="AA73" s="504">
        <f>'Fin (Tb14)'!D132</f>
        <v>-3579.0405000000001</v>
      </c>
      <c r="AB73" s="504">
        <f>'Fin (Tb14)'!E132</f>
        <v>-3012.4</v>
      </c>
      <c r="AC73" s="504">
        <f>'Fin (Tb14)'!F132</f>
        <v>-3086.8</v>
      </c>
      <c r="AD73" s="504">
        <f>'Fin (Tb14)'!G132</f>
        <v>-1794.6</v>
      </c>
      <c r="AE73" s="504">
        <f>'Fin (Tb14)'!H132</f>
        <v>-2048.3000000000002</v>
      </c>
      <c r="AF73" s="504">
        <f>'Fin (Tb14)'!I132</f>
        <v>-4172</v>
      </c>
      <c r="AG73" s="504">
        <f>'Fin (Tb14)'!J132</f>
        <v>-7304.4</v>
      </c>
      <c r="AH73" s="504">
        <f>'Fin (Tb14)'!K132</f>
        <v>-6270.3</v>
      </c>
      <c r="AI73" s="504">
        <f>'Fin (Tb14)'!L132</f>
        <v>-5964.7</v>
      </c>
      <c r="AJ73" s="255">
        <f>'Fin (Tb14)'!M132</f>
        <v>-4785.1000000000004</v>
      </c>
      <c r="AK73" s="255">
        <f>'Fin (Tb14)'!N132</f>
        <v>-3798.7</v>
      </c>
      <c r="AL73" s="255">
        <f>'Fin (Tb14)'!O132</f>
        <v>-2707.6</v>
      </c>
      <c r="AM73" s="255">
        <f>'Fin (Tb14)'!P132</f>
        <v>-1442.4</v>
      </c>
      <c r="AN73" s="255">
        <f>'Fin (Tb14)'!Q132</f>
        <v>-48.2</v>
      </c>
      <c r="AO73" s="255">
        <f>'Fin (Tb14)'!R132</f>
        <v>0</v>
      </c>
    </row>
    <row r="74" spans="1:83" s="98" customFormat="1">
      <c r="A74" s="237" t="s">
        <v>829</v>
      </c>
      <c r="B74" s="145"/>
      <c r="C74" s="145"/>
      <c r="D74" s="145"/>
      <c r="E74" s="145"/>
      <c r="F74" s="145"/>
      <c r="G74" s="145"/>
      <c r="H74" s="145"/>
      <c r="I74" s="145"/>
      <c r="J74" s="145"/>
      <c r="K74" s="145"/>
      <c r="L74" s="145">
        <v>-232.3</v>
      </c>
      <c r="M74" s="145">
        <v>-230.4</v>
      </c>
      <c r="N74" s="145">
        <v>-359.4</v>
      </c>
      <c r="O74" s="145">
        <v>-450</v>
      </c>
      <c r="P74" s="145">
        <v>-124.3</v>
      </c>
      <c r="Q74" s="145">
        <v>201.8</v>
      </c>
      <c r="R74" s="145">
        <v>7.6</v>
      </c>
      <c r="S74" s="145">
        <v>535.79999999999995</v>
      </c>
      <c r="T74" s="145">
        <v>321</v>
      </c>
      <c r="U74" s="145">
        <v>-478.5</v>
      </c>
      <c r="V74" s="145">
        <v>-35.9</v>
      </c>
      <c r="W74" s="145">
        <v>186.3</v>
      </c>
      <c r="X74" s="145">
        <v>-65.7</v>
      </c>
      <c r="Y74" s="170">
        <v>-1377.9</v>
      </c>
      <c r="Z74" s="170">
        <v>-2672.4</v>
      </c>
      <c r="AA74" s="170">
        <v>-2992.2</v>
      </c>
      <c r="AB74" s="170">
        <f>AB71-AB72</f>
        <v>-2532.6000000000004</v>
      </c>
      <c r="AC74" s="504"/>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row>
    <row r="75" spans="1:83">
      <c r="A75" s="243" t="s">
        <v>830</v>
      </c>
      <c r="B75" s="244"/>
      <c r="C75" s="244"/>
      <c r="D75" s="244"/>
      <c r="E75" s="244"/>
      <c r="F75" s="244"/>
      <c r="G75" s="244"/>
      <c r="H75" s="244"/>
      <c r="I75" s="244"/>
      <c r="J75" s="244"/>
      <c r="K75" s="244"/>
      <c r="L75" s="244">
        <v>-2.6000000000000002E-2</v>
      </c>
      <c r="M75" s="244">
        <v>-2.4E-2</v>
      </c>
      <c r="N75" s="244">
        <v>-3.7000000000000005E-2</v>
      </c>
      <c r="O75" s="244">
        <v>-3.9E-2</v>
      </c>
      <c r="P75" s="244">
        <v>-0.01</v>
      </c>
      <c r="Q75" s="244">
        <v>1.3999999999999999E-2</v>
      </c>
      <c r="R75" s="244">
        <v>5.0348797922449592E-4</v>
      </c>
      <c r="S75" s="244">
        <v>3.1710521643407548E-2</v>
      </c>
      <c r="T75" s="244">
        <v>1.7000000000000001E-2</v>
      </c>
      <c r="U75" s="244">
        <v>-2.2000000000000002E-2</v>
      </c>
      <c r="V75" s="244">
        <v>-2E-3</v>
      </c>
      <c r="W75" s="244">
        <v>6.9999999999999993E-3</v>
      </c>
      <c r="X75" s="244">
        <v>-2E-3</v>
      </c>
      <c r="Y75" s="245">
        <v>-4.2999999999999997E-2</v>
      </c>
      <c r="Z75" s="245">
        <v>-7.6999999999999999E-2</v>
      </c>
      <c r="AA75" s="245">
        <v>-7.2999999999999995E-2</v>
      </c>
      <c r="AB75" s="245">
        <v>-0.05</v>
      </c>
      <c r="AC75" s="60"/>
      <c r="AD75" s="92"/>
      <c r="AE75" s="92"/>
      <c r="AF75" s="92"/>
      <c r="AG75" s="92"/>
    </row>
    <row r="76" spans="1:83">
      <c r="A76" s="246"/>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56"/>
      <c r="Z76" s="157"/>
      <c r="AA76" s="157"/>
      <c r="AB76" s="157"/>
      <c r="AC76" s="44"/>
      <c r="AD76" s="92"/>
      <c r="AE76" s="92"/>
      <c r="AF76" s="92"/>
      <c r="AG76" s="92"/>
    </row>
    <row r="77" spans="1:83" s="98" customFormat="1">
      <c r="A77" s="237" t="s">
        <v>831</v>
      </c>
      <c r="B77" s="145"/>
      <c r="C77" s="145"/>
      <c r="D77" s="145"/>
      <c r="E77" s="145"/>
      <c r="F77" s="145"/>
      <c r="G77" s="145"/>
      <c r="H77" s="145"/>
      <c r="I77" s="145"/>
      <c r="J77" s="145"/>
      <c r="K77" s="145"/>
      <c r="L77" s="145"/>
      <c r="M77" s="145"/>
      <c r="N77" s="145"/>
      <c r="O77" s="240">
        <v>576.6</v>
      </c>
      <c r="P77" s="240">
        <v>431.3</v>
      </c>
      <c r="Q77" s="240">
        <v>123.6</v>
      </c>
      <c r="R77" s="240">
        <v>155.80000000000001</v>
      </c>
      <c r="S77" s="240">
        <v>-316.8</v>
      </c>
      <c r="T77" s="240">
        <v>-78.900000000000006</v>
      </c>
      <c r="U77" s="240">
        <v>478.5</v>
      </c>
      <c r="V77" s="240">
        <v>35.9</v>
      </c>
      <c r="W77" s="240">
        <v>-186.3</v>
      </c>
      <c r="X77" s="240">
        <v>65.7</v>
      </c>
      <c r="Y77" s="241">
        <v>1377.9</v>
      </c>
      <c r="Z77" s="241">
        <v>2672.4</v>
      </c>
      <c r="AA77" s="208">
        <v>2992.2</v>
      </c>
      <c r="AB77" s="208">
        <v>2532.6</v>
      </c>
      <c r="AC77" s="333"/>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2"/>
      <c r="CD77" s="92"/>
      <c r="CE77" s="92"/>
    </row>
    <row r="78" spans="1:83" s="101" customFormat="1" ht="14.5" thickBot="1">
      <c r="A78" s="247" t="s">
        <v>830</v>
      </c>
      <c r="B78" s="248"/>
      <c r="C78" s="248"/>
      <c r="D78" s="248"/>
      <c r="E78" s="248"/>
      <c r="F78" s="248"/>
      <c r="G78" s="248"/>
      <c r="H78" s="248"/>
      <c r="I78" s="248"/>
      <c r="J78" s="248"/>
      <c r="K78" s="248"/>
      <c r="L78" s="248"/>
      <c r="M78" s="248"/>
      <c r="N78" s="248"/>
      <c r="O78" s="249">
        <v>5.1999999999999998E-2</v>
      </c>
      <c r="P78" s="249">
        <v>3.5000000000000003E-2</v>
      </c>
      <c r="Q78" s="249">
        <v>0.01</v>
      </c>
      <c r="R78" s="249">
        <v>0.01</v>
      </c>
      <c r="S78" s="249">
        <v>-1.9E-2</v>
      </c>
      <c r="T78" s="249">
        <v>-4.0000000000000001E-3</v>
      </c>
      <c r="U78" s="249">
        <v>2.1999999999999999E-2</v>
      </c>
      <c r="V78" s="249">
        <v>2E-3</v>
      </c>
      <c r="W78" s="249">
        <v>-7.0000000000000001E-3</v>
      </c>
      <c r="X78" s="249">
        <v>2E-3</v>
      </c>
      <c r="Y78" s="250">
        <v>4.2999999999999997E-2</v>
      </c>
      <c r="Z78" s="250">
        <v>7.6999999999999999E-2</v>
      </c>
      <c r="AA78" s="250">
        <v>7.2999999999999995E-2</v>
      </c>
      <c r="AB78" s="250">
        <v>0.05</v>
      </c>
      <c r="AC78" s="56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2"/>
      <c r="CD78" s="92"/>
      <c r="CE78" s="92"/>
    </row>
    <row r="79" spans="1:83" ht="14.5" thickTop="1">
      <c r="A79" s="66"/>
      <c r="B79" s="329"/>
      <c r="C79" s="329"/>
      <c r="D79" s="329"/>
      <c r="E79" s="329"/>
      <c r="F79" s="329"/>
      <c r="G79" s="329"/>
      <c r="H79" s="329"/>
      <c r="I79" s="329"/>
      <c r="J79" s="329"/>
      <c r="K79" s="329"/>
      <c r="L79" s="102"/>
      <c r="M79" s="102"/>
      <c r="N79" s="102"/>
      <c r="O79" s="102"/>
      <c r="P79" s="102"/>
      <c r="Q79" s="102"/>
      <c r="R79" s="102"/>
      <c r="S79" s="102"/>
      <c r="T79" s="102"/>
      <c r="U79" s="102"/>
      <c r="V79" s="102"/>
      <c r="W79" s="102"/>
      <c r="X79" s="102"/>
      <c r="Y79" s="67"/>
      <c r="Z79" s="67"/>
      <c r="AA79" s="67"/>
      <c r="AB79" s="67"/>
      <c r="AC79" s="30"/>
    </row>
    <row r="80" spans="1:83" ht="24">
      <c r="A80" s="68" t="s">
        <v>832</v>
      </c>
      <c r="B80" s="330"/>
      <c r="C80" s="330"/>
      <c r="D80" s="330"/>
      <c r="E80" s="330"/>
      <c r="F80" s="330"/>
      <c r="G80" s="330"/>
      <c r="H80" s="330"/>
      <c r="I80" s="330"/>
      <c r="J80" s="330"/>
      <c r="K80" s="330"/>
      <c r="L80" s="102"/>
      <c r="M80" s="102"/>
      <c r="N80" s="102"/>
      <c r="O80" s="102"/>
      <c r="P80" s="102"/>
      <c r="Q80" s="102"/>
      <c r="R80" s="102"/>
      <c r="S80" s="102"/>
      <c r="T80" s="102"/>
      <c r="U80" s="102"/>
      <c r="V80" s="102"/>
      <c r="W80" s="102"/>
      <c r="X80" s="102"/>
      <c r="Y80" s="67"/>
      <c r="Z80" s="67"/>
      <c r="AA80" s="67"/>
      <c r="AB80" s="67"/>
      <c r="AC80" s="30"/>
    </row>
    <row r="81" spans="1:33" ht="48">
      <c r="A81" s="68" t="s">
        <v>833</v>
      </c>
      <c r="B81" s="330"/>
      <c r="C81" s="330"/>
      <c r="D81" s="330"/>
      <c r="E81" s="330"/>
      <c r="F81" s="330"/>
      <c r="G81" s="330"/>
      <c r="H81" s="330"/>
      <c r="I81" s="330"/>
      <c r="J81" s="330"/>
      <c r="K81" s="330"/>
      <c r="L81" s="102"/>
      <c r="M81" s="102"/>
      <c r="N81" s="102"/>
      <c r="O81" s="102"/>
      <c r="P81" s="102"/>
      <c r="Q81" s="102"/>
      <c r="R81" s="102"/>
      <c r="S81" s="102"/>
      <c r="T81" s="102"/>
      <c r="U81" s="102"/>
      <c r="V81" s="102"/>
      <c r="W81" s="102"/>
      <c r="X81" s="102"/>
      <c r="Y81" s="67"/>
      <c r="Z81" s="67"/>
      <c r="AA81" s="67"/>
      <c r="AB81" s="67"/>
      <c r="AC81" s="30"/>
      <c r="AD81" s="92"/>
      <c r="AE81" s="92"/>
      <c r="AF81" s="92"/>
      <c r="AG81" s="92"/>
    </row>
    <row r="82" spans="1:33">
      <c r="A82" s="68"/>
      <c r="B82" s="330"/>
      <c r="C82" s="330"/>
      <c r="D82" s="330"/>
      <c r="E82" s="330"/>
      <c r="F82" s="330"/>
      <c r="G82" s="330"/>
      <c r="H82" s="330"/>
      <c r="I82" s="330"/>
      <c r="J82" s="330"/>
      <c r="K82" s="330"/>
      <c r="L82" s="102"/>
      <c r="M82" s="102"/>
      <c r="N82" s="102"/>
      <c r="O82" s="102"/>
      <c r="P82" s="102"/>
      <c r="Q82" s="102"/>
      <c r="R82" s="102"/>
      <c r="S82" s="102"/>
      <c r="T82" s="102"/>
      <c r="U82" s="102"/>
      <c r="V82" s="102"/>
      <c r="W82" s="102"/>
      <c r="X82" s="102"/>
      <c r="Y82" s="67"/>
      <c r="Z82" s="67"/>
      <c r="AA82" s="67"/>
      <c r="AB82" s="67"/>
      <c r="AC82" s="30"/>
      <c r="AD82" s="92"/>
      <c r="AE82" s="92"/>
      <c r="AF82" s="92"/>
      <c r="AG82" s="92"/>
    </row>
    <row r="83" spans="1:33">
      <c r="AC83" s="30"/>
      <c r="AD83" s="92"/>
      <c r="AE83" s="92"/>
      <c r="AF83" s="92"/>
      <c r="AG83" s="92"/>
    </row>
    <row r="84" spans="1:33">
      <c r="AC84" s="30"/>
      <c r="AD84" s="92"/>
      <c r="AE84" s="92"/>
      <c r="AF84" s="92"/>
      <c r="AG84" s="92"/>
    </row>
    <row r="85" spans="1:33">
      <c r="AC85" s="30"/>
      <c r="AD85" s="92"/>
      <c r="AE85" s="92"/>
      <c r="AF85" s="92"/>
      <c r="AG85" s="92"/>
    </row>
    <row r="86" spans="1:33">
      <c r="AC86" s="30"/>
      <c r="AD86" s="92"/>
      <c r="AE86" s="92"/>
      <c r="AF86" s="92"/>
      <c r="AG86" s="92"/>
    </row>
    <row r="87" spans="1:33">
      <c r="AC87" s="30"/>
      <c r="AD87" s="92"/>
      <c r="AE87" s="92"/>
      <c r="AF87" s="92"/>
      <c r="AG87" s="92"/>
    </row>
    <row r="88" spans="1:33">
      <c r="AC88" s="30"/>
      <c r="AD88" s="92"/>
      <c r="AE88" s="92"/>
      <c r="AF88" s="92"/>
      <c r="AG88" s="92"/>
    </row>
    <row r="89" spans="1:33">
      <c r="AC89" s="30"/>
      <c r="AD89" s="92"/>
      <c r="AE89" s="92"/>
      <c r="AF89" s="92"/>
      <c r="AG89" s="92"/>
    </row>
    <row r="90" spans="1:33">
      <c r="AC90" s="30"/>
      <c r="AD90" s="92"/>
      <c r="AE90" s="92"/>
      <c r="AF90" s="92"/>
      <c r="AG90" s="92"/>
    </row>
    <row r="91" spans="1:33">
      <c r="AC91" s="30"/>
      <c r="AD91" s="92"/>
      <c r="AE91" s="92"/>
      <c r="AF91" s="92"/>
      <c r="AG91" s="92"/>
    </row>
    <row r="92" spans="1:33">
      <c r="AC92" s="30"/>
      <c r="AD92" s="92"/>
      <c r="AE92" s="92"/>
      <c r="AF92" s="92"/>
      <c r="AG92" s="92"/>
    </row>
    <row r="93" spans="1:33">
      <c r="AC93" s="30"/>
      <c r="AD93" s="92"/>
      <c r="AE93" s="92"/>
      <c r="AF93" s="92"/>
      <c r="AG93" s="92"/>
    </row>
    <row r="94" spans="1:33">
      <c r="AC94" s="30"/>
      <c r="AD94" s="92"/>
      <c r="AE94" s="92"/>
      <c r="AF94" s="92"/>
      <c r="AG94" s="92"/>
    </row>
    <row r="95" spans="1:33">
      <c r="AC95" s="30"/>
      <c r="AD95" s="92"/>
      <c r="AE95" s="92"/>
      <c r="AF95" s="92"/>
      <c r="AG95" s="92"/>
    </row>
    <row r="96" spans="1:33">
      <c r="AC96" s="30"/>
      <c r="AD96" s="92"/>
      <c r="AE96" s="92"/>
      <c r="AF96" s="92"/>
      <c r="AG96" s="92"/>
    </row>
    <row r="97" spans="29:29" s="92" customFormat="1">
      <c r="AC97" s="30"/>
    </row>
    <row r="98" spans="29:29" s="92" customFormat="1">
      <c r="AC98" s="30"/>
    </row>
    <row r="99" spans="29:29" s="92" customFormat="1">
      <c r="AC99" s="30"/>
    </row>
    <row r="100" spans="29:29" s="92" customFormat="1">
      <c r="AC100" s="30"/>
    </row>
    <row r="101" spans="29:29" s="92" customFormat="1">
      <c r="AC101" s="30"/>
    </row>
    <row r="102" spans="29:29" s="92" customFormat="1">
      <c r="AC102" s="30"/>
    </row>
    <row r="103" spans="29:29" s="92" customFormat="1">
      <c r="AC103" s="30"/>
    </row>
    <row r="104" spans="29:29" s="92" customFormat="1">
      <c r="AC104" s="30"/>
    </row>
    <row r="105" spans="29:29" s="92" customFormat="1">
      <c r="AC105" s="30"/>
    </row>
    <row r="106" spans="29:29" s="92" customFormat="1">
      <c r="AC106" s="30"/>
    </row>
    <row r="107" spans="29:29" s="92" customFormat="1">
      <c r="AC107" s="30"/>
    </row>
    <row r="108" spans="29:29" s="92" customFormat="1">
      <c r="AC108" s="30"/>
    </row>
    <row r="109" spans="29:29" s="92" customFormat="1">
      <c r="AC109" s="30"/>
    </row>
    <row r="110" spans="29:29" s="92" customFormat="1">
      <c r="AC110" s="30"/>
    </row>
    <row r="111" spans="29:29" s="92" customFormat="1">
      <c r="AC111" s="30"/>
    </row>
    <row r="112" spans="29:29" s="92" customFormat="1">
      <c r="AC112" s="30"/>
    </row>
    <row r="113" spans="29:29" s="92" customFormat="1">
      <c r="AC113" s="30"/>
    </row>
    <row r="114" spans="29:29" s="92" customFormat="1">
      <c r="AC114" s="30"/>
    </row>
    <row r="115" spans="29:29" s="92" customFormat="1">
      <c r="AC115" s="30"/>
    </row>
    <row r="116" spans="29:29" s="92" customFormat="1">
      <c r="AC116" s="30"/>
    </row>
    <row r="117" spans="29:29" s="92" customFormat="1">
      <c r="AC117" s="30"/>
    </row>
    <row r="118" spans="29:29" s="92" customFormat="1">
      <c r="AC118" s="30"/>
    </row>
    <row r="119" spans="29:29" s="92" customFormat="1">
      <c r="AC119" s="30"/>
    </row>
    <row r="120" spans="29:29" s="92" customFormat="1">
      <c r="AC120" s="30"/>
    </row>
    <row r="121" spans="29:29" s="92" customFormat="1">
      <c r="AC121" s="30"/>
    </row>
    <row r="122" spans="29:29" s="92" customFormat="1">
      <c r="AC122" s="30"/>
    </row>
    <row r="123" spans="29:29" s="92" customFormat="1">
      <c r="AC123" s="30"/>
    </row>
    <row r="124" spans="29:29" s="92" customFormat="1">
      <c r="AC124" s="30"/>
    </row>
    <row r="125" spans="29:29" s="92" customFormat="1">
      <c r="AC125" s="30"/>
    </row>
    <row r="126" spans="29:29" s="92" customFormat="1">
      <c r="AC126" s="30"/>
    </row>
    <row r="127" spans="29:29" s="92" customFormat="1">
      <c r="AC127" s="30"/>
    </row>
    <row r="128" spans="29:29" s="92" customFormat="1">
      <c r="AC128" s="30"/>
    </row>
    <row r="129" spans="29:29" s="92" customFormat="1">
      <c r="AC129" s="30"/>
    </row>
    <row r="130" spans="29:29" s="92" customFormat="1">
      <c r="AC130" s="30"/>
    </row>
    <row r="131" spans="29:29" s="92" customFormat="1">
      <c r="AC131" s="30"/>
    </row>
    <row r="132" spans="29:29" s="92" customFormat="1">
      <c r="AC132" s="30"/>
    </row>
    <row r="133" spans="29:29" s="92" customFormat="1">
      <c r="AC133" s="30"/>
    </row>
    <row r="134" spans="29:29" s="92" customFormat="1">
      <c r="AC134" s="30"/>
    </row>
    <row r="135" spans="29:29" s="92" customFormat="1">
      <c r="AC135" s="30"/>
    </row>
    <row r="136" spans="29:29" s="92" customFormat="1">
      <c r="AC136" s="30"/>
    </row>
    <row r="137" spans="29:29" s="92" customFormat="1">
      <c r="AC137" s="30"/>
    </row>
    <row r="138" spans="29:29" s="92" customFormat="1">
      <c r="AC138" s="30"/>
    </row>
    <row r="139" spans="29:29" s="92" customFormat="1">
      <c r="AC139" s="30"/>
    </row>
    <row r="140" spans="29:29" s="92" customFormat="1">
      <c r="AC140" s="30"/>
    </row>
    <row r="141" spans="29:29" s="92" customFormat="1">
      <c r="AC141" s="30"/>
    </row>
    <row r="142" spans="29:29" s="92" customFormat="1">
      <c r="AC142" s="30"/>
    </row>
    <row r="143" spans="29:29" s="92" customFormat="1">
      <c r="AC143" s="30"/>
    </row>
    <row r="144" spans="29:29" s="92" customFormat="1">
      <c r="AC144" s="30"/>
    </row>
    <row r="145" spans="29:29" s="92" customFormat="1">
      <c r="AC145" s="30"/>
    </row>
    <row r="146" spans="29:29" s="92" customFormat="1">
      <c r="AC146" s="30"/>
    </row>
    <row r="147" spans="29:29" s="92" customFormat="1">
      <c r="AC147" s="30"/>
    </row>
    <row r="148" spans="29:29" s="92" customFormat="1">
      <c r="AC148" s="30"/>
    </row>
    <row r="149" spans="29:29" s="92" customFormat="1">
      <c r="AC149" s="30"/>
    </row>
    <row r="150" spans="29:29" s="92" customFormat="1">
      <c r="AC150" s="30"/>
    </row>
    <row r="151" spans="29:29" s="92" customFormat="1">
      <c r="AC151" s="30"/>
    </row>
    <row r="152" spans="29:29" s="92" customFormat="1">
      <c r="AC152" s="30"/>
    </row>
    <row r="153" spans="29:29" s="92" customFormat="1">
      <c r="AC153" s="30"/>
    </row>
    <row r="154" spans="29:29" s="92" customFormat="1">
      <c r="AC154" s="30"/>
    </row>
    <row r="155" spans="29:29" s="92" customFormat="1">
      <c r="AC155" s="30"/>
    </row>
    <row r="156" spans="29:29" s="92" customFormat="1">
      <c r="AC156" s="30"/>
    </row>
    <row r="157" spans="29:29" s="92" customFormat="1">
      <c r="AC157" s="30"/>
    </row>
    <row r="158" spans="29:29" s="92" customFormat="1">
      <c r="AC158" s="30"/>
    </row>
    <row r="159" spans="29:29" s="92" customFormat="1">
      <c r="AC159" s="30"/>
    </row>
    <row r="160" spans="29:29" s="92" customFormat="1">
      <c r="AC160" s="30"/>
    </row>
    <row r="161" spans="29:29" s="92" customFormat="1">
      <c r="AC161" s="30"/>
    </row>
    <row r="162" spans="29:29" s="92" customFormat="1">
      <c r="AC162" s="30"/>
    </row>
    <row r="163" spans="29:29" s="92" customFormat="1">
      <c r="AC163" s="30"/>
    </row>
    <row r="164" spans="29:29" s="92" customFormat="1">
      <c r="AC164" s="30"/>
    </row>
    <row r="165" spans="29:29" s="92" customFormat="1">
      <c r="AC165" s="30"/>
    </row>
    <row r="166" spans="29:29" s="92" customFormat="1">
      <c r="AC166" s="30"/>
    </row>
    <row r="167" spans="29:29" s="92" customFormat="1">
      <c r="AC167" s="30"/>
    </row>
    <row r="168" spans="29:29" s="92" customFormat="1">
      <c r="AC168" s="30"/>
    </row>
    <row r="169" spans="29:29" s="92" customFormat="1">
      <c r="AC169" s="30"/>
    </row>
    <row r="170" spans="29:29" s="92" customFormat="1">
      <c r="AC170" s="30"/>
    </row>
    <row r="171" spans="29:29" s="92" customFormat="1">
      <c r="AC171" s="30"/>
    </row>
    <row r="172" spans="29:29" s="92" customFormat="1">
      <c r="AC172" s="30"/>
    </row>
    <row r="173" spans="29:29" s="92" customFormat="1">
      <c r="AC173" s="30"/>
    </row>
    <row r="174" spans="29:29" s="92" customFormat="1">
      <c r="AC174" s="30"/>
    </row>
    <row r="175" spans="29:29" s="92" customFormat="1">
      <c r="AC175" s="30"/>
    </row>
    <row r="176" spans="29:29" s="92" customFormat="1">
      <c r="AC176" s="30"/>
    </row>
    <row r="177" spans="29:29" s="92" customFormat="1">
      <c r="AC177" s="30"/>
    </row>
    <row r="178" spans="29:29" s="92" customFormat="1">
      <c r="AC178" s="30"/>
    </row>
    <row r="179" spans="29:29" s="92" customFormat="1">
      <c r="AC179" s="30"/>
    </row>
    <row r="180" spans="29:29" s="92" customFormat="1">
      <c r="AC180" s="30"/>
    </row>
    <row r="181" spans="29:29" s="92" customFormat="1">
      <c r="AC181" s="30"/>
    </row>
    <row r="182" spans="29:29" s="92" customFormat="1">
      <c r="AC182" s="30"/>
    </row>
    <row r="183" spans="29:29" s="92" customFormat="1">
      <c r="AC183" s="30"/>
    </row>
    <row r="184" spans="29:29" s="92" customFormat="1">
      <c r="AC184" s="30"/>
    </row>
    <row r="185" spans="29:29" s="92" customFormat="1">
      <c r="AC185" s="30"/>
    </row>
    <row r="186" spans="29:29" s="92" customFormat="1">
      <c r="AC186" s="30"/>
    </row>
    <row r="187" spans="29:29" s="92" customFormat="1">
      <c r="AC187" s="30"/>
    </row>
    <row r="188" spans="29:29" s="92" customFormat="1">
      <c r="AC188" s="30"/>
    </row>
    <row r="189" spans="29:29" s="92" customFormat="1">
      <c r="AC189" s="30"/>
    </row>
    <row r="190" spans="29:29" s="92" customFormat="1">
      <c r="AC190" s="30"/>
    </row>
    <row r="191" spans="29:29" s="92" customFormat="1">
      <c r="AC191" s="30"/>
    </row>
    <row r="192" spans="29:29" s="92" customFormat="1">
      <c r="AC192" s="30"/>
    </row>
    <row r="193" spans="29:29" s="92" customFormat="1">
      <c r="AC193" s="30"/>
    </row>
    <row r="194" spans="29:29" s="92" customFormat="1">
      <c r="AC194" s="30"/>
    </row>
    <row r="195" spans="29:29" s="92" customFormat="1">
      <c r="AC195" s="30"/>
    </row>
    <row r="196" spans="29:29" s="92" customFormat="1">
      <c r="AC196" s="30"/>
    </row>
    <row r="197" spans="29:29" s="92" customFormat="1">
      <c r="AC197" s="30"/>
    </row>
    <row r="198" spans="29:29" s="92" customFormat="1">
      <c r="AC198" s="30"/>
    </row>
    <row r="199" spans="29:29" s="92" customFormat="1">
      <c r="AC199" s="30"/>
    </row>
    <row r="200" spans="29:29" s="92" customFormat="1">
      <c r="AC200" s="30"/>
    </row>
    <row r="201" spans="29:29" s="92" customFormat="1">
      <c r="AC201" s="30"/>
    </row>
    <row r="202" spans="29:29" s="92" customFormat="1">
      <c r="AC202" s="30"/>
    </row>
    <row r="203" spans="29:29" s="92" customFormat="1">
      <c r="AC203" s="30"/>
    </row>
    <row r="204" spans="29:29" s="92" customFormat="1">
      <c r="AC204" s="30"/>
    </row>
    <row r="205" spans="29:29" s="92" customFormat="1">
      <c r="AC205" s="30"/>
    </row>
    <row r="206" spans="29:29" s="92" customFormat="1">
      <c r="AC206" s="30"/>
    </row>
    <row r="207" spans="29:29" s="92" customFormat="1">
      <c r="AC207" s="30"/>
    </row>
    <row r="208" spans="29:29" s="92" customFormat="1">
      <c r="AC208" s="30"/>
    </row>
    <row r="209" spans="29:29" s="92" customFormat="1">
      <c r="AC209" s="30"/>
    </row>
    <row r="210" spans="29:29" s="92" customFormat="1">
      <c r="AC210" s="30"/>
    </row>
    <row r="211" spans="29:29" s="92" customFormat="1">
      <c r="AC211" s="30"/>
    </row>
    <row r="212" spans="29:29" s="92" customFormat="1">
      <c r="AC212" s="30"/>
    </row>
    <row r="213" spans="29:29" s="92" customFormat="1">
      <c r="AC213" s="30"/>
    </row>
    <row r="214" spans="29:29" s="92" customFormat="1">
      <c r="AC214" s="30"/>
    </row>
    <row r="215" spans="29:29" s="92" customFormat="1">
      <c r="AC215" s="30"/>
    </row>
    <row r="216" spans="29:29" s="92" customFormat="1">
      <c r="AC216" s="30"/>
    </row>
    <row r="217" spans="29:29" s="92" customFormat="1">
      <c r="AC217" s="30"/>
    </row>
    <row r="218" spans="29:29" s="92" customFormat="1">
      <c r="AC218" s="30"/>
    </row>
    <row r="219" spans="29:29" s="92" customFormat="1">
      <c r="AC219" s="30"/>
    </row>
    <row r="220" spans="29:29" s="92" customFormat="1">
      <c r="AC220" s="30"/>
    </row>
    <row r="221" spans="29:29" s="92" customFormat="1">
      <c r="AC221" s="30"/>
    </row>
    <row r="222" spans="29:29" s="92" customFormat="1">
      <c r="AC222" s="30"/>
    </row>
    <row r="223" spans="29:29" s="92" customFormat="1">
      <c r="AC223" s="30"/>
    </row>
    <row r="224" spans="29:29" s="92" customFormat="1">
      <c r="AC224" s="30"/>
    </row>
    <row r="225" spans="29:29" s="92" customFormat="1">
      <c r="AC225" s="30"/>
    </row>
    <row r="226" spans="29:29" s="92" customFormat="1">
      <c r="AC226" s="30"/>
    </row>
    <row r="227" spans="29:29" s="92" customFormat="1">
      <c r="AC227" s="30"/>
    </row>
    <row r="228" spans="29:29" s="92" customFormat="1">
      <c r="AC228" s="30"/>
    </row>
    <row r="229" spans="29:29" s="92" customFormat="1">
      <c r="AC229" s="30"/>
    </row>
    <row r="230" spans="29:29" s="92" customFormat="1">
      <c r="AC230" s="30"/>
    </row>
    <row r="231" spans="29:29" s="92" customFormat="1">
      <c r="AC231" s="30"/>
    </row>
    <row r="232" spans="29:29" s="92" customFormat="1">
      <c r="AC232" s="30"/>
    </row>
    <row r="233" spans="29:29" s="92" customFormat="1">
      <c r="AC233" s="30"/>
    </row>
    <row r="234" spans="29:29" s="92" customFormat="1">
      <c r="AC234" s="30"/>
    </row>
    <row r="235" spans="29:29" s="92" customFormat="1">
      <c r="AC235" s="30"/>
    </row>
    <row r="236" spans="29:29" s="92" customFormat="1">
      <c r="AC236" s="30"/>
    </row>
    <row r="237" spans="29:29" s="92" customFormat="1">
      <c r="AC237" s="30"/>
    </row>
    <row r="238" spans="29:29" s="92" customFormat="1">
      <c r="AC238" s="30"/>
    </row>
    <row r="239" spans="29:29" s="92" customFormat="1">
      <c r="AC239" s="30"/>
    </row>
    <row r="240" spans="29:29" s="92" customFormat="1">
      <c r="AC240" s="30"/>
    </row>
    <row r="241" spans="29:29" s="92" customFormat="1">
      <c r="AC241" s="30"/>
    </row>
    <row r="242" spans="29:29" s="92" customFormat="1">
      <c r="AC242" s="30"/>
    </row>
    <row r="243" spans="29:29" s="92" customFormat="1">
      <c r="AC243" s="30"/>
    </row>
    <row r="244" spans="29:29" s="92" customFormat="1">
      <c r="AC244" s="30"/>
    </row>
    <row r="245" spans="29:29" s="92" customFormat="1">
      <c r="AC245" s="30"/>
    </row>
    <row r="246" spans="29:29" s="92" customFormat="1">
      <c r="AC246" s="30"/>
    </row>
    <row r="247" spans="29:29" s="92" customFormat="1">
      <c r="AC247" s="30"/>
    </row>
    <row r="248" spans="29:29" s="92" customFormat="1">
      <c r="AC248" s="30"/>
    </row>
    <row r="249" spans="29:29" s="92" customFormat="1">
      <c r="AC249" s="30"/>
    </row>
    <row r="250" spans="29:29" s="92" customFormat="1">
      <c r="AC250" s="30"/>
    </row>
    <row r="251" spans="29:29" s="92" customFormat="1">
      <c r="AC251" s="30"/>
    </row>
    <row r="252" spans="29:29" s="92" customFormat="1">
      <c r="AC252" s="30"/>
    </row>
    <row r="253" spans="29:29" s="92" customFormat="1">
      <c r="AC253" s="30"/>
    </row>
    <row r="254" spans="29:29" s="92" customFormat="1">
      <c r="AC254" s="30"/>
    </row>
    <row r="255" spans="29:29" s="92" customFormat="1">
      <c r="AC255" s="30"/>
    </row>
    <row r="256" spans="29:29" s="92" customFormat="1">
      <c r="AC256" s="30"/>
    </row>
    <row r="257" spans="29:29" s="92" customFormat="1">
      <c r="AC257" s="30"/>
    </row>
  </sheetData>
  <pageMargins left="0.75" right="0.75" top="1" bottom="1" header="0.5" footer="0.5"/>
  <pageSetup paperSize="9" orientation="portrait" horizontalDpi="4294967292" verticalDpi="4294967292"/>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tabColor theme="6" tint="0.79998168889431442"/>
  </sheetPr>
  <dimension ref="A1:BZ241"/>
  <sheetViews>
    <sheetView zoomScale="85" zoomScaleNormal="85" workbookViewId="0">
      <pane xSplit="1" ySplit="1" topLeftCell="E2" activePane="bottomRight" state="frozen"/>
      <selection pane="topRight" activeCell="B1" sqref="B1"/>
      <selection pane="bottomLeft" activeCell="A2" sqref="A2"/>
      <selection pane="bottomRight" activeCell="P14" sqref="P14"/>
    </sheetView>
  </sheetViews>
  <sheetFormatPr defaultColWidth="8.90625" defaultRowHeight="12.5"/>
  <cols>
    <col min="1" max="1" width="54.08984375" style="8" customWidth="1"/>
    <col min="2" max="4" width="12.36328125" style="13" customWidth="1"/>
    <col min="5" max="6" width="12.36328125" style="32" customWidth="1"/>
    <col min="7" max="10" width="12.36328125" style="13" customWidth="1"/>
    <col min="11" max="11" width="12.36328125" style="354" customWidth="1"/>
    <col min="12" max="17" width="12.36328125" style="13" customWidth="1"/>
    <col min="18" max="18" width="12.36328125" style="8" customWidth="1"/>
    <col min="19" max="16384" width="8.90625" style="8"/>
  </cols>
  <sheetData>
    <row r="1" spans="1:78" ht="15.5">
      <c r="A1" s="174" t="s">
        <v>834</v>
      </c>
      <c r="B1" s="35">
        <v>2012</v>
      </c>
      <c r="C1" s="35">
        <v>2013</v>
      </c>
      <c r="D1" s="35">
        <v>2014</v>
      </c>
      <c r="E1" s="35">
        <v>2015</v>
      </c>
      <c r="F1" s="35">
        <v>2016</v>
      </c>
      <c r="G1" s="35">
        <v>2017</v>
      </c>
      <c r="H1" s="35">
        <v>2018</v>
      </c>
      <c r="I1" s="35">
        <v>2019</v>
      </c>
      <c r="J1" s="35">
        <v>2020</v>
      </c>
      <c r="K1" s="35">
        <v>2021</v>
      </c>
      <c r="L1" s="35">
        <v>2022</v>
      </c>
      <c r="M1" s="33">
        <v>2023</v>
      </c>
      <c r="N1" s="33">
        <v>2024</v>
      </c>
      <c r="O1" s="33">
        <v>2025</v>
      </c>
      <c r="P1" s="33">
        <v>2026</v>
      </c>
      <c r="Q1" s="33">
        <v>2027</v>
      </c>
      <c r="R1" s="33">
        <v>2028</v>
      </c>
    </row>
    <row r="2" spans="1:78" ht="13.5" customHeight="1">
      <c r="A2" s="256"/>
      <c r="B2" s="37" t="s">
        <v>249</v>
      </c>
      <c r="C2" s="37" t="s">
        <v>249</v>
      </c>
      <c r="D2" s="37" t="s">
        <v>249</v>
      </c>
      <c r="E2" s="37" t="s">
        <v>249</v>
      </c>
      <c r="F2" s="37" t="s">
        <v>249</v>
      </c>
      <c r="G2" s="37" t="s">
        <v>249</v>
      </c>
      <c r="H2" s="37" t="s">
        <v>249</v>
      </c>
      <c r="I2" s="37" t="s">
        <v>249</v>
      </c>
      <c r="J2" s="37" t="s">
        <v>249</v>
      </c>
      <c r="K2" s="37" t="s">
        <v>249</v>
      </c>
      <c r="L2" s="37" t="s">
        <v>249</v>
      </c>
      <c r="M2" s="36" t="s">
        <v>533</v>
      </c>
      <c r="N2" s="36" t="s">
        <v>533</v>
      </c>
      <c r="O2" s="36" t="s">
        <v>251</v>
      </c>
      <c r="P2" s="36" t="s">
        <v>251</v>
      </c>
      <c r="Q2" s="36" t="s">
        <v>251</v>
      </c>
      <c r="R2" s="36" t="s">
        <v>251</v>
      </c>
    </row>
    <row r="3" spans="1:78">
      <c r="A3" s="173" t="s">
        <v>835</v>
      </c>
      <c r="B3" s="38" t="s">
        <v>306</v>
      </c>
      <c r="C3" s="38" t="s">
        <v>306</v>
      </c>
      <c r="D3" s="38" t="s">
        <v>306</v>
      </c>
      <c r="E3" s="34" t="s">
        <v>188</v>
      </c>
      <c r="F3" s="34" t="s">
        <v>188</v>
      </c>
      <c r="G3" s="34" t="s">
        <v>178</v>
      </c>
      <c r="H3" s="34" t="s">
        <v>170</v>
      </c>
      <c r="I3" s="34" t="s">
        <v>167</v>
      </c>
      <c r="J3" s="34" t="s">
        <v>160</v>
      </c>
      <c r="K3" s="34" t="s">
        <v>151</v>
      </c>
      <c r="L3" s="34" t="s">
        <v>3</v>
      </c>
      <c r="M3" s="53" t="s">
        <v>915</v>
      </c>
      <c r="N3" s="53" t="s">
        <v>915</v>
      </c>
      <c r="O3" s="53" t="s">
        <v>915</v>
      </c>
      <c r="P3" s="53" t="s">
        <v>915</v>
      </c>
      <c r="Q3" s="53" t="s">
        <v>915</v>
      </c>
      <c r="R3" s="53" t="s">
        <v>915</v>
      </c>
    </row>
    <row r="4" spans="1:78" ht="15" customHeight="1">
      <c r="A4" s="173"/>
      <c r="B4" s="104"/>
      <c r="C4" s="104"/>
      <c r="D4" s="104"/>
      <c r="E4" s="104"/>
      <c r="F4" s="104"/>
      <c r="G4" s="104"/>
      <c r="H4" s="104"/>
      <c r="I4" s="104"/>
      <c r="J4" s="104"/>
      <c r="K4" s="104"/>
      <c r="L4" s="104"/>
      <c r="M4" s="103"/>
      <c r="N4" s="103"/>
      <c r="O4" s="103"/>
      <c r="P4" s="103"/>
      <c r="Q4" s="103"/>
      <c r="R4" s="103"/>
    </row>
    <row r="5" spans="1:78" s="7" customFormat="1" ht="12.9" customHeight="1">
      <c r="A5" s="62" t="s">
        <v>713</v>
      </c>
      <c r="B5" s="87">
        <v>6118.2</v>
      </c>
      <c r="C5" s="87">
        <v>8845.2000000000007</v>
      </c>
      <c r="D5" s="87">
        <v>11827.9</v>
      </c>
      <c r="E5" s="87">
        <v>13942</v>
      </c>
      <c r="F5" s="87">
        <v>16436.900000000001</v>
      </c>
      <c r="G5" s="87">
        <v>17173.099999999999</v>
      </c>
      <c r="H5" s="87">
        <v>18279.900000000001</v>
      </c>
      <c r="I5" s="87">
        <v>19333.5</v>
      </c>
      <c r="J5" s="87">
        <v>22215.599999999999</v>
      </c>
      <c r="K5" s="87">
        <v>25257.599999999999</v>
      </c>
      <c r="L5" s="87">
        <v>27534.2</v>
      </c>
      <c r="M5" s="84">
        <v>29858.2</v>
      </c>
      <c r="N5" s="84">
        <v>32178.5</v>
      </c>
      <c r="O5" s="84">
        <v>33626.1</v>
      </c>
      <c r="P5" s="84">
        <v>34264.1</v>
      </c>
      <c r="Q5" s="84">
        <v>34613.4</v>
      </c>
      <c r="R5" s="84">
        <v>33842.699999999997</v>
      </c>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row>
    <row r="6" spans="1:78">
      <c r="A6" s="173" t="s">
        <v>810</v>
      </c>
      <c r="B6" s="89">
        <v>2751.6</v>
      </c>
      <c r="C6" s="89">
        <v>4200.7</v>
      </c>
      <c r="D6" s="89">
        <v>5620.6</v>
      </c>
      <c r="E6" s="89">
        <v>6729.4</v>
      </c>
      <c r="F6" s="89">
        <v>8663.5</v>
      </c>
      <c r="G6" s="89">
        <v>9194.4</v>
      </c>
      <c r="H6" s="89">
        <v>8677.6</v>
      </c>
      <c r="I6" s="89">
        <v>10191.299999999999</v>
      </c>
      <c r="J6" s="89">
        <v>11819.4</v>
      </c>
      <c r="K6" s="89">
        <v>13296.6</v>
      </c>
      <c r="L6" s="89">
        <v>13789.2</v>
      </c>
      <c r="M6" s="88">
        <v>14163.1</v>
      </c>
      <c r="N6" s="88">
        <v>13985.5</v>
      </c>
      <c r="O6" s="88">
        <v>14147.6</v>
      </c>
      <c r="P6" s="88">
        <v>14582</v>
      </c>
      <c r="Q6" s="88">
        <v>15019.3</v>
      </c>
      <c r="R6" s="88">
        <v>14437.7</v>
      </c>
    </row>
    <row r="7" spans="1:78">
      <c r="A7" s="173" t="s">
        <v>836</v>
      </c>
      <c r="B7" s="89">
        <v>3366.6</v>
      </c>
      <c r="C7" s="89">
        <v>4644.5</v>
      </c>
      <c r="D7" s="89">
        <v>6207.3</v>
      </c>
      <c r="E7" s="89">
        <v>7212.6</v>
      </c>
      <c r="F7" s="89">
        <v>7773.4</v>
      </c>
      <c r="G7" s="89">
        <v>7978.7</v>
      </c>
      <c r="H7" s="89">
        <v>8322.2999999999993</v>
      </c>
      <c r="I7" s="89">
        <v>7966.6</v>
      </c>
      <c r="J7" s="89">
        <v>9315.2000000000007</v>
      </c>
      <c r="K7" s="89">
        <v>10833.4</v>
      </c>
      <c r="L7" s="89">
        <v>12583.4</v>
      </c>
      <c r="M7" s="90">
        <v>14528.4</v>
      </c>
      <c r="N7" s="88">
        <v>17088.599999999999</v>
      </c>
      <c r="O7" s="88">
        <v>18529.599999999999</v>
      </c>
      <c r="P7" s="88">
        <v>18829.599999999999</v>
      </c>
      <c r="Q7" s="88">
        <v>18779.599999999999</v>
      </c>
      <c r="R7" s="88">
        <v>18630.7</v>
      </c>
    </row>
    <row r="8" spans="1:78">
      <c r="A8" s="173" t="s">
        <v>765</v>
      </c>
      <c r="B8" s="91"/>
      <c r="C8" s="89"/>
      <c r="D8" s="89"/>
      <c r="E8" s="91"/>
      <c r="F8" s="91"/>
      <c r="G8" s="91"/>
      <c r="H8" s="91">
        <v>1280</v>
      </c>
      <c r="I8" s="91">
        <v>1175.5999999999999</v>
      </c>
      <c r="J8" s="91">
        <v>1080.9000000000001</v>
      </c>
      <c r="K8" s="91">
        <v>1127.5999999999999</v>
      </c>
      <c r="L8" s="91">
        <v>1161.5999999999999</v>
      </c>
      <c r="M8" s="90">
        <v>1166.7</v>
      </c>
      <c r="N8" s="90">
        <v>1104.4000000000001</v>
      </c>
      <c r="O8" s="90">
        <v>948.9</v>
      </c>
      <c r="P8" s="90">
        <v>852.4</v>
      </c>
      <c r="Q8" s="90">
        <v>814.4</v>
      </c>
      <c r="R8" s="90">
        <v>774.3</v>
      </c>
    </row>
    <row r="9" spans="1:78">
      <c r="A9" s="173"/>
      <c r="B9" s="89"/>
      <c r="C9" s="89"/>
      <c r="D9" s="89"/>
      <c r="E9" s="89"/>
      <c r="F9" s="89"/>
      <c r="G9" s="89"/>
      <c r="H9" s="89"/>
      <c r="I9" s="89"/>
      <c r="J9" s="89"/>
      <c r="K9" s="89"/>
      <c r="L9" s="89"/>
      <c r="M9" s="88"/>
      <c r="N9" s="88"/>
      <c r="O9" s="88"/>
      <c r="P9" s="88"/>
      <c r="Q9" s="88"/>
      <c r="R9" s="88"/>
    </row>
    <row r="10" spans="1:78" s="7" customFormat="1" ht="13">
      <c r="A10" s="62" t="s">
        <v>714</v>
      </c>
      <c r="B10" s="87">
        <v>2367.4</v>
      </c>
      <c r="C10" s="87">
        <v>3032.5</v>
      </c>
      <c r="D10" s="87">
        <v>3537.2</v>
      </c>
      <c r="E10" s="87">
        <v>4058.1</v>
      </c>
      <c r="F10" s="87">
        <v>5507.1</v>
      </c>
      <c r="G10" s="87">
        <v>6385.1</v>
      </c>
      <c r="H10" s="87">
        <v>12019.2</v>
      </c>
      <c r="I10" s="87">
        <v>14333.4</v>
      </c>
      <c r="J10" s="87">
        <f>J12+J16</f>
        <v>17952.8</v>
      </c>
      <c r="K10" s="87">
        <v>22915.5</v>
      </c>
      <c r="L10" s="87">
        <v>26145.599999999999</v>
      </c>
      <c r="M10" s="84">
        <v>28756.7</v>
      </c>
      <c r="N10" s="84">
        <v>30420.1</v>
      </c>
      <c r="O10" s="84">
        <v>31626.7</v>
      </c>
      <c r="P10" s="84">
        <v>32302.9</v>
      </c>
      <c r="Q10" s="84">
        <v>31724.400000000001</v>
      </c>
      <c r="R10" s="84">
        <v>30017.4</v>
      </c>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1:78" s="6" customFormat="1" ht="13">
      <c r="A11" s="173" t="s">
        <v>838</v>
      </c>
      <c r="B11" s="197"/>
      <c r="C11" s="197"/>
      <c r="D11" s="197"/>
      <c r="E11" s="197"/>
      <c r="F11" s="197"/>
      <c r="G11" s="197"/>
      <c r="H11" s="197"/>
      <c r="I11" s="197"/>
      <c r="J11" s="197"/>
      <c r="K11" s="89">
        <v>1244.0999999999999</v>
      </c>
      <c r="L11" s="197">
        <v>1244.0999999999999</v>
      </c>
      <c r="M11" s="864">
        <v>1244.0999999999999</v>
      </c>
      <c r="N11" s="864">
        <v>1244.0999999999999</v>
      </c>
      <c r="O11" s="864">
        <v>1244.0999999999999</v>
      </c>
      <c r="P11" s="864">
        <v>1244.0999999999999</v>
      </c>
      <c r="Q11" s="864">
        <v>1244.0999999999999</v>
      </c>
      <c r="R11" s="864">
        <v>1244.0999999999999</v>
      </c>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1:78">
      <c r="A12" s="173" t="s">
        <v>755</v>
      </c>
      <c r="B12" s="89"/>
      <c r="C12" s="89"/>
      <c r="D12" s="89"/>
      <c r="E12" s="91"/>
      <c r="F12" s="91"/>
      <c r="G12" s="89"/>
      <c r="H12" s="89">
        <v>1683.5</v>
      </c>
      <c r="I12" s="89">
        <v>1700.7</v>
      </c>
      <c r="J12" s="89">
        <f>J13+J14+J15</f>
        <v>1700.7</v>
      </c>
      <c r="K12" s="89">
        <v>1750</v>
      </c>
      <c r="L12" s="89">
        <v>1760.6</v>
      </c>
      <c r="M12" s="88">
        <v>1760.6</v>
      </c>
      <c r="N12" s="88">
        <v>1760.6</v>
      </c>
      <c r="O12" s="88">
        <v>1760.6</v>
      </c>
      <c r="P12" s="88">
        <v>1760.6</v>
      </c>
      <c r="Q12" s="88">
        <v>1760.6</v>
      </c>
      <c r="R12" s="88">
        <v>0</v>
      </c>
    </row>
    <row r="13" spans="1:78" ht="13">
      <c r="A13" s="320" t="s">
        <v>766</v>
      </c>
      <c r="B13" s="89"/>
      <c r="C13" s="89"/>
      <c r="D13" s="89"/>
      <c r="E13" s="91"/>
      <c r="F13" s="91"/>
      <c r="G13" s="91"/>
      <c r="H13" s="91">
        <v>0</v>
      </c>
      <c r="I13" s="91">
        <v>0</v>
      </c>
      <c r="J13" s="91">
        <v>0</v>
      </c>
      <c r="K13" s="91">
        <v>0</v>
      </c>
      <c r="L13" s="91">
        <v>0</v>
      </c>
      <c r="M13" s="90">
        <v>0</v>
      </c>
      <c r="N13" s="90">
        <v>0</v>
      </c>
      <c r="O13" s="90">
        <v>0</v>
      </c>
      <c r="P13" s="90">
        <v>0</v>
      </c>
      <c r="Q13" s="90">
        <v>0</v>
      </c>
      <c r="R13" s="90">
        <v>0</v>
      </c>
    </row>
    <row r="14" spans="1:78" ht="13">
      <c r="A14" s="320" t="s">
        <v>819</v>
      </c>
      <c r="B14" s="89"/>
      <c r="C14" s="89"/>
      <c r="D14" s="89"/>
      <c r="E14" s="91"/>
      <c r="F14" s="91"/>
      <c r="G14" s="91"/>
      <c r="H14" s="91">
        <v>1683.5</v>
      </c>
      <c r="I14" s="91">
        <v>1700.7</v>
      </c>
      <c r="J14" s="91">
        <v>0</v>
      </c>
      <c r="K14" s="91">
        <v>0</v>
      </c>
      <c r="L14" s="91">
        <v>0</v>
      </c>
      <c r="M14" s="90">
        <v>0</v>
      </c>
      <c r="N14" s="90">
        <v>0</v>
      </c>
      <c r="O14" s="90">
        <v>0</v>
      </c>
      <c r="P14" s="90">
        <v>0</v>
      </c>
      <c r="Q14" s="90">
        <v>0</v>
      </c>
      <c r="R14" s="90">
        <v>0</v>
      </c>
    </row>
    <row r="15" spans="1:78" ht="13">
      <c r="A15" s="320" t="s">
        <v>839</v>
      </c>
      <c r="B15" s="89"/>
      <c r="C15" s="89"/>
      <c r="D15" s="89"/>
      <c r="E15" s="91"/>
      <c r="F15" s="91"/>
      <c r="G15" s="91"/>
      <c r="H15" s="91">
        <v>0</v>
      </c>
      <c r="I15" s="91">
        <v>0</v>
      </c>
      <c r="J15" s="91">
        <v>1700.7</v>
      </c>
      <c r="K15" s="91">
        <v>1750</v>
      </c>
      <c r="L15" s="89">
        <v>1760.6</v>
      </c>
      <c r="M15" s="90">
        <v>1760.6</v>
      </c>
      <c r="N15" s="90">
        <v>1760.6</v>
      </c>
      <c r="O15" s="90">
        <v>1760.6</v>
      </c>
      <c r="P15" s="90">
        <v>1760.6</v>
      </c>
      <c r="Q15" s="90">
        <v>1760.6</v>
      </c>
      <c r="R15" s="90">
        <v>0</v>
      </c>
    </row>
    <row r="16" spans="1:78">
      <c r="A16" s="173" t="s">
        <v>765</v>
      </c>
      <c r="B16" s="89">
        <v>2367.4</v>
      </c>
      <c r="C16" s="89">
        <v>3032.5</v>
      </c>
      <c r="D16" s="89">
        <v>3537.2</v>
      </c>
      <c r="E16" s="91">
        <v>4058.1</v>
      </c>
      <c r="F16" s="89">
        <f>SUM(F17:F19)</f>
        <v>5507.1</v>
      </c>
      <c r="G16" s="89">
        <v>6385.1</v>
      </c>
      <c r="H16" s="89">
        <v>10335.700000000001</v>
      </c>
      <c r="I16" s="89">
        <v>12632.7</v>
      </c>
      <c r="J16" s="89">
        <f>J17+J18+J19</f>
        <v>16252.1</v>
      </c>
      <c r="K16" s="89">
        <v>19921.400000000001</v>
      </c>
      <c r="L16" s="89">
        <v>23141</v>
      </c>
      <c r="M16" s="88">
        <v>25752</v>
      </c>
      <c r="N16" s="88">
        <v>27415.4</v>
      </c>
      <c r="O16" s="88">
        <v>28622</v>
      </c>
      <c r="P16" s="88">
        <v>29298.2</v>
      </c>
      <c r="Q16" s="88">
        <v>28719.7</v>
      </c>
      <c r="R16" s="88">
        <v>28773.3</v>
      </c>
    </row>
    <row r="17" spans="1:78" ht="13">
      <c r="A17" s="320" t="s">
        <v>840</v>
      </c>
      <c r="B17" s="89">
        <v>2337.5</v>
      </c>
      <c r="C17" s="89">
        <v>3018.4</v>
      </c>
      <c r="D17" s="89">
        <v>3537.2</v>
      </c>
      <c r="E17" s="91">
        <v>4058.1</v>
      </c>
      <c r="F17" s="89">
        <v>4593</v>
      </c>
      <c r="G17" s="89">
        <v>5396.4</v>
      </c>
      <c r="H17" s="89">
        <v>7516.9</v>
      </c>
      <c r="I17" s="89">
        <v>8676.7000000000007</v>
      </c>
      <c r="J17" s="89">
        <v>9831.6</v>
      </c>
      <c r="K17" s="89">
        <v>10939.9</v>
      </c>
      <c r="L17" s="89">
        <v>11774.4</v>
      </c>
      <c r="M17" s="88">
        <v>12176.3</v>
      </c>
      <c r="N17" s="88">
        <v>12429.6</v>
      </c>
      <c r="O17" s="88">
        <v>13767.1</v>
      </c>
      <c r="P17" s="88">
        <v>14701.1</v>
      </c>
      <c r="Q17" s="88">
        <v>15038.6</v>
      </c>
      <c r="R17" s="88">
        <v>16052.6</v>
      </c>
    </row>
    <row r="18" spans="1:78" ht="13">
      <c r="A18" s="320" t="s">
        <v>841</v>
      </c>
      <c r="B18" s="89">
        <v>29.9</v>
      </c>
      <c r="C18" s="89">
        <v>14.1</v>
      </c>
      <c r="D18" s="89"/>
      <c r="E18" s="91"/>
      <c r="F18" s="89">
        <v>686.8</v>
      </c>
      <c r="G18" s="89">
        <v>1033.7</v>
      </c>
      <c r="H18" s="89">
        <v>1934.7</v>
      </c>
      <c r="I18" s="89">
        <v>1970.4</v>
      </c>
      <c r="J18" s="89">
        <v>1094.0999999999999</v>
      </c>
      <c r="K18" s="89">
        <v>231.5</v>
      </c>
      <c r="L18" s="89">
        <v>202.5</v>
      </c>
      <c r="M18" s="88">
        <v>173.3</v>
      </c>
      <c r="N18" s="88">
        <v>319.2</v>
      </c>
      <c r="O18" s="88">
        <v>529.9</v>
      </c>
      <c r="P18" s="88">
        <v>740.6</v>
      </c>
      <c r="Q18" s="88">
        <v>773.3</v>
      </c>
      <c r="R18" s="88">
        <v>761.4</v>
      </c>
    </row>
    <row r="19" spans="1:78" ht="13">
      <c r="A19" s="320" t="s">
        <v>770</v>
      </c>
      <c r="B19" s="89"/>
      <c r="C19" s="89"/>
      <c r="D19" s="89"/>
      <c r="E19" s="91"/>
      <c r="F19" s="89">
        <v>227.3</v>
      </c>
      <c r="G19" s="89">
        <v>-45</v>
      </c>
      <c r="H19" s="89">
        <v>884.1</v>
      </c>
      <c r="I19" s="89">
        <v>1985.6</v>
      </c>
      <c r="J19" s="89">
        <v>5326.4</v>
      </c>
      <c r="K19" s="89">
        <v>8750.1</v>
      </c>
      <c r="L19" s="89">
        <v>11164.1</v>
      </c>
      <c r="M19" s="88">
        <v>13402.4</v>
      </c>
      <c r="N19" s="88">
        <v>14666.7</v>
      </c>
      <c r="O19" s="88">
        <v>14325</v>
      </c>
      <c r="P19" s="88">
        <v>13856.5</v>
      </c>
      <c r="Q19" s="88">
        <v>12907.9</v>
      </c>
      <c r="R19" s="88">
        <v>11959.3</v>
      </c>
    </row>
    <row r="20" spans="1:78">
      <c r="A20" s="173"/>
      <c r="B20" s="91"/>
      <c r="C20" s="91"/>
      <c r="D20" s="91"/>
      <c r="E20" s="91"/>
      <c r="F20" s="89"/>
      <c r="G20" s="89"/>
      <c r="H20" s="89"/>
      <c r="I20" s="89"/>
      <c r="J20" s="89"/>
      <c r="K20" s="89"/>
      <c r="L20" s="89"/>
      <c r="M20" s="88"/>
      <c r="N20" s="88"/>
      <c r="O20" s="88"/>
      <c r="P20" s="88"/>
      <c r="Q20" s="88"/>
      <c r="R20" s="88"/>
    </row>
    <row r="21" spans="1:78" s="7" customFormat="1" ht="13">
      <c r="A21" s="62" t="s">
        <v>842</v>
      </c>
      <c r="B21" s="87">
        <v>8485.6</v>
      </c>
      <c r="C21" s="87">
        <v>11877.65</v>
      </c>
      <c r="D21" s="87">
        <v>15365.1</v>
      </c>
      <c r="E21" s="87">
        <v>18000.099999999999</v>
      </c>
      <c r="F21" s="87">
        <f>F10+F5</f>
        <v>21944</v>
      </c>
      <c r="G21" s="87">
        <f>G5+G10</f>
        <v>23558.199999999997</v>
      </c>
      <c r="H21" s="87">
        <v>30299.1</v>
      </c>
      <c r="I21" s="87">
        <v>33666.9</v>
      </c>
      <c r="J21" s="87">
        <f>J5+J10</f>
        <v>40168.399999999994</v>
      </c>
      <c r="K21" s="87">
        <v>48173.1</v>
      </c>
      <c r="L21" s="87">
        <v>53679.9</v>
      </c>
      <c r="M21" s="84">
        <v>58614.9</v>
      </c>
      <c r="N21" s="84">
        <v>62598.6</v>
      </c>
      <c r="O21" s="84">
        <v>65252.800000000003</v>
      </c>
      <c r="P21" s="84">
        <v>66567</v>
      </c>
      <c r="Q21" s="84">
        <v>66337.8</v>
      </c>
      <c r="R21" s="84">
        <v>63860</v>
      </c>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row>
    <row r="22" spans="1:78">
      <c r="A22" s="173" t="s">
        <v>843</v>
      </c>
      <c r="B22" s="105">
        <v>0.26900000000000002</v>
      </c>
      <c r="C22" s="105">
        <v>0.34700000000000003</v>
      </c>
      <c r="D22" s="105">
        <v>0.35499999999999998</v>
      </c>
      <c r="E22" s="607">
        <f t="shared" ref="E22:F22" si="0">E21/E23</f>
        <v>0.28958714755026721</v>
      </c>
      <c r="F22" s="106">
        <f t="shared" si="0"/>
        <v>0.32383836416173029</v>
      </c>
      <c r="G22" s="106">
        <f>G21/G23</f>
        <v>0.31895446428208774</v>
      </c>
      <c r="H22" s="106">
        <v>0.38</v>
      </c>
      <c r="I22" s="106">
        <v>0.39800000000000002</v>
      </c>
      <c r="J22" s="106">
        <f>J21/J23</f>
        <v>0.49209697771570676</v>
      </c>
      <c r="K22" s="106">
        <v>0.51600000000000001</v>
      </c>
      <c r="L22" s="106">
        <v>0.498</v>
      </c>
      <c r="M22" s="110">
        <v>0.52600000000000002</v>
      </c>
      <c r="N22" s="110">
        <v>0.51100000000000001</v>
      </c>
      <c r="O22" s="110">
        <v>0.49199999999999999</v>
      </c>
      <c r="P22" s="110">
        <v>0.46899999999999997</v>
      </c>
      <c r="Q22" s="110">
        <v>0.435</v>
      </c>
      <c r="R22" s="110">
        <v>0.39</v>
      </c>
    </row>
    <row r="23" spans="1:78" s="7" customFormat="1" ht="13">
      <c r="A23" s="62" t="s">
        <v>844</v>
      </c>
      <c r="B23" s="87">
        <v>31593.1</v>
      </c>
      <c r="C23" s="87">
        <v>34275.9</v>
      </c>
      <c r="D23" s="87">
        <v>43279.199999999997</v>
      </c>
      <c r="E23" s="608">
        <v>62157.8</v>
      </c>
      <c r="F23" s="79">
        <v>67762.2</v>
      </c>
      <c r="G23" s="491">
        <v>73860.7</v>
      </c>
      <c r="H23" s="79">
        <f>H21/H22</f>
        <v>79734.473684210519</v>
      </c>
      <c r="I23" s="87">
        <f>I21/I22</f>
        <v>84590.201005025127</v>
      </c>
      <c r="J23" s="87">
        <v>81627</v>
      </c>
      <c r="K23" s="87">
        <v>93314.1</v>
      </c>
      <c r="L23" s="87">
        <v>107807.3</v>
      </c>
      <c r="M23" s="84">
        <v>111350.8</v>
      </c>
      <c r="N23" s="84">
        <v>122519.1</v>
      </c>
      <c r="O23" s="84">
        <v>132634.1</v>
      </c>
      <c r="P23" s="84">
        <v>141989.9</v>
      </c>
      <c r="Q23" s="84">
        <v>152550.1</v>
      </c>
      <c r="R23" s="84">
        <v>163675.5</v>
      </c>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row>
    <row r="24" spans="1:78">
      <c r="A24" s="173"/>
      <c r="B24" s="695"/>
      <c r="C24" s="695"/>
      <c r="D24" s="695"/>
      <c r="E24" s="695"/>
      <c r="F24" s="695"/>
      <c r="G24" s="695"/>
      <c r="H24" s="695"/>
      <c r="I24" s="695"/>
      <c r="J24" s="695"/>
      <c r="K24" s="141"/>
      <c r="L24" s="141"/>
      <c r="M24" s="141"/>
      <c r="N24" s="141"/>
      <c r="O24" s="141"/>
      <c r="P24" s="141"/>
      <c r="Q24" s="141"/>
      <c r="R24" s="141"/>
    </row>
    <row r="25" spans="1:78" ht="14">
      <c r="A25" s="287" t="s">
        <v>285</v>
      </c>
      <c r="B25" s="354"/>
      <c r="C25" s="354"/>
      <c r="D25" s="355"/>
      <c r="E25" s="355"/>
      <c r="F25" s="355"/>
      <c r="G25" s="354"/>
      <c r="H25" s="354"/>
      <c r="I25" s="141"/>
      <c r="J25" s="141"/>
      <c r="K25" s="141"/>
      <c r="L25" s="141"/>
      <c r="M25" s="141"/>
      <c r="N25" s="141"/>
      <c r="O25" s="141"/>
      <c r="P25" s="141"/>
      <c r="Q25" s="141"/>
      <c r="R25" s="141"/>
    </row>
    <row r="26" spans="1:78" s="3" customFormat="1">
      <c r="A26" s="594" t="s">
        <v>845</v>
      </c>
      <c r="B26" s="57"/>
      <c r="C26" s="57"/>
      <c r="D26" s="57"/>
      <c r="E26" s="57"/>
      <c r="F26" s="549"/>
      <c r="G26" s="141"/>
      <c r="H26" s="462"/>
      <c r="I26" s="141"/>
      <c r="J26" s="141"/>
      <c r="K26" s="141"/>
      <c r="L26" s="141"/>
      <c r="M26" s="141"/>
      <c r="N26" s="141"/>
      <c r="O26" s="141"/>
      <c r="P26" s="141"/>
      <c r="Q26" s="141"/>
      <c r="R26" s="141"/>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row>
    <row r="27" spans="1:78" s="3" customFormat="1">
      <c r="A27" s="594" t="s">
        <v>846</v>
      </c>
      <c r="B27" s="57"/>
      <c r="C27" s="57"/>
      <c r="D27" s="57"/>
      <c r="E27" s="57"/>
      <c r="F27" s="549"/>
      <c r="G27" s="141"/>
      <c r="H27" s="462"/>
      <c r="I27" s="141"/>
      <c r="J27" s="141"/>
      <c r="K27" s="141"/>
      <c r="L27" s="141"/>
      <c r="M27" s="141"/>
      <c r="N27" s="141"/>
      <c r="O27" s="141"/>
      <c r="P27" s="141"/>
      <c r="Q27" s="141"/>
      <c r="R27" s="141"/>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row>
    <row r="28" spans="1:78" s="3" customFormat="1">
      <c r="A28" s="594" t="s">
        <v>847</v>
      </c>
      <c r="B28" s="57"/>
      <c r="C28" s="57"/>
      <c r="D28" s="57"/>
      <c r="E28" s="57"/>
      <c r="F28" s="549"/>
      <c r="G28" s="141"/>
      <c r="H28" s="462"/>
      <c r="I28" s="141"/>
      <c r="J28" s="141"/>
      <c r="K28" s="141"/>
      <c r="L28" s="141"/>
      <c r="M28" s="141"/>
      <c r="N28" s="141"/>
      <c r="O28" s="141"/>
      <c r="P28" s="141"/>
      <c r="Q28" s="141"/>
      <c r="R28" s="141"/>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row>
    <row r="29" spans="1:78" s="3" customFormat="1">
      <c r="A29" s="594"/>
      <c r="B29" s="57"/>
      <c r="C29" s="57"/>
      <c r="D29" s="57"/>
      <c r="E29" s="57"/>
      <c r="F29" s="549"/>
      <c r="G29" s="141"/>
      <c r="H29" s="462"/>
      <c r="I29" s="141"/>
      <c r="J29" s="141"/>
      <c r="K29" s="141"/>
      <c r="L29" s="141"/>
      <c r="M29" s="141"/>
      <c r="N29" s="141"/>
      <c r="O29" s="141"/>
      <c r="P29" s="141"/>
      <c r="Q29" s="141"/>
      <c r="R29" s="141"/>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row>
    <row r="30" spans="1:78" ht="20">
      <c r="A30" s="369" t="s">
        <v>920</v>
      </c>
      <c r="B30" s="354"/>
      <c r="C30" s="354"/>
      <c r="D30" s="355"/>
      <c r="E30" s="355"/>
      <c r="F30" s="355"/>
      <c r="G30" s="354"/>
      <c r="H30" s="354"/>
      <c r="I30" s="141"/>
      <c r="J30" s="141"/>
      <c r="K30" s="141"/>
      <c r="L30" s="141"/>
      <c r="M30" s="141"/>
      <c r="N30" s="141"/>
      <c r="O30" s="141"/>
      <c r="P30" s="141"/>
      <c r="Q30" s="141"/>
    </row>
    <row r="31" spans="1:78" s="13" customFormat="1" ht="15.5">
      <c r="A31" s="623" t="s">
        <v>834</v>
      </c>
      <c r="B31" s="453">
        <v>2012</v>
      </c>
      <c r="C31" s="453">
        <v>2013</v>
      </c>
      <c r="D31" s="453">
        <v>2014</v>
      </c>
      <c r="E31" s="453">
        <v>2015</v>
      </c>
      <c r="F31" s="453">
        <v>2016</v>
      </c>
      <c r="G31" s="453">
        <v>2017</v>
      </c>
      <c r="H31" s="453">
        <v>2018</v>
      </c>
      <c r="I31" s="453">
        <v>2019</v>
      </c>
      <c r="J31" s="453">
        <v>2020</v>
      </c>
      <c r="K31" s="453">
        <v>2021</v>
      </c>
      <c r="L31" s="453">
        <v>2022</v>
      </c>
      <c r="M31" s="407">
        <v>2023</v>
      </c>
      <c r="N31" s="407">
        <v>2024</v>
      </c>
      <c r="O31" s="407">
        <v>2025</v>
      </c>
      <c r="P31" s="407">
        <v>2026</v>
      </c>
      <c r="Q31" s="407">
        <v>2027</v>
      </c>
    </row>
    <row r="32" spans="1:78" s="13" customFormat="1" ht="13.5" customHeight="1">
      <c r="A32" s="421"/>
      <c r="B32" s="454" t="s">
        <v>249</v>
      </c>
      <c r="C32" s="454" t="s">
        <v>249</v>
      </c>
      <c r="D32" s="454" t="s">
        <v>249</v>
      </c>
      <c r="E32" s="454" t="s">
        <v>249</v>
      </c>
      <c r="F32" s="454" t="s">
        <v>249</v>
      </c>
      <c r="G32" s="454" t="s">
        <v>249</v>
      </c>
      <c r="H32" s="454" t="s">
        <v>249</v>
      </c>
      <c r="I32" s="454" t="s">
        <v>249</v>
      </c>
      <c r="J32" s="454" t="s">
        <v>249</v>
      </c>
      <c r="K32" s="454" t="s">
        <v>249</v>
      </c>
      <c r="L32" s="454" t="s">
        <v>249</v>
      </c>
      <c r="M32" s="408" t="s">
        <v>533</v>
      </c>
      <c r="N32" s="408" t="s">
        <v>251</v>
      </c>
      <c r="O32" s="408" t="s">
        <v>251</v>
      </c>
      <c r="P32" s="408" t="s">
        <v>251</v>
      </c>
      <c r="Q32" s="408" t="s">
        <v>251</v>
      </c>
    </row>
    <row r="33" spans="1:78" s="13" customFormat="1">
      <c r="A33" s="354" t="s">
        <v>835</v>
      </c>
      <c r="B33" s="141" t="s">
        <v>306</v>
      </c>
      <c r="C33" s="141" t="s">
        <v>306</v>
      </c>
      <c r="D33" s="141" t="s">
        <v>306</v>
      </c>
      <c r="E33" s="188" t="s">
        <v>188</v>
      </c>
      <c r="F33" s="188" t="s">
        <v>188</v>
      </c>
      <c r="G33" s="188" t="s">
        <v>178</v>
      </c>
      <c r="H33" s="188" t="s">
        <v>170</v>
      </c>
      <c r="I33" s="188" t="s">
        <v>167</v>
      </c>
      <c r="J33" s="188" t="s">
        <v>160</v>
      </c>
      <c r="K33" s="188" t="s">
        <v>151</v>
      </c>
      <c r="L33" s="188" t="s">
        <v>3</v>
      </c>
      <c r="M33" s="428" t="s">
        <v>253</v>
      </c>
      <c r="N33" s="428" t="s">
        <v>253</v>
      </c>
      <c r="O33" s="428" t="s">
        <v>253</v>
      </c>
      <c r="P33" s="428" t="s">
        <v>253</v>
      </c>
      <c r="Q33" s="428" t="s">
        <v>253</v>
      </c>
    </row>
    <row r="34" spans="1:78" s="13" customFormat="1" ht="15" customHeight="1">
      <c r="A34" s="354"/>
      <c r="B34" s="260"/>
      <c r="C34" s="260"/>
      <c r="D34" s="260"/>
      <c r="E34" s="260"/>
      <c r="F34" s="260"/>
      <c r="G34" s="260"/>
      <c r="H34" s="260"/>
      <c r="I34" s="260"/>
      <c r="J34" s="260"/>
      <c r="K34" s="260"/>
      <c r="L34" s="260"/>
      <c r="M34" s="563"/>
      <c r="N34" s="563"/>
      <c r="O34" s="563"/>
      <c r="P34" s="563"/>
      <c r="Q34" s="563"/>
    </row>
    <row r="35" spans="1:78" s="643" customFormat="1" ht="12.9" customHeight="1">
      <c r="A35" s="438" t="s">
        <v>713</v>
      </c>
      <c r="B35" s="626">
        <v>6118.2</v>
      </c>
      <c r="C35" s="626">
        <v>8845.2000000000007</v>
      </c>
      <c r="D35" s="626">
        <v>11827.9</v>
      </c>
      <c r="E35" s="626">
        <v>13942</v>
      </c>
      <c r="F35" s="626">
        <v>16436.900000000001</v>
      </c>
      <c r="G35" s="626">
        <v>17173.099999999999</v>
      </c>
      <c r="H35" s="626">
        <v>18279.900000000001</v>
      </c>
      <c r="I35" s="626">
        <v>19333.5</v>
      </c>
      <c r="J35" s="626">
        <v>22215.599999999999</v>
      </c>
      <c r="K35" s="626">
        <v>25257.599999999999</v>
      </c>
      <c r="L35" s="626">
        <v>27534.2</v>
      </c>
      <c r="M35" s="564">
        <v>28963.3</v>
      </c>
      <c r="N35" s="564">
        <v>29490.2</v>
      </c>
      <c r="O35" s="564">
        <v>29038.3</v>
      </c>
      <c r="P35" s="564">
        <v>28747.599999999999</v>
      </c>
      <c r="Q35" s="564">
        <v>27567.1</v>
      </c>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row>
    <row r="36" spans="1:78" s="13" customFormat="1">
      <c r="A36" s="354" t="s">
        <v>810</v>
      </c>
      <c r="B36" s="205">
        <v>2751.6</v>
      </c>
      <c r="C36" s="205">
        <v>4200.7</v>
      </c>
      <c r="D36" s="205">
        <v>5620.6</v>
      </c>
      <c r="E36" s="205">
        <v>6729.4</v>
      </c>
      <c r="F36" s="205">
        <v>8663.5</v>
      </c>
      <c r="G36" s="205">
        <v>9194.4</v>
      </c>
      <c r="H36" s="205">
        <v>8677.6</v>
      </c>
      <c r="I36" s="205">
        <v>10191.299999999999</v>
      </c>
      <c r="J36" s="205">
        <v>11819.4</v>
      </c>
      <c r="K36" s="205">
        <v>13296.6</v>
      </c>
      <c r="L36" s="205">
        <v>13789.2</v>
      </c>
      <c r="M36" s="565">
        <v>14082.4</v>
      </c>
      <c r="N36" s="565">
        <v>13575.1</v>
      </c>
      <c r="O36" s="565">
        <v>12748.2</v>
      </c>
      <c r="P36" s="565">
        <v>12059</v>
      </c>
      <c r="Q36" s="565">
        <v>10865.3</v>
      </c>
    </row>
    <row r="37" spans="1:78" s="13" customFormat="1">
      <c r="A37" s="354" t="s">
        <v>836</v>
      </c>
      <c r="B37" s="205">
        <v>3366.6</v>
      </c>
      <c r="C37" s="205">
        <v>4644.5</v>
      </c>
      <c r="D37" s="205">
        <v>6207.3</v>
      </c>
      <c r="E37" s="205">
        <v>7212.6</v>
      </c>
      <c r="F37" s="205">
        <v>7773.4</v>
      </c>
      <c r="G37" s="205">
        <v>7978.7</v>
      </c>
      <c r="H37" s="205">
        <v>8322.2999999999993</v>
      </c>
      <c r="I37" s="205">
        <v>7966.6</v>
      </c>
      <c r="J37" s="205">
        <v>9315.2000000000007</v>
      </c>
      <c r="K37" s="205">
        <v>10833.4</v>
      </c>
      <c r="L37" s="205">
        <v>12583.4</v>
      </c>
      <c r="M37" s="565">
        <v>13528.4</v>
      </c>
      <c r="N37" s="565">
        <v>14587.5</v>
      </c>
      <c r="O37" s="565">
        <v>15087.5</v>
      </c>
      <c r="P37" s="565">
        <v>15611.1</v>
      </c>
      <c r="Q37" s="565">
        <v>15749.3</v>
      </c>
    </row>
    <row r="38" spans="1:78" s="13" customFormat="1">
      <c r="A38" s="354" t="s">
        <v>765</v>
      </c>
      <c r="B38" s="653"/>
      <c r="C38" s="205"/>
      <c r="D38" s="205"/>
      <c r="E38" s="653"/>
      <c r="F38" s="653"/>
      <c r="G38" s="653"/>
      <c r="H38" s="653">
        <v>1280</v>
      </c>
      <c r="I38" s="653">
        <v>1175.5999999999999</v>
      </c>
      <c r="J38" s="653">
        <v>1080.9000000000001</v>
      </c>
      <c r="K38" s="653">
        <v>1127.5999999999999</v>
      </c>
      <c r="L38" s="653">
        <v>1161.5999999999999</v>
      </c>
      <c r="M38" s="566">
        <v>1352.5</v>
      </c>
      <c r="N38" s="566" t="s">
        <v>837</v>
      </c>
      <c r="O38" s="566">
        <v>1202.5</v>
      </c>
      <c r="P38" s="566">
        <v>1077.5</v>
      </c>
      <c r="Q38" s="566">
        <v>952.5</v>
      </c>
    </row>
    <row r="39" spans="1:78" s="13" customFormat="1">
      <c r="A39" s="354"/>
      <c r="B39" s="205"/>
      <c r="C39" s="205"/>
      <c r="D39" s="205"/>
      <c r="E39" s="205"/>
      <c r="F39" s="205"/>
      <c r="G39" s="205"/>
      <c r="H39" s="205"/>
      <c r="I39" s="205"/>
      <c r="J39" s="205"/>
      <c r="K39" s="205"/>
      <c r="L39" s="205"/>
      <c r="M39" s="565"/>
      <c r="N39" s="565"/>
      <c r="O39" s="565"/>
      <c r="P39" s="565"/>
      <c r="Q39" s="565"/>
    </row>
    <row r="40" spans="1:78" s="643" customFormat="1" ht="13">
      <c r="A40" s="438" t="s">
        <v>714</v>
      </c>
      <c r="B40" s="626">
        <v>2367.4</v>
      </c>
      <c r="C40" s="626">
        <v>3032.5</v>
      </c>
      <c r="D40" s="626">
        <v>3537.2</v>
      </c>
      <c r="E40" s="626">
        <v>4058.1</v>
      </c>
      <c r="F40" s="626">
        <v>5507.1</v>
      </c>
      <c r="G40" s="626">
        <v>6385.1</v>
      </c>
      <c r="H40" s="626">
        <v>12019.2</v>
      </c>
      <c r="I40" s="626">
        <v>14333.4</v>
      </c>
      <c r="J40" s="626">
        <f>J42+J46</f>
        <v>17952.8</v>
      </c>
      <c r="K40" s="626">
        <v>22915.5</v>
      </c>
      <c r="L40" s="626">
        <v>26145.599999999999</v>
      </c>
      <c r="M40" s="564">
        <v>30179.4</v>
      </c>
      <c r="N40" s="564">
        <v>33621.199999999997</v>
      </c>
      <c r="O40" s="564">
        <v>37535.5</v>
      </c>
      <c r="P40" s="564">
        <v>39600.199999999997</v>
      </c>
      <c r="Q40" s="564">
        <v>40673.800000000003</v>
      </c>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row>
    <row r="41" spans="1:78" s="439" customFormat="1" ht="13">
      <c r="A41" s="354" t="s">
        <v>838</v>
      </c>
      <c r="B41" s="843"/>
      <c r="C41" s="843"/>
      <c r="D41" s="843"/>
      <c r="E41" s="843"/>
      <c r="F41" s="843"/>
      <c r="G41" s="843"/>
      <c r="H41" s="843"/>
      <c r="I41" s="843"/>
      <c r="J41" s="843"/>
      <c r="K41" s="205">
        <v>1244.0999999999999</v>
      </c>
      <c r="L41" s="843">
        <v>1244.0999999999999</v>
      </c>
      <c r="M41" s="844">
        <v>1244.0999999999999</v>
      </c>
      <c r="N41" s="844">
        <v>1244.0999999999999</v>
      </c>
      <c r="O41" s="844">
        <v>1244.0999999999999</v>
      </c>
      <c r="P41" s="844">
        <v>1244.0999999999999</v>
      </c>
      <c r="Q41" s="844">
        <v>1244.0999999999999</v>
      </c>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row>
    <row r="42" spans="1:78" s="13" customFormat="1">
      <c r="A42" s="354" t="s">
        <v>755</v>
      </c>
      <c r="B42" s="205"/>
      <c r="C42" s="205"/>
      <c r="D42" s="205"/>
      <c r="E42" s="653"/>
      <c r="F42" s="653"/>
      <c r="G42" s="205"/>
      <c r="H42" s="205">
        <v>1683.5</v>
      </c>
      <c r="I42" s="205">
        <v>1700.7</v>
      </c>
      <c r="J42" s="205">
        <f>J43+J44+J45</f>
        <v>1700.7</v>
      </c>
      <c r="K42" s="205">
        <v>1750</v>
      </c>
      <c r="L42" s="205">
        <v>1760.6</v>
      </c>
      <c r="M42" s="565">
        <v>1750</v>
      </c>
      <c r="N42" s="565">
        <v>1750</v>
      </c>
      <c r="O42" s="565">
        <v>1750</v>
      </c>
      <c r="P42" s="565">
        <v>1750</v>
      </c>
      <c r="Q42" s="565">
        <v>1750</v>
      </c>
    </row>
    <row r="43" spans="1:78" s="13" customFormat="1" ht="13">
      <c r="A43" s="443" t="s">
        <v>766</v>
      </c>
      <c r="B43" s="205"/>
      <c r="C43" s="205"/>
      <c r="D43" s="205"/>
      <c r="E43" s="653"/>
      <c r="F43" s="653"/>
      <c r="G43" s="653"/>
      <c r="H43" s="653">
        <v>0</v>
      </c>
      <c r="I43" s="653">
        <v>0</v>
      </c>
      <c r="J43" s="653">
        <v>0</v>
      </c>
      <c r="K43" s="653">
        <v>0</v>
      </c>
      <c r="L43" s="653">
        <v>0</v>
      </c>
      <c r="M43" s="566">
        <v>0</v>
      </c>
      <c r="N43" s="566">
        <v>0</v>
      </c>
      <c r="O43" s="566">
        <v>0</v>
      </c>
      <c r="P43" s="566">
        <v>0</v>
      </c>
      <c r="Q43" s="566">
        <v>0</v>
      </c>
    </row>
    <row r="44" spans="1:78" s="13" customFormat="1" ht="13">
      <c r="A44" s="443" t="s">
        <v>819</v>
      </c>
      <c r="B44" s="205"/>
      <c r="C44" s="205"/>
      <c r="D44" s="205"/>
      <c r="E44" s="653"/>
      <c r="F44" s="653"/>
      <c r="G44" s="653"/>
      <c r="H44" s="653">
        <v>1683.5</v>
      </c>
      <c r="I44" s="653">
        <v>1700.7</v>
      </c>
      <c r="J44" s="653">
        <v>0</v>
      </c>
      <c r="K44" s="653">
        <v>0</v>
      </c>
      <c r="L44" s="653">
        <v>0</v>
      </c>
      <c r="M44" s="566">
        <v>0</v>
      </c>
      <c r="N44" s="566">
        <v>0</v>
      </c>
      <c r="O44" s="566">
        <v>0</v>
      </c>
      <c r="P44" s="566">
        <v>0</v>
      </c>
      <c r="Q44" s="566">
        <v>0</v>
      </c>
    </row>
    <row r="45" spans="1:78" s="13" customFormat="1" ht="13">
      <c r="A45" s="443" t="s">
        <v>839</v>
      </c>
      <c r="B45" s="205"/>
      <c r="C45" s="205"/>
      <c r="D45" s="205"/>
      <c r="E45" s="653"/>
      <c r="F45" s="653"/>
      <c r="G45" s="653"/>
      <c r="H45" s="653">
        <v>0</v>
      </c>
      <c r="I45" s="653">
        <v>0</v>
      </c>
      <c r="J45" s="653">
        <v>1700.7</v>
      </c>
      <c r="K45" s="653">
        <v>1750</v>
      </c>
      <c r="L45" s="205">
        <v>1760.6</v>
      </c>
      <c r="M45" s="566">
        <v>1750</v>
      </c>
      <c r="N45" s="566">
        <v>1750</v>
      </c>
      <c r="O45" s="566">
        <v>1750</v>
      </c>
      <c r="P45" s="566">
        <v>1750</v>
      </c>
      <c r="Q45" s="566">
        <v>1750</v>
      </c>
    </row>
    <row r="46" spans="1:78" s="13" customFormat="1">
      <c r="A46" s="354" t="s">
        <v>765</v>
      </c>
      <c r="B46" s="205">
        <v>2367.4</v>
      </c>
      <c r="C46" s="205">
        <v>3032.5</v>
      </c>
      <c r="D46" s="205">
        <v>3537.2</v>
      </c>
      <c r="E46" s="653">
        <v>4058.1</v>
      </c>
      <c r="F46" s="205">
        <f>SUM(F47:F49)</f>
        <v>5507.1</v>
      </c>
      <c r="G46" s="205">
        <v>6385.1</v>
      </c>
      <c r="H46" s="205">
        <v>10335.700000000001</v>
      </c>
      <c r="I46" s="205">
        <v>12632.7</v>
      </c>
      <c r="J46" s="205">
        <f>J47+J48+J49</f>
        <v>16252.1</v>
      </c>
      <c r="K46" s="205">
        <v>19921.400000000001</v>
      </c>
      <c r="L46" s="205">
        <v>23141</v>
      </c>
      <c r="M46" s="565">
        <v>27185.3</v>
      </c>
      <c r="N46" s="565">
        <v>30627.1</v>
      </c>
      <c r="O46" s="565">
        <v>34541.4</v>
      </c>
      <c r="P46" s="565">
        <v>36606.1</v>
      </c>
      <c r="Q46" s="565">
        <v>37679.699999999997</v>
      </c>
    </row>
    <row r="47" spans="1:78" s="13" customFormat="1" ht="13">
      <c r="A47" s="443" t="s">
        <v>840</v>
      </c>
      <c r="B47" s="205">
        <v>2337.5</v>
      </c>
      <c r="C47" s="205">
        <v>3018.4</v>
      </c>
      <c r="D47" s="205">
        <v>3537.2</v>
      </c>
      <c r="E47" s="653">
        <v>4058.1</v>
      </c>
      <c r="F47" s="205">
        <v>4593</v>
      </c>
      <c r="G47" s="205">
        <v>5396.4</v>
      </c>
      <c r="H47" s="205">
        <v>7516.9</v>
      </c>
      <c r="I47" s="205">
        <v>8676.7000000000007</v>
      </c>
      <c r="J47" s="205">
        <v>9831.6</v>
      </c>
      <c r="K47" s="205">
        <v>10939.9</v>
      </c>
      <c r="L47" s="205">
        <v>11774.4</v>
      </c>
      <c r="M47" s="565">
        <v>12163.8</v>
      </c>
      <c r="N47" s="565">
        <v>12703.2</v>
      </c>
      <c r="O47" s="565">
        <v>13291.5</v>
      </c>
      <c r="P47" s="565">
        <v>13871</v>
      </c>
      <c r="Q47" s="565">
        <v>14440.8</v>
      </c>
    </row>
    <row r="48" spans="1:78" s="13" customFormat="1" ht="13">
      <c r="A48" s="443" t="s">
        <v>841</v>
      </c>
      <c r="B48" s="205">
        <v>29.9</v>
      </c>
      <c r="C48" s="205">
        <v>14.1</v>
      </c>
      <c r="D48" s="205"/>
      <c r="E48" s="653"/>
      <c r="F48" s="205">
        <v>686.8</v>
      </c>
      <c r="G48" s="205">
        <v>1033.7</v>
      </c>
      <c r="H48" s="205">
        <v>1934.7</v>
      </c>
      <c r="I48" s="205">
        <v>1970.4</v>
      </c>
      <c r="J48" s="205">
        <v>1094.0999999999999</v>
      </c>
      <c r="K48" s="205">
        <v>231.5</v>
      </c>
      <c r="L48" s="205">
        <v>202.5</v>
      </c>
      <c r="M48" s="565">
        <v>196.4</v>
      </c>
      <c r="N48" s="565">
        <v>181.1</v>
      </c>
      <c r="O48" s="565">
        <v>165.8</v>
      </c>
      <c r="P48" s="565">
        <v>150.4</v>
      </c>
      <c r="Q48" s="565">
        <v>135.1</v>
      </c>
    </row>
    <row r="49" spans="1:78" s="13" customFormat="1" ht="13">
      <c r="A49" s="443" t="s">
        <v>770</v>
      </c>
      <c r="B49" s="205"/>
      <c r="C49" s="205"/>
      <c r="D49" s="205"/>
      <c r="E49" s="653"/>
      <c r="F49" s="205">
        <v>227.3</v>
      </c>
      <c r="G49" s="205">
        <v>-45</v>
      </c>
      <c r="H49" s="205">
        <v>884.1</v>
      </c>
      <c r="I49" s="205">
        <v>1985.6</v>
      </c>
      <c r="J49" s="205">
        <v>5326.4</v>
      </c>
      <c r="K49" s="205">
        <v>8750.1</v>
      </c>
      <c r="L49" s="205">
        <v>11164.1</v>
      </c>
      <c r="M49" s="565">
        <v>14825.1</v>
      </c>
      <c r="N49" s="565">
        <v>17742.8</v>
      </c>
      <c r="O49" s="565">
        <v>21084.1</v>
      </c>
      <c r="P49" s="565">
        <v>22584.7</v>
      </c>
      <c r="Q49" s="565">
        <v>23103.8</v>
      </c>
    </row>
    <row r="50" spans="1:78" s="13" customFormat="1">
      <c r="A50" s="354"/>
      <c r="B50" s="653"/>
      <c r="C50" s="653"/>
      <c r="D50" s="653"/>
      <c r="E50" s="653"/>
      <c r="F50" s="205"/>
      <c r="G50" s="205"/>
      <c r="H50" s="205"/>
      <c r="I50" s="205"/>
      <c r="J50" s="205"/>
      <c r="K50" s="205"/>
      <c r="L50" s="205"/>
      <c r="M50" s="565"/>
      <c r="N50" s="565"/>
      <c r="O50" s="565"/>
      <c r="P50" s="565"/>
      <c r="Q50" s="565"/>
    </row>
    <row r="51" spans="1:78" s="643" customFormat="1" ht="13">
      <c r="A51" s="438" t="s">
        <v>842</v>
      </c>
      <c r="B51" s="626">
        <v>8485.6</v>
      </c>
      <c r="C51" s="626">
        <v>11877.65</v>
      </c>
      <c r="D51" s="626">
        <v>15365.1</v>
      </c>
      <c r="E51" s="626">
        <v>18000.099999999999</v>
      </c>
      <c r="F51" s="626">
        <f>F40+F35</f>
        <v>21944</v>
      </c>
      <c r="G51" s="626">
        <f>G35+G40</f>
        <v>23558.199999999997</v>
      </c>
      <c r="H51" s="626">
        <v>30299.1</v>
      </c>
      <c r="I51" s="626">
        <v>33666.9</v>
      </c>
      <c r="J51" s="626">
        <f>J35+J40</f>
        <v>40168.399999999994</v>
      </c>
      <c r="K51" s="626">
        <v>48173.1</v>
      </c>
      <c r="L51" s="626">
        <v>53679.9</v>
      </c>
      <c r="M51" s="564">
        <v>59142.6</v>
      </c>
      <c r="N51" s="564">
        <v>63111.4</v>
      </c>
      <c r="O51" s="564">
        <v>66573.8</v>
      </c>
      <c r="P51" s="564">
        <v>68347.899999999994</v>
      </c>
      <c r="Q51" s="564">
        <v>68240.899999999994</v>
      </c>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row>
    <row r="52" spans="1:78" s="13" customFormat="1">
      <c r="A52" s="354" t="s">
        <v>843</v>
      </c>
      <c r="B52" s="654">
        <v>0.26900000000000002</v>
      </c>
      <c r="C52" s="654">
        <v>0.34700000000000003</v>
      </c>
      <c r="D52" s="654">
        <v>0.35499999999999998</v>
      </c>
      <c r="E52" s="655">
        <f t="shared" ref="E52:F52" si="1">E51/E53</f>
        <v>0.28958714755026721</v>
      </c>
      <c r="F52" s="656">
        <f t="shared" si="1"/>
        <v>0.32383836416173029</v>
      </c>
      <c r="G52" s="656">
        <f>G51/G53</f>
        <v>0.31895446428208774</v>
      </c>
      <c r="H52" s="656">
        <v>0.38</v>
      </c>
      <c r="I52" s="656">
        <v>0.39800000000000002</v>
      </c>
      <c r="J52" s="656">
        <f>J51/J53</f>
        <v>0.49209697771570676</v>
      </c>
      <c r="K52" s="656">
        <v>0.51600000000000001</v>
      </c>
      <c r="L52" s="656">
        <v>0.498</v>
      </c>
      <c r="M52" s="567">
        <v>0.52300000000000002</v>
      </c>
      <c r="N52" s="567">
        <v>0.52500000000000002</v>
      </c>
      <c r="O52" s="567">
        <v>0.51100000000000001</v>
      </c>
      <c r="P52" s="567">
        <v>0.48799999999999999</v>
      </c>
      <c r="Q52" s="567">
        <v>0.45</v>
      </c>
    </row>
    <row r="53" spans="1:78" s="643" customFormat="1" ht="13">
      <c r="A53" s="438" t="s">
        <v>844</v>
      </c>
      <c r="B53" s="626">
        <v>31593.1</v>
      </c>
      <c r="C53" s="626">
        <v>34275.9</v>
      </c>
      <c r="D53" s="626">
        <v>43279.199999999997</v>
      </c>
      <c r="E53" s="657">
        <v>62157.8</v>
      </c>
      <c r="F53" s="625">
        <v>67762.2</v>
      </c>
      <c r="G53" s="461">
        <v>73860.7</v>
      </c>
      <c r="H53" s="625">
        <f>H51/H52</f>
        <v>79734.473684210519</v>
      </c>
      <c r="I53" s="626">
        <f>I51/I52</f>
        <v>84590.201005025127</v>
      </c>
      <c r="J53" s="626">
        <v>81627</v>
      </c>
      <c r="K53" s="626">
        <v>93314.1</v>
      </c>
      <c r="L53" s="626">
        <v>107807.3</v>
      </c>
      <c r="M53" s="564">
        <v>113108.2</v>
      </c>
      <c r="N53" s="564">
        <v>120993.7</v>
      </c>
      <c r="O53" s="564">
        <v>129799.5</v>
      </c>
      <c r="P53" s="564">
        <v>138858.29999999999</v>
      </c>
      <c r="Q53" s="564">
        <v>145828.79999999999</v>
      </c>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row>
    <row r="54" spans="1:78" s="13" customFormat="1">
      <c r="A54" s="354"/>
      <c r="B54" s="695"/>
      <c r="C54" s="695"/>
      <c r="D54" s="695"/>
      <c r="E54" s="695"/>
      <c r="F54" s="695"/>
      <c r="G54" s="695"/>
      <c r="H54" s="695"/>
      <c r="I54" s="695"/>
      <c r="J54" s="695"/>
      <c r="K54" s="141"/>
      <c r="L54" s="141"/>
      <c r="M54" s="141"/>
      <c r="N54" s="141"/>
      <c r="O54" s="141"/>
      <c r="P54" s="141"/>
      <c r="Q54" s="141"/>
    </row>
    <row r="55" spans="1:78" s="13" customFormat="1" ht="14">
      <c r="A55" s="641" t="s">
        <v>285</v>
      </c>
      <c r="B55" s="354"/>
      <c r="C55" s="354"/>
      <c r="D55" s="354"/>
      <c r="E55" s="354"/>
      <c r="F55" s="354"/>
      <c r="G55" s="354"/>
      <c r="H55" s="354"/>
      <c r="I55" s="141"/>
      <c r="J55" s="141"/>
      <c r="K55" s="141"/>
      <c r="L55" s="141"/>
      <c r="M55" s="141"/>
      <c r="N55" s="141"/>
      <c r="O55" s="141"/>
      <c r="P55" s="141"/>
      <c r="Q55" s="141"/>
    </row>
    <row r="56" spans="1:78" s="12" customFormat="1">
      <c r="A56" s="642" t="s">
        <v>845</v>
      </c>
      <c r="B56" s="141"/>
      <c r="C56" s="141"/>
      <c r="D56" s="141"/>
      <c r="E56" s="141"/>
      <c r="F56" s="462"/>
      <c r="G56" s="141"/>
      <c r="H56" s="462"/>
      <c r="I56" s="141"/>
      <c r="J56" s="141"/>
      <c r="K56" s="141"/>
      <c r="L56" s="141"/>
      <c r="M56" s="141"/>
      <c r="N56" s="141"/>
      <c r="O56" s="141"/>
      <c r="P56" s="141"/>
      <c r="Q56" s="141"/>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row>
    <row r="57" spans="1:78" s="12" customFormat="1">
      <c r="A57" s="642" t="s">
        <v>846</v>
      </c>
      <c r="B57" s="141"/>
      <c r="C57" s="141"/>
      <c r="D57" s="141"/>
      <c r="E57" s="141"/>
      <c r="F57" s="462"/>
      <c r="G57" s="141"/>
      <c r="H57" s="462"/>
      <c r="I57" s="141"/>
      <c r="J57" s="141"/>
      <c r="K57" s="141"/>
      <c r="L57" s="141"/>
      <c r="M57" s="141"/>
      <c r="N57" s="141"/>
      <c r="O57" s="141"/>
      <c r="P57" s="141"/>
      <c r="Q57" s="141"/>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row>
    <row r="58" spans="1:78" s="12" customFormat="1">
      <c r="A58" s="642" t="s">
        <v>847</v>
      </c>
      <c r="B58" s="141"/>
      <c r="C58" s="141"/>
      <c r="D58" s="141"/>
      <c r="E58" s="141"/>
      <c r="F58" s="462"/>
      <c r="G58" s="141"/>
      <c r="H58" s="462"/>
      <c r="I58" s="141"/>
      <c r="J58" s="141"/>
      <c r="K58" s="141"/>
      <c r="L58" s="141"/>
      <c r="M58" s="141"/>
      <c r="N58" s="141"/>
      <c r="O58" s="141"/>
      <c r="P58" s="141"/>
      <c r="Q58" s="141"/>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row>
    <row r="59" spans="1:78" s="12" customFormat="1">
      <c r="A59" s="642"/>
      <c r="B59" s="141"/>
      <c r="C59" s="141"/>
      <c r="D59" s="141"/>
      <c r="E59" s="141"/>
      <c r="F59" s="462"/>
      <c r="G59" s="141"/>
      <c r="H59" s="462"/>
      <c r="I59" s="141"/>
      <c r="J59" s="141"/>
      <c r="K59" s="141"/>
      <c r="L59" s="141"/>
      <c r="M59" s="141"/>
      <c r="N59" s="141"/>
      <c r="O59" s="141"/>
      <c r="P59" s="141"/>
      <c r="Q59" s="141"/>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row>
    <row r="60" spans="1:78" ht="20">
      <c r="A60" s="369" t="s">
        <v>625</v>
      </c>
      <c r="B60" s="354"/>
      <c r="C60" s="354"/>
      <c r="D60" s="355"/>
      <c r="E60" s="355"/>
      <c r="F60" s="355"/>
      <c r="G60" s="354"/>
      <c r="H60" s="354"/>
      <c r="I60" s="141"/>
      <c r="J60" s="141"/>
      <c r="K60" s="141"/>
      <c r="L60" s="141"/>
      <c r="M60" s="141"/>
      <c r="N60" s="141"/>
      <c r="O60" s="141"/>
      <c r="P60" s="141"/>
      <c r="Q60" s="141"/>
    </row>
    <row r="61" spans="1:78" ht="15.5">
      <c r="A61" s="623" t="s">
        <v>834</v>
      </c>
      <c r="B61" s="453">
        <v>2012</v>
      </c>
      <c r="C61" s="453">
        <v>2013</v>
      </c>
      <c r="D61" s="453">
        <v>2014</v>
      </c>
      <c r="E61" s="453">
        <v>2015</v>
      </c>
      <c r="F61" s="453">
        <v>2016</v>
      </c>
      <c r="G61" s="453">
        <v>2017</v>
      </c>
      <c r="H61" s="453">
        <v>2018</v>
      </c>
      <c r="I61" s="407">
        <v>2019</v>
      </c>
      <c r="J61" s="407">
        <v>2020</v>
      </c>
      <c r="K61" s="453">
        <v>2021</v>
      </c>
      <c r="L61" s="407">
        <v>2022</v>
      </c>
      <c r="M61" s="407">
        <v>2023</v>
      </c>
      <c r="N61" s="407">
        <v>2024</v>
      </c>
      <c r="O61" s="407">
        <v>2025</v>
      </c>
      <c r="P61" s="407">
        <v>2026</v>
      </c>
      <c r="Q61" s="407">
        <v>2027</v>
      </c>
    </row>
    <row r="62" spans="1:78" ht="13.5" customHeight="1">
      <c r="A62" s="421"/>
      <c r="B62" s="454" t="s">
        <v>249</v>
      </c>
      <c r="C62" s="454" t="s">
        <v>249</v>
      </c>
      <c r="D62" s="454" t="s">
        <v>249</v>
      </c>
      <c r="E62" s="454" t="s">
        <v>249</v>
      </c>
      <c r="F62" s="454" t="s">
        <v>249</v>
      </c>
      <c r="G62" s="454" t="s">
        <v>249</v>
      </c>
      <c r="H62" s="454" t="s">
        <v>249</v>
      </c>
      <c r="I62" s="408" t="s">
        <v>249</v>
      </c>
      <c r="J62" s="408" t="s">
        <v>249</v>
      </c>
      <c r="K62" s="454" t="s">
        <v>249</v>
      </c>
      <c r="L62" s="408" t="s">
        <v>251</v>
      </c>
      <c r="M62" s="408" t="s">
        <v>251</v>
      </c>
      <c r="N62" s="408" t="s">
        <v>251</v>
      </c>
      <c r="O62" s="408" t="s">
        <v>251</v>
      </c>
      <c r="P62" s="408" t="s">
        <v>251</v>
      </c>
      <c r="Q62" s="408" t="s">
        <v>251</v>
      </c>
    </row>
    <row r="63" spans="1:78">
      <c r="A63" s="354" t="s">
        <v>835</v>
      </c>
      <c r="B63" s="141" t="s">
        <v>306</v>
      </c>
      <c r="C63" s="141" t="s">
        <v>306</v>
      </c>
      <c r="D63" s="141" t="s">
        <v>306</v>
      </c>
      <c r="E63" s="188" t="s">
        <v>188</v>
      </c>
      <c r="F63" s="188" t="s">
        <v>188</v>
      </c>
      <c r="G63" s="188" t="s">
        <v>178</v>
      </c>
      <c r="H63" s="188" t="s">
        <v>170</v>
      </c>
      <c r="I63" s="428" t="s">
        <v>167</v>
      </c>
      <c r="J63" s="428" t="s">
        <v>160</v>
      </c>
      <c r="K63" s="188" t="s">
        <v>151</v>
      </c>
      <c r="L63" s="428" t="s">
        <v>157</v>
      </c>
      <c r="M63" s="428" t="s">
        <v>157</v>
      </c>
      <c r="N63" s="428" t="s">
        <v>157</v>
      </c>
      <c r="O63" s="428" t="s">
        <v>157</v>
      </c>
      <c r="P63" s="428" t="s">
        <v>157</v>
      </c>
      <c r="Q63" s="428" t="s">
        <v>157</v>
      </c>
    </row>
    <row r="64" spans="1:78" ht="15" customHeight="1">
      <c r="A64" s="354"/>
      <c r="B64" s="260"/>
      <c r="C64" s="260"/>
      <c r="D64" s="260"/>
      <c r="E64" s="260"/>
      <c r="F64" s="260"/>
      <c r="G64" s="260"/>
      <c r="H64" s="260"/>
      <c r="I64" s="563"/>
      <c r="J64" s="563"/>
      <c r="K64" s="260"/>
      <c r="L64" s="563"/>
      <c r="M64" s="563"/>
      <c r="N64" s="563"/>
      <c r="O64" s="563"/>
      <c r="P64" s="563"/>
      <c r="Q64" s="563"/>
    </row>
    <row r="65" spans="1:78" s="7" customFormat="1" ht="13.4" customHeight="1">
      <c r="A65" s="438" t="s">
        <v>713</v>
      </c>
      <c r="B65" s="626">
        <v>6118.2</v>
      </c>
      <c r="C65" s="626">
        <v>8845.2000000000007</v>
      </c>
      <c r="D65" s="626">
        <v>11827.9</v>
      </c>
      <c r="E65" s="626">
        <v>13942</v>
      </c>
      <c r="F65" s="626">
        <v>16436.900000000001</v>
      </c>
      <c r="G65" s="626">
        <v>17173.099999999999</v>
      </c>
      <c r="H65" s="626">
        <v>18279.900000000001</v>
      </c>
      <c r="I65" s="564">
        <v>19333.5</v>
      </c>
      <c r="J65" s="564">
        <v>22215.599999999999</v>
      </c>
      <c r="K65" s="626">
        <v>25257.599999999999</v>
      </c>
      <c r="L65" s="564">
        <v>26855.5</v>
      </c>
      <c r="M65" s="564">
        <v>28804.5</v>
      </c>
      <c r="N65" s="564">
        <v>30185</v>
      </c>
      <c r="O65" s="564">
        <v>30145</v>
      </c>
      <c r="P65" s="564">
        <v>29687.8</v>
      </c>
      <c r="Q65" s="564">
        <v>29289.4</v>
      </c>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row>
    <row r="66" spans="1:78">
      <c r="A66" s="354" t="s">
        <v>810</v>
      </c>
      <c r="B66" s="205">
        <v>2751.6</v>
      </c>
      <c r="C66" s="205">
        <v>4200.7</v>
      </c>
      <c r="D66" s="205">
        <v>5620.6</v>
      </c>
      <c r="E66" s="205">
        <v>6729.4</v>
      </c>
      <c r="F66" s="205">
        <v>8663.5</v>
      </c>
      <c r="G66" s="205">
        <v>9194.4</v>
      </c>
      <c r="H66" s="205">
        <v>8677.6</v>
      </c>
      <c r="I66" s="565">
        <v>10191.299999999999</v>
      </c>
      <c r="J66" s="565">
        <v>11819.4</v>
      </c>
      <c r="K66" s="205">
        <v>13296.6</v>
      </c>
      <c r="L66" s="565">
        <v>12661.9</v>
      </c>
      <c r="M66" s="565">
        <v>13480.9</v>
      </c>
      <c r="N66" s="565">
        <v>14277</v>
      </c>
      <c r="O66" s="565">
        <v>13666.1</v>
      </c>
      <c r="P66" s="565">
        <v>12074.9</v>
      </c>
      <c r="Q66" s="565">
        <v>11111.5</v>
      </c>
    </row>
    <row r="67" spans="1:78">
      <c r="A67" s="354" t="s">
        <v>836</v>
      </c>
      <c r="B67" s="205">
        <v>3366.6</v>
      </c>
      <c r="C67" s="205">
        <v>4644.5</v>
      </c>
      <c r="D67" s="205">
        <v>6207.3</v>
      </c>
      <c r="E67" s="205">
        <v>7212.6</v>
      </c>
      <c r="F67" s="205">
        <v>7773.4</v>
      </c>
      <c r="G67" s="205">
        <v>7978.7</v>
      </c>
      <c r="H67" s="205">
        <v>8322.2999999999993</v>
      </c>
      <c r="I67" s="565">
        <v>7966.6</v>
      </c>
      <c r="J67" s="565">
        <v>9315.2000000000007</v>
      </c>
      <c r="K67" s="205">
        <v>10833.4</v>
      </c>
      <c r="L67" s="565">
        <v>2583.4</v>
      </c>
      <c r="M67" s="565">
        <v>14083.4</v>
      </c>
      <c r="N67" s="565">
        <v>14728.8</v>
      </c>
      <c r="O67" s="565">
        <v>15428.7</v>
      </c>
      <c r="P67" s="565">
        <v>16717.7</v>
      </c>
      <c r="Q67" s="565">
        <v>17317.7</v>
      </c>
    </row>
    <row r="68" spans="1:78">
      <c r="A68" s="354" t="s">
        <v>765</v>
      </c>
      <c r="B68" s="653"/>
      <c r="C68" s="205"/>
      <c r="D68" s="205"/>
      <c r="E68" s="653"/>
      <c r="F68" s="653"/>
      <c r="G68" s="653"/>
      <c r="H68" s="653">
        <v>1280</v>
      </c>
      <c r="I68" s="566">
        <v>1175.5999999999999</v>
      </c>
      <c r="J68" s="566">
        <v>1080.9000000000001</v>
      </c>
      <c r="K68" s="653">
        <v>1127.5999999999999</v>
      </c>
      <c r="L68" s="566">
        <v>1210.3</v>
      </c>
      <c r="M68" s="566">
        <v>1240.2</v>
      </c>
      <c r="N68" s="566">
        <v>1185.2</v>
      </c>
      <c r="O68" s="566">
        <v>1050.2</v>
      </c>
      <c r="P68" s="566">
        <v>955.2</v>
      </c>
      <c r="Q68" s="566">
        <v>860.2</v>
      </c>
    </row>
    <row r="69" spans="1:78">
      <c r="A69" s="354"/>
      <c r="B69" s="205"/>
      <c r="C69" s="205"/>
      <c r="D69" s="205"/>
      <c r="E69" s="205"/>
      <c r="F69" s="205"/>
      <c r="G69" s="205"/>
      <c r="H69" s="205"/>
      <c r="I69" s="565"/>
      <c r="J69" s="565"/>
      <c r="K69" s="205"/>
      <c r="L69" s="565"/>
      <c r="M69" s="565"/>
      <c r="N69" s="565"/>
      <c r="O69" s="565"/>
      <c r="P69" s="565"/>
      <c r="Q69" s="565"/>
    </row>
    <row r="70" spans="1:78" s="7" customFormat="1" ht="13">
      <c r="A70" s="438" t="s">
        <v>714</v>
      </c>
      <c r="B70" s="626">
        <v>2367.4</v>
      </c>
      <c r="C70" s="626">
        <v>3032.5</v>
      </c>
      <c r="D70" s="626">
        <v>3537.2</v>
      </c>
      <c r="E70" s="626">
        <v>4058.1</v>
      </c>
      <c r="F70" s="626">
        <v>5507.1</v>
      </c>
      <c r="G70" s="626">
        <v>6385.1</v>
      </c>
      <c r="H70" s="626">
        <v>12019.2</v>
      </c>
      <c r="I70" s="564">
        <v>14333.4</v>
      </c>
      <c r="J70" s="564">
        <f>J72+J76</f>
        <v>17952.8</v>
      </c>
      <c r="K70" s="626">
        <v>22915.5</v>
      </c>
      <c r="L70" s="564">
        <v>26309.7</v>
      </c>
      <c r="M70" s="564" t="s">
        <v>848</v>
      </c>
      <c r="N70" s="564">
        <v>31208</v>
      </c>
      <c r="O70" s="564">
        <v>33911.699999999997</v>
      </c>
      <c r="P70" s="564">
        <v>35811.300000000003</v>
      </c>
      <c r="Q70" s="564">
        <v>36161.5</v>
      </c>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row>
    <row r="71" spans="1:78" s="6" customFormat="1" ht="13">
      <c r="A71" s="354" t="s">
        <v>838</v>
      </c>
      <c r="B71" s="205"/>
      <c r="C71" s="205"/>
      <c r="D71" s="205"/>
      <c r="E71" s="653"/>
      <c r="F71" s="653"/>
      <c r="G71" s="205"/>
      <c r="H71" s="205"/>
      <c r="I71" s="565"/>
      <c r="J71" s="565"/>
      <c r="K71" s="205">
        <v>1244.0999999999999</v>
      </c>
      <c r="L71" s="565"/>
      <c r="M71" s="565"/>
      <c r="N71" s="565"/>
      <c r="O71" s="565"/>
      <c r="P71" s="565"/>
      <c r="Q71" s="565"/>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row>
    <row r="72" spans="1:78" ht="13">
      <c r="A72" s="443" t="s">
        <v>755</v>
      </c>
      <c r="B72" s="205"/>
      <c r="C72" s="205"/>
      <c r="D72" s="205"/>
      <c r="E72" s="653"/>
      <c r="F72" s="653"/>
      <c r="G72" s="653"/>
      <c r="H72" s="653">
        <v>1683.5</v>
      </c>
      <c r="I72" s="566">
        <v>1700.7</v>
      </c>
      <c r="J72" s="566">
        <f>J73+J74+J75</f>
        <v>1700.7</v>
      </c>
      <c r="K72" s="653">
        <v>1750</v>
      </c>
      <c r="L72" s="566">
        <v>1700</v>
      </c>
      <c r="M72" s="566">
        <v>1700</v>
      </c>
      <c r="N72" s="566">
        <v>1700</v>
      </c>
      <c r="O72" s="566">
        <v>1700</v>
      </c>
      <c r="P72" s="566">
        <v>1700</v>
      </c>
      <c r="Q72" s="566">
        <v>1700</v>
      </c>
    </row>
    <row r="73" spans="1:78" ht="13">
      <c r="A73" s="443" t="s">
        <v>766</v>
      </c>
      <c r="B73" s="205"/>
      <c r="C73" s="205"/>
      <c r="D73" s="205"/>
      <c r="E73" s="653"/>
      <c r="F73" s="653"/>
      <c r="G73" s="653"/>
      <c r="H73" s="653">
        <v>0</v>
      </c>
      <c r="I73" s="566">
        <v>0</v>
      </c>
      <c r="J73" s="566">
        <v>0</v>
      </c>
      <c r="K73" s="653">
        <v>0</v>
      </c>
      <c r="L73" s="566">
        <v>0</v>
      </c>
      <c r="M73" s="566">
        <v>0</v>
      </c>
      <c r="N73" s="566">
        <v>0</v>
      </c>
      <c r="O73" s="566">
        <v>0</v>
      </c>
      <c r="P73" s="566">
        <v>0</v>
      </c>
      <c r="Q73" s="566">
        <v>0</v>
      </c>
    </row>
    <row r="74" spans="1:78" ht="13">
      <c r="A74" s="443" t="s">
        <v>819</v>
      </c>
      <c r="B74" s="205"/>
      <c r="C74" s="205"/>
      <c r="D74" s="205"/>
      <c r="E74" s="653"/>
      <c r="F74" s="653"/>
      <c r="G74" s="653"/>
      <c r="H74" s="653">
        <v>1683.5</v>
      </c>
      <c r="I74" s="566">
        <v>1700.7</v>
      </c>
      <c r="J74" s="566">
        <v>0</v>
      </c>
      <c r="K74" s="653">
        <v>0</v>
      </c>
      <c r="L74" s="566">
        <v>0</v>
      </c>
      <c r="M74" s="566">
        <v>0</v>
      </c>
      <c r="N74" s="566">
        <v>0</v>
      </c>
      <c r="O74" s="566">
        <v>0</v>
      </c>
      <c r="P74" s="566">
        <v>0</v>
      </c>
      <c r="Q74" s="566">
        <v>0</v>
      </c>
    </row>
    <row r="75" spans="1:78">
      <c r="A75" s="354" t="s">
        <v>839</v>
      </c>
      <c r="B75" s="205"/>
      <c r="C75" s="205"/>
      <c r="D75" s="205"/>
      <c r="E75" s="653"/>
      <c r="F75" s="205"/>
      <c r="G75" s="205"/>
      <c r="H75" s="205">
        <v>0</v>
      </c>
      <c r="I75" s="565">
        <v>0</v>
      </c>
      <c r="J75" s="565">
        <v>1700.7</v>
      </c>
      <c r="K75" s="205">
        <v>1750</v>
      </c>
      <c r="L75" s="565">
        <v>1700</v>
      </c>
      <c r="M75" s="565">
        <v>1700</v>
      </c>
      <c r="N75" s="565">
        <v>1700</v>
      </c>
      <c r="O75" s="565">
        <v>1700</v>
      </c>
      <c r="P75" s="565">
        <v>1700</v>
      </c>
      <c r="Q75" s="565">
        <v>1700</v>
      </c>
    </row>
    <row r="76" spans="1:78" ht="13">
      <c r="A76" s="443" t="s">
        <v>765</v>
      </c>
      <c r="B76" s="205">
        <v>2367.4</v>
      </c>
      <c r="C76" s="205">
        <v>3032.5</v>
      </c>
      <c r="D76" s="205">
        <v>3537.2</v>
      </c>
      <c r="E76" s="653">
        <v>4058.1</v>
      </c>
      <c r="F76" s="205">
        <f>SUM(F77:F79)</f>
        <v>5507.1</v>
      </c>
      <c r="G76" s="205">
        <v>6385.1</v>
      </c>
      <c r="H76" s="205">
        <v>10335.700000000001</v>
      </c>
      <c r="I76" s="565">
        <v>12632.7</v>
      </c>
      <c r="J76" s="565">
        <f>J77+J78+J79</f>
        <v>16252.1</v>
      </c>
      <c r="K76" s="205">
        <v>19921.400000000001</v>
      </c>
      <c r="L76" s="565">
        <v>24609.599999999999</v>
      </c>
      <c r="M76" s="565">
        <v>27045.7</v>
      </c>
      <c r="N76" s="565">
        <v>29503.9</v>
      </c>
      <c r="O76" s="565">
        <v>32211.7</v>
      </c>
      <c r="P76" s="565">
        <v>34111.300000000003</v>
      </c>
      <c r="Q76" s="565">
        <v>38461.5</v>
      </c>
    </row>
    <row r="77" spans="1:78" ht="13">
      <c r="A77" s="443" t="s">
        <v>840</v>
      </c>
      <c r="B77" s="205">
        <v>2337.5</v>
      </c>
      <c r="C77" s="205">
        <v>3018.4</v>
      </c>
      <c r="D77" s="205">
        <v>3537.2</v>
      </c>
      <c r="E77" s="653">
        <v>4058.1</v>
      </c>
      <c r="F77" s="205">
        <v>4593</v>
      </c>
      <c r="G77" s="205">
        <v>5396.4</v>
      </c>
      <c r="H77" s="205">
        <v>7516.9</v>
      </c>
      <c r="I77" s="565">
        <v>8676.7000000000007</v>
      </c>
      <c r="J77" s="565">
        <v>9831.6</v>
      </c>
      <c r="K77" s="205">
        <v>10939.9</v>
      </c>
      <c r="L77" s="565">
        <v>11643.3</v>
      </c>
      <c r="M77" s="565">
        <v>12505.2</v>
      </c>
      <c r="N77" s="565">
        <v>13435.9</v>
      </c>
      <c r="O77" s="565">
        <v>14495.5</v>
      </c>
      <c r="P77" s="565">
        <v>15306.5</v>
      </c>
      <c r="Q77" s="565">
        <v>15596.5</v>
      </c>
    </row>
    <row r="78" spans="1:78" ht="13">
      <c r="A78" s="443" t="s">
        <v>841</v>
      </c>
      <c r="B78" s="205">
        <v>29.9</v>
      </c>
      <c r="C78" s="205">
        <v>14.1</v>
      </c>
      <c r="D78" s="205"/>
      <c r="E78" s="653"/>
      <c r="F78" s="205">
        <v>686.8</v>
      </c>
      <c r="G78" s="205">
        <v>1033.7</v>
      </c>
      <c r="H78" s="205">
        <v>1934.7</v>
      </c>
      <c r="I78" s="565">
        <v>1970.4</v>
      </c>
      <c r="J78" s="565">
        <v>1094.0999999999999</v>
      </c>
      <c r="K78" s="205">
        <v>231.5</v>
      </c>
      <c r="L78" s="565">
        <v>135.69999999999999</v>
      </c>
      <c r="M78" s="565">
        <v>93.8</v>
      </c>
      <c r="N78" s="565">
        <v>51.9</v>
      </c>
      <c r="O78" s="565">
        <v>10.1</v>
      </c>
      <c r="P78" s="565">
        <v>-31.8</v>
      </c>
      <c r="Q78" s="565">
        <v>-71.7</v>
      </c>
    </row>
    <row r="79" spans="1:78">
      <c r="A79" s="354" t="s">
        <v>770</v>
      </c>
      <c r="B79" s="653"/>
      <c r="C79" s="653"/>
      <c r="D79" s="653"/>
      <c r="E79" s="653"/>
      <c r="F79" s="205">
        <v>227.3</v>
      </c>
      <c r="G79" s="205">
        <v>-45</v>
      </c>
      <c r="H79" s="205">
        <v>884.1</v>
      </c>
      <c r="I79" s="565">
        <v>1985.6</v>
      </c>
      <c r="J79" s="565">
        <v>5326.4</v>
      </c>
      <c r="K79" s="205">
        <v>8750.1</v>
      </c>
      <c r="L79" s="565">
        <v>12830.6</v>
      </c>
      <c r="M79" s="565">
        <v>14446.8</v>
      </c>
      <c r="N79" s="565">
        <v>16016.1</v>
      </c>
      <c r="O79" s="565">
        <v>17706.099999999999</v>
      </c>
      <c r="P79" s="565">
        <v>18836.7</v>
      </c>
      <c r="Q79" s="565">
        <v>18936.599999999999</v>
      </c>
    </row>
    <row r="80" spans="1:78" ht="13">
      <c r="A80" s="438"/>
      <c r="B80" s="626"/>
      <c r="C80" s="626"/>
      <c r="D80" s="626"/>
      <c r="E80" s="626"/>
      <c r="F80" s="626"/>
      <c r="G80" s="626"/>
      <c r="H80" s="626"/>
      <c r="I80" s="564"/>
      <c r="J80" s="564"/>
      <c r="K80" s="626"/>
      <c r="L80" s="564"/>
      <c r="M80" s="564"/>
      <c r="N80" s="564"/>
      <c r="O80" s="564"/>
      <c r="P80" s="564"/>
      <c r="Q80" s="564"/>
    </row>
    <row r="81" spans="1:78" s="7" customFormat="1" ht="13">
      <c r="A81" s="354" t="s">
        <v>842</v>
      </c>
      <c r="B81" s="654">
        <v>8485.6</v>
      </c>
      <c r="C81" s="654">
        <v>11877.65</v>
      </c>
      <c r="D81" s="654">
        <v>15365.1</v>
      </c>
      <c r="E81" s="655">
        <v>18000.099999999999</v>
      </c>
      <c r="F81" s="656">
        <f>F70+F65</f>
        <v>21944</v>
      </c>
      <c r="G81" s="656">
        <f>G65+G70</f>
        <v>23558.199999999997</v>
      </c>
      <c r="H81" s="656">
        <v>30299.1</v>
      </c>
      <c r="I81" s="567">
        <v>33666.9</v>
      </c>
      <c r="J81" s="567">
        <f>J65+J70</f>
        <v>40168.399999999994</v>
      </c>
      <c r="K81" s="656">
        <v>48173.1</v>
      </c>
      <c r="L81" s="567">
        <v>52765.2</v>
      </c>
      <c r="M81" s="567">
        <v>57550.2</v>
      </c>
      <c r="N81" s="567">
        <v>61389</v>
      </c>
      <c r="O81" s="567">
        <v>68056.7</v>
      </c>
      <c r="P81" s="567">
        <v>65899.100000000006</v>
      </c>
      <c r="Q81" s="567">
        <v>65450.9</v>
      </c>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row>
    <row r="82" spans="1:78" ht="13">
      <c r="A82" s="438" t="s">
        <v>843</v>
      </c>
      <c r="B82" s="626">
        <v>0.26900000000000002</v>
      </c>
      <c r="C82" s="626">
        <v>0.34700000000000003</v>
      </c>
      <c r="D82" s="626">
        <v>0.35499999999999998</v>
      </c>
      <c r="E82" s="657">
        <f t="shared" ref="E82:F82" si="2">E81/E83</f>
        <v>0.28958714755026721</v>
      </c>
      <c r="F82" s="625">
        <f t="shared" si="2"/>
        <v>0.32383836416173029</v>
      </c>
      <c r="G82" s="461">
        <f>G81/G83</f>
        <v>0.31895446428208774</v>
      </c>
      <c r="H82" s="625">
        <v>0.38</v>
      </c>
      <c r="I82" s="564">
        <v>0.39800000000000002</v>
      </c>
      <c r="J82" s="564">
        <f>J81/J83</f>
        <v>0.49209697771570676</v>
      </c>
      <c r="K82" s="626">
        <v>0.51600000000000001</v>
      </c>
      <c r="L82" s="564">
        <v>0.51900000000000002</v>
      </c>
      <c r="M82" s="564">
        <v>0.52500000000000002</v>
      </c>
      <c r="N82" s="564">
        <v>0.52500000000000002</v>
      </c>
      <c r="O82" s="564">
        <v>0.51100000000000001</v>
      </c>
      <c r="P82" s="564">
        <v>0.48799999999999999</v>
      </c>
      <c r="Q82" s="564">
        <v>0.45</v>
      </c>
    </row>
    <row r="83" spans="1:78" s="7" customFormat="1" ht="20">
      <c r="A83" s="369" t="s">
        <v>844</v>
      </c>
      <c r="B83" s="354">
        <v>31593.1</v>
      </c>
      <c r="C83" s="354">
        <v>34275.9</v>
      </c>
      <c r="D83" s="355">
        <v>43279.199999999997</v>
      </c>
      <c r="E83" s="355">
        <v>62157.8</v>
      </c>
      <c r="F83" s="355">
        <v>67762.2</v>
      </c>
      <c r="G83" s="354">
        <v>73860.7</v>
      </c>
      <c r="H83" s="354">
        <f>H81/H82</f>
        <v>79734.473684210519</v>
      </c>
      <c r="I83" s="141">
        <f>I81/I82</f>
        <v>84590.201005025127</v>
      </c>
      <c r="J83" s="141">
        <v>81627</v>
      </c>
      <c r="K83" s="141">
        <v>93314.1</v>
      </c>
      <c r="L83" s="141">
        <v>101695.8</v>
      </c>
      <c r="M83" s="141">
        <v>109559.9</v>
      </c>
      <c r="N83" s="141">
        <v>116749.1</v>
      </c>
      <c r="O83" s="141">
        <v>125457.4</v>
      </c>
      <c r="P83" s="141">
        <v>134086.70000000001</v>
      </c>
      <c r="Q83" s="141">
        <v>145415.1</v>
      </c>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row>
    <row r="84" spans="1:78">
      <c r="A84" s="173"/>
      <c r="B84" s="695"/>
      <c r="C84" s="695"/>
      <c r="D84" s="695"/>
      <c r="E84" s="695"/>
      <c r="F84" s="695"/>
      <c r="G84" s="695"/>
      <c r="H84" s="695"/>
      <c r="I84" s="695"/>
      <c r="J84" s="695"/>
      <c r="K84" s="141"/>
      <c r="L84" s="141"/>
      <c r="M84" s="141"/>
      <c r="N84" s="141"/>
      <c r="O84" s="141"/>
      <c r="P84" s="141"/>
      <c r="Q84" s="141"/>
    </row>
    <row r="85" spans="1:78" ht="14">
      <c r="A85" s="287" t="s">
        <v>285</v>
      </c>
      <c r="B85" s="354"/>
      <c r="C85" s="354"/>
      <c r="D85" s="355"/>
      <c r="E85" s="355"/>
      <c r="F85" s="355"/>
      <c r="G85" s="354"/>
      <c r="H85" s="354"/>
      <c r="I85" s="141"/>
      <c r="J85" s="141"/>
      <c r="K85" s="141"/>
      <c r="L85" s="141"/>
      <c r="M85" s="141"/>
      <c r="N85" s="141"/>
      <c r="O85" s="141"/>
      <c r="P85" s="141"/>
      <c r="Q85" s="141"/>
    </row>
    <row r="86" spans="1:78" s="3" customFormat="1">
      <c r="A86" s="594" t="s">
        <v>845</v>
      </c>
      <c r="B86" s="57"/>
      <c r="C86" s="57"/>
      <c r="D86" s="57"/>
      <c r="E86" s="57"/>
      <c r="F86" s="549"/>
      <c r="G86" s="141"/>
      <c r="H86" s="462"/>
      <c r="I86" s="141"/>
      <c r="J86" s="141"/>
      <c r="K86" s="141"/>
      <c r="L86" s="141"/>
      <c r="M86" s="141"/>
      <c r="N86" s="141"/>
      <c r="O86" s="141"/>
      <c r="P86" s="141"/>
      <c r="Q86" s="141"/>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row>
    <row r="87" spans="1:78" s="3" customFormat="1">
      <c r="A87" s="594" t="s">
        <v>846</v>
      </c>
      <c r="B87" s="57"/>
      <c r="C87" s="57"/>
      <c r="D87" s="57"/>
      <c r="E87" s="57"/>
      <c r="F87" s="549"/>
      <c r="G87" s="141"/>
      <c r="H87" s="462"/>
      <c r="I87" s="141"/>
      <c r="J87" s="141"/>
      <c r="K87" s="141"/>
      <c r="L87" s="141"/>
      <c r="M87" s="141"/>
      <c r="N87" s="141"/>
      <c r="O87" s="141"/>
      <c r="P87" s="141"/>
      <c r="Q87" s="141"/>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row>
    <row r="88" spans="1:78" s="3" customFormat="1">
      <c r="A88" s="594" t="s">
        <v>847</v>
      </c>
      <c r="B88" s="57"/>
      <c r="C88" s="57"/>
      <c r="D88" s="57"/>
      <c r="E88" s="57"/>
      <c r="F88" s="549"/>
      <c r="G88" s="141"/>
      <c r="H88" s="462"/>
      <c r="I88" s="141"/>
      <c r="J88" s="141"/>
      <c r="K88" s="141"/>
      <c r="L88" s="141"/>
      <c r="M88" s="141"/>
      <c r="N88" s="141"/>
      <c r="O88" s="141"/>
      <c r="P88" s="141"/>
      <c r="Q88" s="141"/>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row>
    <row r="89" spans="1:78" s="3" customFormat="1">
      <c r="A89" s="594"/>
      <c r="B89" s="57"/>
      <c r="C89" s="57"/>
      <c r="D89" s="57"/>
      <c r="E89" s="57"/>
      <c r="F89" s="549"/>
      <c r="G89" s="141"/>
      <c r="H89" s="462"/>
      <c r="I89" s="141"/>
      <c r="J89" s="141"/>
      <c r="K89" s="141"/>
      <c r="L89" s="141"/>
      <c r="M89" s="141"/>
      <c r="N89" s="141"/>
      <c r="O89" s="141"/>
      <c r="P89" s="141"/>
      <c r="Q89" s="141"/>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row>
    <row r="90" spans="1:78" ht="20">
      <c r="A90" s="369" t="s">
        <v>627</v>
      </c>
      <c r="B90" s="354"/>
      <c r="C90" s="354"/>
      <c r="D90" s="355"/>
      <c r="E90" s="355"/>
      <c r="F90" s="355"/>
      <c r="G90" s="354"/>
      <c r="H90" s="354"/>
      <c r="I90" s="141"/>
      <c r="J90" s="141"/>
      <c r="K90" s="141"/>
      <c r="L90" s="141"/>
      <c r="M90" s="141"/>
      <c r="N90" s="141"/>
      <c r="O90" s="141"/>
      <c r="P90" s="141"/>
      <c r="Q90" s="141"/>
    </row>
    <row r="91" spans="1:78" s="13" customFormat="1" ht="15.5">
      <c r="A91" s="623" t="s">
        <v>834</v>
      </c>
      <c r="B91" s="453">
        <v>2012</v>
      </c>
      <c r="C91" s="453">
        <v>2013</v>
      </c>
      <c r="D91" s="453">
        <v>2014</v>
      </c>
      <c r="E91" s="453">
        <v>2015</v>
      </c>
      <c r="F91" s="453">
        <v>2016</v>
      </c>
      <c r="G91" s="453">
        <v>2017</v>
      </c>
      <c r="H91" s="453">
        <v>2018</v>
      </c>
      <c r="I91" s="407">
        <v>2019</v>
      </c>
      <c r="J91" s="407">
        <v>2020</v>
      </c>
      <c r="K91" s="407">
        <v>2021</v>
      </c>
      <c r="L91" s="407">
        <v>2022</v>
      </c>
      <c r="M91" s="407">
        <v>2023</v>
      </c>
      <c r="N91" s="407">
        <v>2024</v>
      </c>
      <c r="O91" s="407">
        <v>2025</v>
      </c>
    </row>
    <row r="92" spans="1:78" s="13" customFormat="1" ht="13.5" customHeight="1">
      <c r="A92" s="421"/>
      <c r="B92" s="454" t="s">
        <v>249</v>
      </c>
      <c r="C92" s="454" t="s">
        <v>249</v>
      </c>
      <c r="D92" s="454" t="s">
        <v>249</v>
      </c>
      <c r="E92" s="454" t="s">
        <v>249</v>
      </c>
      <c r="F92" s="454" t="s">
        <v>249</v>
      </c>
      <c r="G92" s="454" t="s">
        <v>249</v>
      </c>
      <c r="H92" s="454" t="s">
        <v>249</v>
      </c>
      <c r="I92" s="408" t="s">
        <v>251</v>
      </c>
      <c r="J92" s="408" t="s">
        <v>251</v>
      </c>
      <c r="K92" s="408" t="s">
        <v>251</v>
      </c>
      <c r="L92" s="408" t="s">
        <v>251</v>
      </c>
      <c r="M92" s="408" t="s">
        <v>251</v>
      </c>
      <c r="N92" s="408" t="s">
        <v>251</v>
      </c>
      <c r="O92" s="408" t="s">
        <v>251</v>
      </c>
    </row>
    <row r="93" spans="1:78" s="13" customFormat="1">
      <c r="A93" s="354" t="s">
        <v>835</v>
      </c>
      <c r="B93" s="141" t="s">
        <v>306</v>
      </c>
      <c r="C93" s="141" t="s">
        <v>306</v>
      </c>
      <c r="D93" s="141" t="s">
        <v>306</v>
      </c>
      <c r="E93" s="188" t="s">
        <v>188</v>
      </c>
      <c r="F93" s="188" t="s">
        <v>188</v>
      </c>
      <c r="G93" s="188" t="s">
        <v>178</v>
      </c>
      <c r="H93" s="188" t="s">
        <v>170</v>
      </c>
      <c r="I93" s="428" t="s">
        <v>167</v>
      </c>
      <c r="J93" s="428" t="s">
        <v>163</v>
      </c>
      <c r="K93" s="428" t="s">
        <v>163</v>
      </c>
      <c r="L93" s="428" t="s">
        <v>163</v>
      </c>
      <c r="M93" s="428" t="s">
        <v>163</v>
      </c>
      <c r="N93" s="428" t="s">
        <v>163</v>
      </c>
      <c r="O93" s="428" t="s">
        <v>163</v>
      </c>
    </row>
    <row r="94" spans="1:78" s="13" customFormat="1" ht="15" customHeight="1">
      <c r="A94" s="354"/>
      <c r="B94" s="260"/>
      <c r="C94" s="260"/>
      <c r="D94" s="260"/>
      <c r="E94" s="260"/>
      <c r="F94" s="260"/>
      <c r="G94" s="260"/>
      <c r="H94" s="260"/>
      <c r="I94" s="563"/>
      <c r="J94" s="563"/>
      <c r="K94" s="563"/>
      <c r="L94" s="563"/>
      <c r="M94" s="563"/>
      <c r="N94" s="563"/>
      <c r="O94" s="563"/>
    </row>
    <row r="95" spans="1:78" s="643" customFormat="1" ht="12.9" customHeight="1">
      <c r="A95" s="438" t="s">
        <v>713</v>
      </c>
      <c r="B95" s="626">
        <v>6118.2</v>
      </c>
      <c r="C95" s="626">
        <v>8845.2000000000007</v>
      </c>
      <c r="D95" s="626">
        <v>11827.9</v>
      </c>
      <c r="E95" s="626">
        <v>13942</v>
      </c>
      <c r="F95" s="626">
        <v>16436.900000000001</v>
      </c>
      <c r="G95" s="626">
        <v>17173.099999999999</v>
      </c>
      <c r="H95" s="626">
        <v>18279.900000000001</v>
      </c>
      <c r="I95" s="564">
        <v>19333.5</v>
      </c>
      <c r="J95" s="564">
        <v>21327.4</v>
      </c>
      <c r="K95" s="564">
        <v>23256.5</v>
      </c>
      <c r="L95" s="564">
        <v>26501</v>
      </c>
      <c r="M95" s="564">
        <v>28505</v>
      </c>
      <c r="N95" s="564">
        <v>29746</v>
      </c>
      <c r="O95" s="564">
        <v>30457.9</v>
      </c>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row>
    <row r="96" spans="1:78" s="13" customFormat="1">
      <c r="A96" s="354" t="s">
        <v>810</v>
      </c>
      <c r="B96" s="205">
        <v>2751.6</v>
      </c>
      <c r="C96" s="205">
        <v>4200.7</v>
      </c>
      <c r="D96" s="205">
        <v>5620.6</v>
      </c>
      <c r="E96" s="205">
        <v>6729.4</v>
      </c>
      <c r="F96" s="205">
        <v>8663.5</v>
      </c>
      <c r="G96" s="205">
        <v>9194.4</v>
      </c>
      <c r="H96" s="205">
        <v>8677.6</v>
      </c>
      <c r="I96" s="565">
        <v>10191.299999999999</v>
      </c>
      <c r="J96" s="565">
        <v>10519.4</v>
      </c>
      <c r="K96" s="565">
        <v>11019.3</v>
      </c>
      <c r="L96" s="565">
        <v>12323.6</v>
      </c>
      <c r="M96" s="565">
        <v>13032.9</v>
      </c>
      <c r="N96" s="565">
        <v>13497.9</v>
      </c>
      <c r="O96" s="565">
        <v>13963.9</v>
      </c>
    </row>
    <row r="97" spans="1:78" s="13" customFormat="1">
      <c r="A97" s="354" t="s">
        <v>836</v>
      </c>
      <c r="B97" s="205">
        <v>3366.6</v>
      </c>
      <c r="C97" s="205">
        <v>4644.5</v>
      </c>
      <c r="D97" s="205">
        <v>6207.3</v>
      </c>
      <c r="E97" s="205">
        <v>7212.6</v>
      </c>
      <c r="F97" s="205">
        <v>7773.4</v>
      </c>
      <c r="G97" s="205">
        <v>7978.7</v>
      </c>
      <c r="H97" s="205">
        <v>8322.2999999999993</v>
      </c>
      <c r="I97" s="565">
        <v>7966.6</v>
      </c>
      <c r="J97" s="565">
        <v>9662</v>
      </c>
      <c r="K97" s="565">
        <v>11262.6</v>
      </c>
      <c r="L97" s="565">
        <v>13303.3</v>
      </c>
      <c r="M97" s="565">
        <v>14823</v>
      </c>
      <c r="N97" s="565">
        <v>15599</v>
      </c>
      <c r="O97" s="565">
        <v>15845</v>
      </c>
    </row>
    <row r="98" spans="1:78" s="13" customFormat="1">
      <c r="A98" s="354" t="s">
        <v>765</v>
      </c>
      <c r="B98" s="653"/>
      <c r="C98" s="205"/>
      <c r="D98" s="205"/>
      <c r="E98" s="653"/>
      <c r="F98" s="653"/>
      <c r="G98" s="653"/>
      <c r="H98" s="653">
        <v>1280</v>
      </c>
      <c r="I98" s="566">
        <v>1175.5999999999999</v>
      </c>
      <c r="J98" s="566">
        <v>1146</v>
      </c>
      <c r="K98" s="566">
        <v>974.6</v>
      </c>
      <c r="L98" s="566">
        <v>874.1</v>
      </c>
      <c r="M98" s="566">
        <v>649.1</v>
      </c>
      <c r="N98" s="566">
        <v>649.1</v>
      </c>
      <c r="O98" s="566">
        <v>649.1</v>
      </c>
    </row>
    <row r="99" spans="1:78" s="13" customFormat="1">
      <c r="A99" s="354"/>
      <c r="B99" s="205"/>
      <c r="C99" s="205"/>
      <c r="D99" s="205"/>
      <c r="E99" s="205"/>
      <c r="F99" s="205"/>
      <c r="G99" s="205"/>
      <c r="H99" s="205"/>
      <c r="I99" s="565"/>
      <c r="J99" s="565"/>
      <c r="K99" s="565"/>
      <c r="L99" s="565"/>
      <c r="M99" s="565"/>
      <c r="N99" s="565"/>
      <c r="O99" s="565"/>
    </row>
    <row r="100" spans="1:78" s="643" customFormat="1" ht="13">
      <c r="A100" s="438" t="s">
        <v>714</v>
      </c>
      <c r="B100" s="626">
        <v>2367.4</v>
      </c>
      <c r="C100" s="626">
        <v>3032.5</v>
      </c>
      <c r="D100" s="626">
        <v>3537.2</v>
      </c>
      <c r="E100" s="626">
        <v>4058.1</v>
      </c>
      <c r="F100" s="626">
        <v>5507.1</v>
      </c>
      <c r="G100" s="626">
        <v>6385.1</v>
      </c>
      <c r="H100" s="626">
        <v>12019.2</v>
      </c>
      <c r="I100" s="564">
        <v>14333.4</v>
      </c>
      <c r="J100" s="564">
        <v>23207.8</v>
      </c>
      <c r="K100" s="564">
        <v>25258.400000000001</v>
      </c>
      <c r="L100" s="564">
        <v>26579.9</v>
      </c>
      <c r="M100" s="564">
        <v>27631.7</v>
      </c>
      <c r="N100" s="564">
        <v>28679.7</v>
      </c>
      <c r="O100" s="564"/>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row>
    <row r="101" spans="1:78" s="13" customFormat="1">
      <c r="A101" s="354" t="s">
        <v>755</v>
      </c>
      <c r="B101" s="205"/>
      <c r="C101" s="205"/>
      <c r="D101" s="205"/>
      <c r="E101" s="653"/>
      <c r="F101" s="653"/>
      <c r="G101" s="205"/>
      <c r="H101" s="205">
        <v>1683.5</v>
      </c>
      <c r="I101" s="565">
        <v>1700.7</v>
      </c>
      <c r="J101" s="565">
        <v>1700.7</v>
      </c>
      <c r="K101" s="565">
        <v>1700.7</v>
      </c>
      <c r="L101" s="565">
        <v>1700.7</v>
      </c>
      <c r="M101" s="565">
        <v>1700.7</v>
      </c>
      <c r="N101" s="565">
        <v>1700.7</v>
      </c>
      <c r="O101" s="565">
        <v>1700.7</v>
      </c>
    </row>
    <row r="102" spans="1:78" s="13" customFormat="1" ht="13">
      <c r="A102" s="443" t="s">
        <v>766</v>
      </c>
      <c r="B102" s="205"/>
      <c r="C102" s="205"/>
      <c r="D102" s="205"/>
      <c r="E102" s="653"/>
      <c r="F102" s="653"/>
      <c r="G102" s="653"/>
      <c r="H102" s="653">
        <v>0</v>
      </c>
      <c r="I102" s="566">
        <v>0</v>
      </c>
      <c r="J102" s="566">
        <v>0</v>
      </c>
      <c r="K102" s="566">
        <v>0</v>
      </c>
      <c r="L102" s="566">
        <v>0</v>
      </c>
      <c r="M102" s="566">
        <v>0</v>
      </c>
      <c r="N102" s="566">
        <v>0</v>
      </c>
      <c r="O102" s="566"/>
    </row>
    <row r="103" spans="1:78" s="13" customFormat="1" ht="13">
      <c r="A103" s="443" t="s">
        <v>819</v>
      </c>
      <c r="B103" s="205"/>
      <c r="C103" s="205"/>
      <c r="D103" s="205"/>
      <c r="E103" s="653"/>
      <c r="F103" s="653"/>
      <c r="G103" s="653"/>
      <c r="H103" s="653">
        <v>1683.5</v>
      </c>
      <c r="I103" s="566">
        <v>1700.7</v>
      </c>
      <c r="J103" s="566">
        <v>1700.7</v>
      </c>
      <c r="K103" s="566">
        <v>1700.7</v>
      </c>
      <c r="L103" s="566">
        <v>1700.7</v>
      </c>
      <c r="M103" s="566">
        <v>1700.7</v>
      </c>
      <c r="N103" s="566">
        <v>1700.7</v>
      </c>
      <c r="O103" s="566">
        <v>1700.7</v>
      </c>
    </row>
    <row r="104" spans="1:78" s="13" customFormat="1" ht="13">
      <c r="A104" s="443" t="s">
        <v>839</v>
      </c>
      <c r="B104" s="205"/>
      <c r="C104" s="205"/>
      <c r="D104" s="205"/>
      <c r="E104" s="653"/>
      <c r="F104" s="653"/>
      <c r="G104" s="653"/>
      <c r="H104" s="653">
        <v>0</v>
      </c>
      <c r="I104" s="566">
        <v>0</v>
      </c>
      <c r="J104" s="566">
        <v>0</v>
      </c>
      <c r="K104" s="566">
        <v>0</v>
      </c>
      <c r="L104" s="566">
        <v>0</v>
      </c>
      <c r="M104" s="566">
        <v>0</v>
      </c>
      <c r="N104" s="566">
        <v>0</v>
      </c>
      <c r="O104" s="566"/>
    </row>
    <row r="105" spans="1:78" s="13" customFormat="1">
      <c r="A105" s="354" t="s">
        <v>765</v>
      </c>
      <c r="B105" s="205">
        <v>2367.4</v>
      </c>
      <c r="C105" s="205">
        <v>3032.5</v>
      </c>
      <c r="D105" s="205">
        <v>3537.2</v>
      </c>
      <c r="E105" s="653">
        <v>4058.1</v>
      </c>
      <c r="F105" s="205">
        <f>SUM(F106:F108)</f>
        <v>5507.1</v>
      </c>
      <c r="G105" s="205">
        <v>6385.1</v>
      </c>
      <c r="H105" s="205">
        <v>10335.700000000001</v>
      </c>
      <c r="I105" s="565">
        <v>12632.7</v>
      </c>
      <c r="J105" s="565">
        <v>16894.3</v>
      </c>
      <c r="K105" s="565">
        <v>21507.1</v>
      </c>
      <c r="L105" s="565">
        <v>23557.8</v>
      </c>
      <c r="M105" s="565">
        <v>24879.200000000001</v>
      </c>
      <c r="N105" s="565">
        <v>25931</v>
      </c>
      <c r="O105" s="565">
        <v>26979</v>
      </c>
    </row>
    <row r="106" spans="1:78" s="13" customFormat="1" ht="13">
      <c r="A106" s="443" t="s">
        <v>840</v>
      </c>
      <c r="B106" s="205">
        <v>2337.5</v>
      </c>
      <c r="C106" s="205">
        <v>3018.4</v>
      </c>
      <c r="D106" s="205">
        <v>3537.2</v>
      </c>
      <c r="E106" s="653">
        <v>4058.1</v>
      </c>
      <c r="F106" s="205">
        <v>4593</v>
      </c>
      <c r="G106" s="205">
        <v>5396.4</v>
      </c>
      <c r="H106" s="205">
        <v>7516.9</v>
      </c>
      <c r="I106" s="565">
        <v>8676.7000000000007</v>
      </c>
      <c r="J106" s="565">
        <v>9669.2000000000007</v>
      </c>
      <c r="K106" s="565">
        <v>10772.8</v>
      </c>
      <c r="L106" s="565">
        <v>11725.6</v>
      </c>
      <c r="M106" s="565">
        <v>12559.8</v>
      </c>
      <c r="N106" s="565">
        <v>13299.9</v>
      </c>
      <c r="O106" s="565">
        <v>13953.8</v>
      </c>
    </row>
    <row r="107" spans="1:78" s="13" customFormat="1" ht="13">
      <c r="A107" s="443" t="s">
        <v>841</v>
      </c>
      <c r="B107" s="205">
        <v>29.9</v>
      </c>
      <c r="C107" s="205">
        <v>14.1</v>
      </c>
      <c r="D107" s="205"/>
      <c r="E107" s="653"/>
      <c r="F107" s="205">
        <v>686.8</v>
      </c>
      <c r="G107" s="205">
        <v>1033.7</v>
      </c>
      <c r="H107" s="205">
        <v>1934.7</v>
      </c>
      <c r="I107" s="565">
        <v>1970.4</v>
      </c>
      <c r="J107" s="565">
        <v>1088.2</v>
      </c>
      <c r="K107" s="565">
        <v>149.4</v>
      </c>
      <c r="L107" s="565">
        <v>131.69999999999999</v>
      </c>
      <c r="M107" s="565">
        <v>91.8</v>
      </c>
      <c r="N107" s="565">
        <v>91.8</v>
      </c>
      <c r="O107" s="565">
        <v>91.8</v>
      </c>
    </row>
    <row r="108" spans="1:78" s="13" customFormat="1" ht="13">
      <c r="A108" s="443" t="s">
        <v>770</v>
      </c>
      <c r="B108" s="205"/>
      <c r="C108" s="205"/>
      <c r="D108" s="205"/>
      <c r="E108" s="653"/>
      <c r="F108" s="205">
        <v>227.3</v>
      </c>
      <c r="G108" s="205">
        <v>-45</v>
      </c>
      <c r="H108" s="205">
        <v>884.1</v>
      </c>
      <c r="I108" s="565">
        <v>1985.6</v>
      </c>
      <c r="J108" s="565">
        <v>6136.9</v>
      </c>
      <c r="K108" s="565">
        <v>10584.9</v>
      </c>
      <c r="L108" s="565">
        <v>11700.4</v>
      </c>
      <c r="M108" s="565">
        <v>12227.5</v>
      </c>
      <c r="N108" s="565">
        <v>12539.2</v>
      </c>
      <c r="O108" s="565">
        <v>12933.3</v>
      </c>
    </row>
    <row r="109" spans="1:78" s="13" customFormat="1">
      <c r="A109" s="354"/>
      <c r="B109" s="653"/>
      <c r="C109" s="653"/>
      <c r="D109" s="653"/>
      <c r="E109" s="653"/>
      <c r="F109" s="205"/>
      <c r="G109" s="205"/>
      <c r="H109" s="205"/>
      <c r="I109" s="565"/>
      <c r="J109" s="565"/>
      <c r="K109" s="565"/>
      <c r="L109" s="565"/>
      <c r="M109" s="565"/>
      <c r="N109" s="565"/>
      <c r="O109" s="565"/>
    </row>
    <row r="110" spans="1:78" s="643" customFormat="1" ht="13">
      <c r="A110" s="438" t="s">
        <v>842</v>
      </c>
      <c r="B110" s="626">
        <v>8485.6</v>
      </c>
      <c r="C110" s="626">
        <v>11877.65</v>
      </c>
      <c r="D110" s="626">
        <v>15365.1</v>
      </c>
      <c r="E110" s="626">
        <v>18000.099999999999</v>
      </c>
      <c r="F110" s="626">
        <f>F100+F95</f>
        <v>21944</v>
      </c>
      <c r="G110" s="626">
        <f>G95+G100</f>
        <v>23558.199999999997</v>
      </c>
      <c r="H110" s="626">
        <v>30299.1</v>
      </c>
      <c r="I110" s="564">
        <v>33666.9</v>
      </c>
      <c r="J110" s="564">
        <v>39922.400000000001</v>
      </c>
      <c r="K110" s="564">
        <v>46464.3</v>
      </c>
      <c r="L110" s="564">
        <v>51759.4</v>
      </c>
      <c r="M110" s="564">
        <v>55085</v>
      </c>
      <c r="N110" s="564">
        <v>57377.599999999999</v>
      </c>
      <c r="O110" s="564">
        <v>59137.599999999999</v>
      </c>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row>
    <row r="111" spans="1:78" s="13" customFormat="1">
      <c r="A111" s="354" t="s">
        <v>843</v>
      </c>
      <c r="B111" s="654">
        <v>0.26900000000000002</v>
      </c>
      <c r="C111" s="654">
        <v>0.34700000000000003</v>
      </c>
      <c r="D111" s="654">
        <v>0.35499999999999998</v>
      </c>
      <c r="E111" s="655">
        <f t="shared" ref="E111:F111" si="3">E110/E112</f>
        <v>0.28958714755026721</v>
      </c>
      <c r="F111" s="656">
        <f t="shared" si="3"/>
        <v>0.32383836416173029</v>
      </c>
      <c r="G111" s="656">
        <f>G110/G112</f>
        <v>0.31895446428208774</v>
      </c>
      <c r="H111" s="656">
        <v>0.38</v>
      </c>
      <c r="I111" s="567">
        <v>0.39800000000000002</v>
      </c>
      <c r="J111" s="567">
        <v>0.48899999999999999</v>
      </c>
      <c r="K111" s="567">
        <v>0.51500000000000001</v>
      </c>
      <c r="L111" s="567">
        <v>0.52100000000000002</v>
      </c>
      <c r="M111" s="567">
        <v>0.52500000000000002</v>
      </c>
      <c r="N111" s="567">
        <v>0.51700000000000002</v>
      </c>
      <c r="O111" s="567">
        <v>0.505</v>
      </c>
    </row>
    <row r="112" spans="1:78" s="643" customFormat="1" ht="13">
      <c r="A112" s="438" t="s">
        <v>844</v>
      </c>
      <c r="B112" s="626">
        <v>31593.1</v>
      </c>
      <c r="C112" s="626">
        <v>34275.9</v>
      </c>
      <c r="D112" s="626">
        <v>43279.199999999997</v>
      </c>
      <c r="E112" s="657">
        <v>62157.8</v>
      </c>
      <c r="F112" s="625">
        <v>67762.2</v>
      </c>
      <c r="G112" s="461">
        <v>73860.7</v>
      </c>
      <c r="H112" s="625">
        <f>H110/H111</f>
        <v>79734.473684210519</v>
      </c>
      <c r="I112" s="564">
        <f>I110/I111</f>
        <v>84590.201005025127</v>
      </c>
      <c r="J112" s="564">
        <v>81627</v>
      </c>
      <c r="K112" s="564">
        <v>90265.5</v>
      </c>
      <c r="L112" s="564">
        <v>99383.3</v>
      </c>
      <c r="M112" s="564">
        <v>104916.7</v>
      </c>
      <c r="N112" s="564">
        <v>110879.6</v>
      </c>
      <c r="O112" s="564">
        <v>117150.8</v>
      </c>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row>
    <row r="113" spans="1:78" s="13" customFormat="1">
      <c r="A113" s="354"/>
      <c r="B113" s="354"/>
      <c r="C113" s="354"/>
      <c r="D113" s="354"/>
      <c r="E113" s="354"/>
      <c r="F113" s="354"/>
      <c r="G113" s="354"/>
      <c r="H113" s="354"/>
      <c r="I113" s="141"/>
      <c r="J113" s="141"/>
      <c r="K113" s="141"/>
      <c r="L113" s="141"/>
      <c r="M113" s="141"/>
      <c r="N113" s="141"/>
    </row>
    <row r="114" spans="1:78" s="13" customFormat="1" ht="14">
      <c r="A114" s="641" t="s">
        <v>285</v>
      </c>
      <c r="B114" s="354"/>
      <c r="C114" s="354"/>
      <c r="D114" s="354"/>
      <c r="E114" s="354"/>
      <c r="F114" s="354"/>
      <c r="G114" s="354"/>
      <c r="H114" s="354"/>
      <c r="I114" s="141"/>
      <c r="J114" s="141"/>
      <c r="K114" s="141"/>
      <c r="L114" s="141"/>
      <c r="M114" s="141"/>
      <c r="N114" s="141"/>
    </row>
    <row r="115" spans="1:78" s="12" customFormat="1">
      <c r="A115" s="642" t="s">
        <v>845</v>
      </c>
      <c r="B115" s="141"/>
      <c r="C115" s="141"/>
      <c r="D115" s="141"/>
      <c r="E115" s="141"/>
      <c r="F115" s="462"/>
      <c r="G115" s="141"/>
      <c r="H115" s="462"/>
      <c r="I115" s="141"/>
      <c r="J115" s="141"/>
      <c r="K115" s="141"/>
      <c r="L115" s="141"/>
      <c r="M115" s="141"/>
      <c r="N115" s="141"/>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row>
    <row r="116" spans="1:78" s="12" customFormat="1">
      <c r="A116" s="642" t="s">
        <v>846</v>
      </c>
      <c r="B116" s="141"/>
      <c r="C116" s="141"/>
      <c r="D116" s="141"/>
      <c r="E116" s="141"/>
      <c r="F116" s="462"/>
      <c r="G116" s="141"/>
      <c r="H116" s="462"/>
      <c r="I116" s="141"/>
      <c r="J116" s="141"/>
      <c r="K116" s="141"/>
      <c r="L116" s="141"/>
      <c r="M116" s="141"/>
      <c r="N116" s="141"/>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row>
    <row r="117" spans="1:78" s="12" customFormat="1">
      <c r="A117" s="642" t="s">
        <v>847</v>
      </c>
      <c r="B117" s="141"/>
      <c r="C117" s="141"/>
      <c r="D117" s="141"/>
      <c r="E117" s="141"/>
      <c r="F117" s="462"/>
      <c r="G117" s="141"/>
      <c r="H117" s="462"/>
      <c r="I117" s="141"/>
      <c r="J117" s="141"/>
      <c r="K117" s="141"/>
      <c r="L117" s="141"/>
      <c r="M117" s="141"/>
      <c r="N117" s="141"/>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row>
    <row r="118" spans="1:78" s="3" customFormat="1">
      <c r="A118" s="594"/>
      <c r="B118" s="57"/>
      <c r="C118" s="57"/>
      <c r="D118" s="57"/>
      <c r="E118" s="57"/>
      <c r="F118" s="549"/>
      <c r="G118" s="141"/>
      <c r="H118" s="462"/>
      <c r="I118" s="141"/>
      <c r="J118" s="141"/>
      <c r="K118" s="141"/>
      <c r="L118" s="141"/>
      <c r="M118" s="141"/>
      <c r="N118" s="141"/>
      <c r="O118" s="141"/>
      <c r="P118" s="141"/>
      <c r="Q118" s="141"/>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row>
    <row r="119" spans="1:78" ht="20">
      <c r="A119" s="369" t="s">
        <v>290</v>
      </c>
      <c r="B119" s="354"/>
      <c r="C119" s="354"/>
      <c r="D119" s="355"/>
      <c r="E119" s="355"/>
      <c r="F119" s="355"/>
      <c r="G119" s="354"/>
      <c r="H119" s="354"/>
      <c r="I119" s="141"/>
      <c r="J119" s="141"/>
      <c r="K119" s="141"/>
      <c r="L119" s="141"/>
      <c r="M119" s="141"/>
      <c r="N119" s="141"/>
      <c r="O119" s="141"/>
      <c r="P119" s="141"/>
      <c r="Q119" s="141"/>
    </row>
    <row r="120" spans="1:78" s="13" customFormat="1" ht="15.5">
      <c r="A120" s="623" t="s">
        <v>834</v>
      </c>
      <c r="B120" s="453">
        <v>2012</v>
      </c>
      <c r="C120" s="453">
        <v>2013</v>
      </c>
      <c r="D120" s="453"/>
      <c r="E120" s="453"/>
      <c r="F120" s="453"/>
      <c r="G120" s="453"/>
      <c r="H120" s="453"/>
      <c r="I120" s="407">
        <v>2019</v>
      </c>
      <c r="J120" s="407">
        <v>2020</v>
      </c>
      <c r="K120" s="453">
        <v>2021</v>
      </c>
      <c r="L120" s="407">
        <v>2022</v>
      </c>
      <c r="M120" s="407">
        <v>2023</v>
      </c>
      <c r="N120" s="407">
        <v>2024</v>
      </c>
      <c r="O120" s="407"/>
      <c r="P120" s="407"/>
      <c r="Q120" s="407"/>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row>
    <row r="121" spans="1:78" s="13" customFormat="1" ht="13.5" customHeight="1">
      <c r="A121" s="421"/>
      <c r="B121" s="454" t="s">
        <v>249</v>
      </c>
      <c r="C121" s="454" t="s">
        <v>249</v>
      </c>
      <c r="D121" s="454"/>
      <c r="E121" s="454"/>
      <c r="F121" s="454"/>
      <c r="G121" s="454"/>
      <c r="H121" s="454"/>
      <c r="I121" s="408" t="s">
        <v>251</v>
      </c>
      <c r="J121" s="408" t="s">
        <v>251</v>
      </c>
      <c r="K121" s="454" t="s">
        <v>251</v>
      </c>
      <c r="L121" s="408" t="s">
        <v>251</v>
      </c>
      <c r="M121" s="408" t="s">
        <v>251</v>
      </c>
      <c r="N121" s="408" t="s">
        <v>251</v>
      </c>
      <c r="O121" s="408"/>
      <c r="P121" s="408"/>
      <c r="Q121" s="40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row>
    <row r="122" spans="1:78" s="13" customFormat="1">
      <c r="A122" s="354" t="s">
        <v>835</v>
      </c>
      <c r="B122" s="141" t="s">
        <v>306</v>
      </c>
      <c r="C122" s="141" t="s">
        <v>306</v>
      </c>
      <c r="D122" s="141"/>
      <c r="E122" s="188"/>
      <c r="F122" s="188"/>
      <c r="G122" s="188"/>
      <c r="H122" s="188"/>
      <c r="I122" s="428" t="s">
        <v>170</v>
      </c>
      <c r="J122" s="428" t="s">
        <v>170</v>
      </c>
      <c r="K122" s="188" t="s">
        <v>170</v>
      </c>
      <c r="L122" s="428" t="s">
        <v>170</v>
      </c>
      <c r="M122" s="428" t="s">
        <v>170</v>
      </c>
      <c r="N122" s="428" t="s">
        <v>170</v>
      </c>
      <c r="O122" s="428"/>
      <c r="P122" s="428"/>
      <c r="Q122" s="42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row>
    <row r="123" spans="1:78" s="13" customFormat="1" ht="15" customHeight="1">
      <c r="A123" s="354"/>
      <c r="B123" s="260"/>
      <c r="C123" s="260"/>
      <c r="D123" s="260"/>
      <c r="E123" s="260"/>
      <c r="F123" s="260"/>
      <c r="G123" s="260"/>
      <c r="H123" s="260"/>
      <c r="I123" s="563"/>
      <c r="J123" s="563"/>
      <c r="K123" s="260"/>
      <c r="L123" s="563"/>
      <c r="M123" s="563"/>
      <c r="N123" s="563"/>
      <c r="O123" s="563"/>
      <c r="P123" s="563"/>
      <c r="Q123" s="563"/>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row>
    <row r="124" spans="1:78" s="643" customFormat="1" ht="13.4" customHeight="1">
      <c r="A124" s="438" t="s">
        <v>713</v>
      </c>
      <c r="B124" s="626">
        <v>6118.2</v>
      </c>
      <c r="C124" s="626">
        <v>8845.2000000000007</v>
      </c>
      <c r="D124" s="626"/>
      <c r="E124" s="626"/>
      <c r="F124" s="626"/>
      <c r="G124" s="626"/>
      <c r="H124" s="626"/>
      <c r="I124" s="564">
        <v>18093.3</v>
      </c>
      <c r="J124" s="564">
        <v>19640.400000000001</v>
      </c>
      <c r="K124" s="626">
        <v>20176.7</v>
      </c>
      <c r="L124" s="564">
        <v>21201.8</v>
      </c>
      <c r="M124" s="564">
        <v>21763</v>
      </c>
      <c r="N124" s="564">
        <v>22023</v>
      </c>
      <c r="O124" s="564"/>
      <c r="P124" s="564"/>
      <c r="Q124" s="564"/>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row>
    <row r="125" spans="1:78" s="13" customFormat="1">
      <c r="A125" s="354" t="s">
        <v>810</v>
      </c>
      <c r="B125" s="205">
        <v>2751.6</v>
      </c>
      <c r="C125" s="205">
        <v>4200.7</v>
      </c>
      <c r="D125" s="205"/>
      <c r="E125" s="205"/>
      <c r="F125" s="205"/>
      <c r="G125" s="205"/>
      <c r="H125" s="205"/>
      <c r="I125" s="565">
        <v>9225</v>
      </c>
      <c r="J125" s="565">
        <v>10013</v>
      </c>
      <c r="K125" s="205">
        <v>10237</v>
      </c>
      <c r="L125" s="565">
        <v>10477.700000000001</v>
      </c>
      <c r="M125" s="565">
        <v>10576.8</v>
      </c>
      <c r="N125" s="565">
        <v>10583.2</v>
      </c>
      <c r="O125" s="565"/>
      <c r="P125" s="565"/>
      <c r="Q125" s="565"/>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row>
    <row r="126" spans="1:78" s="13" customFormat="1">
      <c r="A126" s="354" t="s">
        <v>836</v>
      </c>
      <c r="B126" s="205">
        <v>3366.6</v>
      </c>
      <c r="C126" s="205">
        <v>4644.5</v>
      </c>
      <c r="D126" s="205"/>
      <c r="E126" s="205"/>
      <c r="F126" s="205"/>
      <c r="G126" s="205"/>
      <c r="H126" s="205"/>
      <c r="I126" s="565">
        <v>7722.3</v>
      </c>
      <c r="J126" s="565">
        <v>8551.9</v>
      </c>
      <c r="K126" s="205">
        <v>9289.2000000000007</v>
      </c>
      <c r="L126" s="565">
        <v>10073.6</v>
      </c>
      <c r="M126" s="565">
        <v>10535.7</v>
      </c>
      <c r="N126" s="565">
        <v>10789.3</v>
      </c>
      <c r="O126" s="565"/>
      <c r="P126" s="565"/>
      <c r="Q126" s="565"/>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row>
    <row r="127" spans="1:78" s="13" customFormat="1">
      <c r="A127" s="354" t="s">
        <v>765</v>
      </c>
      <c r="B127" s="653"/>
      <c r="C127" s="205"/>
      <c r="D127" s="205"/>
      <c r="E127" s="653"/>
      <c r="F127" s="653"/>
      <c r="G127" s="653"/>
      <c r="H127" s="653"/>
      <c r="I127" s="566">
        <v>1146</v>
      </c>
      <c r="J127" s="566">
        <v>1075.5</v>
      </c>
      <c r="K127" s="653">
        <v>650.5</v>
      </c>
      <c r="L127" s="566">
        <v>650.5</v>
      </c>
      <c r="M127" s="566">
        <v>650.5</v>
      </c>
      <c r="N127" s="566">
        <v>650.5</v>
      </c>
      <c r="O127" s="566"/>
      <c r="P127" s="566"/>
      <c r="Q127" s="566"/>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row>
    <row r="128" spans="1:78" s="13" customFormat="1">
      <c r="A128" s="354"/>
      <c r="B128" s="205"/>
      <c r="C128" s="205"/>
      <c r="D128" s="205"/>
      <c r="E128" s="205"/>
      <c r="F128" s="205"/>
      <c r="G128" s="205"/>
      <c r="H128" s="205"/>
      <c r="I128" s="565"/>
      <c r="J128" s="565"/>
      <c r="K128" s="205"/>
      <c r="L128" s="565"/>
      <c r="M128" s="565"/>
      <c r="N128" s="565"/>
      <c r="O128" s="565"/>
      <c r="P128" s="565"/>
      <c r="Q128" s="565"/>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row>
    <row r="129" spans="1:78" s="643" customFormat="1" ht="13">
      <c r="A129" s="438" t="s">
        <v>714</v>
      </c>
      <c r="B129" s="626">
        <v>2367.4</v>
      </c>
      <c r="C129" s="626">
        <v>3032.5</v>
      </c>
      <c r="D129" s="626"/>
      <c r="E129" s="626"/>
      <c r="F129" s="626"/>
      <c r="G129" s="626"/>
      <c r="H129" s="626"/>
      <c r="I129" s="564">
        <v>12383.1</v>
      </c>
      <c r="J129" s="564">
        <v>17546.2</v>
      </c>
      <c r="K129" s="626">
        <v>20686.599999999999</v>
      </c>
      <c r="L129" s="564">
        <v>21990.799999999999</v>
      </c>
      <c r="M129" s="564">
        <v>23572</v>
      </c>
      <c r="N129" s="564">
        <v>25604.6</v>
      </c>
      <c r="O129" s="564"/>
      <c r="P129" s="564"/>
      <c r="Q129" s="564"/>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row>
    <row r="130" spans="1:78" s="13" customFormat="1">
      <c r="A130" s="354" t="s">
        <v>755</v>
      </c>
      <c r="B130" s="205"/>
      <c r="C130" s="205"/>
      <c r="D130" s="205"/>
      <c r="E130" s="653"/>
      <c r="F130" s="653"/>
      <c r="G130" s="205"/>
      <c r="H130" s="205"/>
      <c r="I130" s="565">
        <v>1672.2</v>
      </c>
      <c r="J130" s="565">
        <v>1700.5</v>
      </c>
      <c r="K130" s="205">
        <v>1700.5</v>
      </c>
      <c r="L130" s="565">
        <v>1700.5</v>
      </c>
      <c r="M130" s="565">
        <v>1700.5</v>
      </c>
      <c r="N130" s="565">
        <v>1700.5</v>
      </c>
      <c r="O130" s="565"/>
      <c r="P130" s="565"/>
      <c r="Q130" s="565"/>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row>
    <row r="131" spans="1:78" s="13" customFormat="1" ht="13">
      <c r="A131" s="443" t="s">
        <v>766</v>
      </c>
      <c r="B131" s="205"/>
      <c r="C131" s="205"/>
      <c r="D131" s="205"/>
      <c r="E131" s="653"/>
      <c r="F131" s="653"/>
      <c r="G131" s="653"/>
      <c r="H131" s="653"/>
      <c r="I131" s="566">
        <v>0</v>
      </c>
      <c r="J131" s="566">
        <v>0</v>
      </c>
      <c r="K131" s="653">
        <v>0</v>
      </c>
      <c r="L131" s="566">
        <v>0</v>
      </c>
      <c r="M131" s="566">
        <v>0</v>
      </c>
      <c r="N131" s="566">
        <v>0</v>
      </c>
      <c r="O131" s="566"/>
      <c r="P131" s="566"/>
      <c r="Q131" s="566"/>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row>
    <row r="132" spans="1:78" s="13" customFormat="1" ht="13">
      <c r="A132" s="443" t="s">
        <v>819</v>
      </c>
      <c r="B132" s="205"/>
      <c r="C132" s="205"/>
      <c r="D132" s="205"/>
      <c r="E132" s="653"/>
      <c r="F132" s="653"/>
      <c r="G132" s="653"/>
      <c r="H132" s="653"/>
      <c r="I132" s="566">
        <v>1672.2</v>
      </c>
      <c r="J132" s="566">
        <v>1700.5</v>
      </c>
      <c r="K132" s="653">
        <v>1700.5</v>
      </c>
      <c r="L132" s="566">
        <v>1700.5</v>
      </c>
      <c r="M132" s="566">
        <v>1700.5</v>
      </c>
      <c r="N132" s="566">
        <v>1700.5</v>
      </c>
      <c r="O132" s="566"/>
      <c r="P132" s="566"/>
      <c r="Q132" s="566"/>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row>
    <row r="133" spans="1:78" s="13" customFormat="1" ht="13">
      <c r="A133" s="443" t="s">
        <v>839</v>
      </c>
      <c r="B133" s="205"/>
      <c r="C133" s="205"/>
      <c r="D133" s="205"/>
      <c r="E133" s="653"/>
      <c r="F133" s="653"/>
      <c r="G133" s="653"/>
      <c r="H133" s="653"/>
      <c r="I133" s="566">
        <v>0</v>
      </c>
      <c r="J133" s="566">
        <v>0</v>
      </c>
      <c r="K133" s="653">
        <v>0</v>
      </c>
      <c r="L133" s="566">
        <v>0</v>
      </c>
      <c r="M133" s="566">
        <v>0</v>
      </c>
      <c r="N133" s="566">
        <v>0</v>
      </c>
      <c r="O133" s="566"/>
      <c r="P133" s="566"/>
      <c r="Q133" s="566"/>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row>
    <row r="134" spans="1:78" s="13" customFormat="1">
      <c r="A134" s="354" t="s">
        <v>765</v>
      </c>
      <c r="B134" s="205">
        <v>2367.4</v>
      </c>
      <c r="C134" s="205">
        <v>3032.5</v>
      </c>
      <c r="D134" s="205"/>
      <c r="E134" s="653"/>
      <c r="F134" s="205"/>
      <c r="G134" s="205"/>
      <c r="H134" s="205"/>
      <c r="I134" s="565">
        <v>10913.1</v>
      </c>
      <c r="J134" s="565">
        <v>15845.7</v>
      </c>
      <c r="K134" s="205">
        <v>18986.099999999999</v>
      </c>
      <c r="L134" s="565">
        <v>20290.3</v>
      </c>
      <c r="M134" s="565">
        <v>21871.5</v>
      </c>
      <c r="N134" s="565">
        <v>23904.1</v>
      </c>
      <c r="O134" s="565"/>
      <c r="P134" s="565"/>
      <c r="Q134" s="565"/>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row>
    <row r="135" spans="1:78" s="13" customFormat="1" ht="13">
      <c r="A135" s="443" t="s">
        <v>840</v>
      </c>
      <c r="B135" s="205">
        <v>2337.5</v>
      </c>
      <c r="C135" s="205">
        <v>3018.4</v>
      </c>
      <c r="D135" s="205"/>
      <c r="E135" s="653"/>
      <c r="F135" s="205"/>
      <c r="G135" s="205"/>
      <c r="H135" s="205"/>
      <c r="I135" s="565">
        <v>7116</v>
      </c>
      <c r="J135" s="565">
        <v>8938.7000000000007</v>
      </c>
      <c r="K135" s="205">
        <v>10147.700000000001</v>
      </c>
      <c r="L135" s="565">
        <v>11548.7</v>
      </c>
      <c r="M135" s="565">
        <v>13223.7</v>
      </c>
      <c r="N135" s="565">
        <v>15321.7</v>
      </c>
      <c r="O135" s="565"/>
      <c r="P135" s="565"/>
      <c r="Q135" s="565"/>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row>
    <row r="136" spans="1:78" s="13" customFormat="1" ht="13">
      <c r="A136" s="443" t="s">
        <v>841</v>
      </c>
      <c r="B136" s="205">
        <v>29.9</v>
      </c>
      <c r="C136" s="205">
        <v>14.1</v>
      </c>
      <c r="D136" s="205"/>
      <c r="E136" s="653"/>
      <c r="F136" s="205"/>
      <c r="G136" s="205"/>
      <c r="H136" s="205"/>
      <c r="I136" s="565">
        <v>1759.6</v>
      </c>
      <c r="J136" s="565">
        <v>1984.2</v>
      </c>
      <c r="K136" s="205">
        <v>1845.8</v>
      </c>
      <c r="L136" s="565">
        <v>1789.6</v>
      </c>
      <c r="M136" s="565">
        <v>1732.1</v>
      </c>
      <c r="N136" s="565">
        <v>1711.4</v>
      </c>
      <c r="O136" s="565"/>
      <c r="P136" s="565"/>
      <c r="Q136" s="565"/>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row>
    <row r="137" spans="1:78" s="13" customFormat="1" ht="13">
      <c r="A137" s="443" t="s">
        <v>707</v>
      </c>
      <c r="B137" s="205"/>
      <c r="C137" s="205"/>
      <c r="D137" s="205"/>
      <c r="E137" s="653"/>
      <c r="F137" s="205"/>
      <c r="G137" s="205"/>
      <c r="H137" s="205"/>
      <c r="I137" s="565">
        <v>2037.5</v>
      </c>
      <c r="J137" s="565">
        <v>4922.8</v>
      </c>
      <c r="K137" s="205">
        <v>6992.6</v>
      </c>
      <c r="L137" s="565">
        <v>6952.1</v>
      </c>
      <c r="M137" s="565">
        <v>6915.7</v>
      </c>
      <c r="N137" s="565">
        <v>6871.1</v>
      </c>
      <c r="O137" s="565"/>
      <c r="P137" s="565"/>
      <c r="Q137" s="565"/>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row>
    <row r="138" spans="1:78" s="13" customFormat="1">
      <c r="A138" s="354"/>
      <c r="B138" s="653"/>
      <c r="C138" s="653"/>
      <c r="D138" s="653"/>
      <c r="E138" s="653"/>
      <c r="F138" s="205"/>
      <c r="G138" s="205"/>
      <c r="H138" s="205"/>
      <c r="I138" s="565"/>
      <c r="J138" s="565"/>
      <c r="K138" s="205"/>
      <c r="L138" s="565"/>
      <c r="M138" s="565"/>
      <c r="N138" s="565"/>
      <c r="O138" s="565"/>
      <c r="P138" s="565"/>
      <c r="Q138" s="565"/>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row>
    <row r="139" spans="1:78" s="643" customFormat="1" ht="13">
      <c r="A139" s="438" t="s">
        <v>842</v>
      </c>
      <c r="B139" s="626">
        <v>8485.6</v>
      </c>
      <c r="C139" s="626">
        <v>11877.65</v>
      </c>
      <c r="D139" s="626"/>
      <c r="E139" s="626"/>
      <c r="F139" s="626"/>
      <c r="G139" s="626"/>
      <c r="H139" s="626"/>
      <c r="I139" s="564">
        <v>32536.400000000001</v>
      </c>
      <c r="J139" s="564">
        <v>37186.6</v>
      </c>
      <c r="K139" s="626">
        <v>40863.199999999997</v>
      </c>
      <c r="L139" s="564">
        <v>43192.7</v>
      </c>
      <c r="M139" s="564">
        <v>45335</v>
      </c>
      <c r="N139" s="564">
        <v>47627.7</v>
      </c>
      <c r="O139" s="564"/>
      <c r="P139" s="564"/>
      <c r="Q139" s="564"/>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row>
    <row r="140" spans="1:78" s="13" customFormat="1">
      <c r="A140" s="354" t="s">
        <v>843</v>
      </c>
      <c r="B140" s="654">
        <v>0.26900000000000002</v>
      </c>
      <c r="C140" s="654">
        <v>0.34700000000000003</v>
      </c>
      <c r="D140" s="654"/>
      <c r="E140" s="655"/>
      <c r="F140" s="656"/>
      <c r="G140" s="656"/>
      <c r="H140" s="656"/>
      <c r="I140" s="567">
        <v>0.38</v>
      </c>
      <c r="J140" s="567">
        <v>0.4</v>
      </c>
      <c r="K140" s="656">
        <v>0.4</v>
      </c>
      <c r="L140" s="567">
        <v>0.39</v>
      </c>
      <c r="M140" s="567">
        <v>0.38</v>
      </c>
      <c r="N140" s="567">
        <v>0.38</v>
      </c>
      <c r="O140" s="567"/>
      <c r="P140" s="567"/>
      <c r="Q140" s="567"/>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row>
    <row r="141" spans="1:78" s="643" customFormat="1" ht="13">
      <c r="A141" s="438" t="s">
        <v>844</v>
      </c>
      <c r="B141" s="626">
        <v>31593.1</v>
      </c>
      <c r="C141" s="626">
        <v>34275.9</v>
      </c>
      <c r="D141" s="626"/>
      <c r="E141" s="657"/>
      <c r="F141" s="625"/>
      <c r="G141" s="461"/>
      <c r="H141" s="625"/>
      <c r="I141" s="564">
        <f t="shared" ref="I141" si="4">I139/I140</f>
        <v>85622.105263157893</v>
      </c>
      <c r="J141" s="564">
        <f t="shared" ref="J141:N141" si="5">J139/J140</f>
        <v>92966.499999999985</v>
      </c>
      <c r="K141" s="626">
        <f t="shared" si="5"/>
        <v>102157.99999999999</v>
      </c>
      <c r="L141" s="564">
        <f t="shared" si="5"/>
        <v>110750.51282051281</v>
      </c>
      <c r="M141" s="564">
        <f t="shared" si="5"/>
        <v>119302.63157894737</v>
      </c>
      <c r="N141" s="564">
        <f t="shared" si="5"/>
        <v>125336.05263157893</v>
      </c>
      <c r="O141" s="564"/>
      <c r="P141" s="564"/>
      <c r="Q141" s="564"/>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row>
    <row r="142" spans="1:78">
      <c r="A142" s="594"/>
      <c r="B142" s="354"/>
      <c r="C142" s="354"/>
      <c r="D142" s="355"/>
      <c r="E142" s="355"/>
      <c r="F142" s="355"/>
      <c r="G142" s="354"/>
      <c r="H142" s="354"/>
      <c r="I142" s="354"/>
      <c r="J142" s="354"/>
      <c r="L142" s="354"/>
      <c r="M142" s="354"/>
      <c r="N142" s="354"/>
      <c r="O142" s="354"/>
      <c r="P142" s="354"/>
      <c r="Q142" s="354"/>
    </row>
    <row r="143" spans="1:78" ht="20">
      <c r="A143" s="369" t="s">
        <v>432</v>
      </c>
      <c r="B143" s="354"/>
      <c r="C143" s="354"/>
      <c r="D143" s="355"/>
      <c r="E143" s="355"/>
      <c r="F143" s="355"/>
      <c r="G143" s="354"/>
      <c r="H143" s="354"/>
      <c r="I143" s="354"/>
      <c r="J143" s="354"/>
      <c r="L143" s="354"/>
      <c r="M143" s="354"/>
      <c r="N143" s="354"/>
      <c r="O143" s="354"/>
      <c r="P143" s="354"/>
      <c r="Q143" s="354"/>
    </row>
    <row r="144" spans="1:78" s="13" customFormat="1" ht="15.5">
      <c r="A144" s="623" t="s">
        <v>834</v>
      </c>
      <c r="B144" s="453"/>
      <c r="C144" s="453"/>
      <c r="D144" s="453"/>
      <c r="E144" s="453"/>
      <c r="F144" s="453"/>
      <c r="G144" s="453"/>
      <c r="H144" s="407">
        <v>2018</v>
      </c>
      <c r="I144" s="407">
        <v>2019</v>
      </c>
      <c r="J144" s="407"/>
      <c r="K144" s="453">
        <v>2020</v>
      </c>
      <c r="L144" s="407">
        <v>2021</v>
      </c>
      <c r="M144" s="407">
        <v>2022</v>
      </c>
      <c r="N144" s="407">
        <v>2023</v>
      </c>
      <c r="O144" s="407"/>
      <c r="P144" s="407"/>
      <c r="Q144" s="407"/>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row>
    <row r="145" spans="1:78" s="13" customFormat="1" ht="13.5" customHeight="1">
      <c r="A145" s="421"/>
      <c r="B145" s="454"/>
      <c r="C145" s="454"/>
      <c r="D145" s="454"/>
      <c r="E145" s="454"/>
      <c r="F145" s="454"/>
      <c r="G145" s="454"/>
      <c r="H145" s="408" t="s">
        <v>251</v>
      </c>
      <c r="I145" s="408" t="s">
        <v>251</v>
      </c>
      <c r="J145" s="408"/>
      <c r="K145" s="454" t="s">
        <v>251</v>
      </c>
      <c r="L145" s="408" t="s">
        <v>251</v>
      </c>
      <c r="M145" s="408" t="s">
        <v>251</v>
      </c>
      <c r="N145" s="408" t="s">
        <v>251</v>
      </c>
      <c r="O145" s="408"/>
      <c r="P145" s="408"/>
      <c r="Q145" s="40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row>
    <row r="146" spans="1:78" s="13" customFormat="1">
      <c r="A146" s="354" t="s">
        <v>835</v>
      </c>
      <c r="B146" s="141"/>
      <c r="C146" s="141"/>
      <c r="D146" s="141"/>
      <c r="E146" s="188"/>
      <c r="F146" s="188"/>
      <c r="G146" s="188"/>
      <c r="H146" s="428" t="s">
        <v>178</v>
      </c>
      <c r="I146" s="428" t="s">
        <v>178</v>
      </c>
      <c r="J146" s="428"/>
      <c r="K146" s="188" t="s">
        <v>178</v>
      </c>
      <c r="L146" s="428" t="s">
        <v>178</v>
      </c>
      <c r="M146" s="428" t="s">
        <v>178</v>
      </c>
      <c r="N146" s="428" t="s">
        <v>178</v>
      </c>
      <c r="O146" s="428"/>
      <c r="P146" s="428"/>
      <c r="Q146" s="42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row>
    <row r="147" spans="1:78" s="13" customFormat="1">
      <c r="A147" s="354"/>
      <c r="B147" s="260"/>
      <c r="C147" s="260"/>
      <c r="D147" s="260"/>
      <c r="E147" s="260"/>
      <c r="F147" s="260"/>
      <c r="G147" s="260"/>
      <c r="H147" s="563"/>
      <c r="I147" s="563"/>
      <c r="J147" s="563"/>
      <c r="K147" s="260"/>
      <c r="L147" s="563"/>
      <c r="M147" s="563"/>
      <c r="N147" s="563"/>
      <c r="O147" s="563"/>
      <c r="P147" s="563"/>
      <c r="Q147" s="563"/>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row>
    <row r="148" spans="1:78" s="643" customFormat="1" ht="13">
      <c r="A148" s="438" t="s">
        <v>713</v>
      </c>
      <c r="B148" s="626"/>
      <c r="C148" s="626"/>
      <c r="D148" s="626"/>
      <c r="E148" s="626"/>
      <c r="F148" s="626"/>
      <c r="G148" s="626"/>
      <c r="H148" s="564">
        <v>16569.3</v>
      </c>
      <c r="I148" s="564">
        <v>15940.3</v>
      </c>
      <c r="J148" s="564"/>
      <c r="K148" s="626">
        <v>15958.8</v>
      </c>
      <c r="L148" s="564">
        <v>16171.5</v>
      </c>
      <c r="M148" s="564">
        <v>16158.9</v>
      </c>
      <c r="N148" s="564">
        <v>17215</v>
      </c>
      <c r="O148" s="564"/>
      <c r="P148" s="564"/>
      <c r="Q148" s="564"/>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row>
    <row r="149" spans="1:78" s="13" customFormat="1">
      <c r="A149" s="354" t="s">
        <v>810</v>
      </c>
      <c r="B149" s="205"/>
      <c r="C149" s="205"/>
      <c r="D149" s="205"/>
      <c r="E149" s="205"/>
      <c r="F149" s="205"/>
      <c r="G149" s="205"/>
      <c r="H149" s="565">
        <v>9388.5</v>
      </c>
      <c r="I149" s="565">
        <v>8234.6</v>
      </c>
      <c r="J149" s="565"/>
      <c r="K149" s="205">
        <v>7075.3</v>
      </c>
      <c r="L149" s="565">
        <v>6102.5</v>
      </c>
      <c r="M149" s="565">
        <v>6474.7</v>
      </c>
      <c r="N149" s="565">
        <v>5881.5</v>
      </c>
      <c r="O149" s="565"/>
      <c r="P149" s="565"/>
      <c r="Q149" s="565"/>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row>
    <row r="150" spans="1:78" s="13" customFormat="1">
      <c r="A150" s="354" t="s">
        <v>836</v>
      </c>
      <c r="B150" s="205"/>
      <c r="C150" s="205"/>
      <c r="D150" s="205"/>
      <c r="E150" s="205"/>
      <c r="F150" s="205"/>
      <c r="G150" s="205"/>
      <c r="H150" s="565">
        <v>8334.7000000000007</v>
      </c>
      <c r="I150" s="565">
        <v>8761.5</v>
      </c>
      <c r="J150" s="565"/>
      <c r="K150" s="205">
        <v>8685.2000000000007</v>
      </c>
      <c r="L150" s="565">
        <v>8911.9</v>
      </c>
      <c r="M150" s="565">
        <v>9344.4</v>
      </c>
      <c r="N150" s="565">
        <v>10939.4</v>
      </c>
      <c r="O150" s="565"/>
      <c r="P150" s="565"/>
      <c r="Q150" s="565"/>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row>
    <row r="151" spans="1:78" s="13" customFormat="1">
      <c r="A151" s="354" t="s">
        <v>765</v>
      </c>
      <c r="B151" s="653"/>
      <c r="C151" s="205"/>
      <c r="D151" s="205"/>
      <c r="E151" s="653"/>
      <c r="F151" s="653"/>
      <c r="G151" s="653"/>
      <c r="H151" s="566"/>
      <c r="I151" s="566"/>
      <c r="J151" s="566"/>
      <c r="K151" s="653"/>
      <c r="L151" s="566"/>
      <c r="M151" s="566"/>
      <c r="N151" s="566"/>
      <c r="O151" s="566"/>
      <c r="P151" s="566"/>
      <c r="Q151" s="566"/>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row>
    <row r="152" spans="1:78" s="13" customFormat="1">
      <c r="A152" s="354"/>
      <c r="B152" s="205"/>
      <c r="C152" s="205"/>
      <c r="D152" s="205"/>
      <c r="E152" s="205"/>
      <c r="F152" s="205"/>
      <c r="G152" s="205"/>
      <c r="H152" s="565"/>
      <c r="I152" s="565"/>
      <c r="J152" s="565"/>
      <c r="K152" s="205"/>
      <c r="L152" s="565"/>
      <c r="M152" s="565"/>
      <c r="N152" s="565"/>
      <c r="O152" s="565"/>
      <c r="P152" s="565"/>
      <c r="Q152" s="565"/>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row>
    <row r="153" spans="1:78" s="643" customFormat="1" ht="13">
      <c r="A153" s="438" t="s">
        <v>714</v>
      </c>
      <c r="B153" s="626"/>
      <c r="C153" s="626"/>
      <c r="D153" s="626"/>
      <c r="E153" s="626"/>
      <c r="F153" s="626"/>
      <c r="G153" s="626"/>
      <c r="H153" s="564">
        <v>8885.7000000000007</v>
      </c>
      <c r="I153" s="564">
        <v>11381.9</v>
      </c>
      <c r="J153" s="564"/>
      <c r="K153" s="626">
        <v>12922.6</v>
      </c>
      <c r="L153" s="564">
        <v>14099.2</v>
      </c>
      <c r="M153" s="564">
        <v>15252</v>
      </c>
      <c r="N153" s="564">
        <v>15196</v>
      </c>
      <c r="O153" s="564"/>
      <c r="P153" s="564"/>
      <c r="Q153" s="564"/>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row>
    <row r="154" spans="1:78" s="13" customFormat="1">
      <c r="A154" s="354" t="s">
        <v>755</v>
      </c>
      <c r="B154" s="205"/>
      <c r="C154" s="205"/>
      <c r="D154" s="205"/>
      <c r="E154" s="653"/>
      <c r="F154" s="653"/>
      <c r="G154" s="205"/>
      <c r="H154" s="565">
        <v>640</v>
      </c>
      <c r="I154" s="565">
        <v>1630.8</v>
      </c>
      <c r="J154" s="565"/>
      <c r="K154" s="205">
        <v>3230.8</v>
      </c>
      <c r="L154" s="565">
        <v>3230.8</v>
      </c>
      <c r="M154" s="565">
        <v>3230.8</v>
      </c>
      <c r="N154" s="565">
        <v>3230.8</v>
      </c>
      <c r="O154" s="565"/>
      <c r="P154" s="565"/>
      <c r="Q154" s="565"/>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row>
    <row r="155" spans="1:78" s="13" customFormat="1" ht="13">
      <c r="A155" s="443" t="s">
        <v>766</v>
      </c>
      <c r="B155" s="205"/>
      <c r="C155" s="205"/>
      <c r="D155" s="205"/>
      <c r="E155" s="653"/>
      <c r="F155" s="653"/>
      <c r="G155" s="653"/>
      <c r="H155" s="566"/>
      <c r="I155" s="566"/>
      <c r="J155" s="566"/>
      <c r="K155" s="653"/>
      <c r="L155" s="566"/>
      <c r="M155" s="566"/>
      <c r="N155" s="566"/>
      <c r="O155" s="566"/>
      <c r="P155" s="566"/>
      <c r="Q155" s="566"/>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row>
    <row r="156" spans="1:78" s="13" customFormat="1" ht="13">
      <c r="A156" s="443" t="s">
        <v>819</v>
      </c>
      <c r="B156" s="205"/>
      <c r="C156" s="205"/>
      <c r="D156" s="205"/>
      <c r="E156" s="653"/>
      <c r="F156" s="653"/>
      <c r="G156" s="653"/>
      <c r="H156" s="566">
        <f>H154</f>
        <v>640</v>
      </c>
      <c r="I156" s="566">
        <f t="shared" ref="I156:N156" si="6">I154</f>
        <v>1630.8</v>
      </c>
      <c r="J156" s="566"/>
      <c r="K156" s="653">
        <f t="shared" si="6"/>
        <v>3230.8</v>
      </c>
      <c r="L156" s="566">
        <f t="shared" si="6"/>
        <v>3230.8</v>
      </c>
      <c r="M156" s="566">
        <f t="shared" si="6"/>
        <v>3230.8</v>
      </c>
      <c r="N156" s="566">
        <f t="shared" si="6"/>
        <v>3230.8</v>
      </c>
      <c r="O156" s="566"/>
      <c r="P156" s="566"/>
      <c r="Q156" s="566"/>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row>
    <row r="157" spans="1:78" s="13" customFormat="1" ht="13">
      <c r="A157" s="443" t="s">
        <v>839</v>
      </c>
      <c r="B157" s="205"/>
      <c r="C157" s="205"/>
      <c r="D157" s="205"/>
      <c r="E157" s="653"/>
      <c r="F157" s="653"/>
      <c r="G157" s="653"/>
      <c r="H157" s="566"/>
      <c r="I157" s="566"/>
      <c r="J157" s="566"/>
      <c r="K157" s="653"/>
      <c r="L157" s="566"/>
      <c r="M157" s="566"/>
      <c r="N157" s="566"/>
      <c r="O157" s="566"/>
      <c r="P157" s="566"/>
      <c r="Q157" s="566"/>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row>
    <row r="158" spans="1:78" s="13" customFormat="1">
      <c r="A158" s="354" t="s">
        <v>765</v>
      </c>
      <c r="B158" s="205"/>
      <c r="C158" s="205"/>
      <c r="D158" s="205"/>
      <c r="E158" s="653"/>
      <c r="F158" s="205"/>
      <c r="G158" s="205"/>
      <c r="H158" s="565">
        <f t="shared" ref="H158" si="7">SUM(H159:H161)</f>
        <v>7444.2999999999993</v>
      </c>
      <c r="I158" s="565">
        <f>SUM(I159:I161)</f>
        <v>9953.2000000000007</v>
      </c>
      <c r="J158" s="565"/>
      <c r="K158" s="205">
        <f>SUM(K159:K161)</f>
        <v>10673.2</v>
      </c>
      <c r="L158" s="565">
        <f>SUM(L159:L161)</f>
        <v>11463.6</v>
      </c>
      <c r="M158" s="565">
        <f>SUM(M159:M161)</f>
        <v>12226.4</v>
      </c>
      <c r="N158" s="565"/>
      <c r="O158" s="565"/>
      <c r="P158" s="565"/>
      <c r="Q158" s="565"/>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row>
    <row r="159" spans="1:78" s="13" customFormat="1" ht="13">
      <c r="A159" s="443" t="s">
        <v>840</v>
      </c>
      <c r="B159" s="205"/>
      <c r="C159" s="205"/>
      <c r="D159" s="205"/>
      <c r="E159" s="653"/>
      <c r="F159" s="205"/>
      <c r="G159" s="205"/>
      <c r="H159" s="565">
        <v>5228.7</v>
      </c>
      <c r="I159" s="565">
        <v>5958.7</v>
      </c>
      <c r="J159" s="565"/>
      <c r="K159" s="205">
        <v>6842.5</v>
      </c>
      <c r="L159" s="565">
        <v>8304.1</v>
      </c>
      <c r="M159" s="565">
        <v>9122.4</v>
      </c>
      <c r="N159" s="565">
        <v>9159.5</v>
      </c>
      <c r="O159" s="565"/>
      <c r="P159" s="565"/>
      <c r="Q159" s="565"/>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row>
    <row r="160" spans="1:78" s="13" customFormat="1" ht="13">
      <c r="A160" s="443" t="s">
        <v>841</v>
      </c>
      <c r="B160" s="205"/>
      <c r="C160" s="205"/>
      <c r="D160" s="205"/>
      <c r="E160" s="653"/>
      <c r="F160" s="205"/>
      <c r="G160" s="205"/>
      <c r="H160" s="565">
        <v>1429.6</v>
      </c>
      <c r="I160" s="565">
        <v>1617.3</v>
      </c>
      <c r="J160" s="565"/>
      <c r="K160" s="205">
        <v>833.1</v>
      </c>
      <c r="L160" s="565">
        <v>29.6</v>
      </c>
      <c r="M160" s="565">
        <v>14.6</v>
      </c>
      <c r="N160" s="565">
        <v>43</v>
      </c>
      <c r="O160" s="565"/>
      <c r="P160" s="565"/>
      <c r="Q160" s="565"/>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row>
    <row r="161" spans="1:78" s="13" customFormat="1" ht="13">
      <c r="A161" s="443" t="s">
        <v>707</v>
      </c>
      <c r="B161" s="205"/>
      <c r="C161" s="205"/>
      <c r="D161" s="205"/>
      <c r="E161" s="653"/>
      <c r="F161" s="205"/>
      <c r="G161" s="205"/>
      <c r="H161" s="565">
        <v>786</v>
      </c>
      <c r="I161" s="565">
        <v>2377.1999999999998</v>
      </c>
      <c r="J161" s="565"/>
      <c r="K161" s="205">
        <v>2997.6</v>
      </c>
      <c r="L161" s="565">
        <v>3129.9</v>
      </c>
      <c r="M161" s="565">
        <v>3089.4</v>
      </c>
      <c r="N161" s="565">
        <v>3053.7</v>
      </c>
      <c r="O161" s="565"/>
      <c r="P161" s="565"/>
      <c r="Q161" s="565"/>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row>
    <row r="162" spans="1:78" s="13" customFormat="1">
      <c r="A162" s="354"/>
      <c r="B162" s="653"/>
      <c r="C162" s="653"/>
      <c r="D162" s="653"/>
      <c r="E162" s="653"/>
      <c r="F162" s="205"/>
      <c r="G162" s="205"/>
      <c r="H162" s="565"/>
      <c r="I162" s="565"/>
      <c r="J162" s="565"/>
      <c r="K162" s="205"/>
      <c r="L162" s="565"/>
      <c r="M162" s="565"/>
      <c r="N162" s="565"/>
      <c r="O162" s="565"/>
      <c r="P162" s="565"/>
      <c r="Q162" s="565"/>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row>
    <row r="163" spans="1:78" s="643" customFormat="1" ht="13">
      <c r="A163" s="438" t="s">
        <v>842</v>
      </c>
      <c r="B163" s="626"/>
      <c r="C163" s="626"/>
      <c r="D163" s="626"/>
      <c r="E163" s="626"/>
      <c r="F163" s="626"/>
      <c r="G163" s="626"/>
      <c r="H163" s="564">
        <f t="shared" ref="H163" si="8">H148+H153</f>
        <v>25455</v>
      </c>
      <c r="I163" s="564">
        <f>I148+I153</f>
        <v>27322.199999999997</v>
      </c>
      <c r="J163" s="564"/>
      <c r="K163" s="626">
        <f>K148+K153</f>
        <v>28881.4</v>
      </c>
      <c r="L163" s="564">
        <f>L148+L153</f>
        <v>30270.7</v>
      </c>
      <c r="M163" s="564">
        <f>M148+M153</f>
        <v>31410.9</v>
      </c>
      <c r="N163" s="564">
        <f>N148+N153</f>
        <v>32411</v>
      </c>
      <c r="O163" s="564"/>
      <c r="P163" s="564"/>
      <c r="Q163" s="564"/>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row>
    <row r="164" spans="1:78" s="13" customFormat="1">
      <c r="A164" s="354" t="s">
        <v>843</v>
      </c>
      <c r="B164" s="654"/>
      <c r="C164" s="654"/>
      <c r="D164" s="654"/>
      <c r="E164" s="655"/>
      <c r="F164" s="656"/>
      <c r="G164" s="656"/>
      <c r="H164" s="567">
        <f t="shared" ref="H164" si="9">H163/H165</f>
        <v>0.31773710764990626</v>
      </c>
      <c r="I164" s="567">
        <f>I163/I165</f>
        <v>0.31792587524392329</v>
      </c>
      <c r="J164" s="567"/>
      <c r="K164" s="656">
        <f>K163/K165</f>
        <v>0.31332986893508813</v>
      </c>
      <c r="L164" s="567">
        <f>L163/L165</f>
        <v>0.30551714671548907</v>
      </c>
      <c r="M164" s="567">
        <f>M163/M165</f>
        <v>0.29367673484957568</v>
      </c>
      <c r="N164" s="567">
        <f t="shared" ref="N164" si="10">N163/N165</f>
        <v>0.30302435339346889</v>
      </c>
      <c r="O164" s="567"/>
      <c r="P164" s="567"/>
      <c r="Q164" s="567"/>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row>
    <row r="165" spans="1:78" s="643" customFormat="1" ht="13">
      <c r="A165" s="438" t="s">
        <v>844</v>
      </c>
      <c r="B165" s="626"/>
      <c r="C165" s="626"/>
      <c r="D165" s="626"/>
      <c r="E165" s="657"/>
      <c r="F165" s="625"/>
      <c r="G165" s="461"/>
      <c r="H165" s="431">
        <v>80113.399999999994</v>
      </c>
      <c r="I165" s="431">
        <v>85938.9</v>
      </c>
      <c r="J165" s="431"/>
      <c r="K165" s="461">
        <v>92175.7</v>
      </c>
      <c r="L165" s="431">
        <v>99080.2</v>
      </c>
      <c r="M165" s="431">
        <v>106957.4</v>
      </c>
      <c r="N165" s="431">
        <v>106958.39999999999</v>
      </c>
      <c r="O165" s="431"/>
      <c r="P165" s="431"/>
      <c r="Q165" s="431"/>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row>
    <row r="167" spans="1:78" ht="20">
      <c r="A167" s="369" t="s">
        <v>441</v>
      </c>
    </row>
    <row r="168" spans="1:78" ht="13">
      <c r="A168" s="421" t="s">
        <v>849</v>
      </c>
      <c r="E168" s="8"/>
      <c r="F168" s="8"/>
      <c r="G168" s="8"/>
      <c r="H168" s="407">
        <v>2018</v>
      </c>
      <c r="I168" s="407">
        <v>2019</v>
      </c>
      <c r="J168" s="407"/>
      <c r="K168" s="453">
        <v>2020</v>
      </c>
      <c r="L168" s="407">
        <v>2021</v>
      </c>
      <c r="M168" s="407">
        <v>2022</v>
      </c>
      <c r="N168" s="407">
        <v>2023</v>
      </c>
      <c r="O168" s="407"/>
      <c r="P168" s="407"/>
      <c r="Q168" s="407"/>
    </row>
    <row r="169" spans="1:78" ht="13">
      <c r="A169" s="421"/>
      <c r="E169" s="8"/>
      <c r="F169" s="8"/>
      <c r="G169" s="8"/>
      <c r="H169" s="408" t="s">
        <v>251</v>
      </c>
      <c r="I169" s="408" t="s">
        <v>251</v>
      </c>
      <c r="J169" s="408"/>
      <c r="K169" s="454" t="s">
        <v>251</v>
      </c>
      <c r="L169" s="408" t="s">
        <v>251</v>
      </c>
      <c r="M169" s="408" t="s">
        <v>251</v>
      </c>
      <c r="N169" s="408" t="s">
        <v>251</v>
      </c>
      <c r="O169" s="408"/>
      <c r="P169" s="408"/>
      <c r="Q169" s="408"/>
    </row>
    <row r="170" spans="1:78">
      <c r="A170" s="354" t="s">
        <v>835</v>
      </c>
      <c r="E170" s="8"/>
      <c r="F170" s="8"/>
      <c r="G170" s="8"/>
      <c r="H170" s="428" t="s">
        <v>178</v>
      </c>
      <c r="I170" s="428" t="s">
        <v>178</v>
      </c>
      <c r="J170" s="428"/>
      <c r="K170" s="188" t="s">
        <v>178</v>
      </c>
      <c r="L170" s="428" t="s">
        <v>178</v>
      </c>
      <c r="M170" s="428" t="s">
        <v>178</v>
      </c>
      <c r="N170" s="428" t="s">
        <v>178</v>
      </c>
      <c r="O170" s="428"/>
      <c r="P170" s="428"/>
      <c r="Q170" s="428"/>
    </row>
    <row r="171" spans="1:78">
      <c r="A171" s="354"/>
      <c r="E171" s="8"/>
      <c r="F171" s="8"/>
      <c r="G171" s="8"/>
      <c r="H171" s="563"/>
      <c r="I171" s="563"/>
      <c r="J171" s="563"/>
      <c r="K171" s="260"/>
      <c r="L171" s="563"/>
      <c r="M171" s="563"/>
      <c r="N171" s="563"/>
      <c r="O171" s="563"/>
      <c r="P171" s="563"/>
      <c r="Q171" s="563"/>
    </row>
    <row r="172" spans="1:78" ht="13">
      <c r="A172" s="438" t="s">
        <v>713</v>
      </c>
      <c r="E172" s="8"/>
      <c r="F172" s="8"/>
      <c r="G172" s="8"/>
      <c r="H172" s="564">
        <v>16569.3</v>
      </c>
      <c r="I172" s="564">
        <v>15940.3</v>
      </c>
      <c r="J172" s="564"/>
      <c r="K172" s="626">
        <v>15958.8</v>
      </c>
      <c r="L172" s="564">
        <v>16171.5</v>
      </c>
      <c r="M172" s="564">
        <v>16158.9</v>
      </c>
      <c r="N172" s="564">
        <v>17215</v>
      </c>
      <c r="O172" s="564"/>
      <c r="P172" s="564"/>
      <c r="Q172" s="564"/>
    </row>
    <row r="173" spans="1:78">
      <c r="A173" s="354" t="s">
        <v>810</v>
      </c>
      <c r="E173" s="8"/>
      <c r="F173" s="8"/>
      <c r="G173" s="8"/>
      <c r="H173" s="565">
        <v>9388.5</v>
      </c>
      <c r="I173" s="565">
        <v>8234.6</v>
      </c>
      <c r="J173" s="565"/>
      <c r="K173" s="205">
        <v>7075.3</v>
      </c>
      <c r="L173" s="565">
        <v>6102.5</v>
      </c>
      <c r="M173" s="565">
        <v>6474.7</v>
      </c>
      <c r="N173" s="565">
        <v>5881.5</v>
      </c>
      <c r="O173" s="565"/>
      <c r="P173" s="565"/>
      <c r="Q173" s="565"/>
    </row>
    <row r="174" spans="1:78">
      <c r="A174" s="354" t="s">
        <v>836</v>
      </c>
      <c r="E174" s="8"/>
      <c r="F174" s="8"/>
      <c r="G174" s="8"/>
      <c r="H174" s="565">
        <v>8334.7000000000007</v>
      </c>
      <c r="I174" s="565">
        <v>8761.5</v>
      </c>
      <c r="J174" s="565"/>
      <c r="K174" s="205">
        <v>8685.2000000000007</v>
      </c>
      <c r="L174" s="565">
        <v>8911.9</v>
      </c>
      <c r="M174" s="565">
        <v>9344.4</v>
      </c>
      <c r="N174" s="565">
        <v>10939.4</v>
      </c>
      <c r="O174" s="565"/>
      <c r="P174" s="565"/>
      <c r="Q174" s="565"/>
    </row>
    <row r="175" spans="1:78">
      <c r="A175" s="354" t="s">
        <v>765</v>
      </c>
      <c r="E175" s="8"/>
      <c r="F175" s="8"/>
      <c r="G175" s="8"/>
      <c r="H175" s="566"/>
      <c r="I175" s="566"/>
      <c r="J175" s="566"/>
      <c r="K175" s="653"/>
      <c r="L175" s="566"/>
      <c r="M175" s="566"/>
      <c r="N175" s="566"/>
      <c r="O175" s="566"/>
      <c r="P175" s="566"/>
      <c r="Q175" s="566"/>
    </row>
    <row r="176" spans="1:78">
      <c r="A176" s="354"/>
      <c r="E176" s="8"/>
      <c r="F176" s="8"/>
      <c r="G176" s="8"/>
      <c r="H176" s="565"/>
      <c r="I176" s="565"/>
      <c r="J176" s="565"/>
      <c r="K176" s="205"/>
      <c r="L176" s="565"/>
      <c r="M176" s="565"/>
      <c r="N176" s="565"/>
      <c r="O176" s="565"/>
      <c r="P176" s="565"/>
      <c r="Q176" s="565"/>
    </row>
    <row r="177" spans="1:17" ht="13">
      <c r="A177" s="438" t="s">
        <v>714</v>
      </c>
      <c r="E177" s="8"/>
      <c r="F177" s="8"/>
      <c r="G177" s="8"/>
      <c r="H177" s="564">
        <v>8885.7000000000007</v>
      </c>
      <c r="I177" s="564">
        <v>11381.9</v>
      </c>
      <c r="J177" s="564"/>
      <c r="K177" s="626">
        <v>12922.6</v>
      </c>
      <c r="L177" s="564">
        <v>14099.2</v>
      </c>
      <c r="M177" s="564">
        <v>15252</v>
      </c>
      <c r="N177" s="564">
        <v>15196</v>
      </c>
      <c r="O177" s="564"/>
      <c r="P177" s="564"/>
      <c r="Q177" s="564"/>
    </row>
    <row r="178" spans="1:17">
      <c r="A178" s="354" t="s">
        <v>755</v>
      </c>
      <c r="E178" s="8"/>
      <c r="F178" s="8"/>
      <c r="G178" s="8"/>
      <c r="H178" s="565">
        <v>640</v>
      </c>
      <c r="I178" s="565">
        <v>1630.8</v>
      </c>
      <c r="J178" s="565"/>
      <c r="K178" s="205">
        <v>3230.8</v>
      </c>
      <c r="L178" s="565">
        <v>3230.8</v>
      </c>
      <c r="M178" s="565">
        <v>3230.8</v>
      </c>
      <c r="N178" s="565">
        <v>3230.8</v>
      </c>
      <c r="O178" s="565"/>
      <c r="P178" s="565"/>
      <c r="Q178" s="565"/>
    </row>
    <row r="179" spans="1:17" ht="13">
      <c r="A179" s="443" t="s">
        <v>766</v>
      </c>
      <c r="E179" s="8"/>
      <c r="F179" s="8"/>
      <c r="G179" s="8"/>
      <c r="H179" s="566"/>
      <c r="I179" s="566"/>
      <c r="J179" s="566"/>
      <c r="K179" s="653"/>
      <c r="L179" s="566"/>
      <c r="M179" s="566"/>
      <c r="N179" s="566"/>
      <c r="O179" s="566"/>
      <c r="P179" s="566"/>
      <c r="Q179" s="566"/>
    </row>
    <row r="180" spans="1:17" ht="13">
      <c r="A180" s="443" t="s">
        <v>819</v>
      </c>
      <c r="E180" s="8"/>
      <c r="F180" s="8"/>
      <c r="G180" s="8"/>
      <c r="H180" s="566">
        <f>H178</f>
        <v>640</v>
      </c>
      <c r="I180" s="566">
        <f t="shared" ref="I180:N180" si="11">I178</f>
        <v>1630.8</v>
      </c>
      <c r="J180" s="566"/>
      <c r="K180" s="653">
        <f t="shared" si="11"/>
        <v>3230.8</v>
      </c>
      <c r="L180" s="566">
        <f t="shared" si="11"/>
        <v>3230.8</v>
      </c>
      <c r="M180" s="566">
        <f t="shared" si="11"/>
        <v>3230.8</v>
      </c>
      <c r="N180" s="566">
        <f t="shared" si="11"/>
        <v>3230.8</v>
      </c>
      <c r="O180" s="566"/>
      <c r="P180" s="566"/>
      <c r="Q180" s="566"/>
    </row>
    <row r="181" spans="1:17" ht="13">
      <c r="A181" s="443" t="s">
        <v>839</v>
      </c>
      <c r="E181" s="8"/>
      <c r="F181" s="8"/>
      <c r="G181" s="8"/>
      <c r="H181" s="566"/>
      <c r="I181" s="566"/>
      <c r="J181" s="566"/>
      <c r="K181" s="653"/>
      <c r="L181" s="566"/>
      <c r="M181" s="566"/>
      <c r="N181" s="566"/>
      <c r="O181" s="566"/>
      <c r="P181" s="566"/>
      <c r="Q181" s="566"/>
    </row>
    <row r="182" spans="1:17">
      <c r="A182" s="354" t="s">
        <v>765</v>
      </c>
      <c r="E182" s="8"/>
      <c r="F182" s="8"/>
      <c r="G182" s="8"/>
      <c r="H182" s="565">
        <f>SUM(H183:H185)</f>
        <v>7444.2999999999993</v>
      </c>
      <c r="I182" s="565">
        <f t="shared" ref="I182:M182" si="12">SUM(I183:I185)</f>
        <v>9953.2000000000007</v>
      </c>
      <c r="J182" s="565"/>
      <c r="K182" s="205">
        <f t="shared" si="12"/>
        <v>10673.2</v>
      </c>
      <c r="L182" s="565">
        <f t="shared" si="12"/>
        <v>11463.6</v>
      </c>
      <c r="M182" s="565">
        <f t="shared" si="12"/>
        <v>12226.4</v>
      </c>
      <c r="N182" s="565"/>
      <c r="O182" s="565"/>
      <c r="P182" s="565"/>
      <c r="Q182" s="565"/>
    </row>
    <row r="183" spans="1:17" ht="13">
      <c r="A183" s="443" t="s">
        <v>840</v>
      </c>
      <c r="E183" s="8"/>
      <c r="F183" s="8"/>
      <c r="G183" s="8"/>
      <c r="H183" s="565">
        <v>5228.7</v>
      </c>
      <c r="I183" s="565">
        <v>5958.7</v>
      </c>
      <c r="J183" s="565"/>
      <c r="K183" s="205">
        <v>6842.5</v>
      </c>
      <c r="L183" s="565">
        <v>8304.1</v>
      </c>
      <c r="M183" s="565">
        <v>9122.4</v>
      </c>
      <c r="N183" s="565">
        <v>9159.5</v>
      </c>
      <c r="O183" s="565"/>
      <c r="P183" s="565"/>
      <c r="Q183" s="565"/>
    </row>
    <row r="184" spans="1:17" ht="13">
      <c r="A184" s="443" t="s">
        <v>841</v>
      </c>
      <c r="E184" s="8"/>
      <c r="F184" s="8"/>
      <c r="G184" s="8"/>
      <c r="H184" s="565">
        <v>1429.6</v>
      </c>
      <c r="I184" s="565">
        <v>1617.3</v>
      </c>
      <c r="J184" s="565"/>
      <c r="K184" s="205">
        <v>833.1</v>
      </c>
      <c r="L184" s="565">
        <v>29.6</v>
      </c>
      <c r="M184" s="565">
        <v>14.6</v>
      </c>
      <c r="N184" s="565">
        <v>43</v>
      </c>
      <c r="O184" s="565"/>
      <c r="P184" s="565"/>
      <c r="Q184" s="565"/>
    </row>
    <row r="185" spans="1:17" ht="13">
      <c r="A185" s="443" t="s">
        <v>770</v>
      </c>
      <c r="E185" s="8"/>
      <c r="F185" s="8"/>
      <c r="G185" s="8"/>
      <c r="H185" s="565">
        <v>786</v>
      </c>
      <c r="I185" s="565">
        <v>2377.1999999999998</v>
      </c>
      <c r="J185" s="565"/>
      <c r="K185" s="205">
        <v>2997.6</v>
      </c>
      <c r="L185" s="565">
        <v>3129.9</v>
      </c>
      <c r="M185" s="565">
        <v>3089.4</v>
      </c>
      <c r="N185" s="565">
        <v>3053.7</v>
      </c>
      <c r="O185" s="565"/>
      <c r="P185" s="565"/>
      <c r="Q185" s="565"/>
    </row>
    <row r="186" spans="1:17">
      <c r="A186" s="354"/>
      <c r="E186" s="8"/>
      <c r="F186" s="8"/>
      <c r="G186" s="8"/>
      <c r="H186" s="565"/>
      <c r="I186" s="565"/>
      <c r="J186" s="565"/>
      <c r="K186" s="205"/>
      <c r="L186" s="565"/>
      <c r="M186" s="565"/>
      <c r="N186" s="565"/>
      <c r="O186" s="565"/>
      <c r="P186" s="565"/>
      <c r="Q186" s="565"/>
    </row>
    <row r="187" spans="1:17" ht="13">
      <c r="A187" s="438" t="s">
        <v>842</v>
      </c>
      <c r="E187" s="8"/>
      <c r="F187" s="8"/>
      <c r="G187" s="8"/>
      <c r="H187" s="564">
        <f>H172+H177</f>
        <v>25455</v>
      </c>
      <c r="I187" s="564">
        <f t="shared" ref="I187:N187" si="13">I172+I177</f>
        <v>27322.199999999997</v>
      </c>
      <c r="J187" s="564"/>
      <c r="K187" s="626">
        <f t="shared" si="13"/>
        <v>28881.4</v>
      </c>
      <c r="L187" s="564">
        <f t="shared" si="13"/>
        <v>30270.7</v>
      </c>
      <c r="M187" s="564">
        <f t="shared" si="13"/>
        <v>31410.9</v>
      </c>
      <c r="N187" s="564">
        <f t="shared" si="13"/>
        <v>32411</v>
      </c>
      <c r="O187" s="564"/>
      <c r="P187" s="564"/>
      <c r="Q187" s="564"/>
    </row>
    <row r="188" spans="1:17">
      <c r="A188" s="354" t="s">
        <v>843</v>
      </c>
      <c r="E188" s="8"/>
      <c r="F188" s="8"/>
      <c r="G188" s="8"/>
      <c r="H188" s="567">
        <f>H187/H189</f>
        <v>0.31773710764990626</v>
      </c>
      <c r="I188" s="567">
        <f t="shared" ref="I188:N188" si="14">I187/I189</f>
        <v>0.31792587524392329</v>
      </c>
      <c r="J188" s="567"/>
      <c r="K188" s="656">
        <f t="shared" si="14"/>
        <v>0.31332986893508813</v>
      </c>
      <c r="L188" s="567">
        <f t="shared" si="14"/>
        <v>0.30551714671548907</v>
      </c>
      <c r="M188" s="567">
        <f t="shared" si="14"/>
        <v>0.29367673484957568</v>
      </c>
      <c r="N188" s="567">
        <f t="shared" si="14"/>
        <v>0.30302435339346889</v>
      </c>
      <c r="O188" s="567"/>
      <c r="P188" s="567"/>
      <c r="Q188" s="567"/>
    </row>
    <row r="189" spans="1:17" ht="13">
      <c r="A189" s="438" t="s">
        <v>844</v>
      </c>
      <c r="E189" s="8"/>
      <c r="F189" s="8"/>
      <c r="G189" s="8"/>
      <c r="H189" s="431">
        <v>80113.399999999994</v>
      </c>
      <c r="I189" s="431">
        <v>85938.9</v>
      </c>
      <c r="J189" s="431"/>
      <c r="K189" s="461">
        <v>92175.7</v>
      </c>
      <c r="L189" s="431">
        <v>99080.2</v>
      </c>
      <c r="M189" s="431">
        <v>106957.4</v>
      </c>
      <c r="N189" s="431">
        <v>106958.39999999999</v>
      </c>
      <c r="O189" s="431"/>
      <c r="P189" s="431"/>
      <c r="Q189" s="431"/>
    </row>
    <row r="192" spans="1:17" ht="20">
      <c r="A192" s="369" t="s">
        <v>292</v>
      </c>
      <c r="B192" s="354"/>
      <c r="C192" s="354"/>
      <c r="D192" s="355"/>
      <c r="E192" s="355"/>
      <c r="F192" s="355"/>
      <c r="G192" s="354"/>
      <c r="H192" s="354"/>
      <c r="I192" s="354"/>
      <c r="J192" s="354"/>
      <c r="L192" s="354"/>
      <c r="M192" s="354"/>
      <c r="N192" s="354"/>
      <c r="O192" s="354"/>
      <c r="P192" s="354"/>
      <c r="Q192" s="354"/>
    </row>
    <row r="193" spans="1:17" ht="13">
      <c r="A193" s="421" t="s">
        <v>849</v>
      </c>
      <c r="B193" s="354"/>
      <c r="C193" s="354"/>
      <c r="D193" s="354"/>
      <c r="G193" s="407">
        <v>2017</v>
      </c>
      <c r="H193" s="658">
        <v>2018</v>
      </c>
      <c r="I193" s="658">
        <f>H193+1</f>
        <v>2019</v>
      </c>
      <c r="J193" s="658"/>
      <c r="K193" s="735">
        <f>I193+1</f>
        <v>2020</v>
      </c>
      <c r="L193" s="658">
        <f t="shared" ref="L193:N193" si="15">K193+1</f>
        <v>2021</v>
      </c>
      <c r="M193" s="658">
        <f t="shared" si="15"/>
        <v>2022</v>
      </c>
      <c r="N193" s="658">
        <f t="shared" si="15"/>
        <v>2023</v>
      </c>
      <c r="O193" s="658"/>
      <c r="P193" s="658"/>
      <c r="Q193" s="658"/>
    </row>
    <row r="194" spans="1:17" ht="13">
      <c r="A194" s="421"/>
      <c r="B194" s="354"/>
      <c r="C194" s="354"/>
      <c r="D194" s="354"/>
      <c r="E194" s="8"/>
      <c r="F194" s="8"/>
      <c r="G194" s="408" t="s">
        <v>250</v>
      </c>
      <c r="H194" s="408" t="s">
        <v>251</v>
      </c>
      <c r="I194" s="408" t="s">
        <v>251</v>
      </c>
      <c r="J194" s="408"/>
      <c r="K194" s="454" t="s">
        <v>251</v>
      </c>
      <c r="L194" s="408" t="s">
        <v>251</v>
      </c>
      <c r="M194" s="408" t="s">
        <v>251</v>
      </c>
      <c r="N194" s="408" t="s">
        <v>251</v>
      </c>
      <c r="O194" s="408"/>
      <c r="P194" s="408"/>
      <c r="Q194" s="408"/>
    </row>
    <row r="195" spans="1:17">
      <c r="A195" s="354" t="s">
        <v>835</v>
      </c>
      <c r="B195" s="354"/>
      <c r="C195" s="354"/>
      <c r="D195" s="354"/>
      <c r="E195" s="8"/>
      <c r="F195" s="8"/>
      <c r="G195" s="428" t="s">
        <v>457</v>
      </c>
      <c r="H195" s="428" t="s">
        <v>457</v>
      </c>
      <c r="I195" s="428" t="s">
        <v>457</v>
      </c>
      <c r="J195" s="428"/>
      <c r="K195" s="188" t="s">
        <v>457</v>
      </c>
      <c r="L195" s="428" t="s">
        <v>457</v>
      </c>
      <c r="M195" s="428" t="s">
        <v>457</v>
      </c>
      <c r="N195" s="428" t="s">
        <v>457</v>
      </c>
      <c r="O195" s="428"/>
      <c r="P195" s="428"/>
      <c r="Q195" s="428"/>
    </row>
    <row r="196" spans="1:17">
      <c r="A196" s="354"/>
      <c r="B196" s="354"/>
      <c r="C196" s="354"/>
      <c r="D196" s="354"/>
      <c r="E196" s="8"/>
      <c r="F196" s="8"/>
      <c r="G196" s="563"/>
      <c r="H196" s="563"/>
      <c r="I196" s="563"/>
      <c r="J196" s="563"/>
      <c r="K196" s="260"/>
      <c r="L196" s="563"/>
      <c r="M196" s="563"/>
      <c r="N196" s="563"/>
      <c r="O196" s="563"/>
      <c r="P196" s="563"/>
      <c r="Q196" s="563"/>
    </row>
    <row r="197" spans="1:17" ht="13">
      <c r="A197" s="438" t="s">
        <v>713</v>
      </c>
      <c r="B197" s="354"/>
      <c r="C197" s="354"/>
      <c r="D197" s="354"/>
      <c r="E197" s="8"/>
      <c r="F197" s="8"/>
      <c r="G197" s="564">
        <v>13863.5</v>
      </c>
      <c r="H197" s="564">
        <v>13369.4</v>
      </c>
      <c r="I197" s="564">
        <v>13525</v>
      </c>
      <c r="J197" s="564"/>
      <c r="K197" s="626">
        <v>14771.4</v>
      </c>
      <c r="L197" s="564">
        <v>15761.9</v>
      </c>
      <c r="M197" s="564">
        <v>17326.3</v>
      </c>
      <c r="N197" s="564">
        <v>20163</v>
      </c>
      <c r="O197" s="564"/>
      <c r="P197" s="564"/>
      <c r="Q197" s="564"/>
    </row>
    <row r="198" spans="1:17">
      <c r="A198" s="354" t="s">
        <v>810</v>
      </c>
      <c r="B198" s="354"/>
      <c r="C198" s="354"/>
      <c r="D198" s="354"/>
      <c r="E198" s="8"/>
      <c r="F198" s="8"/>
      <c r="G198" s="565">
        <v>6667.2</v>
      </c>
      <c r="H198" s="565">
        <v>5720.7</v>
      </c>
      <c r="I198" s="565">
        <v>5658.7</v>
      </c>
      <c r="J198" s="565"/>
      <c r="K198" s="205">
        <v>6261.5</v>
      </c>
      <c r="L198" s="565">
        <v>6251.7</v>
      </c>
      <c r="M198" s="565">
        <v>6773.2</v>
      </c>
      <c r="N198" s="565">
        <v>7672</v>
      </c>
      <c r="O198" s="565"/>
      <c r="P198" s="565"/>
      <c r="Q198" s="565"/>
    </row>
    <row r="199" spans="1:17">
      <c r="A199" s="354" t="s">
        <v>836</v>
      </c>
      <c r="B199" s="354"/>
      <c r="C199" s="354"/>
      <c r="D199" s="354"/>
      <c r="E199" s="8"/>
      <c r="F199" s="8"/>
      <c r="G199" s="565">
        <v>7196.3</v>
      </c>
      <c r="H199" s="565">
        <v>7648.6</v>
      </c>
      <c r="I199" s="565">
        <v>7866.3</v>
      </c>
      <c r="J199" s="565"/>
      <c r="K199" s="205">
        <v>8509.9</v>
      </c>
      <c r="L199" s="565">
        <v>9510.2000000000007</v>
      </c>
      <c r="M199" s="565">
        <v>10553.1</v>
      </c>
      <c r="N199" s="565">
        <v>12491</v>
      </c>
      <c r="O199" s="565"/>
      <c r="P199" s="565"/>
      <c r="Q199" s="565"/>
    </row>
    <row r="200" spans="1:17">
      <c r="A200" s="354" t="s">
        <v>765</v>
      </c>
      <c r="B200" s="354"/>
      <c r="C200" s="354"/>
      <c r="D200" s="354"/>
      <c r="E200" s="8"/>
      <c r="F200" s="8"/>
      <c r="G200" s="566" t="s">
        <v>320</v>
      </c>
      <c r="H200" s="566" t="s">
        <v>320</v>
      </c>
      <c r="I200" s="566" t="s">
        <v>320</v>
      </c>
      <c r="J200" s="566"/>
      <c r="K200" s="653" t="s">
        <v>320</v>
      </c>
      <c r="L200" s="566" t="s">
        <v>320</v>
      </c>
      <c r="M200" s="566" t="s">
        <v>320</v>
      </c>
      <c r="N200" s="566" t="s">
        <v>320</v>
      </c>
      <c r="O200" s="566"/>
      <c r="P200" s="566"/>
      <c r="Q200" s="566"/>
    </row>
    <row r="201" spans="1:17">
      <c r="A201" s="354"/>
      <c r="B201" s="354"/>
      <c r="C201" s="354"/>
      <c r="D201" s="354"/>
      <c r="E201" s="8"/>
      <c r="F201" s="8"/>
      <c r="G201" s="565"/>
      <c r="H201" s="565"/>
      <c r="I201" s="565"/>
      <c r="J201" s="565"/>
      <c r="K201" s="205"/>
      <c r="L201" s="565"/>
      <c r="M201" s="565"/>
      <c r="N201" s="565"/>
      <c r="O201" s="565"/>
      <c r="P201" s="565"/>
      <c r="Q201" s="565"/>
    </row>
    <row r="202" spans="1:17" ht="13">
      <c r="A202" s="438" t="s">
        <v>714</v>
      </c>
      <c r="B202" s="354"/>
      <c r="C202" s="354"/>
      <c r="D202" s="354"/>
      <c r="E202" s="8"/>
      <c r="F202" s="8"/>
      <c r="G202" s="564">
        <v>3852.1</v>
      </c>
      <c r="H202" s="564">
        <v>6415.3</v>
      </c>
      <c r="I202" s="564">
        <v>8098.3</v>
      </c>
      <c r="J202" s="564"/>
      <c r="K202" s="626">
        <v>8691.5</v>
      </c>
      <c r="L202" s="564">
        <v>9271.2999999999993</v>
      </c>
      <c r="M202" s="564">
        <v>8922</v>
      </c>
      <c r="N202" s="564">
        <v>6785.1</v>
      </c>
      <c r="O202" s="564"/>
      <c r="P202" s="564"/>
      <c r="Q202" s="564"/>
    </row>
    <row r="203" spans="1:17">
      <c r="A203" s="354" t="s">
        <v>755</v>
      </c>
      <c r="B203" s="354"/>
      <c r="C203" s="354"/>
      <c r="D203" s="354"/>
      <c r="E203" s="8"/>
      <c r="F203" s="8"/>
      <c r="G203" s="566" t="s">
        <v>320</v>
      </c>
      <c r="H203" s="566" t="s">
        <v>320</v>
      </c>
      <c r="I203" s="565">
        <v>1500</v>
      </c>
      <c r="J203" s="565"/>
      <c r="K203" s="205">
        <v>1500</v>
      </c>
      <c r="L203" s="565">
        <v>1500</v>
      </c>
      <c r="M203" s="565">
        <v>1500</v>
      </c>
      <c r="N203" s="565">
        <v>0.8</v>
      </c>
      <c r="O203" s="565"/>
      <c r="P203" s="565"/>
      <c r="Q203" s="565"/>
    </row>
    <row r="204" spans="1:17" ht="13">
      <c r="A204" s="443" t="s">
        <v>766</v>
      </c>
      <c r="B204" s="354"/>
      <c r="C204" s="354"/>
      <c r="D204" s="354"/>
      <c r="E204" s="8"/>
      <c r="F204" s="8"/>
      <c r="G204" s="566" t="s">
        <v>320</v>
      </c>
      <c r="H204" s="566" t="s">
        <v>320</v>
      </c>
      <c r="I204" s="566" t="s">
        <v>320</v>
      </c>
      <c r="J204" s="566"/>
      <c r="K204" s="653" t="s">
        <v>320</v>
      </c>
      <c r="L204" s="566" t="s">
        <v>320</v>
      </c>
      <c r="M204" s="566" t="s">
        <v>320</v>
      </c>
      <c r="N204" s="566" t="s">
        <v>320</v>
      </c>
      <c r="O204" s="566"/>
      <c r="P204" s="566"/>
      <c r="Q204" s="566"/>
    </row>
    <row r="205" spans="1:17" ht="13">
      <c r="A205" s="443" t="s">
        <v>819</v>
      </c>
      <c r="B205" s="354"/>
      <c r="C205" s="354"/>
      <c r="D205" s="354"/>
      <c r="E205" s="8"/>
      <c r="F205" s="8"/>
      <c r="G205" s="566" t="s">
        <v>320</v>
      </c>
      <c r="H205" s="566" t="s">
        <v>320</v>
      </c>
      <c r="I205" s="566" t="s">
        <v>320</v>
      </c>
      <c r="J205" s="566"/>
      <c r="K205" s="653" t="s">
        <v>320</v>
      </c>
      <c r="L205" s="566" t="s">
        <v>320</v>
      </c>
      <c r="M205" s="566" t="s">
        <v>320</v>
      </c>
      <c r="N205" s="566" t="s">
        <v>320</v>
      </c>
      <c r="O205" s="566"/>
      <c r="P205" s="566"/>
      <c r="Q205" s="566"/>
    </row>
    <row r="206" spans="1:17" ht="13">
      <c r="A206" s="443" t="s">
        <v>839</v>
      </c>
      <c r="B206" s="354"/>
      <c r="C206" s="354"/>
      <c r="D206" s="354"/>
      <c r="E206" s="8"/>
      <c r="F206" s="8"/>
      <c r="G206" s="566" t="s">
        <v>320</v>
      </c>
      <c r="H206" s="566" t="s">
        <v>320</v>
      </c>
      <c r="I206" s="566">
        <v>1500</v>
      </c>
      <c r="J206" s="566"/>
      <c r="K206" s="653">
        <v>1500</v>
      </c>
      <c r="L206" s="566">
        <v>1500</v>
      </c>
      <c r="M206" s="566">
        <v>1500</v>
      </c>
      <c r="N206" s="566">
        <v>0.8</v>
      </c>
      <c r="O206" s="566"/>
      <c r="P206" s="566"/>
      <c r="Q206" s="566"/>
    </row>
    <row r="207" spans="1:17">
      <c r="A207" s="354" t="s">
        <v>765</v>
      </c>
      <c r="B207" s="354"/>
      <c r="C207" s="354"/>
      <c r="D207" s="354"/>
      <c r="E207" s="8"/>
      <c r="F207" s="8"/>
      <c r="G207" s="565">
        <f>G208</f>
        <v>3852.1</v>
      </c>
      <c r="H207" s="565">
        <v>6415.3</v>
      </c>
      <c r="I207" s="565">
        <v>6598.3</v>
      </c>
      <c r="J207" s="565"/>
      <c r="K207" s="205">
        <v>7191.5</v>
      </c>
      <c r="L207" s="565">
        <v>7771.3</v>
      </c>
      <c r="M207" s="565">
        <v>7422</v>
      </c>
      <c r="N207" s="565">
        <v>6784.3</v>
      </c>
      <c r="O207" s="565"/>
      <c r="P207" s="565"/>
      <c r="Q207" s="565"/>
    </row>
    <row r="208" spans="1:17" ht="13">
      <c r="A208" s="443" t="s">
        <v>840</v>
      </c>
      <c r="B208" s="354"/>
      <c r="C208" s="354"/>
      <c r="D208" s="354"/>
      <c r="E208" s="8"/>
      <c r="F208" s="8"/>
      <c r="G208" s="565">
        <v>3852.1</v>
      </c>
      <c r="H208" s="565">
        <v>4540.3999999999996</v>
      </c>
      <c r="I208" s="565">
        <v>4735</v>
      </c>
      <c r="J208" s="565"/>
      <c r="K208" s="205">
        <v>5313</v>
      </c>
      <c r="L208" s="565">
        <v>5940.1</v>
      </c>
      <c r="M208" s="565">
        <v>6423.4</v>
      </c>
      <c r="N208" s="565">
        <v>6608.2</v>
      </c>
      <c r="O208" s="565"/>
      <c r="P208" s="565"/>
      <c r="Q208" s="565"/>
    </row>
    <row r="209" spans="1:17" ht="13">
      <c r="A209" s="443" t="s">
        <v>841</v>
      </c>
      <c r="B209" s="354"/>
      <c r="C209" s="354"/>
      <c r="D209" s="354"/>
      <c r="E209" s="8"/>
      <c r="F209" s="8"/>
      <c r="G209" s="565" t="s">
        <v>320</v>
      </c>
      <c r="H209" s="565">
        <v>1655.8</v>
      </c>
      <c r="I209" s="565">
        <v>1710.2</v>
      </c>
      <c r="J209" s="565"/>
      <c r="K209" s="205">
        <v>1751</v>
      </c>
      <c r="L209" s="565">
        <v>1734.3</v>
      </c>
      <c r="M209" s="565">
        <v>925.3</v>
      </c>
      <c r="N209" s="565">
        <v>116.2</v>
      </c>
      <c r="O209" s="565"/>
      <c r="P209" s="565"/>
      <c r="Q209" s="565"/>
    </row>
    <row r="210" spans="1:17" ht="13">
      <c r="A210" s="443" t="s">
        <v>770</v>
      </c>
      <c r="B210" s="354"/>
      <c r="C210" s="354"/>
      <c r="D210" s="354"/>
      <c r="E210" s="8"/>
      <c r="F210" s="8"/>
      <c r="G210" s="565" t="s">
        <v>320</v>
      </c>
      <c r="H210" s="565">
        <v>219.1</v>
      </c>
      <c r="I210" s="565">
        <v>153.1</v>
      </c>
      <c r="J210" s="565"/>
      <c r="K210" s="205">
        <v>126.9</v>
      </c>
      <c r="L210" s="565">
        <v>96.9</v>
      </c>
      <c r="M210" s="565">
        <v>73.3</v>
      </c>
      <c r="N210" s="565">
        <v>59.9</v>
      </c>
      <c r="O210" s="565"/>
      <c r="P210" s="565"/>
      <c r="Q210" s="565"/>
    </row>
    <row r="211" spans="1:17">
      <c r="A211" s="354"/>
      <c r="B211" s="354"/>
      <c r="C211" s="354"/>
      <c r="D211" s="354"/>
      <c r="E211" s="8"/>
      <c r="F211" s="8"/>
      <c r="G211" s="565"/>
      <c r="H211" s="565"/>
      <c r="I211" s="565"/>
      <c r="J211" s="565"/>
      <c r="K211" s="205"/>
      <c r="L211" s="565"/>
      <c r="M211" s="565"/>
      <c r="N211" s="565"/>
      <c r="O211" s="565"/>
      <c r="P211" s="565"/>
      <c r="Q211" s="565"/>
    </row>
    <row r="212" spans="1:17" ht="13">
      <c r="A212" s="438" t="s">
        <v>842</v>
      </c>
      <c r="B212" s="354"/>
      <c r="C212" s="354"/>
      <c r="D212" s="354"/>
      <c r="E212" s="8"/>
      <c r="F212" s="8"/>
      <c r="G212" s="564">
        <v>17716.599999999999</v>
      </c>
      <c r="H212" s="564">
        <v>19784.7</v>
      </c>
      <c r="I212" s="564">
        <v>21623.3</v>
      </c>
      <c r="J212" s="564"/>
      <c r="K212" s="626">
        <v>23462.9</v>
      </c>
      <c r="L212" s="564">
        <v>25033.200000000001</v>
      </c>
      <c r="M212" s="564">
        <v>26248.3</v>
      </c>
      <c r="N212" s="564">
        <v>26948.1</v>
      </c>
      <c r="O212" s="564"/>
      <c r="P212" s="564"/>
      <c r="Q212" s="564"/>
    </row>
    <row r="213" spans="1:17">
      <c r="A213" s="354" t="s">
        <v>843</v>
      </c>
      <c r="B213" s="354"/>
      <c r="C213" s="354"/>
      <c r="D213" s="354"/>
      <c r="E213" s="8"/>
      <c r="F213" s="8"/>
      <c r="G213" s="567">
        <v>0.34699999999999998</v>
      </c>
      <c r="H213" s="567">
        <v>0.29399999999999998</v>
      </c>
      <c r="I213" s="567">
        <f>I212/I214</f>
        <v>0.28836103372722438</v>
      </c>
      <c r="J213" s="567"/>
      <c r="K213" s="656">
        <f>K212/K214</f>
        <v>0.2882561796648484</v>
      </c>
      <c r="L213" s="567">
        <f>L212/L214</f>
        <v>0.28694635488308118</v>
      </c>
      <c r="M213" s="567">
        <f>M212/M214</f>
        <v>0.28082208634902295</v>
      </c>
      <c r="N213" s="567">
        <f>N212/N214</f>
        <v>0.26956213820359931</v>
      </c>
      <c r="O213" s="567"/>
      <c r="P213" s="567"/>
      <c r="Q213" s="567"/>
    </row>
    <row r="214" spans="1:17" ht="13">
      <c r="A214" s="438" t="s">
        <v>844</v>
      </c>
      <c r="B214" s="354"/>
      <c r="C214" s="354"/>
      <c r="D214" s="355"/>
      <c r="E214" s="8"/>
      <c r="F214" s="8"/>
      <c r="G214" s="431">
        <v>51024.3</v>
      </c>
      <c r="H214" s="431">
        <v>67300.100000000006</v>
      </c>
      <c r="I214" s="431">
        <v>74986.899999999994</v>
      </c>
      <c r="J214" s="431"/>
      <c r="K214" s="461">
        <v>81396</v>
      </c>
      <c r="L214" s="431">
        <v>87240</v>
      </c>
      <c r="M214" s="431">
        <v>93469.5</v>
      </c>
      <c r="N214" s="431">
        <v>99969.9</v>
      </c>
      <c r="O214" s="431"/>
      <c r="P214" s="431"/>
      <c r="Q214" s="431"/>
    </row>
    <row r="215" spans="1:17">
      <c r="A215" s="173"/>
      <c r="B215" s="354"/>
      <c r="C215" s="354"/>
      <c r="D215" s="355"/>
      <c r="E215" s="355"/>
      <c r="F215" s="355"/>
      <c r="G215" s="354"/>
      <c r="H215" s="354"/>
      <c r="I215" s="354"/>
      <c r="J215" s="354"/>
      <c r="L215" s="354"/>
      <c r="M215" s="354"/>
      <c r="N215" s="354"/>
      <c r="O215" s="354"/>
      <c r="P215" s="354"/>
      <c r="Q215" s="354"/>
    </row>
    <row r="216" spans="1:17">
      <c r="A216" s="173"/>
      <c r="B216" s="354"/>
      <c r="C216" s="354"/>
      <c r="D216" s="355"/>
      <c r="E216" s="355"/>
      <c r="F216" s="355"/>
      <c r="G216" s="354"/>
      <c r="H216" s="354"/>
      <c r="I216" s="354"/>
      <c r="J216" s="354"/>
      <c r="L216" s="354"/>
      <c r="M216" s="354"/>
      <c r="N216" s="354"/>
      <c r="O216" s="354"/>
      <c r="P216" s="354"/>
      <c r="Q216" s="354"/>
    </row>
    <row r="217" spans="1:17">
      <c r="A217" s="173"/>
      <c r="B217" s="354"/>
      <c r="C217" s="354"/>
      <c r="D217" s="354"/>
      <c r="E217" s="173"/>
      <c r="F217" s="173"/>
      <c r="G217" s="173"/>
      <c r="H217" s="173"/>
      <c r="I217" s="173"/>
      <c r="J217" s="173"/>
      <c r="K217" s="173"/>
      <c r="L217" s="173"/>
      <c r="M217" s="173"/>
      <c r="N217" s="173"/>
      <c r="O217" s="173"/>
      <c r="P217" s="173"/>
      <c r="Q217" s="173"/>
    </row>
    <row r="218" spans="1:17" ht="20">
      <c r="A218" s="369" t="s">
        <v>298</v>
      </c>
      <c r="B218" s="354"/>
      <c r="C218" s="354"/>
      <c r="D218" s="354"/>
      <c r="E218" s="471"/>
    </row>
    <row r="219" spans="1:17" ht="13">
      <c r="A219" s="421" t="s">
        <v>849</v>
      </c>
      <c r="B219" s="354"/>
      <c r="C219" s="354"/>
      <c r="D219" s="354"/>
      <c r="E219" s="472"/>
      <c r="F219" s="444">
        <v>2016</v>
      </c>
      <c r="G219" s="444">
        <v>2017</v>
      </c>
      <c r="H219" s="444">
        <v>2018</v>
      </c>
      <c r="I219" s="444">
        <v>2019</v>
      </c>
      <c r="J219" s="444"/>
      <c r="K219" s="471">
        <v>2020</v>
      </c>
      <c r="L219" s="444"/>
      <c r="M219" s="444"/>
      <c r="N219" s="444"/>
      <c r="O219" s="444"/>
      <c r="P219" s="444"/>
      <c r="Q219" s="444"/>
    </row>
    <row r="220" spans="1:17" ht="13">
      <c r="A220" s="421"/>
      <c r="B220" s="354"/>
      <c r="C220" s="354"/>
      <c r="D220" s="354"/>
      <c r="E220" s="188"/>
      <c r="F220" s="445" t="s">
        <v>251</v>
      </c>
      <c r="G220" s="445" t="s">
        <v>251</v>
      </c>
      <c r="H220" s="445" t="s">
        <v>251</v>
      </c>
      <c r="I220" s="445" t="s">
        <v>251</v>
      </c>
      <c r="J220" s="445"/>
      <c r="K220" s="472" t="s">
        <v>251</v>
      </c>
      <c r="L220" s="445"/>
      <c r="M220" s="445"/>
      <c r="N220" s="445"/>
      <c r="O220" s="445"/>
      <c r="P220" s="445"/>
      <c r="Q220" s="445"/>
    </row>
    <row r="221" spans="1:17">
      <c r="A221" s="354" t="s">
        <v>835</v>
      </c>
      <c r="B221" s="354"/>
      <c r="C221" s="354"/>
      <c r="D221" s="354"/>
      <c r="E221" s="432"/>
      <c r="F221" s="428" t="s">
        <v>306</v>
      </c>
      <c r="G221" s="428" t="s">
        <v>306</v>
      </c>
      <c r="H221" s="428" t="s">
        <v>306</v>
      </c>
      <c r="I221" s="428" t="s">
        <v>306</v>
      </c>
      <c r="J221" s="428"/>
      <c r="K221" s="188" t="s">
        <v>306</v>
      </c>
      <c r="L221" s="428"/>
      <c r="M221" s="428"/>
      <c r="N221" s="428"/>
      <c r="O221" s="428"/>
      <c r="P221" s="428"/>
      <c r="Q221" s="428"/>
    </row>
    <row r="222" spans="1:17" ht="13">
      <c r="A222" s="354"/>
      <c r="B222" s="356"/>
      <c r="C222" s="356"/>
      <c r="D222" s="356"/>
      <c r="E222" s="438"/>
      <c r="F222" s="447"/>
      <c r="G222" s="447"/>
      <c r="H222" s="447"/>
      <c r="I222" s="447"/>
      <c r="J222" s="447"/>
      <c r="K222" s="432"/>
      <c r="L222" s="447"/>
      <c r="M222" s="447"/>
      <c r="N222" s="447"/>
      <c r="O222" s="447"/>
      <c r="P222" s="447"/>
      <c r="Q222" s="447"/>
    </row>
    <row r="223" spans="1:17" ht="13">
      <c r="A223" s="438" t="s">
        <v>713</v>
      </c>
      <c r="B223" s="354"/>
      <c r="C223" s="354"/>
      <c r="D223" s="354"/>
      <c r="E223" s="421"/>
      <c r="F223" s="448">
        <v>12361.5</v>
      </c>
      <c r="G223" s="448">
        <v>12942.4</v>
      </c>
      <c r="H223" s="448">
        <v>13282.6</v>
      </c>
      <c r="I223" s="448">
        <v>13392.4</v>
      </c>
      <c r="J223" s="448"/>
      <c r="K223" s="438">
        <v>13080.1</v>
      </c>
      <c r="L223" s="448"/>
      <c r="M223" s="448"/>
      <c r="N223" s="448"/>
      <c r="O223" s="448"/>
      <c r="P223" s="448"/>
      <c r="Q223" s="448"/>
    </row>
    <row r="224" spans="1:17" ht="13">
      <c r="A224" s="421" t="s">
        <v>755</v>
      </c>
      <c r="B224" s="354"/>
      <c r="C224" s="354"/>
      <c r="D224" s="354"/>
      <c r="E224" s="354"/>
      <c r="F224" s="449">
        <v>12361.5</v>
      </c>
      <c r="G224" s="449">
        <v>12942.4</v>
      </c>
      <c r="H224" s="449">
        <v>13282.6</v>
      </c>
      <c r="I224" s="449">
        <v>13392.4</v>
      </c>
      <c r="J224" s="449"/>
      <c r="K224" s="421">
        <v>13080.1</v>
      </c>
      <c r="L224" s="449"/>
      <c r="M224" s="449"/>
      <c r="N224" s="449"/>
      <c r="O224" s="449"/>
      <c r="P224" s="449"/>
      <c r="Q224" s="449"/>
    </row>
    <row r="225" spans="1:17">
      <c r="A225" s="354" t="s">
        <v>810</v>
      </c>
      <c r="B225" s="354"/>
      <c r="C225" s="354"/>
      <c r="D225" s="354"/>
      <c r="E225" s="188"/>
      <c r="F225" s="446">
        <v>4729.2</v>
      </c>
      <c r="G225" s="446">
        <v>4592.3999999999996</v>
      </c>
      <c r="H225" s="446">
        <v>4247.6000000000004</v>
      </c>
      <c r="I225" s="446">
        <v>3907.1</v>
      </c>
      <c r="J225" s="446"/>
      <c r="K225" s="354">
        <v>3605.4</v>
      </c>
      <c r="L225" s="446"/>
      <c r="M225" s="446"/>
      <c r="N225" s="446"/>
      <c r="O225" s="446"/>
      <c r="P225" s="446"/>
      <c r="Q225" s="446"/>
    </row>
    <row r="226" spans="1:17">
      <c r="A226" s="354" t="s">
        <v>836</v>
      </c>
      <c r="B226" s="354"/>
      <c r="C226" s="354"/>
      <c r="D226" s="354"/>
      <c r="E226" s="188"/>
      <c r="F226" s="428">
        <v>7632.3</v>
      </c>
      <c r="G226" s="428">
        <v>8350</v>
      </c>
      <c r="H226" s="428">
        <v>9035</v>
      </c>
      <c r="I226" s="428">
        <v>9485.2999999999993</v>
      </c>
      <c r="J226" s="428"/>
      <c r="K226" s="188">
        <v>9474.7000000000007</v>
      </c>
      <c r="L226" s="428"/>
      <c r="M226" s="428"/>
      <c r="N226" s="428"/>
      <c r="O226" s="428"/>
      <c r="P226" s="428"/>
      <c r="Q226" s="428"/>
    </row>
    <row r="227" spans="1:17">
      <c r="A227" s="354" t="s">
        <v>765</v>
      </c>
      <c r="B227" s="354"/>
      <c r="C227" s="354"/>
      <c r="D227" s="354"/>
      <c r="E227" s="188"/>
      <c r="F227" s="428" t="s">
        <v>320</v>
      </c>
      <c r="G227" s="428" t="s">
        <v>320</v>
      </c>
      <c r="H227" s="428" t="s">
        <v>320</v>
      </c>
      <c r="I227" s="428" t="s">
        <v>320</v>
      </c>
      <c r="J227" s="428"/>
      <c r="K227" s="188" t="s">
        <v>320</v>
      </c>
      <c r="L227" s="428"/>
      <c r="M227" s="428"/>
      <c r="N227" s="428"/>
      <c r="O227" s="428"/>
      <c r="P227" s="428"/>
      <c r="Q227" s="428"/>
    </row>
    <row r="228" spans="1:17" ht="13">
      <c r="A228" s="354"/>
      <c r="B228" s="356"/>
      <c r="C228" s="356"/>
      <c r="D228" s="356"/>
      <c r="E228" s="461"/>
      <c r="F228" s="428"/>
      <c r="G228" s="428"/>
      <c r="H228" s="428"/>
      <c r="I228" s="428"/>
      <c r="J228" s="428"/>
      <c r="K228" s="188"/>
      <c r="L228" s="428"/>
      <c r="M228" s="428"/>
      <c r="N228" s="428"/>
      <c r="O228" s="428"/>
      <c r="P228" s="428"/>
      <c r="Q228" s="428"/>
    </row>
    <row r="229" spans="1:17" ht="13">
      <c r="A229" s="438" t="s">
        <v>714</v>
      </c>
      <c r="B229" s="354"/>
      <c r="C229" s="354"/>
      <c r="D229" s="354"/>
      <c r="E229" s="188"/>
      <c r="F229" s="431">
        <v>7383.7</v>
      </c>
      <c r="G229" s="431">
        <v>8065.4</v>
      </c>
      <c r="H229" s="431">
        <v>8539.1</v>
      </c>
      <c r="I229" s="431">
        <v>8476.7999999999993</v>
      </c>
      <c r="J229" s="431"/>
      <c r="K229" s="461">
        <v>8119.1</v>
      </c>
      <c r="L229" s="431"/>
      <c r="M229" s="431"/>
      <c r="N229" s="431"/>
      <c r="O229" s="431"/>
      <c r="P229" s="431"/>
      <c r="Q229" s="431"/>
    </row>
    <row r="230" spans="1:17">
      <c r="A230" s="354" t="s">
        <v>755</v>
      </c>
      <c r="B230" s="354"/>
      <c r="C230" s="354"/>
      <c r="D230" s="354"/>
      <c r="E230" s="188"/>
      <c r="F230" s="428">
        <v>2800</v>
      </c>
      <c r="G230" s="428">
        <v>2800</v>
      </c>
      <c r="H230" s="428">
        <v>2800</v>
      </c>
      <c r="I230" s="428">
        <v>2800</v>
      </c>
      <c r="J230" s="428"/>
      <c r="K230" s="188">
        <v>2800</v>
      </c>
      <c r="L230" s="428"/>
      <c r="M230" s="428"/>
      <c r="N230" s="428"/>
      <c r="O230" s="428"/>
      <c r="P230" s="428"/>
      <c r="Q230" s="428"/>
    </row>
    <row r="231" spans="1:17" ht="13">
      <c r="A231" s="443" t="s">
        <v>766</v>
      </c>
      <c r="B231" s="354"/>
      <c r="C231" s="354"/>
      <c r="D231" s="354"/>
      <c r="E231" s="188"/>
      <c r="F231" s="428" t="s">
        <v>320</v>
      </c>
      <c r="G231" s="428" t="s">
        <v>320</v>
      </c>
      <c r="H231" s="428" t="s">
        <v>320</v>
      </c>
      <c r="I231" s="428" t="s">
        <v>320</v>
      </c>
      <c r="J231" s="428"/>
      <c r="K231" s="188" t="s">
        <v>320</v>
      </c>
      <c r="L231" s="428"/>
      <c r="M231" s="428"/>
      <c r="N231" s="428"/>
      <c r="O231" s="428"/>
      <c r="P231" s="428"/>
      <c r="Q231" s="428"/>
    </row>
    <row r="232" spans="1:17" ht="13">
      <c r="A232" s="443" t="s">
        <v>819</v>
      </c>
      <c r="B232" s="354"/>
      <c r="C232" s="354"/>
      <c r="D232" s="354"/>
      <c r="E232" s="188"/>
      <c r="F232" s="428" t="s">
        <v>320</v>
      </c>
      <c r="G232" s="428" t="s">
        <v>320</v>
      </c>
      <c r="H232" s="428" t="s">
        <v>320</v>
      </c>
      <c r="I232" s="428" t="s">
        <v>320</v>
      </c>
      <c r="J232" s="428"/>
      <c r="K232" s="188" t="s">
        <v>320</v>
      </c>
      <c r="L232" s="428"/>
      <c r="M232" s="428"/>
      <c r="N232" s="428"/>
      <c r="O232" s="428"/>
      <c r="P232" s="428"/>
      <c r="Q232" s="428"/>
    </row>
    <row r="233" spans="1:17" ht="13">
      <c r="A233" s="443" t="s">
        <v>839</v>
      </c>
      <c r="B233" s="354"/>
      <c r="C233" s="354"/>
      <c r="D233" s="354"/>
      <c r="E233" s="188"/>
      <c r="F233" s="428">
        <v>2800</v>
      </c>
      <c r="G233" s="428">
        <v>2800</v>
      </c>
      <c r="H233" s="428">
        <v>2800</v>
      </c>
      <c r="I233" s="428">
        <v>2800</v>
      </c>
      <c r="J233" s="428"/>
      <c r="K233" s="188">
        <v>2800</v>
      </c>
      <c r="L233" s="428"/>
      <c r="M233" s="428"/>
      <c r="N233" s="428"/>
      <c r="O233" s="428"/>
      <c r="P233" s="428"/>
      <c r="Q233" s="428"/>
    </row>
    <row r="234" spans="1:17">
      <c r="A234" s="354" t="s">
        <v>765</v>
      </c>
      <c r="B234" s="354"/>
      <c r="C234" s="354"/>
      <c r="D234" s="354"/>
      <c r="E234" s="188"/>
      <c r="F234" s="428">
        <v>4583.7</v>
      </c>
      <c r="G234" s="428">
        <v>5265.4</v>
      </c>
      <c r="H234" s="428">
        <v>5739.1</v>
      </c>
      <c r="I234" s="428">
        <v>5676.8</v>
      </c>
      <c r="J234" s="428"/>
      <c r="K234" s="188">
        <v>5319.1</v>
      </c>
      <c r="L234" s="428"/>
      <c r="M234" s="428"/>
      <c r="N234" s="428"/>
      <c r="O234" s="428"/>
      <c r="P234" s="428"/>
      <c r="Q234" s="428"/>
    </row>
    <row r="235" spans="1:17" ht="13">
      <c r="A235" s="443" t="s">
        <v>840</v>
      </c>
      <c r="B235" s="354"/>
      <c r="C235" s="354"/>
      <c r="D235" s="354"/>
      <c r="E235" s="188"/>
      <c r="F235" s="428">
        <v>4583.7</v>
      </c>
      <c r="G235" s="428">
        <v>5265.4</v>
      </c>
      <c r="H235" s="428">
        <v>5739.1</v>
      </c>
      <c r="I235" s="428">
        <v>5676.8</v>
      </c>
      <c r="J235" s="428"/>
      <c r="K235" s="188">
        <v>5319.1</v>
      </c>
      <c r="L235" s="428"/>
      <c r="M235" s="428"/>
      <c r="N235" s="428"/>
      <c r="O235" s="428"/>
      <c r="P235" s="428"/>
      <c r="Q235" s="428"/>
    </row>
    <row r="236" spans="1:17" ht="13">
      <c r="A236" s="443" t="s">
        <v>841</v>
      </c>
      <c r="B236" s="354"/>
      <c r="C236" s="354"/>
      <c r="D236" s="354"/>
      <c r="E236" s="188"/>
      <c r="F236" s="428" t="s">
        <v>320</v>
      </c>
      <c r="G236" s="428" t="s">
        <v>320</v>
      </c>
      <c r="H236" s="428" t="s">
        <v>320</v>
      </c>
      <c r="I236" s="428" t="s">
        <v>320</v>
      </c>
      <c r="J236" s="428"/>
      <c r="K236" s="188" t="s">
        <v>320</v>
      </c>
      <c r="L236" s="428"/>
      <c r="M236" s="428"/>
      <c r="N236" s="428"/>
      <c r="O236" s="428"/>
      <c r="P236" s="428"/>
      <c r="Q236" s="428"/>
    </row>
    <row r="237" spans="1:17" ht="13">
      <c r="A237" s="443" t="s">
        <v>770</v>
      </c>
      <c r="B237" s="354"/>
      <c r="C237" s="354"/>
      <c r="D237" s="354"/>
      <c r="E237" s="188"/>
      <c r="F237" s="428" t="s">
        <v>320</v>
      </c>
      <c r="G237" s="428" t="s">
        <v>320</v>
      </c>
      <c r="H237" s="428" t="s">
        <v>320</v>
      </c>
      <c r="I237" s="428" t="s">
        <v>320</v>
      </c>
      <c r="J237" s="428"/>
      <c r="K237" s="188">
        <v>0</v>
      </c>
      <c r="L237" s="428"/>
      <c r="M237" s="428"/>
      <c r="N237" s="428"/>
      <c r="O237" s="428"/>
      <c r="P237" s="428"/>
      <c r="Q237" s="428"/>
    </row>
    <row r="238" spans="1:17" ht="13">
      <c r="A238" s="354"/>
      <c r="B238" s="356"/>
      <c r="C238" s="356"/>
      <c r="D238" s="356"/>
      <c r="E238" s="461"/>
      <c r="F238" s="428"/>
      <c r="G238" s="428"/>
      <c r="H238" s="428"/>
      <c r="I238" s="428"/>
      <c r="J238" s="428"/>
      <c r="K238" s="188"/>
      <c r="L238" s="428"/>
      <c r="M238" s="428"/>
      <c r="N238" s="428"/>
      <c r="O238" s="428"/>
      <c r="P238" s="428"/>
      <c r="Q238" s="428"/>
    </row>
    <row r="239" spans="1:17" ht="13">
      <c r="A239" s="438" t="s">
        <v>842</v>
      </c>
      <c r="B239" s="354"/>
      <c r="C239" s="354"/>
      <c r="D239" s="354"/>
      <c r="E239" s="188"/>
      <c r="F239" s="431">
        <v>19745.25</v>
      </c>
      <c r="G239" s="431">
        <v>21007.82</v>
      </c>
      <c r="H239" s="431">
        <v>21821.65</v>
      </c>
      <c r="I239" s="431">
        <v>21869.16</v>
      </c>
      <c r="J239" s="431"/>
      <c r="K239" s="461">
        <v>21199.23</v>
      </c>
      <c r="L239" s="431"/>
      <c r="M239" s="431"/>
      <c r="N239" s="431"/>
      <c r="O239" s="431"/>
      <c r="P239" s="431"/>
      <c r="Q239" s="431"/>
    </row>
    <row r="240" spans="1:17" ht="13">
      <c r="A240" s="354" t="s">
        <v>843</v>
      </c>
      <c r="B240" s="356"/>
      <c r="C240" s="356"/>
      <c r="D240" s="356"/>
      <c r="E240" s="461"/>
      <c r="F240" s="567">
        <v>0.35799999999999998</v>
      </c>
      <c r="G240" s="567">
        <v>0.35899999999999999</v>
      </c>
      <c r="H240" s="567">
        <v>0.35600000000000004</v>
      </c>
      <c r="I240" s="567">
        <v>0.33700000000000002</v>
      </c>
      <c r="J240" s="567"/>
      <c r="K240" s="656">
        <v>0.309</v>
      </c>
      <c r="L240" s="567"/>
      <c r="M240" s="567"/>
      <c r="N240" s="567"/>
      <c r="O240" s="567"/>
      <c r="P240" s="567"/>
      <c r="Q240" s="567"/>
    </row>
    <row r="241" spans="1:17" ht="13">
      <c r="A241" s="438" t="s">
        <v>844</v>
      </c>
      <c r="F241" s="431">
        <v>55123.6</v>
      </c>
      <c r="G241" s="431">
        <v>58582.8</v>
      </c>
      <c r="H241" s="431">
        <v>61367.8</v>
      </c>
      <c r="I241" s="431">
        <v>64849.3</v>
      </c>
      <c r="J241" s="431"/>
      <c r="K241" s="461">
        <v>68687.5</v>
      </c>
      <c r="L241" s="431"/>
      <c r="M241" s="431"/>
      <c r="N241" s="431"/>
      <c r="O241" s="431"/>
      <c r="P241" s="431"/>
      <c r="Q241" s="431"/>
    </row>
  </sheetData>
  <pageMargins left="0.78749999999999998" right="0.78749999999999998" top="1.05277777777778" bottom="1.05277777777778" header="0.78749999999999998" footer="0.78749999999999998"/>
  <pageSetup orientation="portrait" useFirstPageNumber="1" horizontalDpi="4294967292" verticalDpi="4294967292" r:id="rId1"/>
  <headerFooter>
    <oddHeader>&amp;C&amp;"Times New Roman,Regular"&amp;12&amp;A</oddHeader>
    <oddFooter>&amp;C&amp;"Times New Roman,Regular"&amp;12Page &amp;P</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C45"/>
  <sheetViews>
    <sheetView zoomScale="73" zoomScaleNormal="70" workbookViewId="0">
      <pane xSplit="1" ySplit="3" topLeftCell="B4" activePane="bottomRight" state="frozen"/>
      <selection pane="topRight" activeCell="B1" sqref="B1"/>
      <selection pane="bottomLeft" activeCell="A4" sqref="A4"/>
      <selection pane="bottomRight" activeCell="C21" sqref="C21"/>
    </sheetView>
  </sheetViews>
  <sheetFormatPr defaultColWidth="11.453125" defaultRowHeight="14"/>
  <cols>
    <col min="1" max="1" width="55" style="92" customWidth="1"/>
    <col min="2" max="13" width="9.08984375" style="111" customWidth="1"/>
    <col min="14" max="14" width="9.453125" style="111" customWidth="1"/>
    <col min="15" max="15" width="11.453125" style="111"/>
    <col min="16" max="16" width="13.08984375" style="54" customWidth="1"/>
    <col min="17" max="17" width="12.08984375" style="54" customWidth="1"/>
    <col min="18" max="18" width="11.90625" style="54" customWidth="1"/>
    <col min="19" max="19" width="12.90625" style="55" customWidth="1"/>
    <col min="20" max="21" width="12.90625" style="54" customWidth="1"/>
    <col min="22" max="23" width="13.90625" style="54" customWidth="1"/>
    <col min="24" max="27" width="13.90625" style="92" customWidth="1"/>
    <col min="28" max="31" width="14" style="92" customWidth="1"/>
    <col min="32" max="16384" width="11.453125" style="92"/>
  </cols>
  <sheetData>
    <row r="1" spans="1:55" ht="15.5">
      <c r="A1" s="174" t="s">
        <v>849</v>
      </c>
      <c r="B1" s="226">
        <v>1999</v>
      </c>
      <c r="C1" s="226">
        <v>2000</v>
      </c>
      <c r="D1" s="226">
        <v>2001</v>
      </c>
      <c r="E1" s="226">
        <v>2002</v>
      </c>
      <c r="F1" s="226">
        <v>2003</v>
      </c>
      <c r="G1" s="226">
        <v>2004</v>
      </c>
      <c r="H1" s="226">
        <v>2005</v>
      </c>
      <c r="I1" s="226">
        <v>2006</v>
      </c>
      <c r="J1" s="226">
        <v>2007</v>
      </c>
      <c r="K1" s="226">
        <v>2008</v>
      </c>
      <c r="L1" s="226">
        <v>2009</v>
      </c>
      <c r="M1" s="226">
        <v>2010</v>
      </c>
      <c r="N1" s="226">
        <v>2011</v>
      </c>
      <c r="O1" s="35">
        <v>2012</v>
      </c>
      <c r="P1" s="35">
        <v>2013</v>
      </c>
      <c r="Q1" s="35">
        <v>2014</v>
      </c>
      <c r="R1" s="35">
        <v>2015</v>
      </c>
      <c r="S1" s="35">
        <v>2016</v>
      </c>
      <c r="T1" s="35">
        <v>2017</v>
      </c>
      <c r="U1" s="35">
        <v>2018</v>
      </c>
      <c r="V1" s="35">
        <v>2019</v>
      </c>
      <c r="W1" s="35">
        <v>2020</v>
      </c>
      <c r="X1" s="35">
        <v>2021</v>
      </c>
      <c r="Y1" s="35">
        <v>2022</v>
      </c>
      <c r="Z1" s="33">
        <v>2023</v>
      </c>
      <c r="AA1" s="33">
        <v>2024</v>
      </c>
      <c r="AB1" s="33">
        <v>2025</v>
      </c>
      <c r="AC1" s="33">
        <v>2026</v>
      </c>
      <c r="AD1" s="33">
        <v>2027</v>
      </c>
      <c r="AE1" s="33">
        <v>2028</v>
      </c>
    </row>
    <row r="2" spans="1:55" ht="15" customHeight="1">
      <c r="A2" s="256"/>
      <c r="B2" s="257" t="s">
        <v>249</v>
      </c>
      <c r="C2" s="257" t="s">
        <v>249</v>
      </c>
      <c r="D2" s="257" t="s">
        <v>249</v>
      </c>
      <c r="E2" s="257" t="s">
        <v>249</v>
      </c>
      <c r="F2" s="257" t="s">
        <v>249</v>
      </c>
      <c r="G2" s="257" t="s">
        <v>249</v>
      </c>
      <c r="H2" s="257" t="s">
        <v>249</v>
      </c>
      <c r="I2" s="257" t="s">
        <v>249</v>
      </c>
      <c r="J2" s="257" t="s">
        <v>249</v>
      </c>
      <c r="K2" s="257" t="s">
        <v>249</v>
      </c>
      <c r="L2" s="257" t="s">
        <v>249</v>
      </c>
      <c r="M2" s="257" t="s">
        <v>249</v>
      </c>
      <c r="N2" s="257" t="s">
        <v>249</v>
      </c>
      <c r="O2" s="37" t="s">
        <v>249</v>
      </c>
      <c r="P2" s="37" t="s">
        <v>249</v>
      </c>
      <c r="Q2" s="37" t="s">
        <v>249</v>
      </c>
      <c r="R2" s="37" t="s">
        <v>249</v>
      </c>
      <c r="S2" s="37" t="s">
        <v>249</v>
      </c>
      <c r="T2" s="37" t="str">
        <f>'Debt (Tb15)'!G2</f>
        <v>ACTUAL</v>
      </c>
      <c r="U2" s="37" t="str">
        <f>'Debt (Tb15)'!H2</f>
        <v>ACTUAL</v>
      </c>
      <c r="V2" s="37" t="str">
        <f>'Debt (Tb15)'!I2</f>
        <v>ACTUAL</v>
      </c>
      <c r="W2" s="37" t="str">
        <f>'Debt (Tb15)'!J2</f>
        <v>ACTUAL</v>
      </c>
      <c r="X2" s="37" t="str">
        <f>'Debt (Tb15)'!K2</f>
        <v>ACTUAL</v>
      </c>
      <c r="Y2" s="37" t="str">
        <f>'Debt (Tb15)'!L2</f>
        <v>ACTUAL</v>
      </c>
      <c r="Z2" s="36" t="str">
        <f>'Debt (Tb15)'!M2</f>
        <v>ESTIMATES</v>
      </c>
      <c r="AA2" s="36" t="str">
        <f>'Debt (Tb15)'!N2</f>
        <v>ESTIMATES</v>
      </c>
      <c r="AB2" s="36" t="str">
        <f>'Debt (Tb15)'!O2</f>
        <v>PROJECTION</v>
      </c>
      <c r="AC2" s="36" t="str">
        <f>'Debt (Tb15)'!P2</f>
        <v>PROJECTION</v>
      </c>
      <c r="AD2" s="36" t="str">
        <f>'Debt (Tb15)'!Q2</f>
        <v>PROJECTION</v>
      </c>
      <c r="AE2" s="36" t="str">
        <f>'Debt (Tb15)'!R2</f>
        <v>PROJECTION</v>
      </c>
    </row>
    <row r="3" spans="1:55" s="108" customFormat="1" ht="28.5" customHeight="1">
      <c r="A3" s="258" t="s">
        <v>835</v>
      </c>
      <c r="B3" s="259"/>
      <c r="C3" s="259"/>
      <c r="D3" s="259"/>
      <c r="E3" s="259"/>
      <c r="F3" s="259"/>
      <c r="G3" s="259"/>
      <c r="H3" s="259"/>
      <c r="I3" s="259"/>
      <c r="J3" s="259"/>
      <c r="K3" s="259"/>
      <c r="L3" s="259"/>
      <c r="M3" s="259"/>
      <c r="N3" s="529" t="s">
        <v>660</v>
      </c>
      <c r="O3" s="257" t="s">
        <v>474</v>
      </c>
      <c r="P3" s="37" t="s">
        <v>475</v>
      </c>
      <c r="Q3" s="257" t="s">
        <v>476</v>
      </c>
      <c r="R3" s="257" t="s">
        <v>477</v>
      </c>
      <c r="S3" s="568" t="s">
        <v>188</v>
      </c>
      <c r="T3" s="37" t="str">
        <f>'Debt (Tb15)'!G3</f>
        <v>2019 Budget</v>
      </c>
      <c r="U3" s="37" t="str">
        <f>'Debt (Tb15)'!H3</f>
        <v>2020 Budget</v>
      </c>
      <c r="V3" s="37" t="str">
        <f>'Debt (Tb15)'!I3</f>
        <v>2019 FBO</v>
      </c>
      <c r="W3" s="37" t="str">
        <f>'Debt (Tb15)'!J3</f>
        <v>2020 FBO</v>
      </c>
      <c r="X3" s="37" t="str">
        <f>'Debt (Tb15)'!K3</f>
        <v>2021 FBO</v>
      </c>
      <c r="Y3" s="37" t="str">
        <f>'Debt (Tb15)'!L3</f>
        <v>2022 FBO</v>
      </c>
      <c r="Z3" s="36" t="str">
        <f>'Debt (Tb15)'!M3</f>
        <v>2024 Budget</v>
      </c>
      <c r="AA3" s="36" t="str">
        <f>'Debt (Tb15)'!N3</f>
        <v>2024 Budget</v>
      </c>
      <c r="AB3" s="36" t="str">
        <f>'Debt (Tb15)'!O3</f>
        <v>2024 Budget</v>
      </c>
      <c r="AC3" s="36" t="str">
        <f>'Debt (Tb15)'!P3</f>
        <v>2024 Budget</v>
      </c>
      <c r="AD3" s="36" t="str">
        <f>'Debt (Tb15)'!Q3</f>
        <v>2024 Budget</v>
      </c>
      <c r="AE3" s="36" t="str">
        <f>'Debt (Tb15)'!R3</f>
        <v>2024 Budget</v>
      </c>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row>
    <row r="4" spans="1:55">
      <c r="A4" s="173"/>
      <c r="B4" s="40"/>
      <c r="C4" s="40"/>
      <c r="D4" s="40"/>
      <c r="E4" s="40"/>
      <c r="F4" s="40"/>
      <c r="G4" s="40"/>
      <c r="H4" s="40"/>
      <c r="I4" s="40"/>
      <c r="J4" s="40"/>
      <c r="K4" s="40"/>
      <c r="L4" s="40"/>
      <c r="M4" s="40"/>
      <c r="N4" s="40"/>
      <c r="O4" s="260"/>
      <c r="P4" s="260"/>
      <c r="Q4" s="260"/>
      <c r="R4" s="260"/>
      <c r="S4" s="104"/>
      <c r="T4" s="104"/>
      <c r="U4" s="104"/>
      <c r="V4" s="104"/>
      <c r="W4" s="104"/>
      <c r="X4" s="104"/>
      <c r="Y4" s="104"/>
      <c r="Z4" s="103"/>
      <c r="AA4" s="103"/>
      <c r="AB4" s="103"/>
      <c r="AC4" s="103"/>
      <c r="AD4" s="103"/>
      <c r="AE4" s="103"/>
    </row>
    <row r="5" spans="1:55" s="98" customFormat="1">
      <c r="A5" s="62" t="s">
        <v>713</v>
      </c>
      <c r="B5" s="261"/>
      <c r="C5" s="261"/>
      <c r="D5" s="261"/>
      <c r="E5" s="261"/>
      <c r="F5" s="261"/>
      <c r="G5" s="261"/>
      <c r="H5" s="261"/>
      <c r="I5" s="261"/>
      <c r="J5" s="261"/>
      <c r="K5" s="261"/>
      <c r="L5" s="261"/>
      <c r="M5" s="261"/>
      <c r="N5" s="261"/>
      <c r="O5" s="79">
        <f>'Debt (Tb15)'!B5</f>
        <v>6118.2</v>
      </c>
      <c r="P5" s="79">
        <f>'Debt (Tb15)'!C5</f>
        <v>8845.2000000000007</v>
      </c>
      <c r="Q5" s="79">
        <f>'Debt (Tb15)'!D5</f>
        <v>11827.9</v>
      </c>
      <c r="R5" s="79">
        <f>'Debt (Tb15)'!E5</f>
        <v>13942</v>
      </c>
      <c r="S5" s="79">
        <f>'Debt (Tb15)'!F5</f>
        <v>16436.900000000001</v>
      </c>
      <c r="T5" s="79">
        <f>'Debt (Tb15)'!G5</f>
        <v>17173.099999999999</v>
      </c>
      <c r="U5" s="79">
        <f>'Debt (Tb15)'!H5</f>
        <v>18279.900000000001</v>
      </c>
      <c r="V5" s="79">
        <f>'Debt (Tb15)'!I5</f>
        <v>19333.5</v>
      </c>
      <c r="W5" s="79">
        <f>'Debt (Tb15)'!J5</f>
        <v>22215.599999999999</v>
      </c>
      <c r="X5" s="79">
        <f>'Debt (Tb15)'!K5</f>
        <v>25257.599999999999</v>
      </c>
      <c r="Y5" s="79">
        <f>'Debt (Tb15)'!L5</f>
        <v>27534.2</v>
      </c>
      <c r="Z5" s="78">
        <f>'Debt (Tb15)'!M5</f>
        <v>29858.2</v>
      </c>
      <c r="AA5" s="78">
        <f>'Debt (Tb15)'!N5</f>
        <v>32178.5</v>
      </c>
      <c r="AB5" s="78">
        <f>'Debt (Tb15)'!O5</f>
        <v>33626.1</v>
      </c>
      <c r="AC5" s="78">
        <f>'Debt (Tb15)'!P5</f>
        <v>34264.1</v>
      </c>
      <c r="AD5" s="78">
        <f>'Debt (Tb15)'!Q5</f>
        <v>34613.4</v>
      </c>
      <c r="AE5" s="78">
        <f>'Debt (Tb15)'!R5</f>
        <v>33842.699999999997</v>
      </c>
    </row>
    <row r="6" spans="1:55" s="98" customFormat="1">
      <c r="A6" s="195" t="s">
        <v>713</v>
      </c>
      <c r="B6" s="166">
        <v>2021.3</v>
      </c>
      <c r="C6" s="166">
        <v>1783.3</v>
      </c>
      <c r="D6" s="166">
        <v>2115.1</v>
      </c>
      <c r="E6" s="166">
        <v>2588.3000000000002</v>
      </c>
      <c r="F6" s="166">
        <v>3022.9</v>
      </c>
      <c r="G6" s="166">
        <v>3181.4</v>
      </c>
      <c r="H6" s="166">
        <v>3403.8</v>
      </c>
      <c r="I6" s="166">
        <v>3101</v>
      </c>
      <c r="J6" s="166">
        <v>3173.3</v>
      </c>
      <c r="K6" s="166">
        <v>4096</v>
      </c>
      <c r="L6" s="166">
        <v>4213</v>
      </c>
      <c r="M6" s="166">
        <v>4127.8999999999996</v>
      </c>
      <c r="N6" s="166">
        <v>3875.7</v>
      </c>
      <c r="O6" s="166">
        <v>6118.2</v>
      </c>
      <c r="P6" s="166">
        <v>8845.2000000000007</v>
      </c>
      <c r="Q6" s="166">
        <v>11827.9</v>
      </c>
      <c r="R6" s="166">
        <v>13908.7</v>
      </c>
      <c r="S6" s="569"/>
      <c r="T6" s="569"/>
      <c r="U6" s="569"/>
      <c r="V6" s="569"/>
      <c r="W6" s="569"/>
      <c r="X6" s="569"/>
      <c r="Y6" s="569"/>
      <c r="Z6" s="180"/>
      <c r="AA6" s="180"/>
      <c r="AB6" s="180"/>
      <c r="AC6" s="180"/>
      <c r="AD6" s="180"/>
      <c r="AE6" s="180"/>
    </row>
    <row r="7" spans="1:55">
      <c r="A7" s="173" t="s">
        <v>810</v>
      </c>
      <c r="B7" s="72"/>
      <c r="C7" s="72"/>
      <c r="D7" s="72"/>
      <c r="E7" s="72"/>
      <c r="F7" s="72"/>
      <c r="G7" s="72"/>
      <c r="H7" s="72"/>
      <c r="I7" s="72"/>
      <c r="J7" s="72"/>
      <c r="K7" s="72"/>
      <c r="L7" s="72"/>
      <c r="M7" s="72"/>
      <c r="N7" s="72"/>
      <c r="O7" s="81">
        <f>'Debt (Tb15)'!B66</f>
        <v>2751.6</v>
      </c>
      <c r="P7" s="81">
        <f>'Debt (Tb15)'!C66</f>
        <v>4200.7</v>
      </c>
      <c r="Q7" s="81">
        <f>'Debt (Tb15)'!D66</f>
        <v>5620.6</v>
      </c>
      <c r="R7" s="81">
        <f>'Debt (Tb15)'!E66</f>
        <v>6729.4</v>
      </c>
      <c r="S7" s="81">
        <f>'Debt (Tb15)'!F66</f>
        <v>8663.5</v>
      </c>
      <c r="T7" s="81">
        <f>'Debt (Tb15)'!G66</f>
        <v>9194.4</v>
      </c>
      <c r="U7" s="81">
        <f>'Debt (Tb15)'!H66</f>
        <v>8677.6</v>
      </c>
      <c r="V7" s="81">
        <f>'Debt (Tb15)'!I66</f>
        <v>10191.299999999999</v>
      </c>
      <c r="W7" s="81">
        <f>'Debt (Tb15)'!J66</f>
        <v>11819.4</v>
      </c>
      <c r="X7" s="81">
        <f>'Debt (Tb15)'!K66</f>
        <v>13296.6</v>
      </c>
      <c r="Y7" s="81">
        <f>'Debt (Tb15)'!L6</f>
        <v>13789.2</v>
      </c>
      <c r="Z7" s="80">
        <f>'Debt (Tb15)'!M6</f>
        <v>14163.1</v>
      </c>
      <c r="AA7" s="80">
        <f>'Debt (Tb15)'!N6</f>
        <v>13985.5</v>
      </c>
      <c r="AB7" s="80">
        <f>'Debt (Tb15)'!O6</f>
        <v>14147.6</v>
      </c>
      <c r="AC7" s="80">
        <f>'Debt (Tb15)'!P6</f>
        <v>14582</v>
      </c>
      <c r="AD7" s="80">
        <f>'Debt (Tb15)'!Q6</f>
        <v>15019.3</v>
      </c>
      <c r="AE7" s="80">
        <f>'Debt (Tb15)'!R6</f>
        <v>14437.7</v>
      </c>
    </row>
    <row r="8" spans="1:55">
      <c r="A8" s="154" t="s">
        <v>810</v>
      </c>
      <c r="B8" s="157">
        <v>1775.2</v>
      </c>
      <c r="C8" s="157">
        <v>1577.2</v>
      </c>
      <c r="D8" s="157">
        <v>1748.8</v>
      </c>
      <c r="E8" s="157">
        <v>2169.1</v>
      </c>
      <c r="F8" s="157">
        <v>2755.3</v>
      </c>
      <c r="G8" s="157">
        <v>2236.1999999999998</v>
      </c>
      <c r="H8" s="157">
        <v>1796.5</v>
      </c>
      <c r="I8" s="157">
        <v>1194</v>
      </c>
      <c r="J8" s="157">
        <v>980.2</v>
      </c>
      <c r="K8" s="157">
        <v>1742.8</v>
      </c>
      <c r="L8" s="157">
        <v>1801.3</v>
      </c>
      <c r="M8" s="157">
        <v>1625.3</v>
      </c>
      <c r="N8" s="157">
        <v>1373.1</v>
      </c>
      <c r="O8" s="157">
        <v>2751.6</v>
      </c>
      <c r="P8" s="157">
        <v>4200.7</v>
      </c>
      <c r="Q8" s="157">
        <v>5620.6</v>
      </c>
      <c r="R8" s="157">
        <v>6696.1</v>
      </c>
      <c r="S8" s="81"/>
      <c r="T8" s="81"/>
      <c r="U8" s="81"/>
      <c r="V8" s="81"/>
      <c r="W8" s="81"/>
      <c r="X8" s="81"/>
      <c r="Y8" s="81"/>
      <c r="Z8" s="80"/>
      <c r="AA8" s="80"/>
      <c r="AB8" s="80"/>
      <c r="AC8" s="80"/>
      <c r="AD8" s="80"/>
      <c r="AE8" s="80"/>
    </row>
    <row r="9" spans="1:55">
      <c r="A9" s="173" t="s">
        <v>836</v>
      </c>
      <c r="B9" s="72"/>
      <c r="C9" s="72"/>
      <c r="D9" s="72"/>
      <c r="E9" s="72"/>
      <c r="F9" s="72"/>
      <c r="G9" s="72"/>
      <c r="H9" s="72"/>
      <c r="I9" s="72"/>
      <c r="J9" s="72"/>
      <c r="K9" s="72"/>
      <c r="L9" s="72"/>
      <c r="M9" s="72"/>
      <c r="N9" s="72"/>
      <c r="O9" s="81">
        <f>'Debt (Tb15)'!B67</f>
        <v>3366.6</v>
      </c>
      <c r="P9" s="81">
        <f>'Debt (Tb15)'!C67</f>
        <v>4644.5</v>
      </c>
      <c r="Q9" s="81">
        <f>'Debt (Tb15)'!D67</f>
        <v>6207.3</v>
      </c>
      <c r="R9" s="81">
        <f>'Debt (Tb15)'!E67</f>
        <v>7212.6</v>
      </c>
      <c r="S9" s="81">
        <f>'Debt (Tb15)'!F67</f>
        <v>7773.4</v>
      </c>
      <c r="T9" s="81">
        <f>'Debt (Tb15)'!G67</f>
        <v>7978.7</v>
      </c>
      <c r="U9" s="81">
        <f>'Debt (Tb15)'!H67</f>
        <v>8322.2999999999993</v>
      </c>
      <c r="V9" s="81">
        <f>'Debt (Tb15)'!I67</f>
        <v>7966.6</v>
      </c>
      <c r="W9" s="81">
        <f>'Debt (Tb15)'!J67</f>
        <v>9315.2000000000007</v>
      </c>
      <c r="X9" s="81">
        <f>'Debt (Tb15)'!K67</f>
        <v>10833.4</v>
      </c>
      <c r="Y9" s="81">
        <f>'Debt (Tb15)'!L7</f>
        <v>12583.4</v>
      </c>
      <c r="Z9" s="80">
        <f>'Debt (Tb15)'!M7</f>
        <v>14528.4</v>
      </c>
      <c r="AA9" s="80">
        <f>'Debt (Tb15)'!N7</f>
        <v>17088.599999999999</v>
      </c>
      <c r="AB9" s="80">
        <f>'Debt (Tb15)'!O7</f>
        <v>18529.599999999999</v>
      </c>
      <c r="AC9" s="80">
        <f>'Debt (Tb15)'!P7</f>
        <v>18829.599999999999</v>
      </c>
      <c r="AD9" s="80">
        <f>'Debt (Tb15)'!Q7</f>
        <v>18779.599999999999</v>
      </c>
      <c r="AE9" s="80">
        <f>'Debt (Tb15)'!R7</f>
        <v>18630.7</v>
      </c>
    </row>
    <row r="10" spans="1:55">
      <c r="A10" s="154" t="s">
        <v>850</v>
      </c>
      <c r="B10" s="157">
        <v>246.1</v>
      </c>
      <c r="C10" s="157">
        <v>206.1</v>
      </c>
      <c r="D10" s="157">
        <v>306.10000000000002</v>
      </c>
      <c r="E10" s="157">
        <v>283.8</v>
      </c>
      <c r="F10" s="157">
        <v>174.7</v>
      </c>
      <c r="G10" s="157">
        <v>898</v>
      </c>
      <c r="H10" s="157">
        <v>1567.9</v>
      </c>
      <c r="I10" s="157">
        <v>1883</v>
      </c>
      <c r="J10" s="157">
        <v>2174.8000000000002</v>
      </c>
      <c r="K10" s="157">
        <v>2339.5</v>
      </c>
      <c r="L10" s="157">
        <v>2402.6</v>
      </c>
      <c r="M10" s="157">
        <v>2502.6</v>
      </c>
      <c r="N10" s="157">
        <v>2502.6</v>
      </c>
      <c r="O10" s="157">
        <v>3366.6</v>
      </c>
      <c r="P10" s="157">
        <v>4644.5</v>
      </c>
      <c r="Q10" s="157">
        <v>6207.3</v>
      </c>
      <c r="R10" s="157">
        <v>7212.6</v>
      </c>
      <c r="S10" s="81"/>
      <c r="T10" s="81"/>
      <c r="U10" s="81"/>
      <c r="V10" s="81"/>
      <c r="W10" s="81"/>
      <c r="X10" s="81"/>
      <c r="Y10" s="81"/>
      <c r="Z10" s="80"/>
      <c r="AA10" s="80"/>
      <c r="AB10" s="80"/>
      <c r="AC10" s="80"/>
      <c r="AD10" s="80"/>
      <c r="AE10" s="80"/>
    </row>
    <row r="11" spans="1:55">
      <c r="A11" s="173" t="s">
        <v>765</v>
      </c>
      <c r="B11" s="72"/>
      <c r="C11" s="72"/>
      <c r="D11" s="72"/>
      <c r="E11" s="72"/>
      <c r="F11" s="72"/>
      <c r="G11" s="72"/>
      <c r="H11" s="72"/>
      <c r="I11" s="72"/>
      <c r="J11" s="72"/>
      <c r="K11" s="72"/>
      <c r="L11" s="72"/>
      <c r="M11" s="72"/>
      <c r="N11" s="72"/>
      <c r="O11" s="262" t="s">
        <v>320</v>
      </c>
      <c r="P11" s="263" t="s">
        <v>320</v>
      </c>
      <c r="Q11" s="263" t="s">
        <v>320</v>
      </c>
      <c r="R11" s="262" t="s">
        <v>320</v>
      </c>
      <c r="S11" s="83" t="s">
        <v>320</v>
      </c>
      <c r="T11" s="81" t="s">
        <v>320</v>
      </c>
      <c r="U11" s="81" t="s">
        <v>320</v>
      </c>
      <c r="V11" s="81" t="s">
        <v>320</v>
      </c>
      <c r="W11" s="81" t="s">
        <v>320</v>
      </c>
      <c r="X11" s="81" t="s">
        <v>320</v>
      </c>
      <c r="Y11" s="81" t="s">
        <v>320</v>
      </c>
      <c r="Z11" s="80" t="s">
        <v>320</v>
      </c>
      <c r="AA11" s="80" t="s">
        <v>320</v>
      </c>
      <c r="AB11" s="80" t="s">
        <v>320</v>
      </c>
      <c r="AC11" s="80" t="s">
        <v>320</v>
      </c>
      <c r="AD11" s="80" t="s">
        <v>320</v>
      </c>
      <c r="AE11" s="80" t="s">
        <v>320</v>
      </c>
    </row>
    <row r="12" spans="1:55">
      <c r="A12" s="154" t="s">
        <v>851</v>
      </c>
      <c r="B12" s="157">
        <v>0</v>
      </c>
      <c r="C12" s="157">
        <v>0</v>
      </c>
      <c r="D12" s="157">
        <v>60.2</v>
      </c>
      <c r="E12" s="157">
        <v>135.4</v>
      </c>
      <c r="F12" s="157">
        <v>92.9</v>
      </c>
      <c r="G12" s="157">
        <v>47.2</v>
      </c>
      <c r="H12" s="157">
        <v>39.4</v>
      </c>
      <c r="I12" s="157">
        <v>24</v>
      </c>
      <c r="J12" s="157">
        <v>18.3</v>
      </c>
      <c r="K12" s="157">
        <v>13.7</v>
      </c>
      <c r="L12" s="157">
        <v>9.1</v>
      </c>
      <c r="M12" s="157" t="s">
        <v>320</v>
      </c>
      <c r="N12" s="157" t="s">
        <v>320</v>
      </c>
      <c r="O12" s="161" t="s">
        <v>320</v>
      </c>
      <c r="P12" s="161" t="s">
        <v>320</v>
      </c>
      <c r="Q12" s="264" t="s">
        <v>320</v>
      </c>
      <c r="R12" s="161" t="s">
        <v>320</v>
      </c>
      <c r="S12" s="81"/>
      <c r="T12" s="81"/>
      <c r="U12" s="81"/>
      <c r="V12" s="81"/>
      <c r="W12" s="81"/>
      <c r="X12" s="81"/>
      <c r="Y12" s="81"/>
      <c r="Z12" s="80"/>
      <c r="AA12" s="80"/>
      <c r="AB12" s="80"/>
      <c r="AC12" s="80"/>
      <c r="AD12" s="80"/>
      <c r="AE12" s="80"/>
    </row>
    <row r="13" spans="1:55">
      <c r="A13" s="154" t="s">
        <v>852</v>
      </c>
      <c r="B13" s="265">
        <v>0.23</v>
      </c>
      <c r="C13" s="265">
        <v>0.187</v>
      </c>
      <c r="D13" s="265">
        <v>0.215</v>
      </c>
      <c r="E13" s="265">
        <v>0.22</v>
      </c>
      <c r="F13" s="265">
        <v>0.23300000000000001</v>
      </c>
      <c r="G13" s="265">
        <v>0.23200000000000001</v>
      </c>
      <c r="H13" s="265">
        <v>0.2</v>
      </c>
      <c r="I13" s="265">
        <v>0.184</v>
      </c>
      <c r="J13" s="265">
        <v>0.16900000000000001</v>
      </c>
      <c r="K13" s="265">
        <v>0.189</v>
      </c>
      <c r="L13" s="265">
        <v>0.193</v>
      </c>
      <c r="M13" s="265">
        <v>0.16600000000000001</v>
      </c>
      <c r="N13" s="265">
        <v>0.14499999999999999</v>
      </c>
      <c r="O13" s="266">
        <v>0.19</v>
      </c>
      <c r="P13" s="266">
        <v>0.25800000000000001</v>
      </c>
      <c r="Q13" s="266">
        <v>0.28999999999999998</v>
      </c>
      <c r="R13" s="266">
        <v>0.27300000000000002</v>
      </c>
      <c r="S13" s="570"/>
      <c r="T13" s="570"/>
      <c r="U13" s="570"/>
      <c r="V13" s="570"/>
      <c r="W13" s="570"/>
      <c r="X13" s="570"/>
      <c r="Y13" s="570"/>
      <c r="Z13" s="659"/>
      <c r="AA13" s="659"/>
      <c r="AB13" s="659"/>
      <c r="AC13" s="659"/>
      <c r="AD13" s="659"/>
      <c r="AE13" s="659"/>
    </row>
    <row r="14" spans="1:55">
      <c r="A14" s="173"/>
      <c r="B14" s="72"/>
      <c r="C14" s="72"/>
      <c r="D14" s="72"/>
      <c r="E14" s="72"/>
      <c r="F14" s="72"/>
      <c r="G14" s="72"/>
      <c r="H14" s="72"/>
      <c r="I14" s="72"/>
      <c r="J14" s="72"/>
      <c r="K14" s="72"/>
      <c r="L14" s="72"/>
      <c r="M14" s="72"/>
      <c r="N14" s="72"/>
      <c r="O14" s="263"/>
      <c r="P14" s="263"/>
      <c r="Q14" s="263"/>
      <c r="R14" s="263"/>
      <c r="S14" s="81"/>
      <c r="T14" s="81"/>
      <c r="U14" s="81"/>
      <c r="V14" s="81"/>
      <c r="W14" s="81"/>
      <c r="X14" s="81"/>
      <c r="Y14" s="81"/>
      <c r="Z14" s="80"/>
      <c r="AA14" s="80"/>
      <c r="AB14" s="80"/>
      <c r="AC14" s="80"/>
      <c r="AD14" s="80"/>
      <c r="AE14" s="80"/>
    </row>
    <row r="15" spans="1:55" s="98" customFormat="1">
      <c r="A15" s="62" t="s">
        <v>714</v>
      </c>
      <c r="B15" s="261"/>
      <c r="C15" s="261"/>
      <c r="D15" s="261"/>
      <c r="E15" s="261"/>
      <c r="F15" s="261"/>
      <c r="G15" s="261"/>
      <c r="H15" s="261"/>
      <c r="I15" s="261"/>
      <c r="J15" s="261"/>
      <c r="K15" s="261"/>
      <c r="L15" s="261"/>
      <c r="M15" s="261"/>
      <c r="N15" s="261"/>
      <c r="O15" s="79">
        <f>'Debt (Tb15)'!B70</f>
        <v>2367.4</v>
      </c>
      <c r="P15" s="79">
        <f>'Debt (Tb15)'!C70</f>
        <v>3032.5</v>
      </c>
      <c r="Q15" s="79">
        <f>'Debt (Tb15)'!D70</f>
        <v>3537.2</v>
      </c>
      <c r="R15" s="79">
        <f>'Debt (Tb15)'!E70</f>
        <v>4058.1</v>
      </c>
      <c r="S15" s="79">
        <f>'Debt (Tb15)'!F70</f>
        <v>5507.1</v>
      </c>
      <c r="T15" s="79">
        <f>'Debt (Tb15)'!G70</f>
        <v>6385.1</v>
      </c>
      <c r="U15" s="79">
        <f>'Debt (Tb15)'!H70</f>
        <v>12019.2</v>
      </c>
      <c r="V15" s="79">
        <f>'Debt (Tb15)'!I70</f>
        <v>14333.4</v>
      </c>
      <c r="W15" s="79">
        <f>'Debt (Tb15)'!J70</f>
        <v>17952.8</v>
      </c>
      <c r="X15" s="79">
        <f>'Debt (Tb15)'!K70</f>
        <v>22915.5</v>
      </c>
      <c r="Y15" s="79">
        <f>'Debt (Tb15)'!L10</f>
        <v>26145.599999999999</v>
      </c>
      <c r="Z15" s="78">
        <f>'Debt (Tb15)'!M10</f>
        <v>28756.7</v>
      </c>
      <c r="AA15" s="78">
        <f>'Debt (Tb15)'!N10</f>
        <v>30420.1</v>
      </c>
      <c r="AB15" s="78">
        <f>'Debt (Tb15)'!O10</f>
        <v>31626.7</v>
      </c>
      <c r="AC15" s="78">
        <f>'Debt (Tb15)'!P10</f>
        <v>32302.9</v>
      </c>
      <c r="AD15" s="78">
        <f>'Debt (Tb15)'!Q10</f>
        <v>31724.400000000001</v>
      </c>
      <c r="AE15" s="78">
        <f>'Debt (Tb15)'!R10</f>
        <v>30017.4</v>
      </c>
    </row>
    <row r="16" spans="1:55" s="98" customFormat="1">
      <c r="A16" s="195" t="s">
        <v>714</v>
      </c>
      <c r="B16" s="166">
        <v>3812.9</v>
      </c>
      <c r="C16" s="166">
        <v>3838.3</v>
      </c>
      <c r="D16" s="166">
        <v>4982.2</v>
      </c>
      <c r="E16" s="166">
        <v>5594.6</v>
      </c>
      <c r="F16" s="166">
        <v>4709.1000000000004</v>
      </c>
      <c r="G16" s="166">
        <v>4409.5</v>
      </c>
      <c r="H16" s="166">
        <v>3856</v>
      </c>
      <c r="I16" s="166">
        <v>3631.1</v>
      </c>
      <c r="J16" s="166">
        <v>3145.7</v>
      </c>
      <c r="K16" s="166">
        <v>2854.8</v>
      </c>
      <c r="L16" s="166">
        <v>2936.6</v>
      </c>
      <c r="M16" s="166">
        <v>3021.7</v>
      </c>
      <c r="N16" s="166">
        <v>3328</v>
      </c>
      <c r="O16" s="166">
        <v>2367.4</v>
      </c>
      <c r="P16" s="166">
        <v>3032.5</v>
      </c>
      <c r="Q16" s="166">
        <v>3537.2</v>
      </c>
      <c r="R16" s="166">
        <v>4058.1</v>
      </c>
      <c r="S16" s="569"/>
      <c r="T16" s="569"/>
      <c r="U16" s="569"/>
      <c r="V16" s="569"/>
      <c r="W16" s="569"/>
      <c r="X16" s="569"/>
      <c r="Y16" s="569"/>
      <c r="Z16" s="180"/>
      <c r="AA16" s="180"/>
      <c r="AB16" s="180"/>
      <c r="AC16" s="180"/>
      <c r="AD16" s="180"/>
      <c r="AE16" s="180"/>
    </row>
    <row r="17" spans="1:31">
      <c r="A17" s="173" t="s">
        <v>755</v>
      </c>
      <c r="B17" s="72"/>
      <c r="C17" s="72"/>
      <c r="D17" s="72"/>
      <c r="E17" s="72"/>
      <c r="F17" s="72"/>
      <c r="G17" s="72"/>
      <c r="H17" s="72"/>
      <c r="I17" s="72"/>
      <c r="J17" s="72"/>
      <c r="K17" s="72"/>
      <c r="L17" s="72"/>
      <c r="M17" s="72"/>
      <c r="N17" s="72"/>
      <c r="O17" s="263" t="s">
        <v>320</v>
      </c>
      <c r="P17" s="263" t="s">
        <v>320</v>
      </c>
      <c r="Q17" s="263" t="s">
        <v>320</v>
      </c>
      <c r="R17" s="262">
        <f>'Debt (Tb15)'!E72</f>
        <v>0</v>
      </c>
      <c r="S17" s="262">
        <f>'Debt (Tb15)'!F72</f>
        <v>0</v>
      </c>
      <c r="T17" s="83">
        <f>'Debt (Tb15)'!G72</f>
        <v>0</v>
      </c>
      <c r="U17" s="83">
        <f>'Debt (Tb15)'!H72</f>
        <v>1683.5</v>
      </c>
      <c r="V17" s="83">
        <f>'Debt (Tb15)'!I72</f>
        <v>1700.7</v>
      </c>
      <c r="W17" s="83">
        <f>'Debt (Tb15)'!J72</f>
        <v>1700.7</v>
      </c>
      <c r="X17" s="83">
        <f>'Debt (Tb15)'!K72</f>
        <v>1750</v>
      </c>
      <c r="Y17" s="83">
        <f>'Debt (Tb15)'!L12</f>
        <v>1760.6</v>
      </c>
      <c r="Z17" s="82">
        <f>'Debt (Tb15)'!M12</f>
        <v>1760.6</v>
      </c>
      <c r="AA17" s="82">
        <f>'Debt (Tb15)'!N12</f>
        <v>1760.6</v>
      </c>
      <c r="AB17" s="82">
        <f>'Debt (Tb15)'!O12</f>
        <v>1760.6</v>
      </c>
      <c r="AC17" s="82">
        <f>'Debt (Tb15)'!P12</f>
        <v>1760.6</v>
      </c>
      <c r="AD17" s="82">
        <f>'Debt (Tb15)'!Q12</f>
        <v>1760.6</v>
      </c>
      <c r="AE17" s="82">
        <f>'Debt (Tb15)'!R12</f>
        <v>0</v>
      </c>
    </row>
    <row r="18" spans="1:31">
      <c r="A18" s="320" t="s">
        <v>839</v>
      </c>
      <c r="B18" s="72"/>
      <c r="C18" s="72"/>
      <c r="D18" s="72"/>
      <c r="E18" s="72"/>
      <c r="F18" s="72"/>
      <c r="G18" s="72"/>
      <c r="H18" s="72"/>
      <c r="I18" s="72"/>
      <c r="J18" s="72"/>
      <c r="K18" s="72"/>
      <c r="L18" s="72"/>
      <c r="M18" s="72"/>
      <c r="N18" s="72"/>
      <c r="O18" s="81" t="s">
        <v>320</v>
      </c>
      <c r="P18" s="81" t="s">
        <v>320</v>
      </c>
      <c r="Q18" s="81" t="s">
        <v>320</v>
      </c>
      <c r="R18" s="83">
        <f>'Debt (Tb15)'!E75</f>
        <v>0</v>
      </c>
      <c r="S18" s="83">
        <f>'Debt (Tb15)'!F75</f>
        <v>0</v>
      </c>
      <c r="T18" s="83">
        <f>'Debt (Tb15)'!G75</f>
        <v>0</v>
      </c>
      <c r="U18" s="83">
        <f>'Debt (Tb15)'!H75</f>
        <v>0</v>
      </c>
      <c r="V18" s="83">
        <f>'Debt (Tb15)'!I75</f>
        <v>0</v>
      </c>
      <c r="W18" s="83">
        <f>'Debt (Tb15)'!J75</f>
        <v>1700.7</v>
      </c>
      <c r="X18" s="83">
        <f>'Debt (Tb15)'!K75</f>
        <v>1750</v>
      </c>
      <c r="Y18" s="83">
        <f>'Debt (Tb15)'!L15</f>
        <v>1760.6</v>
      </c>
      <c r="Z18" s="82">
        <f>'Debt (Tb15)'!M15</f>
        <v>1760.6</v>
      </c>
      <c r="AA18" s="82">
        <f>'Debt (Tb15)'!N15</f>
        <v>1760.6</v>
      </c>
      <c r="AB18" s="82">
        <f>'Debt (Tb15)'!O15</f>
        <v>1760.6</v>
      </c>
      <c r="AC18" s="82">
        <f>'Debt (Tb15)'!P15</f>
        <v>1760.6</v>
      </c>
      <c r="AD18" s="82">
        <f>'Debt (Tb15)'!Q15</f>
        <v>1760.6</v>
      </c>
      <c r="AE18" s="82">
        <f>'Debt (Tb15)'!R15</f>
        <v>0</v>
      </c>
    </row>
    <row r="19" spans="1:31">
      <c r="A19" s="173" t="s">
        <v>765</v>
      </c>
      <c r="B19" s="72"/>
      <c r="C19" s="72"/>
      <c r="D19" s="72"/>
      <c r="E19" s="72"/>
      <c r="F19" s="72"/>
      <c r="G19" s="72"/>
      <c r="H19" s="72"/>
      <c r="I19" s="72"/>
      <c r="J19" s="72"/>
      <c r="K19" s="72"/>
      <c r="L19" s="72"/>
      <c r="M19" s="72"/>
      <c r="N19" s="72"/>
      <c r="O19" s="81">
        <f>'Debt (Tb15)'!B76</f>
        <v>2367.4</v>
      </c>
      <c r="P19" s="81">
        <f>'Debt (Tb15)'!C76</f>
        <v>3032.5</v>
      </c>
      <c r="Q19" s="81">
        <f>'Debt (Tb15)'!D76</f>
        <v>3537.2</v>
      </c>
      <c r="R19" s="81">
        <f>'Debt (Tb15)'!E76</f>
        <v>4058.1</v>
      </c>
      <c r="S19" s="81">
        <f>'Debt (Tb15)'!F76</f>
        <v>5507.1</v>
      </c>
      <c r="T19" s="81">
        <f>'Debt (Tb15)'!G76</f>
        <v>6385.1</v>
      </c>
      <c r="U19" s="81">
        <f>'Debt (Tb15)'!H76</f>
        <v>10335.700000000001</v>
      </c>
      <c r="V19" s="81">
        <f>'Debt (Tb15)'!I76</f>
        <v>12632.7</v>
      </c>
      <c r="W19" s="81">
        <f>'Debt (Tb15)'!J76</f>
        <v>16252.1</v>
      </c>
      <c r="X19" s="81">
        <f>'Debt (Tb15)'!K76</f>
        <v>19921.400000000001</v>
      </c>
      <c r="Y19" s="83">
        <f>'Debt (Tb15)'!L16</f>
        <v>23141</v>
      </c>
      <c r="Z19" s="82">
        <f>'Debt (Tb15)'!M16</f>
        <v>25752</v>
      </c>
      <c r="AA19" s="82">
        <f>'Debt (Tb15)'!N16</f>
        <v>27415.4</v>
      </c>
      <c r="AB19" s="82">
        <f>'Debt (Tb15)'!O16</f>
        <v>28622</v>
      </c>
      <c r="AC19" s="82">
        <f>'Debt (Tb15)'!P16</f>
        <v>29298.2</v>
      </c>
      <c r="AD19" s="82">
        <f>'Debt (Tb15)'!Q16</f>
        <v>28719.7</v>
      </c>
      <c r="AE19" s="82">
        <f>'Debt (Tb15)'!R16</f>
        <v>28773.3</v>
      </c>
    </row>
    <row r="20" spans="1:31">
      <c r="A20" s="320" t="s">
        <v>840</v>
      </c>
      <c r="B20" s="72"/>
      <c r="C20" s="72"/>
      <c r="D20" s="72"/>
      <c r="E20" s="72"/>
      <c r="F20" s="72"/>
      <c r="G20" s="72"/>
      <c r="H20" s="72"/>
      <c r="I20" s="72"/>
      <c r="J20" s="72"/>
      <c r="K20" s="72"/>
      <c r="L20" s="72"/>
      <c r="M20" s="72"/>
      <c r="N20" s="72"/>
      <c r="O20" s="81">
        <f>'Debt (Tb15)'!B77</f>
        <v>2337.5</v>
      </c>
      <c r="P20" s="81">
        <f>'Debt (Tb15)'!C77</f>
        <v>3018.4</v>
      </c>
      <c r="Q20" s="81">
        <f>'Debt (Tb15)'!D77</f>
        <v>3537.2</v>
      </c>
      <c r="R20" s="81">
        <f>'Debt (Tb15)'!E77</f>
        <v>4058.1</v>
      </c>
      <c r="S20" s="81">
        <f>'Debt (Tb15)'!F77</f>
        <v>4593</v>
      </c>
      <c r="T20" s="81">
        <f>'Debt (Tb15)'!G77</f>
        <v>5396.4</v>
      </c>
      <c r="U20" s="81">
        <f>'Debt (Tb15)'!H77</f>
        <v>7516.9</v>
      </c>
      <c r="V20" s="81">
        <f>'Debt (Tb15)'!I77</f>
        <v>8676.7000000000007</v>
      </c>
      <c r="W20" s="81">
        <f>'Debt (Tb15)'!J77</f>
        <v>9831.6</v>
      </c>
      <c r="X20" s="81">
        <f>'Debt (Tb15)'!K77</f>
        <v>10939.9</v>
      </c>
      <c r="Y20" s="81">
        <f>'Debt (Tb15)'!L17</f>
        <v>11774.4</v>
      </c>
      <c r="Z20" s="80">
        <f>'Debt (Tb15)'!M17</f>
        <v>12176.3</v>
      </c>
      <c r="AA20" s="80">
        <f>'Debt (Tb15)'!N17</f>
        <v>12429.6</v>
      </c>
      <c r="AB20" s="80">
        <f>'Debt (Tb15)'!O17</f>
        <v>13767.1</v>
      </c>
      <c r="AC20" s="80">
        <f>'Debt (Tb15)'!P17</f>
        <v>14701.1</v>
      </c>
      <c r="AD20" s="80">
        <f>'Debt (Tb15)'!Q17</f>
        <v>15038.6</v>
      </c>
      <c r="AE20" s="80">
        <f>'Debt (Tb15)'!R17</f>
        <v>16052.6</v>
      </c>
    </row>
    <row r="21" spans="1:31">
      <c r="A21" s="154" t="s">
        <v>853</v>
      </c>
      <c r="B21" s="157">
        <v>3650.4</v>
      </c>
      <c r="C21" s="157">
        <v>3683.5</v>
      </c>
      <c r="D21" s="157">
        <v>4822</v>
      </c>
      <c r="E21" s="157">
        <v>5464.1</v>
      </c>
      <c r="F21" s="157">
        <v>4547.8</v>
      </c>
      <c r="G21" s="157">
        <v>4239.5</v>
      </c>
      <c r="H21" s="157">
        <v>3723</v>
      </c>
      <c r="I21" s="157">
        <v>3507.2</v>
      </c>
      <c r="J21" s="157">
        <v>3038.1</v>
      </c>
      <c r="K21" s="157">
        <v>2746</v>
      </c>
      <c r="L21" s="157">
        <v>2842.2</v>
      </c>
      <c r="M21" s="157">
        <v>2945.1</v>
      </c>
      <c r="N21" s="157">
        <v>3269.2</v>
      </c>
      <c r="O21" s="157">
        <v>2337.5</v>
      </c>
      <c r="P21" s="157">
        <v>3018.4</v>
      </c>
      <c r="Q21" s="157">
        <v>3537.2</v>
      </c>
      <c r="R21" s="157">
        <v>4058.1</v>
      </c>
      <c r="S21" s="81"/>
      <c r="T21" s="81"/>
      <c r="U21" s="81"/>
      <c r="V21" s="81"/>
      <c r="W21" s="81"/>
      <c r="X21" s="81"/>
      <c r="Y21" s="81"/>
      <c r="Z21" s="80"/>
      <c r="AA21" s="80"/>
      <c r="AB21" s="80"/>
      <c r="AC21" s="80"/>
      <c r="AD21" s="80"/>
      <c r="AE21" s="80"/>
    </row>
    <row r="22" spans="1:31">
      <c r="A22" s="320" t="s">
        <v>841</v>
      </c>
      <c r="B22" s="72"/>
      <c r="C22" s="72"/>
      <c r="D22" s="72"/>
      <c r="E22" s="72"/>
      <c r="F22" s="72"/>
      <c r="G22" s="72"/>
      <c r="H22" s="72"/>
      <c r="I22" s="72"/>
      <c r="J22" s="72"/>
      <c r="K22" s="72"/>
      <c r="L22" s="72"/>
      <c r="M22" s="72"/>
      <c r="N22" s="72"/>
      <c r="O22" s="83">
        <f>'Debt (Tb15)'!B78</f>
        <v>29.9</v>
      </c>
      <c r="P22" s="83">
        <f>'Debt (Tb15)'!C78</f>
        <v>14.1</v>
      </c>
      <c r="Q22" s="83">
        <f>'Debt (Tb15)'!D78</f>
        <v>0</v>
      </c>
      <c r="R22" s="83">
        <f>'Debt (Tb15)'!E78</f>
        <v>0</v>
      </c>
      <c r="S22" s="83">
        <f>'Debt (Tb15)'!F78</f>
        <v>686.8</v>
      </c>
      <c r="T22" s="83">
        <f>'Debt (Tb15)'!G78</f>
        <v>1033.7</v>
      </c>
      <c r="U22" s="83">
        <f>'Debt (Tb15)'!H78</f>
        <v>1934.7</v>
      </c>
      <c r="V22" s="83">
        <f>'Debt (Tb15)'!I78</f>
        <v>1970.4</v>
      </c>
      <c r="W22" s="83">
        <f>'Debt (Tb15)'!J78</f>
        <v>1094.0999999999999</v>
      </c>
      <c r="X22" s="83">
        <f>'Debt (Tb15)'!K78</f>
        <v>231.5</v>
      </c>
      <c r="Y22" s="83">
        <f>'Debt (Tb15)'!L18</f>
        <v>202.5</v>
      </c>
      <c r="Z22" s="82">
        <f>'Debt (Tb15)'!M18</f>
        <v>173.3</v>
      </c>
      <c r="AA22" s="82">
        <f>'Debt (Tb15)'!N18</f>
        <v>319.2</v>
      </c>
      <c r="AB22" s="82">
        <f>'Debt (Tb15)'!O18</f>
        <v>529.9</v>
      </c>
      <c r="AC22" s="82">
        <f>'Debt (Tb15)'!P18</f>
        <v>740.6</v>
      </c>
      <c r="AD22" s="82">
        <f>'Debt (Tb15)'!Q18</f>
        <v>773.3</v>
      </c>
      <c r="AE22" s="82">
        <f>'Debt (Tb15)'!R18</f>
        <v>761.4</v>
      </c>
    </row>
    <row r="23" spans="1:31">
      <c r="A23" s="154" t="s">
        <v>854</v>
      </c>
      <c r="B23" s="157">
        <v>144.6</v>
      </c>
      <c r="C23" s="157">
        <v>137.5</v>
      </c>
      <c r="D23" s="157">
        <v>140.30000000000001</v>
      </c>
      <c r="E23" s="157">
        <v>107.4</v>
      </c>
      <c r="F23" s="157">
        <v>135.9</v>
      </c>
      <c r="G23" s="157">
        <v>170</v>
      </c>
      <c r="H23" s="157">
        <v>133</v>
      </c>
      <c r="I23" s="157">
        <v>123.9</v>
      </c>
      <c r="J23" s="157">
        <v>107.6</v>
      </c>
      <c r="K23" s="157">
        <v>108.8</v>
      </c>
      <c r="L23" s="157">
        <v>94.5</v>
      </c>
      <c r="M23" s="157">
        <v>76.599999999999994</v>
      </c>
      <c r="N23" s="157">
        <v>58.8</v>
      </c>
      <c r="O23" s="157">
        <v>29.9</v>
      </c>
      <c r="P23" s="157">
        <v>14.1</v>
      </c>
      <c r="Q23" s="161" t="s">
        <v>320</v>
      </c>
      <c r="R23" s="264" t="s">
        <v>320</v>
      </c>
      <c r="S23" s="81"/>
      <c r="T23" s="81"/>
      <c r="U23" s="81"/>
      <c r="V23" s="81"/>
      <c r="W23" s="81"/>
      <c r="X23" s="81"/>
      <c r="Y23" s="81"/>
      <c r="Z23" s="80"/>
      <c r="AA23" s="80"/>
      <c r="AB23" s="80"/>
      <c r="AC23" s="80"/>
      <c r="AD23" s="80"/>
      <c r="AE23" s="80"/>
    </row>
    <row r="24" spans="1:31">
      <c r="A24" s="173" t="s">
        <v>855</v>
      </c>
      <c r="B24" s="72"/>
      <c r="C24" s="72"/>
      <c r="D24" s="72"/>
      <c r="E24" s="72"/>
      <c r="F24" s="72"/>
      <c r="G24" s="72"/>
      <c r="H24" s="72"/>
      <c r="I24" s="72"/>
      <c r="J24" s="72"/>
      <c r="K24" s="72"/>
      <c r="L24" s="72"/>
      <c r="M24" s="72"/>
      <c r="N24" s="83"/>
      <c r="O24" s="83">
        <f>'Debt (Tb15)'!B79</f>
        <v>0</v>
      </c>
      <c r="P24" s="83">
        <f>'Debt (Tb15)'!C79</f>
        <v>0</v>
      </c>
      <c r="Q24" s="83">
        <f>'Debt (Tb15)'!D79</f>
        <v>0</v>
      </c>
      <c r="R24" s="83">
        <f>'Debt (Tb15)'!E79</f>
        <v>0</v>
      </c>
      <c r="S24" s="83">
        <f>'Debt (Tb15)'!F79</f>
        <v>227.3</v>
      </c>
      <c r="T24" s="83">
        <f>'Debt (Tb15)'!G79</f>
        <v>-45</v>
      </c>
      <c r="U24" s="83">
        <f>'Debt (Tb15)'!H79</f>
        <v>884.1</v>
      </c>
      <c r="V24" s="83">
        <f>'Debt (Tb15)'!I79</f>
        <v>1985.6</v>
      </c>
      <c r="W24" s="83">
        <f>'Debt (Tb15)'!J79</f>
        <v>5326.4</v>
      </c>
      <c r="X24" s="83">
        <f>'Debt (Tb15)'!K79</f>
        <v>8750.1</v>
      </c>
      <c r="Y24" s="83">
        <f>'Debt (Tb15)'!L19</f>
        <v>11164.1</v>
      </c>
      <c r="Z24" s="82">
        <f>'Debt (Tb15)'!M19</f>
        <v>13402.4</v>
      </c>
      <c r="AA24" s="82">
        <f>'Debt (Tb15)'!N19</f>
        <v>14666.7</v>
      </c>
      <c r="AB24" s="82">
        <f>'Debt (Tb15)'!O19</f>
        <v>14325</v>
      </c>
      <c r="AC24" s="82">
        <f>'Debt (Tb15)'!P19</f>
        <v>13856.5</v>
      </c>
      <c r="AD24" s="82">
        <f>'Debt (Tb15)'!Q19</f>
        <v>12907.9</v>
      </c>
      <c r="AE24" s="82">
        <f>'Debt (Tb15)'!R19</f>
        <v>11959.3</v>
      </c>
    </row>
    <row r="25" spans="1:31">
      <c r="A25" s="154" t="s">
        <v>856</v>
      </c>
      <c r="B25" s="161">
        <v>17.899999999999999</v>
      </c>
      <c r="C25" s="161">
        <v>17.3</v>
      </c>
      <c r="D25" s="161">
        <v>19.899999999999999</v>
      </c>
      <c r="E25" s="161">
        <v>23.1</v>
      </c>
      <c r="F25" s="161">
        <v>25.4</v>
      </c>
      <c r="G25" s="161" t="s">
        <v>320</v>
      </c>
      <c r="H25" s="161" t="s">
        <v>320</v>
      </c>
      <c r="I25" s="161" t="s">
        <v>320</v>
      </c>
      <c r="J25" s="161" t="s">
        <v>320</v>
      </c>
      <c r="K25" s="161" t="s">
        <v>320</v>
      </c>
      <c r="L25" s="161" t="s">
        <v>320</v>
      </c>
      <c r="M25" s="161" t="s">
        <v>320</v>
      </c>
      <c r="N25" s="161" t="s">
        <v>320</v>
      </c>
      <c r="O25" s="161" t="s">
        <v>320</v>
      </c>
      <c r="P25" s="161" t="s">
        <v>320</v>
      </c>
      <c r="Q25" s="161" t="s">
        <v>320</v>
      </c>
      <c r="R25" s="264" t="s">
        <v>320</v>
      </c>
      <c r="S25" s="81"/>
      <c r="T25" s="81"/>
      <c r="U25" s="81"/>
      <c r="V25" s="81"/>
      <c r="W25" s="81"/>
      <c r="X25" s="81"/>
      <c r="Y25" s="81"/>
      <c r="Z25" s="80"/>
      <c r="AA25" s="80"/>
      <c r="AB25" s="80"/>
      <c r="AC25" s="80"/>
      <c r="AD25" s="80"/>
      <c r="AE25" s="80"/>
    </row>
    <row r="26" spans="1:31">
      <c r="A26" s="154" t="s">
        <v>857</v>
      </c>
      <c r="B26" s="265">
        <v>0.434</v>
      </c>
      <c r="C26" s="265">
        <v>0.40300000000000002</v>
      </c>
      <c r="D26" s="265">
        <v>0.50700000000000001</v>
      </c>
      <c r="E26" s="265">
        <v>0.47499999999999998</v>
      </c>
      <c r="F26" s="265">
        <v>0.36399999999999999</v>
      </c>
      <c r="G26" s="265">
        <v>0.34899999999999998</v>
      </c>
      <c r="H26" s="265">
        <v>0.255</v>
      </c>
      <c r="I26" s="265">
        <v>0.215</v>
      </c>
      <c r="J26" s="265">
        <v>0.16700000000000001</v>
      </c>
      <c r="K26" s="265">
        <v>0.13200000000000001</v>
      </c>
      <c r="L26" s="265">
        <v>0.13500000000000001</v>
      </c>
      <c r="M26" s="265">
        <v>0.121</v>
      </c>
      <c r="N26" s="265">
        <v>0.125</v>
      </c>
      <c r="O26" s="266">
        <v>7.3999999999999996E-2</v>
      </c>
      <c r="P26" s="266">
        <v>8.7999999999999995E-2</v>
      </c>
      <c r="Q26" s="266">
        <v>8.6999999999999994E-2</v>
      </c>
      <c r="R26" s="266">
        <v>0.08</v>
      </c>
      <c r="S26" s="81"/>
      <c r="T26" s="81"/>
      <c r="U26" s="81"/>
      <c r="V26" s="81"/>
      <c r="W26" s="81"/>
      <c r="X26" s="81"/>
      <c r="Y26" s="81"/>
      <c r="Z26" s="80"/>
      <c r="AA26" s="80"/>
      <c r="AB26" s="80"/>
      <c r="AC26" s="80"/>
      <c r="AD26" s="80"/>
      <c r="AE26" s="80"/>
    </row>
    <row r="27" spans="1:31">
      <c r="A27" s="173"/>
      <c r="B27" s="72"/>
      <c r="C27" s="72"/>
      <c r="D27" s="72"/>
      <c r="E27" s="72"/>
      <c r="F27" s="72"/>
      <c r="G27" s="72"/>
      <c r="H27" s="72"/>
      <c r="I27" s="72"/>
      <c r="J27" s="72"/>
      <c r="K27" s="72"/>
      <c r="L27" s="72"/>
      <c r="M27" s="72"/>
      <c r="N27" s="72"/>
      <c r="O27" s="263"/>
      <c r="P27" s="263"/>
      <c r="Q27" s="263"/>
      <c r="R27" s="263"/>
      <c r="S27" s="81"/>
      <c r="T27" s="81"/>
      <c r="U27" s="81"/>
      <c r="V27" s="81"/>
      <c r="W27" s="81"/>
      <c r="X27" s="81"/>
      <c r="Y27" s="81"/>
      <c r="Z27" s="80"/>
      <c r="AA27" s="80"/>
      <c r="AB27" s="80"/>
      <c r="AC27" s="80"/>
      <c r="AD27" s="80"/>
      <c r="AE27" s="80"/>
    </row>
    <row r="28" spans="1:31" s="98" customFormat="1">
      <c r="A28" s="62" t="s">
        <v>842</v>
      </c>
      <c r="B28" s="261"/>
      <c r="C28" s="261"/>
      <c r="D28" s="261"/>
      <c r="E28" s="261"/>
      <c r="F28" s="261"/>
      <c r="G28" s="261"/>
      <c r="H28" s="261"/>
      <c r="I28" s="261"/>
      <c r="J28" s="261"/>
      <c r="K28" s="261"/>
      <c r="L28" s="261"/>
      <c r="M28" s="261"/>
      <c r="N28" s="261"/>
      <c r="O28" s="79">
        <f>'Debt (Tb15)'!B81</f>
        <v>8485.6</v>
      </c>
      <c r="P28" s="79">
        <f>'Debt (Tb15)'!C81</f>
        <v>11877.65</v>
      </c>
      <c r="Q28" s="79">
        <f>'Debt (Tb15)'!D81</f>
        <v>15365.1</v>
      </c>
      <c r="R28" s="79">
        <f>'Debt (Tb15)'!E81</f>
        <v>18000.099999999999</v>
      </c>
      <c r="S28" s="79">
        <f>'Debt (Tb15)'!F81</f>
        <v>21944</v>
      </c>
      <c r="T28" s="79">
        <f>'Debt (Tb15)'!G81</f>
        <v>23558.199999999997</v>
      </c>
      <c r="U28" s="79">
        <f>'Debt (Tb15)'!H81</f>
        <v>30299.1</v>
      </c>
      <c r="V28" s="79">
        <f>'Debt (Tb15)'!I81</f>
        <v>33666.9</v>
      </c>
      <c r="W28" s="79">
        <f>'Debt (Tb15)'!J81</f>
        <v>40168.399999999994</v>
      </c>
      <c r="X28" s="79">
        <f>'Debt (Tb15)'!K82</f>
        <v>0.51600000000000001</v>
      </c>
      <c r="Y28" s="79">
        <f>'Debt (Tb15)'!L21</f>
        <v>53679.9</v>
      </c>
      <c r="Z28" s="78">
        <f>'Debt (Tb15)'!M21</f>
        <v>58614.9</v>
      </c>
      <c r="AA28" s="78">
        <f>'Debt (Tb15)'!N21</f>
        <v>62598.6</v>
      </c>
      <c r="AB28" s="78">
        <f>'Debt (Tb15)'!O21</f>
        <v>65252.800000000003</v>
      </c>
      <c r="AC28" s="78">
        <f>'Debt (Tb15)'!P21</f>
        <v>66567</v>
      </c>
      <c r="AD28" s="78">
        <f>'Debt (Tb15)'!Q21</f>
        <v>66337.8</v>
      </c>
      <c r="AE28" s="78">
        <f>'Debt (Tb15)'!R21</f>
        <v>63860</v>
      </c>
    </row>
    <row r="29" spans="1:31" s="98" customFormat="1">
      <c r="A29" s="195" t="s">
        <v>858</v>
      </c>
      <c r="B29" s="166">
        <f>B6+B16</f>
        <v>5834.2</v>
      </c>
      <c r="C29" s="166">
        <f>C6+C16</f>
        <v>5621.6</v>
      </c>
      <c r="D29" s="166">
        <f>D6+D16</f>
        <v>7097.2999999999993</v>
      </c>
      <c r="E29" s="166">
        <v>8182.9</v>
      </c>
      <c r="F29" s="166">
        <v>7732</v>
      </c>
      <c r="G29" s="166">
        <v>7590.7</v>
      </c>
      <c r="H29" s="166">
        <v>7259.8</v>
      </c>
      <c r="I29" s="166">
        <v>6732.1</v>
      </c>
      <c r="J29" s="166">
        <v>6319</v>
      </c>
      <c r="K29" s="166">
        <v>6950.8</v>
      </c>
      <c r="L29" s="166">
        <v>7149.6</v>
      </c>
      <c r="M29" s="166">
        <v>7149.6</v>
      </c>
      <c r="N29" s="166">
        <v>7203.7</v>
      </c>
      <c r="O29" s="166">
        <v>8485.6</v>
      </c>
      <c r="P29" s="166">
        <v>11877.7</v>
      </c>
      <c r="Q29" s="166">
        <v>15365.1</v>
      </c>
      <c r="R29" s="166">
        <v>17966.900000000001</v>
      </c>
      <c r="S29" s="569"/>
      <c r="T29" s="569"/>
      <c r="U29" s="569"/>
      <c r="V29" s="569"/>
      <c r="W29" s="569"/>
      <c r="X29" s="569"/>
      <c r="Y29" s="569"/>
      <c r="Z29" s="180"/>
      <c r="AA29" s="180"/>
      <c r="AB29" s="180"/>
      <c r="AC29" s="180"/>
      <c r="AD29" s="180"/>
      <c r="AE29" s="180"/>
    </row>
    <row r="30" spans="1:31">
      <c r="A30" s="173" t="s">
        <v>843</v>
      </c>
      <c r="B30" s="267"/>
      <c r="C30" s="267"/>
      <c r="D30" s="267"/>
      <c r="E30" s="267"/>
      <c r="F30" s="267"/>
      <c r="G30" s="267"/>
      <c r="H30" s="267"/>
      <c r="I30" s="267"/>
      <c r="J30" s="267"/>
      <c r="K30" s="267"/>
      <c r="L30" s="267"/>
      <c r="M30" s="267"/>
      <c r="N30" s="267"/>
      <c r="O30" s="106">
        <f>'Debt (Tb15)'!B82</f>
        <v>0.26900000000000002</v>
      </c>
      <c r="P30" s="106">
        <f>'Debt (Tb15)'!C82</f>
        <v>0.34700000000000003</v>
      </c>
      <c r="Q30" s="106">
        <f>'Debt (Tb15)'!D82</f>
        <v>0.35499999999999998</v>
      </c>
      <c r="R30" s="106">
        <f>'Debt (Tb15)'!E82</f>
        <v>0.28958714755026721</v>
      </c>
      <c r="S30" s="106">
        <f>'Debt (Tb15)'!F82</f>
        <v>0.32383836416173029</v>
      </c>
      <c r="T30" s="106">
        <f>'Debt (Tb15)'!G82</f>
        <v>0.31895446428208774</v>
      </c>
      <c r="U30" s="106">
        <f>'Debt (Tb15)'!H82</f>
        <v>0.38</v>
      </c>
      <c r="V30" s="106">
        <f>'Debt (Tb15)'!I82</f>
        <v>0.39800000000000002</v>
      </c>
      <c r="W30" s="106">
        <f>'Debt (Tb15)'!J82</f>
        <v>0.49209697771570676</v>
      </c>
      <c r="X30" s="106">
        <f>'Debt (Tb15)'!K82</f>
        <v>0.51600000000000001</v>
      </c>
      <c r="Y30" s="694">
        <f>'Debt (Tb15)'!L22</f>
        <v>0.498</v>
      </c>
      <c r="Z30" s="110">
        <f>'Debt (Tb15)'!M22</f>
        <v>0.52600000000000002</v>
      </c>
      <c r="AA30" s="110">
        <f>'Debt (Tb15)'!N22</f>
        <v>0.51100000000000001</v>
      </c>
      <c r="AB30" s="110">
        <f>'Debt (Tb15)'!O22</f>
        <v>0.49199999999999999</v>
      </c>
      <c r="AC30" s="110">
        <f>'Debt (Tb15)'!P22</f>
        <v>0.46899999999999997</v>
      </c>
      <c r="AD30" s="110">
        <f>'Debt (Tb15)'!Q22</f>
        <v>0.435</v>
      </c>
      <c r="AE30" s="110">
        <f>'Debt (Tb15)'!R22</f>
        <v>0.39</v>
      </c>
    </row>
    <row r="31" spans="1:31">
      <c r="A31" s="268" t="s">
        <v>843</v>
      </c>
      <c r="B31" s="269">
        <v>0.66085557778688109</v>
      </c>
      <c r="C31" s="269">
        <v>0.57740941804969492</v>
      </c>
      <c r="D31" s="269">
        <v>0.68267625059032455</v>
      </c>
      <c r="E31" s="269">
        <v>0.69499999999999995</v>
      </c>
      <c r="F31" s="269">
        <v>0.59699999999999998</v>
      </c>
      <c r="G31" s="269">
        <v>0.6</v>
      </c>
      <c r="H31" s="269">
        <v>0.48099999999999998</v>
      </c>
      <c r="I31" s="269">
        <v>0.39800000000000002</v>
      </c>
      <c r="J31" s="269">
        <v>0.33600000000000002</v>
      </c>
      <c r="K31" s="269">
        <v>0.32100000000000001</v>
      </c>
      <c r="L31" s="269">
        <v>0.32800000000000001</v>
      </c>
      <c r="M31" s="269">
        <v>0.28699999999999998</v>
      </c>
      <c r="N31" s="269">
        <v>0.27</v>
      </c>
      <c r="O31" s="269">
        <v>0.26400000000000001</v>
      </c>
      <c r="P31" s="269">
        <v>0.34599999999999997</v>
      </c>
      <c r="Q31" s="269">
        <v>0.377</v>
      </c>
      <c r="R31" s="269">
        <v>0.35199999999999998</v>
      </c>
      <c r="S31" s="106"/>
      <c r="T31" s="106"/>
      <c r="U31" s="106"/>
      <c r="V31" s="106"/>
      <c r="W31" s="106"/>
      <c r="X31" s="106"/>
      <c r="Y31" s="106"/>
      <c r="Z31" s="110"/>
      <c r="AA31" s="110"/>
      <c r="AB31" s="110"/>
      <c r="AC31" s="110"/>
      <c r="AD31" s="110"/>
      <c r="AE31" s="110"/>
    </row>
    <row r="32" spans="1:31" s="98" customFormat="1">
      <c r="A32" s="62" t="s">
        <v>844</v>
      </c>
      <c r="B32" s="261"/>
      <c r="C32" s="261"/>
      <c r="D32" s="261"/>
      <c r="E32" s="261"/>
      <c r="F32" s="261"/>
      <c r="G32" s="261"/>
      <c r="H32" s="261"/>
      <c r="I32" s="261"/>
      <c r="J32" s="261"/>
      <c r="K32" s="261"/>
      <c r="L32" s="261"/>
      <c r="M32" s="261"/>
      <c r="N32" s="261"/>
      <c r="O32" s="79">
        <f>'Debt (Tb15)'!B83</f>
        <v>31593.1</v>
      </c>
      <c r="P32" s="79">
        <f>'Debt (Tb15)'!C83</f>
        <v>34275.9</v>
      </c>
      <c r="Q32" s="79">
        <f>'Debt (Tb15)'!D83</f>
        <v>43279.199999999997</v>
      </c>
      <c r="R32" s="79">
        <f>'Debt (Tb15)'!E83</f>
        <v>62157.8</v>
      </c>
      <c r="S32" s="79">
        <f>'Debt (Tb15)'!F83</f>
        <v>67762.2</v>
      </c>
      <c r="T32" s="79">
        <f>'Debt (Tb15)'!G83</f>
        <v>73860.7</v>
      </c>
      <c r="U32" s="79">
        <f>'Debt (Tb15)'!H83</f>
        <v>79734.473684210519</v>
      </c>
      <c r="V32" s="79">
        <f>'Debt (Tb15)'!I83</f>
        <v>84590.201005025127</v>
      </c>
      <c r="W32" s="79">
        <f>'Debt (Tb15)'!J83</f>
        <v>81627</v>
      </c>
      <c r="X32" s="79">
        <f>'Debt (Tb15)'!K83</f>
        <v>93314.1</v>
      </c>
      <c r="Y32" s="79">
        <f>'Debt (Tb15)'!L23</f>
        <v>107807.3</v>
      </c>
      <c r="Z32" s="78">
        <f>'Debt (Tb15)'!M23</f>
        <v>111350.8</v>
      </c>
      <c r="AA32" s="78">
        <f>'Debt (Tb15)'!N23</f>
        <v>122519.1</v>
      </c>
      <c r="AB32" s="78">
        <f>'Debt (Tb15)'!O23</f>
        <v>132634.1</v>
      </c>
      <c r="AC32" s="78">
        <f>'Debt (Tb15)'!P23</f>
        <v>141989.9</v>
      </c>
      <c r="AD32" s="78">
        <f>'Debt (Tb15)'!Q23</f>
        <v>152550.1</v>
      </c>
      <c r="AE32" s="78">
        <f>'Debt (Tb15)'!R23</f>
        <v>163675.5</v>
      </c>
    </row>
    <row r="33" spans="1:31" s="98" customFormat="1">
      <c r="A33" s="117" t="s">
        <v>844</v>
      </c>
      <c r="B33" s="208">
        <f t="shared" ref="B33:N33" si="0">B29/B31</f>
        <v>8828.2526411261788</v>
      </c>
      <c r="C33" s="208">
        <f t="shared" si="0"/>
        <v>9735.8993883195981</v>
      </c>
      <c r="D33" s="208">
        <f t="shared" si="0"/>
        <v>10396.289593878231</v>
      </c>
      <c r="E33" s="208">
        <f t="shared" si="0"/>
        <v>11773.956834532375</v>
      </c>
      <c r="F33" s="208">
        <f t="shared" si="0"/>
        <v>12951.423785594641</v>
      </c>
      <c r="G33" s="208">
        <f t="shared" si="0"/>
        <v>12651.166666666666</v>
      </c>
      <c r="H33" s="208">
        <f t="shared" si="0"/>
        <v>15093.139293139295</v>
      </c>
      <c r="I33" s="208">
        <f t="shared" si="0"/>
        <v>16914.824120603014</v>
      </c>
      <c r="J33" s="208">
        <f t="shared" si="0"/>
        <v>18806.547619047618</v>
      </c>
      <c r="K33" s="208">
        <f t="shared" si="0"/>
        <v>21653.582554517136</v>
      </c>
      <c r="L33" s="208">
        <f t="shared" si="0"/>
        <v>21797.560975609755</v>
      </c>
      <c r="M33" s="208">
        <f t="shared" si="0"/>
        <v>24911.498257839725</v>
      </c>
      <c r="N33" s="208">
        <f t="shared" si="0"/>
        <v>26680.370370370369</v>
      </c>
      <c r="O33" s="208">
        <f>O29/O31</f>
        <v>32142.424242424244</v>
      </c>
      <c r="P33" s="208">
        <f>P29/P31</f>
        <v>34328.612716763011</v>
      </c>
      <c r="Q33" s="208">
        <f>Q29/Q31</f>
        <v>40756.233421750665</v>
      </c>
      <c r="R33" s="208">
        <f>R29/R31</f>
        <v>51042.329545454551</v>
      </c>
      <c r="S33" s="571"/>
      <c r="T33" s="611"/>
      <c r="U33" s="611"/>
      <c r="V33" s="611"/>
      <c r="W33" s="611"/>
      <c r="X33" s="515"/>
      <c r="Y33" s="515"/>
      <c r="Z33" s="270"/>
      <c r="AA33" s="270"/>
      <c r="AB33" s="270"/>
      <c r="AC33" s="270"/>
      <c r="AD33" s="270"/>
      <c r="AE33" s="270"/>
    </row>
    <row r="34" spans="1:31">
      <c r="R34" s="92"/>
      <c r="S34" s="92"/>
      <c r="T34" s="92"/>
      <c r="U34" s="92"/>
      <c r="V34" s="92"/>
      <c r="W34" s="92"/>
    </row>
    <row r="35" spans="1:31">
      <c r="A35" s="112"/>
    </row>
    <row r="36" spans="1:31">
      <c r="A36" s="112"/>
      <c r="O36" s="54"/>
      <c r="S36" s="54"/>
    </row>
    <row r="37" spans="1:31">
      <c r="A37" s="112"/>
      <c r="O37" s="54"/>
      <c r="S37" s="54"/>
    </row>
    <row r="38" spans="1:31">
      <c r="A38" s="112"/>
      <c r="B38" s="113"/>
      <c r="C38" s="113"/>
      <c r="D38" s="113"/>
      <c r="E38" s="113"/>
      <c r="F38" s="113"/>
      <c r="G38" s="113"/>
      <c r="H38" s="113"/>
      <c r="I38" s="113"/>
      <c r="J38" s="113"/>
      <c r="K38" s="113"/>
      <c r="L38" s="113"/>
      <c r="M38" s="113"/>
      <c r="N38" s="113"/>
      <c r="O38" s="54"/>
      <c r="S38" s="54"/>
    </row>
    <row r="39" spans="1:31">
      <c r="A39" s="112"/>
      <c r="B39" s="113"/>
      <c r="C39" s="113"/>
      <c r="D39" s="113"/>
      <c r="E39" s="113"/>
      <c r="F39" s="113"/>
      <c r="G39" s="113"/>
      <c r="H39" s="113"/>
      <c r="I39" s="113"/>
      <c r="J39" s="113"/>
      <c r="K39" s="113"/>
      <c r="L39" s="113"/>
      <c r="M39" s="113"/>
      <c r="N39" s="113"/>
      <c r="O39" s="54"/>
      <c r="S39" s="54"/>
    </row>
    <row r="40" spans="1:31">
      <c r="O40" s="54"/>
      <c r="S40" s="54"/>
    </row>
    <row r="41" spans="1:31">
      <c r="O41" s="54"/>
      <c r="S41" s="54"/>
    </row>
    <row r="42" spans="1:31">
      <c r="O42" s="54"/>
      <c r="S42" s="54"/>
    </row>
    <row r="43" spans="1:31">
      <c r="O43" s="54"/>
      <c r="S43" s="54"/>
    </row>
    <row r="44" spans="1:31">
      <c r="O44" s="54"/>
      <c r="S44" s="54"/>
    </row>
    <row r="45" spans="1:31">
      <c r="O45" s="54"/>
      <c r="S45" s="54"/>
    </row>
  </sheetData>
  <pageMargins left="0.75" right="0.75" top="1" bottom="1" header="0.5" footer="0.5"/>
  <pageSetup paperSize="9" orientation="portrait" horizontalDpi="4294967292" verticalDpi="4294967292"/>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6" tint="0.79998168889431442"/>
  </sheetPr>
  <dimension ref="A1:CG120"/>
  <sheetViews>
    <sheetView zoomScale="87" zoomScaleNormal="85" workbookViewId="0">
      <pane xSplit="1" ySplit="3" topLeftCell="O4" activePane="bottomRight" state="frozen"/>
      <selection pane="topRight" activeCell="AA10" sqref="AA10"/>
      <selection pane="bottomLeft" activeCell="AA10" sqref="AA10"/>
      <selection pane="bottomRight" activeCell="T13" sqref="T13"/>
    </sheetView>
  </sheetViews>
  <sheetFormatPr defaultColWidth="8.90625" defaultRowHeight="13"/>
  <cols>
    <col min="1" max="1" width="39.453125" style="14" customWidth="1"/>
    <col min="2" max="17" width="12.453125" style="30" customWidth="1"/>
    <col min="18" max="27" width="12.453125" style="65" customWidth="1"/>
    <col min="28" max="28" width="12.453125" style="3" customWidth="1"/>
    <col min="29" max="16384" width="8.90625" style="3"/>
  </cols>
  <sheetData>
    <row r="1" spans="1:28" ht="15.5">
      <c r="A1" s="271" t="s">
        <v>859</v>
      </c>
      <c r="B1" s="114">
        <v>2002</v>
      </c>
      <c r="C1" s="114">
        <v>2003</v>
      </c>
      <c r="D1" s="114">
        <v>2004</v>
      </c>
      <c r="E1" s="114">
        <v>2005</v>
      </c>
      <c r="F1" s="114">
        <v>2006</v>
      </c>
      <c r="G1" s="114">
        <v>2007</v>
      </c>
      <c r="H1" s="114">
        <v>2008</v>
      </c>
      <c r="I1" s="114">
        <v>2009</v>
      </c>
      <c r="J1" s="114">
        <v>2010</v>
      </c>
      <c r="K1" s="114">
        <v>2011</v>
      </c>
      <c r="L1" s="114">
        <v>2012</v>
      </c>
      <c r="M1" s="114">
        <v>2013</v>
      </c>
      <c r="N1" s="114">
        <v>2014</v>
      </c>
      <c r="O1" s="114">
        <v>2015</v>
      </c>
      <c r="P1" s="114">
        <v>2016</v>
      </c>
      <c r="Q1" s="114">
        <v>2017</v>
      </c>
      <c r="R1" s="114">
        <v>2018</v>
      </c>
      <c r="S1" s="114">
        <v>2019</v>
      </c>
      <c r="T1" s="114">
        <v>2020</v>
      </c>
      <c r="U1" s="114">
        <v>2021</v>
      </c>
      <c r="V1" s="114">
        <v>2022</v>
      </c>
      <c r="W1" s="866">
        <v>2023</v>
      </c>
      <c r="X1" s="866">
        <v>2024</v>
      </c>
      <c r="Y1" s="866">
        <v>2025</v>
      </c>
      <c r="Z1" s="866">
        <v>2026</v>
      </c>
      <c r="AA1" s="866">
        <v>2027</v>
      </c>
      <c r="AB1" s="866">
        <v>2028</v>
      </c>
    </row>
    <row r="2" spans="1:28" ht="15.5">
      <c r="A2" s="133" t="s">
        <v>860</v>
      </c>
      <c r="B2" s="76" t="s">
        <v>249</v>
      </c>
      <c r="C2" s="76" t="s">
        <v>249</v>
      </c>
      <c r="D2" s="76" t="s">
        <v>249</v>
      </c>
      <c r="E2" s="76" t="s">
        <v>249</v>
      </c>
      <c r="F2" s="76" t="s">
        <v>249</v>
      </c>
      <c r="G2" s="76" t="s">
        <v>249</v>
      </c>
      <c r="H2" s="76" t="s">
        <v>249</v>
      </c>
      <c r="I2" s="76" t="s">
        <v>249</v>
      </c>
      <c r="J2" s="76" t="s">
        <v>249</v>
      </c>
      <c r="K2" s="76" t="s">
        <v>249</v>
      </c>
      <c r="L2" s="76" t="s">
        <v>249</v>
      </c>
      <c r="M2" s="76" t="s">
        <v>249</v>
      </c>
      <c r="N2" s="76" t="s">
        <v>249</v>
      </c>
      <c r="O2" s="76" t="s">
        <v>249</v>
      </c>
      <c r="P2" s="58" t="s">
        <v>249</v>
      </c>
      <c r="Q2" s="58" t="s">
        <v>249</v>
      </c>
      <c r="R2" s="58" t="s">
        <v>249</v>
      </c>
      <c r="S2" s="58" t="s">
        <v>249</v>
      </c>
      <c r="T2" s="58" t="s">
        <v>249</v>
      </c>
      <c r="U2" s="58" t="s">
        <v>249</v>
      </c>
      <c r="V2" s="58" t="s">
        <v>249</v>
      </c>
      <c r="W2" s="867" t="s">
        <v>250</v>
      </c>
      <c r="X2" s="867" t="s">
        <v>251</v>
      </c>
      <c r="Y2" s="867" t="s">
        <v>251</v>
      </c>
      <c r="Z2" s="867" t="s">
        <v>251</v>
      </c>
      <c r="AA2" s="867" t="s">
        <v>251</v>
      </c>
      <c r="AB2" s="867" t="s">
        <v>251</v>
      </c>
    </row>
    <row r="3" spans="1:28" ht="12.5">
      <c r="A3" s="153"/>
      <c r="B3" s="38"/>
      <c r="C3" s="38"/>
      <c r="D3" s="38"/>
      <c r="E3" s="38"/>
      <c r="F3" s="38"/>
      <c r="G3" s="38"/>
      <c r="H3" s="38"/>
      <c r="I3" s="38"/>
      <c r="J3" s="38"/>
      <c r="K3" s="38"/>
      <c r="L3" s="38"/>
      <c r="M3" s="38"/>
      <c r="N3" s="38" t="s">
        <v>188</v>
      </c>
      <c r="O3" s="38" t="s">
        <v>188</v>
      </c>
      <c r="P3" s="44" t="s">
        <v>188</v>
      </c>
      <c r="Q3" s="44" t="s">
        <v>915</v>
      </c>
      <c r="R3" s="44" t="s">
        <v>915</v>
      </c>
      <c r="S3" s="44" t="s">
        <v>915</v>
      </c>
      <c r="T3" s="44" t="s">
        <v>915</v>
      </c>
      <c r="U3" s="44" t="s">
        <v>915</v>
      </c>
      <c r="V3" s="44" t="s">
        <v>915</v>
      </c>
      <c r="W3" s="41" t="s">
        <v>915</v>
      </c>
      <c r="X3" s="41" t="s">
        <v>915</v>
      </c>
      <c r="Y3" s="41" t="s">
        <v>915</v>
      </c>
      <c r="Z3" s="41" t="s">
        <v>915</v>
      </c>
      <c r="AA3" s="41" t="s">
        <v>915</v>
      </c>
      <c r="AB3" s="41" t="s">
        <v>915</v>
      </c>
    </row>
    <row r="4" spans="1:28" ht="13.4" customHeight="1">
      <c r="A4" s="272"/>
      <c r="B4" s="38"/>
      <c r="C4" s="38"/>
      <c r="D4" s="38"/>
      <c r="E4" s="38"/>
      <c r="F4" s="38"/>
      <c r="G4" s="38"/>
      <c r="H4" s="38"/>
      <c r="I4" s="38"/>
      <c r="J4" s="38"/>
      <c r="K4" s="38"/>
      <c r="L4" s="38"/>
      <c r="M4" s="38"/>
      <c r="N4" s="38"/>
      <c r="O4" s="38"/>
      <c r="P4" s="44"/>
      <c r="Q4" s="44"/>
      <c r="R4" s="44"/>
      <c r="S4" s="44"/>
      <c r="T4" s="147"/>
      <c r="U4" s="147"/>
      <c r="V4" s="147"/>
      <c r="W4" s="587"/>
      <c r="X4" s="587"/>
      <c r="Y4" s="587"/>
      <c r="Z4" s="587"/>
      <c r="AA4" s="587"/>
      <c r="AB4" s="587"/>
    </row>
    <row r="5" spans="1:28" ht="13.4" customHeight="1">
      <c r="A5" s="272" t="s">
        <v>861</v>
      </c>
      <c r="B5" s="38"/>
      <c r="C5" s="38"/>
      <c r="D5" s="38"/>
      <c r="E5" s="38"/>
      <c r="F5" s="38"/>
      <c r="G5" s="38"/>
      <c r="H5" s="38"/>
      <c r="I5" s="38"/>
      <c r="J5" s="38"/>
      <c r="K5" s="38"/>
      <c r="L5" s="38"/>
      <c r="M5" s="38"/>
      <c r="N5" s="38"/>
      <c r="O5" s="38"/>
      <c r="P5" s="44"/>
      <c r="Q5" s="44"/>
      <c r="R5" s="44"/>
      <c r="S5" s="44"/>
      <c r="T5" s="147"/>
      <c r="U5" s="147"/>
      <c r="V5" s="147"/>
      <c r="W5" s="587"/>
      <c r="X5" s="587"/>
      <c r="Y5" s="587"/>
      <c r="Z5" s="587"/>
      <c r="AA5" s="587"/>
      <c r="AB5" s="587"/>
    </row>
    <row r="6" spans="1:28" ht="13.4" customHeight="1">
      <c r="A6" s="153" t="s">
        <v>862</v>
      </c>
      <c r="B6" s="81"/>
      <c r="C6" s="81"/>
      <c r="D6" s="81"/>
      <c r="E6" s="81"/>
      <c r="F6" s="81"/>
      <c r="G6" s="81"/>
      <c r="H6" s="81"/>
      <c r="I6" s="81"/>
      <c r="J6" s="81"/>
      <c r="K6" s="81"/>
      <c r="L6" s="81"/>
      <c r="M6" s="81"/>
      <c r="N6" s="81">
        <v>12.5</v>
      </c>
      <c r="O6" s="81">
        <v>10.5</v>
      </c>
      <c r="P6" s="81">
        <v>2</v>
      </c>
      <c r="Q6" s="81">
        <v>2.2000000000000002</v>
      </c>
      <c r="R6" s="81">
        <v>-0.3</v>
      </c>
      <c r="S6" s="81">
        <v>4.5</v>
      </c>
      <c r="T6" s="81">
        <v>-3.2</v>
      </c>
      <c r="U6" s="81">
        <v>-0.8</v>
      </c>
      <c r="V6" s="81">
        <v>5.2</v>
      </c>
      <c r="W6" s="80">
        <v>2.7</v>
      </c>
      <c r="X6" s="80">
        <v>5.3</v>
      </c>
      <c r="Y6" s="80">
        <v>4.7</v>
      </c>
      <c r="Z6" s="80">
        <v>3.7</v>
      </c>
      <c r="AA6" s="80">
        <v>3.7</v>
      </c>
      <c r="AB6" s="80">
        <v>3.7</v>
      </c>
    </row>
    <row r="7" spans="1:28" ht="12.5">
      <c r="A7" s="153" t="s">
        <v>863</v>
      </c>
      <c r="B7" s="81"/>
      <c r="C7" s="81"/>
      <c r="D7" s="81"/>
      <c r="E7" s="81"/>
      <c r="F7" s="81"/>
      <c r="G7" s="81"/>
      <c r="H7" s="81"/>
      <c r="I7" s="81"/>
      <c r="J7" s="81"/>
      <c r="K7" s="81"/>
      <c r="L7" s="81"/>
      <c r="M7" s="81"/>
      <c r="N7" s="81">
        <v>3.3</v>
      </c>
      <c r="O7" s="81">
        <v>0.7</v>
      </c>
      <c r="P7" s="81">
        <v>0.7</v>
      </c>
      <c r="Q7" s="81">
        <v>1.5</v>
      </c>
      <c r="R7" s="81">
        <v>4</v>
      </c>
      <c r="S7" s="81">
        <v>1.6</v>
      </c>
      <c r="T7" s="81">
        <v>-0.4</v>
      </c>
      <c r="U7" s="81">
        <v>3.8</v>
      </c>
      <c r="V7" s="81">
        <v>5.2</v>
      </c>
      <c r="W7" s="80">
        <v>4.5</v>
      </c>
      <c r="X7" s="80">
        <v>4.7</v>
      </c>
      <c r="Y7" s="80">
        <v>5</v>
      </c>
      <c r="Z7" s="80">
        <v>5</v>
      </c>
      <c r="AA7" s="80">
        <v>5</v>
      </c>
      <c r="AB7" s="80">
        <v>5</v>
      </c>
    </row>
    <row r="8" spans="1:28" ht="12.5">
      <c r="A8" s="153"/>
      <c r="B8" s="81"/>
      <c r="C8" s="81"/>
      <c r="D8" s="81"/>
      <c r="E8" s="81"/>
      <c r="F8" s="81"/>
      <c r="G8" s="81"/>
      <c r="H8" s="81"/>
      <c r="I8" s="81"/>
      <c r="J8" s="81"/>
      <c r="K8" s="81"/>
      <c r="L8" s="81"/>
      <c r="M8" s="81"/>
      <c r="N8" s="81"/>
      <c r="O8" s="81"/>
      <c r="P8" s="81"/>
      <c r="Q8" s="81"/>
      <c r="R8" s="81"/>
      <c r="S8" s="81"/>
      <c r="T8" s="81"/>
      <c r="U8" s="81"/>
      <c r="V8" s="81"/>
      <c r="W8" s="80"/>
      <c r="X8" s="80"/>
      <c r="Y8" s="80"/>
      <c r="Z8" s="80"/>
      <c r="AA8" s="80"/>
      <c r="AB8" s="80"/>
    </row>
    <row r="9" spans="1:28">
      <c r="A9" s="272" t="s">
        <v>864</v>
      </c>
      <c r="B9" s="81"/>
      <c r="C9" s="81"/>
      <c r="D9" s="81"/>
      <c r="E9" s="81"/>
      <c r="F9" s="81"/>
      <c r="G9" s="81"/>
      <c r="H9" s="81"/>
      <c r="I9" s="81"/>
      <c r="J9" s="81"/>
      <c r="K9" s="81"/>
      <c r="L9" s="81"/>
      <c r="M9" s="81"/>
      <c r="N9" s="81"/>
      <c r="O9" s="81"/>
      <c r="P9" s="81"/>
      <c r="Q9" s="81"/>
      <c r="R9" s="81"/>
      <c r="S9" s="81"/>
      <c r="T9" s="81"/>
      <c r="U9" s="81"/>
      <c r="V9" s="81"/>
      <c r="W9" s="80"/>
      <c r="X9" s="80"/>
      <c r="Y9" s="80"/>
      <c r="Z9" s="80"/>
      <c r="AA9" s="80"/>
      <c r="AB9" s="80"/>
    </row>
    <row r="10" spans="1:28" ht="12.5">
      <c r="A10" s="153" t="s">
        <v>865</v>
      </c>
      <c r="B10" s="81">
        <v>11.8</v>
      </c>
      <c r="C10" s="81">
        <v>14.7</v>
      </c>
      <c r="D10" s="81">
        <v>2.1</v>
      </c>
      <c r="E10" s="81">
        <v>1.7</v>
      </c>
      <c r="F10" s="81">
        <v>2.4</v>
      </c>
      <c r="G10" s="81">
        <v>0.9</v>
      </c>
      <c r="H10" s="81">
        <v>10.8</v>
      </c>
      <c r="I10" s="81">
        <v>7</v>
      </c>
      <c r="J10" s="81">
        <v>6</v>
      </c>
      <c r="K10" s="81">
        <v>8.5</v>
      </c>
      <c r="L10" s="81">
        <v>2.2000000000000002</v>
      </c>
      <c r="M10" s="81">
        <v>5</v>
      </c>
      <c r="N10" s="81">
        <v>5.2</v>
      </c>
      <c r="O10" s="81">
        <v>6</v>
      </c>
      <c r="P10" s="81">
        <v>6.7</v>
      </c>
      <c r="Q10" s="81">
        <v>5.4</v>
      </c>
      <c r="R10" s="81">
        <v>4.7</v>
      </c>
      <c r="S10" s="81">
        <v>3.6</v>
      </c>
      <c r="T10" s="81">
        <v>4.9000000000000004</v>
      </c>
      <c r="U10" s="81">
        <v>4.5</v>
      </c>
      <c r="V10" s="81">
        <v>5.3</v>
      </c>
      <c r="W10" s="80">
        <v>3.5</v>
      </c>
      <c r="X10" s="80">
        <v>5</v>
      </c>
      <c r="Y10" s="80">
        <v>5.0999999999999996</v>
      </c>
      <c r="Z10" s="80">
        <v>5.0999999999999996</v>
      </c>
      <c r="AA10" s="80">
        <v>5.0999999999999996</v>
      </c>
      <c r="AB10" s="80">
        <v>5.0999999999999996</v>
      </c>
    </row>
    <row r="11" spans="1:28" ht="12.5">
      <c r="A11" s="153" t="s">
        <v>866</v>
      </c>
      <c r="B11" s="81">
        <v>14.8</v>
      </c>
      <c r="C11" s="81">
        <v>8.5</v>
      </c>
      <c r="D11" s="81">
        <v>2.4</v>
      </c>
      <c r="E11" s="81">
        <v>4.5</v>
      </c>
      <c r="F11" s="81">
        <v>-0.9</v>
      </c>
      <c r="G11" s="81">
        <v>3.2</v>
      </c>
      <c r="H11" s="81">
        <v>11.2</v>
      </c>
      <c r="I11" s="81">
        <v>5.7</v>
      </c>
      <c r="J11" s="81">
        <v>7.2</v>
      </c>
      <c r="K11" s="81">
        <v>6.9</v>
      </c>
      <c r="L11" s="81">
        <v>1.6</v>
      </c>
      <c r="M11" s="81">
        <v>2.9</v>
      </c>
      <c r="N11" s="81">
        <v>6.6</v>
      </c>
      <c r="O11" s="81">
        <v>6.4</v>
      </c>
      <c r="P11" s="81">
        <v>6.6</v>
      </c>
      <c r="Q11" s="81">
        <v>4.7</v>
      </c>
      <c r="R11" s="81">
        <v>4.9000000000000004</v>
      </c>
      <c r="S11" s="81">
        <v>2.7</v>
      </c>
      <c r="T11" s="81">
        <v>5.0999999999999996</v>
      </c>
      <c r="U11" s="81">
        <v>5.7</v>
      </c>
      <c r="V11" s="81">
        <v>3.4</v>
      </c>
      <c r="W11" s="80">
        <v>7.2</v>
      </c>
      <c r="X11" s="80">
        <v>3.2</v>
      </c>
      <c r="Y11" s="80">
        <v>4</v>
      </c>
      <c r="Z11" s="80">
        <v>5.3</v>
      </c>
      <c r="AA11" s="80">
        <v>5.3</v>
      </c>
      <c r="AB11" s="80">
        <v>5.3</v>
      </c>
    </row>
    <row r="12" spans="1:28" ht="12.5">
      <c r="A12" s="153"/>
      <c r="B12" s="81"/>
      <c r="C12" s="81"/>
      <c r="D12" s="81"/>
      <c r="E12" s="81"/>
      <c r="F12" s="81"/>
      <c r="G12" s="81"/>
      <c r="H12" s="81"/>
      <c r="I12" s="81"/>
      <c r="J12" s="81"/>
      <c r="K12" s="81"/>
      <c r="L12" s="81"/>
      <c r="M12" s="81"/>
      <c r="N12" s="81"/>
      <c r="O12" s="81"/>
      <c r="P12" s="81"/>
      <c r="Q12" s="81"/>
      <c r="R12" s="81"/>
      <c r="S12" s="81"/>
      <c r="T12" s="81"/>
      <c r="U12" s="81"/>
      <c r="V12" s="81"/>
      <c r="W12" s="80"/>
      <c r="X12" s="80"/>
      <c r="Y12" s="80"/>
      <c r="Z12" s="80"/>
      <c r="AA12" s="80"/>
      <c r="AB12" s="80"/>
    </row>
    <row r="13" spans="1:28">
      <c r="A13" s="272" t="s">
        <v>867</v>
      </c>
      <c r="B13" s="81"/>
      <c r="C13" s="81"/>
      <c r="D13" s="81"/>
      <c r="E13" s="81"/>
      <c r="F13" s="81"/>
      <c r="G13" s="81"/>
      <c r="H13" s="81"/>
      <c r="I13" s="81"/>
      <c r="J13" s="81"/>
      <c r="K13" s="81"/>
      <c r="L13" s="81"/>
      <c r="M13" s="81"/>
      <c r="N13" s="81"/>
      <c r="O13" s="81"/>
      <c r="P13" s="81"/>
      <c r="Q13" s="81"/>
      <c r="R13" s="81"/>
      <c r="S13" s="81"/>
      <c r="T13" s="81"/>
      <c r="U13" s="81"/>
      <c r="V13" s="81"/>
      <c r="W13" s="80"/>
      <c r="X13" s="80"/>
      <c r="Y13" s="80"/>
      <c r="Z13" s="80"/>
      <c r="AA13" s="80"/>
      <c r="AB13" s="80"/>
    </row>
    <row r="14" spans="1:28" ht="12.5">
      <c r="A14" s="153" t="s">
        <v>868</v>
      </c>
      <c r="B14" s="81">
        <v>70.8</v>
      </c>
      <c r="C14" s="81">
        <v>86.7</v>
      </c>
      <c r="D14" s="81">
        <v>95.7</v>
      </c>
      <c r="E14" s="81">
        <v>97.6</v>
      </c>
      <c r="F14" s="81">
        <v>98</v>
      </c>
      <c r="G14" s="81">
        <v>100</v>
      </c>
      <c r="H14" s="81">
        <v>119</v>
      </c>
      <c r="I14" s="81">
        <v>122</v>
      </c>
      <c r="J14" s="81">
        <v>127</v>
      </c>
      <c r="K14" s="81">
        <v>155</v>
      </c>
      <c r="L14" s="81">
        <v>175.2</v>
      </c>
      <c r="M14" s="81">
        <v>164.1</v>
      </c>
      <c r="N14" s="81">
        <v>153.19999999999999</v>
      </c>
      <c r="O14" s="81">
        <v>141</v>
      </c>
      <c r="P14" s="81">
        <v>129.4</v>
      </c>
      <c r="Q14" s="81">
        <v>141.69999999999999</v>
      </c>
      <c r="R14" s="81">
        <v>140.19999999999999</v>
      </c>
      <c r="S14" s="81">
        <v>138.69999999999999</v>
      </c>
      <c r="T14" s="81">
        <v>140.6</v>
      </c>
      <c r="U14" s="81">
        <v>138.4</v>
      </c>
      <c r="V14" s="81">
        <v>134.5</v>
      </c>
      <c r="W14" s="80">
        <v>134.80000000000001</v>
      </c>
      <c r="X14" s="80">
        <v>134.80000000000001</v>
      </c>
      <c r="Y14" s="80">
        <v>134.80000000000001</v>
      </c>
      <c r="Z14" s="80">
        <v>134.80000000000001</v>
      </c>
      <c r="AA14" s="80">
        <v>134.80000000000001</v>
      </c>
      <c r="AB14" s="80">
        <v>134.80000000000001</v>
      </c>
    </row>
    <row r="15" spans="1:28" ht="12.5">
      <c r="A15" s="153"/>
      <c r="B15" s="81"/>
      <c r="C15" s="81"/>
      <c r="D15" s="81"/>
      <c r="E15" s="81"/>
      <c r="F15" s="81"/>
      <c r="G15" s="81"/>
      <c r="H15" s="81"/>
      <c r="I15" s="81"/>
      <c r="J15" s="81"/>
      <c r="K15" s="81"/>
      <c r="L15" s="81"/>
      <c r="M15" s="81"/>
      <c r="N15" s="81"/>
      <c r="O15" s="81"/>
      <c r="P15" s="81"/>
      <c r="Q15" s="81"/>
      <c r="R15" s="81"/>
      <c r="S15" s="81"/>
      <c r="T15" s="81"/>
      <c r="U15" s="81"/>
      <c r="V15" s="81"/>
      <c r="W15" s="80"/>
      <c r="X15" s="80"/>
      <c r="Y15" s="80"/>
      <c r="Z15" s="80"/>
      <c r="AA15" s="80"/>
      <c r="AB15" s="80"/>
    </row>
    <row r="16" spans="1:28">
      <c r="A16" s="272" t="s">
        <v>869</v>
      </c>
      <c r="B16" s="81"/>
      <c r="C16" s="81"/>
      <c r="D16" s="81"/>
      <c r="E16" s="81"/>
      <c r="F16" s="81"/>
      <c r="G16" s="81"/>
      <c r="H16" s="81"/>
      <c r="I16" s="81"/>
      <c r="J16" s="81"/>
      <c r="K16" s="81"/>
      <c r="L16" s="81"/>
      <c r="M16" s="81"/>
      <c r="N16" s="81"/>
      <c r="O16" s="81"/>
      <c r="P16" s="115"/>
      <c r="Q16" s="115"/>
      <c r="R16" s="115"/>
      <c r="S16" s="115"/>
      <c r="T16" s="115"/>
      <c r="U16" s="115"/>
      <c r="V16" s="115"/>
      <c r="W16" s="865"/>
      <c r="X16" s="865"/>
      <c r="Y16" s="865"/>
      <c r="Z16" s="865"/>
      <c r="AA16" s="865"/>
      <c r="AB16" s="865"/>
    </row>
    <row r="17" spans="1:85" ht="12.5">
      <c r="A17" s="153" t="s">
        <v>870</v>
      </c>
      <c r="B17" s="115">
        <v>13.3</v>
      </c>
      <c r="C17" s="115">
        <v>18.3</v>
      </c>
      <c r="D17" s="115">
        <v>9</v>
      </c>
      <c r="E17" s="115">
        <v>4.5</v>
      </c>
      <c r="F17" s="115">
        <v>5</v>
      </c>
      <c r="G17" s="115">
        <v>5</v>
      </c>
      <c r="H17" s="115">
        <v>5.9</v>
      </c>
      <c r="I17" s="115">
        <v>7.3</v>
      </c>
      <c r="J17" s="115">
        <v>5.5</v>
      </c>
      <c r="K17" s="115">
        <v>7.75</v>
      </c>
      <c r="L17" s="115">
        <v>6.75</v>
      </c>
      <c r="M17" s="115">
        <v>6.25</v>
      </c>
      <c r="N17" s="115">
        <v>6.25</v>
      </c>
      <c r="O17" s="115">
        <v>6.25</v>
      </c>
      <c r="P17" s="115">
        <v>6.25</v>
      </c>
      <c r="Q17" s="115">
        <v>6.25</v>
      </c>
      <c r="R17" s="115">
        <v>6.25</v>
      </c>
      <c r="S17" s="115">
        <v>5.88</v>
      </c>
      <c r="T17" s="115">
        <v>3.5</v>
      </c>
      <c r="U17" s="115">
        <v>3</v>
      </c>
      <c r="V17" s="115">
        <v>3.13</v>
      </c>
      <c r="W17" s="865">
        <v>3.33</v>
      </c>
      <c r="X17" s="865">
        <v>3.33</v>
      </c>
      <c r="Y17" s="865">
        <v>3.33</v>
      </c>
      <c r="Z17" s="865">
        <v>3.33</v>
      </c>
      <c r="AA17" s="865">
        <v>3.33</v>
      </c>
      <c r="AB17" s="865">
        <v>3.33</v>
      </c>
    </row>
    <row r="18" spans="1:85" ht="12.5">
      <c r="A18" s="153" t="s">
        <v>871</v>
      </c>
      <c r="B18" s="81"/>
      <c r="C18" s="81"/>
      <c r="D18" s="81"/>
      <c r="E18" s="81"/>
      <c r="F18" s="81">
        <v>6</v>
      </c>
      <c r="G18" s="81">
        <v>5.7</v>
      </c>
      <c r="H18" s="81">
        <v>7.6</v>
      </c>
      <c r="I18" s="81">
        <v>9.1999999999999993</v>
      </c>
      <c r="J18" s="81">
        <v>8.1</v>
      </c>
      <c r="K18" s="81">
        <v>9</v>
      </c>
      <c r="L18" s="81">
        <v>5</v>
      </c>
      <c r="M18" s="81">
        <v>8</v>
      </c>
      <c r="N18" s="81">
        <v>8</v>
      </c>
      <c r="O18" s="81">
        <v>9.6999999999999993</v>
      </c>
      <c r="P18" s="81">
        <v>9.6999999999999993</v>
      </c>
      <c r="Q18" s="81">
        <v>9.6999999999999993</v>
      </c>
      <c r="R18" s="81">
        <v>9</v>
      </c>
      <c r="S18" s="81">
        <v>10.5</v>
      </c>
      <c r="T18" s="81">
        <v>9</v>
      </c>
      <c r="U18" s="81">
        <v>9</v>
      </c>
      <c r="V18" s="81">
        <v>0</v>
      </c>
      <c r="W18" s="80">
        <v>4.7</v>
      </c>
      <c r="X18" s="80">
        <v>4.7</v>
      </c>
      <c r="Y18" s="80">
        <v>4.7</v>
      </c>
      <c r="Z18" s="80">
        <v>4.7</v>
      </c>
      <c r="AA18" s="80">
        <v>4.7</v>
      </c>
      <c r="AB18" s="80">
        <v>4.7</v>
      </c>
    </row>
    <row r="19" spans="1:85" ht="12.5">
      <c r="A19" s="153"/>
      <c r="B19" s="81"/>
      <c r="C19" s="81"/>
      <c r="D19" s="81"/>
      <c r="E19" s="81"/>
      <c r="F19" s="81"/>
      <c r="G19" s="81"/>
      <c r="H19" s="81"/>
      <c r="I19" s="81"/>
      <c r="J19" s="81"/>
      <c r="K19" s="81"/>
      <c r="L19" s="81"/>
      <c r="M19" s="81"/>
      <c r="N19" s="81"/>
      <c r="O19" s="81"/>
      <c r="P19" s="81"/>
      <c r="Q19" s="81"/>
      <c r="R19" s="81"/>
      <c r="S19" s="81"/>
      <c r="T19" s="81"/>
      <c r="U19" s="81"/>
      <c r="V19" s="81"/>
      <c r="W19" s="80"/>
      <c r="X19" s="80"/>
      <c r="Y19" s="80"/>
      <c r="Z19" s="80"/>
      <c r="AA19" s="80"/>
      <c r="AB19" s="80"/>
    </row>
    <row r="20" spans="1:85">
      <c r="A20" s="272" t="s">
        <v>872</v>
      </c>
      <c r="B20" s="81"/>
      <c r="C20" s="81"/>
      <c r="D20" s="81"/>
      <c r="E20" s="81"/>
      <c r="F20" s="81"/>
      <c r="G20" s="81"/>
      <c r="H20" s="81"/>
      <c r="I20" s="81"/>
      <c r="J20" s="81"/>
      <c r="K20" s="81"/>
      <c r="L20" s="81"/>
      <c r="M20" s="81"/>
      <c r="N20" s="81"/>
      <c r="O20" s="81"/>
      <c r="P20" s="81"/>
      <c r="Q20" s="81"/>
      <c r="R20" s="81"/>
      <c r="S20" s="81"/>
      <c r="T20" s="81"/>
      <c r="U20" s="81"/>
      <c r="V20" s="81"/>
      <c r="W20" s="80"/>
      <c r="X20" s="80"/>
      <c r="Y20" s="80"/>
      <c r="Z20" s="80"/>
      <c r="AA20" s="80"/>
      <c r="AB20" s="80"/>
    </row>
    <row r="21" spans="1:85" ht="12.5">
      <c r="A21" s="153" t="s">
        <v>873</v>
      </c>
      <c r="B21" s="81">
        <v>311</v>
      </c>
      <c r="C21" s="81">
        <v>363</v>
      </c>
      <c r="D21" s="81">
        <v>409</v>
      </c>
      <c r="E21" s="81">
        <v>445</v>
      </c>
      <c r="F21" s="81">
        <v>604</v>
      </c>
      <c r="G21" s="81">
        <v>697</v>
      </c>
      <c r="H21" s="81">
        <v>872</v>
      </c>
      <c r="I21" s="81">
        <v>973</v>
      </c>
      <c r="J21" s="81">
        <v>1225</v>
      </c>
      <c r="K21" s="81">
        <v>1569</v>
      </c>
      <c r="L21" s="81">
        <v>1668</v>
      </c>
      <c r="M21" s="81">
        <v>1411</v>
      </c>
      <c r="N21" s="81">
        <v>1266</v>
      </c>
      <c r="O21" s="81">
        <v>1160</v>
      </c>
      <c r="P21" s="81">
        <v>1248</v>
      </c>
      <c r="Q21" s="81">
        <v>1258</v>
      </c>
      <c r="R21" s="81">
        <v>1270</v>
      </c>
      <c r="S21" s="81">
        <v>1392</v>
      </c>
      <c r="T21" s="81">
        <v>1770</v>
      </c>
      <c r="U21" s="81">
        <v>1800</v>
      </c>
      <c r="V21" s="81">
        <v>1801</v>
      </c>
      <c r="W21" s="80">
        <v>1918</v>
      </c>
      <c r="X21" s="80">
        <v>1973</v>
      </c>
      <c r="Y21" s="80">
        <v>2067</v>
      </c>
      <c r="Z21" s="80">
        <v>2131</v>
      </c>
      <c r="AA21" s="80">
        <v>2170</v>
      </c>
      <c r="AB21" s="80">
        <v>2202</v>
      </c>
    </row>
    <row r="22" spans="1:85" ht="12.5">
      <c r="A22" s="153" t="s">
        <v>874</v>
      </c>
      <c r="B22" s="81">
        <v>15652.659999999998</v>
      </c>
      <c r="C22" s="81">
        <v>17857.259999999998</v>
      </c>
      <c r="D22" s="81">
        <v>2865.98</v>
      </c>
      <c r="E22" s="81">
        <v>3681.6819999999998</v>
      </c>
      <c r="F22" s="81">
        <v>6731</v>
      </c>
      <c r="G22" s="81">
        <v>7132</v>
      </c>
      <c r="H22" s="81">
        <v>6963</v>
      </c>
      <c r="I22" s="81">
        <v>5100</v>
      </c>
      <c r="J22" s="81">
        <v>7538</v>
      </c>
      <c r="K22" s="81">
        <v>8823</v>
      </c>
      <c r="L22" s="81">
        <v>7959</v>
      </c>
      <c r="M22" s="81">
        <v>7331</v>
      </c>
      <c r="N22" s="81">
        <v>6864</v>
      </c>
      <c r="O22" s="81">
        <v>5502</v>
      </c>
      <c r="P22" s="44">
        <v>4865</v>
      </c>
      <c r="Q22" s="44">
        <v>6166</v>
      </c>
      <c r="R22" s="44">
        <v>6517</v>
      </c>
      <c r="S22" s="44">
        <v>6006</v>
      </c>
      <c r="T22" s="44">
        <v>6170</v>
      </c>
      <c r="U22" s="44">
        <v>9308</v>
      </c>
      <c r="V22" s="44">
        <v>8819</v>
      </c>
      <c r="W22" s="41">
        <v>8501</v>
      </c>
      <c r="X22" s="41">
        <v>8285</v>
      </c>
      <c r="Y22" s="41">
        <v>8353</v>
      </c>
      <c r="Z22" s="41">
        <v>8416</v>
      </c>
      <c r="AA22" s="41">
        <v>8452</v>
      </c>
      <c r="AB22" s="41">
        <v>8467</v>
      </c>
    </row>
    <row r="23" spans="1:85" ht="12.5">
      <c r="A23" s="153" t="s">
        <v>875</v>
      </c>
      <c r="B23" s="81"/>
      <c r="C23" s="81"/>
      <c r="D23" s="81"/>
      <c r="E23" s="81"/>
      <c r="F23" s="81">
        <v>64</v>
      </c>
      <c r="G23" s="81">
        <v>71</v>
      </c>
      <c r="H23" s="81">
        <v>97</v>
      </c>
      <c r="I23" s="81">
        <v>62</v>
      </c>
      <c r="J23" s="81">
        <v>79</v>
      </c>
      <c r="K23" s="81">
        <v>104</v>
      </c>
      <c r="L23" s="81">
        <v>105</v>
      </c>
      <c r="M23" s="81">
        <v>104</v>
      </c>
      <c r="N23" s="81">
        <v>93</v>
      </c>
      <c r="O23" s="81">
        <v>49</v>
      </c>
      <c r="P23" s="44">
        <v>44</v>
      </c>
      <c r="Q23" s="44">
        <v>51</v>
      </c>
      <c r="R23" s="44">
        <v>64.5</v>
      </c>
      <c r="S23" s="44">
        <v>57</v>
      </c>
      <c r="T23" s="44">
        <v>39.5</v>
      </c>
      <c r="U23" s="44">
        <v>67.900000000000006</v>
      </c>
      <c r="V23" s="44">
        <v>94.3</v>
      </c>
      <c r="W23" s="41">
        <v>79.099999999999994</v>
      </c>
      <c r="X23" s="41">
        <v>80</v>
      </c>
      <c r="Y23" s="41">
        <v>76.099999999999994</v>
      </c>
      <c r="Z23" s="41">
        <v>72.400000000000006</v>
      </c>
      <c r="AA23" s="41">
        <v>70.400000000000006</v>
      </c>
      <c r="AB23" s="41">
        <v>67.900000000000006</v>
      </c>
    </row>
    <row r="24" spans="1:85" ht="12.5">
      <c r="A24" s="153" t="s">
        <v>876</v>
      </c>
      <c r="B24" s="81"/>
      <c r="C24" s="81"/>
      <c r="D24" s="81"/>
      <c r="E24" s="81"/>
      <c r="F24" s="81"/>
      <c r="G24" s="81"/>
      <c r="H24" s="81"/>
      <c r="I24" s="81"/>
      <c r="J24" s="81"/>
      <c r="K24" s="81"/>
      <c r="L24" s="81">
        <v>12.2</v>
      </c>
      <c r="M24" s="81"/>
      <c r="N24" s="81">
        <v>12</v>
      </c>
      <c r="O24" s="81">
        <v>8</v>
      </c>
      <c r="P24" s="81">
        <v>8</v>
      </c>
      <c r="Q24" s="81">
        <v>8.1</v>
      </c>
      <c r="R24" s="81">
        <v>10.199999999999999</v>
      </c>
      <c r="S24" s="81">
        <v>10.6</v>
      </c>
      <c r="T24" s="81">
        <v>8.3000000000000007</v>
      </c>
      <c r="U24" s="81">
        <v>10.8</v>
      </c>
      <c r="V24" s="81">
        <v>18.3</v>
      </c>
      <c r="W24" s="80">
        <v>14.9</v>
      </c>
      <c r="X24" s="80">
        <v>14.6</v>
      </c>
      <c r="Y24" s="80">
        <v>14.1</v>
      </c>
      <c r="Z24" s="80">
        <v>13.5</v>
      </c>
      <c r="AA24" s="80">
        <v>13.1</v>
      </c>
      <c r="AB24" s="80">
        <v>12.5</v>
      </c>
    </row>
    <row r="25" spans="1:85" ht="12.5">
      <c r="A25" s="153" t="s">
        <v>877</v>
      </c>
      <c r="B25" s="81"/>
      <c r="C25" s="81"/>
      <c r="D25" s="81"/>
      <c r="E25" s="81"/>
      <c r="F25" s="81"/>
      <c r="G25" s="81"/>
      <c r="H25" s="81"/>
      <c r="I25" s="81"/>
      <c r="J25" s="81"/>
      <c r="K25" s="81"/>
      <c r="L25" s="81">
        <v>105</v>
      </c>
      <c r="M25" s="81"/>
      <c r="N25" s="81">
        <v>93</v>
      </c>
      <c r="O25" s="81">
        <v>49</v>
      </c>
      <c r="P25" s="81">
        <v>44</v>
      </c>
      <c r="Q25" s="81">
        <v>51</v>
      </c>
      <c r="R25" s="81">
        <v>64.5</v>
      </c>
      <c r="S25" s="81">
        <v>57</v>
      </c>
      <c r="T25" s="81">
        <v>39.5</v>
      </c>
      <c r="U25" s="81">
        <v>67.900000000000006</v>
      </c>
      <c r="V25" s="81">
        <v>94.3</v>
      </c>
      <c r="W25" s="80">
        <v>79.099999999999994</v>
      </c>
      <c r="X25" s="80">
        <v>80</v>
      </c>
      <c r="Y25" s="80">
        <v>76.099999999999994</v>
      </c>
      <c r="Z25" s="80">
        <v>72.400000000000006</v>
      </c>
      <c r="AA25" s="80">
        <v>70.400000000000006</v>
      </c>
      <c r="AB25" s="80">
        <v>67.900000000000006</v>
      </c>
    </row>
    <row r="26" spans="1:85" ht="12.5">
      <c r="A26" s="153" t="s">
        <v>878</v>
      </c>
      <c r="B26" s="81"/>
      <c r="C26" s="81"/>
      <c r="D26" s="81"/>
      <c r="E26" s="81"/>
      <c r="F26" s="81"/>
      <c r="G26" s="81"/>
      <c r="H26" s="81"/>
      <c r="I26" s="81"/>
      <c r="J26" s="81"/>
      <c r="K26" s="81"/>
      <c r="L26" s="81">
        <v>17542</v>
      </c>
      <c r="M26" s="81">
        <v>15030</v>
      </c>
      <c r="N26" s="81">
        <v>16847</v>
      </c>
      <c r="O26" s="81">
        <v>11831</v>
      </c>
      <c r="P26" s="81">
        <v>9595</v>
      </c>
      <c r="Q26" s="81">
        <v>10415</v>
      </c>
      <c r="R26" s="81">
        <v>13109</v>
      </c>
      <c r="S26" s="81">
        <v>10960</v>
      </c>
      <c r="T26" s="81">
        <v>10639</v>
      </c>
      <c r="U26" s="81">
        <v>17147</v>
      </c>
      <c r="V26" s="81">
        <v>20532</v>
      </c>
      <c r="W26" s="80">
        <v>19028</v>
      </c>
      <c r="X26" s="80">
        <v>17745</v>
      </c>
      <c r="Y26" s="80">
        <v>18201</v>
      </c>
      <c r="Z26" s="80">
        <v>18607</v>
      </c>
      <c r="AA26" s="80">
        <v>18884</v>
      </c>
      <c r="AB26" s="80">
        <v>19021</v>
      </c>
    </row>
    <row r="27" spans="1:85" s="15" customFormat="1" ht="12.5">
      <c r="A27" s="153" t="s">
        <v>879</v>
      </c>
      <c r="B27" s="81"/>
      <c r="C27" s="81"/>
      <c r="D27" s="81"/>
      <c r="E27" s="81"/>
      <c r="F27" s="81"/>
      <c r="G27" s="81"/>
      <c r="H27" s="81"/>
      <c r="I27" s="81"/>
      <c r="J27" s="81"/>
      <c r="K27" s="81"/>
      <c r="L27" s="81">
        <v>28761</v>
      </c>
      <c r="M27" s="81">
        <v>24600</v>
      </c>
      <c r="N27" s="81">
        <v>30724</v>
      </c>
      <c r="O27" s="81">
        <v>29255</v>
      </c>
      <c r="P27" s="81">
        <v>25639</v>
      </c>
      <c r="Q27" s="81">
        <v>55988</v>
      </c>
      <c r="R27" s="81">
        <v>72820</v>
      </c>
      <c r="S27" s="81">
        <v>22836</v>
      </c>
      <c r="T27" s="81">
        <v>21483</v>
      </c>
      <c r="U27" s="81">
        <v>44430</v>
      </c>
      <c r="V27" s="81">
        <v>51427</v>
      </c>
      <c r="W27" s="80">
        <v>25953</v>
      </c>
      <c r="X27" s="80">
        <v>24632</v>
      </c>
      <c r="Y27" s="80">
        <v>24293</v>
      </c>
      <c r="Z27" s="80">
        <v>24501</v>
      </c>
      <c r="AA27" s="80">
        <v>24019</v>
      </c>
      <c r="AB27" s="80">
        <v>23797</v>
      </c>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row>
    <row r="28" spans="1:85" s="15" customFormat="1">
      <c r="A28" s="273"/>
      <c r="B28" s="116"/>
      <c r="C28" s="116"/>
      <c r="D28" s="116"/>
      <c r="E28" s="116"/>
      <c r="F28" s="116"/>
      <c r="G28" s="116"/>
      <c r="H28" s="116"/>
      <c r="I28" s="116"/>
      <c r="J28" s="116"/>
      <c r="K28" s="116"/>
      <c r="L28" s="116"/>
      <c r="M28" s="116"/>
      <c r="N28" s="116"/>
      <c r="O28" s="116"/>
      <c r="P28" s="116"/>
      <c r="Q28" s="116"/>
      <c r="R28" s="116"/>
      <c r="S28" s="116"/>
      <c r="T28" s="849"/>
      <c r="U28" s="849"/>
      <c r="V28" s="849"/>
      <c r="W28" s="850"/>
      <c r="X28" s="850"/>
      <c r="Y28" s="850"/>
      <c r="Z28" s="850"/>
      <c r="AA28" s="850"/>
      <c r="AB28" s="850"/>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row>
    <row r="29" spans="1:85" ht="20">
      <c r="A29" s="845" t="s">
        <v>920</v>
      </c>
      <c r="B29" s="81"/>
      <c r="C29" s="81"/>
      <c r="D29" s="81"/>
      <c r="E29" s="81"/>
      <c r="F29" s="81"/>
      <c r="G29" s="81"/>
      <c r="H29" s="81"/>
      <c r="I29" s="81"/>
      <c r="J29" s="81"/>
      <c r="K29" s="81"/>
      <c r="L29" s="81"/>
      <c r="M29" s="81"/>
      <c r="N29" s="81"/>
      <c r="O29" s="81"/>
      <c r="P29" s="81"/>
      <c r="Q29" s="81"/>
      <c r="R29" s="81"/>
      <c r="S29" s="81"/>
      <c r="T29" s="81"/>
      <c r="U29" s="263"/>
      <c r="V29" s="263"/>
      <c r="W29" s="263"/>
      <c r="X29" s="263"/>
      <c r="Y29" s="263"/>
      <c r="Z29" s="263"/>
      <c r="AA29" s="263"/>
    </row>
    <row r="30" spans="1:85" s="12" customFormat="1" ht="15.5">
      <c r="A30" s="698" t="s">
        <v>859</v>
      </c>
      <c r="B30" s="699">
        <v>2002</v>
      </c>
      <c r="C30" s="699">
        <v>2003</v>
      </c>
      <c r="D30" s="699">
        <v>2004</v>
      </c>
      <c r="E30" s="699">
        <v>2005</v>
      </c>
      <c r="F30" s="699">
        <v>2006</v>
      </c>
      <c r="G30" s="699">
        <v>2007</v>
      </c>
      <c r="H30" s="699">
        <v>2008</v>
      </c>
      <c r="I30" s="699">
        <v>2009</v>
      </c>
      <c r="J30" s="699">
        <v>2010</v>
      </c>
      <c r="K30" s="699">
        <v>2011</v>
      </c>
      <c r="L30" s="699">
        <v>2012</v>
      </c>
      <c r="M30" s="699">
        <v>2013</v>
      </c>
      <c r="N30" s="699">
        <v>2014</v>
      </c>
      <c r="O30" s="699">
        <v>2015</v>
      </c>
      <c r="P30" s="699">
        <v>2016</v>
      </c>
      <c r="Q30" s="699">
        <v>2017</v>
      </c>
      <c r="R30" s="699">
        <v>2018</v>
      </c>
      <c r="S30" s="699">
        <v>2019</v>
      </c>
      <c r="T30" s="699">
        <v>2020</v>
      </c>
      <c r="U30" s="846">
        <v>2021</v>
      </c>
      <c r="V30" s="846">
        <v>2022</v>
      </c>
      <c r="W30" s="846">
        <v>2023</v>
      </c>
      <c r="X30" s="846">
        <v>2024</v>
      </c>
      <c r="Y30" s="846">
        <v>2025</v>
      </c>
      <c r="Z30" s="846">
        <v>2026</v>
      </c>
      <c r="AA30" s="846">
        <v>2027</v>
      </c>
    </row>
    <row r="31" spans="1:85" s="12" customFormat="1" ht="15.5">
      <c r="A31" s="614" t="s">
        <v>860</v>
      </c>
      <c r="B31" s="378" t="s">
        <v>249</v>
      </c>
      <c r="C31" s="378" t="s">
        <v>249</v>
      </c>
      <c r="D31" s="378" t="s">
        <v>249</v>
      </c>
      <c r="E31" s="378" t="s">
        <v>249</v>
      </c>
      <c r="F31" s="378" t="s">
        <v>249</v>
      </c>
      <c r="G31" s="378" t="s">
        <v>249</v>
      </c>
      <c r="H31" s="378" t="s">
        <v>249</v>
      </c>
      <c r="I31" s="378" t="s">
        <v>249</v>
      </c>
      <c r="J31" s="378" t="s">
        <v>249</v>
      </c>
      <c r="K31" s="378" t="s">
        <v>249</v>
      </c>
      <c r="L31" s="378" t="s">
        <v>249</v>
      </c>
      <c r="M31" s="378" t="s">
        <v>249</v>
      </c>
      <c r="N31" s="378" t="s">
        <v>249</v>
      </c>
      <c r="O31" s="378" t="s">
        <v>249</v>
      </c>
      <c r="P31" s="384" t="s">
        <v>249</v>
      </c>
      <c r="Q31" s="384" t="s">
        <v>249</v>
      </c>
      <c r="R31" s="384" t="s">
        <v>249</v>
      </c>
      <c r="S31" s="384" t="s">
        <v>249</v>
      </c>
      <c r="T31" s="384" t="s">
        <v>249</v>
      </c>
      <c r="U31" s="385" t="s">
        <v>250</v>
      </c>
      <c r="V31" s="385" t="s">
        <v>250</v>
      </c>
      <c r="W31" s="385" t="s">
        <v>251</v>
      </c>
      <c r="X31" s="385" t="s">
        <v>251</v>
      </c>
      <c r="Y31" s="385" t="s">
        <v>251</v>
      </c>
      <c r="Z31" s="385" t="s">
        <v>251</v>
      </c>
      <c r="AA31" s="385" t="s">
        <v>251</v>
      </c>
    </row>
    <row r="32" spans="1:85" s="12" customFormat="1" ht="12.5">
      <c r="A32" s="700"/>
      <c r="B32" s="141"/>
      <c r="C32" s="141"/>
      <c r="D32" s="141"/>
      <c r="E32" s="141"/>
      <c r="F32" s="141"/>
      <c r="G32" s="141"/>
      <c r="H32" s="141"/>
      <c r="I32" s="141"/>
      <c r="J32" s="141"/>
      <c r="K32" s="141"/>
      <c r="L32" s="141"/>
      <c r="M32" s="141"/>
      <c r="N32" s="141" t="s">
        <v>188</v>
      </c>
      <c r="O32" s="141" t="s">
        <v>188</v>
      </c>
      <c r="P32" s="146" t="s">
        <v>188</v>
      </c>
      <c r="Q32" s="146" t="s">
        <v>170</v>
      </c>
      <c r="R32" s="146" t="s">
        <v>163</v>
      </c>
      <c r="S32" s="146" t="s">
        <v>157</v>
      </c>
      <c r="T32" s="146" t="s">
        <v>157</v>
      </c>
      <c r="U32" s="383" t="s">
        <v>253</v>
      </c>
      <c r="V32" s="383" t="s">
        <v>253</v>
      </c>
      <c r="W32" s="383" t="s">
        <v>253</v>
      </c>
      <c r="X32" s="383" t="s">
        <v>253</v>
      </c>
      <c r="Y32" s="383" t="s">
        <v>253</v>
      </c>
      <c r="Z32" s="383" t="s">
        <v>253</v>
      </c>
      <c r="AA32" s="383" t="s">
        <v>253</v>
      </c>
    </row>
    <row r="33" spans="1:27" s="12" customFormat="1" ht="13.4" customHeight="1">
      <c r="A33" s="701"/>
      <c r="B33" s="141"/>
      <c r="C33" s="141"/>
      <c r="D33" s="141"/>
      <c r="E33" s="141"/>
      <c r="F33" s="141"/>
      <c r="G33" s="141"/>
      <c r="H33" s="141"/>
      <c r="I33" s="141"/>
      <c r="J33" s="141"/>
      <c r="K33" s="141"/>
      <c r="L33" s="141"/>
      <c r="M33" s="141"/>
      <c r="N33" s="141"/>
      <c r="O33" s="141"/>
      <c r="P33" s="146"/>
      <c r="Q33" s="146"/>
      <c r="R33" s="146"/>
      <c r="S33" s="146"/>
      <c r="T33" s="146"/>
      <c r="U33" s="383"/>
      <c r="V33" s="383"/>
      <c r="W33" s="383"/>
      <c r="X33" s="383"/>
      <c r="Y33" s="383"/>
      <c r="Z33" s="383"/>
      <c r="AA33" s="383"/>
    </row>
    <row r="34" spans="1:27" s="12" customFormat="1" ht="13.4" customHeight="1">
      <c r="A34" s="701" t="s">
        <v>861</v>
      </c>
      <c r="B34" s="141"/>
      <c r="C34" s="141"/>
      <c r="D34" s="141"/>
      <c r="E34" s="141"/>
      <c r="F34" s="141"/>
      <c r="G34" s="141"/>
      <c r="H34" s="141"/>
      <c r="I34" s="141"/>
      <c r="J34" s="141"/>
      <c r="K34" s="141"/>
      <c r="L34" s="141"/>
      <c r="M34" s="141"/>
      <c r="N34" s="141"/>
      <c r="O34" s="141"/>
      <c r="P34" s="146"/>
      <c r="Q34" s="146"/>
      <c r="R34" s="146"/>
      <c r="S34" s="146"/>
      <c r="T34" s="146"/>
      <c r="U34" s="383"/>
      <c r="V34" s="383"/>
      <c r="W34" s="383"/>
      <c r="X34" s="383"/>
      <c r="Y34" s="383"/>
      <c r="Z34" s="383"/>
      <c r="AA34" s="383"/>
    </row>
    <row r="35" spans="1:27" s="12" customFormat="1" ht="13.4" customHeight="1">
      <c r="A35" s="700" t="s">
        <v>862</v>
      </c>
      <c r="B35" s="263"/>
      <c r="C35" s="263"/>
      <c r="D35" s="263"/>
      <c r="E35" s="263"/>
      <c r="F35" s="263"/>
      <c r="G35" s="263"/>
      <c r="H35" s="263"/>
      <c r="I35" s="263"/>
      <c r="J35" s="263"/>
      <c r="K35" s="263"/>
      <c r="L35" s="263"/>
      <c r="M35" s="263"/>
      <c r="N35" s="263">
        <v>12.5</v>
      </c>
      <c r="O35" s="263">
        <v>10.5</v>
      </c>
      <c r="P35" s="263">
        <v>2</v>
      </c>
      <c r="Q35" s="263">
        <v>3.5</v>
      </c>
      <c r="R35" s="263">
        <v>-0.3</v>
      </c>
      <c r="S35" s="263">
        <v>4.5</v>
      </c>
      <c r="T35" s="263">
        <v>-3.5</v>
      </c>
      <c r="U35" s="425">
        <v>0.1</v>
      </c>
      <c r="V35" s="425">
        <v>4.5999999999999996</v>
      </c>
      <c r="W35" s="425">
        <v>4</v>
      </c>
      <c r="X35" s="425">
        <v>3.6</v>
      </c>
      <c r="Y35" s="425">
        <v>3.7</v>
      </c>
      <c r="Z35" s="425">
        <v>3.7</v>
      </c>
      <c r="AA35" s="425">
        <v>3.8</v>
      </c>
    </row>
    <row r="36" spans="1:27" s="12" customFormat="1" ht="12.5">
      <c r="A36" s="700" t="s">
        <v>863</v>
      </c>
      <c r="B36" s="263"/>
      <c r="C36" s="263"/>
      <c r="D36" s="263"/>
      <c r="E36" s="263"/>
      <c r="F36" s="263"/>
      <c r="G36" s="263"/>
      <c r="H36" s="263"/>
      <c r="I36" s="263"/>
      <c r="J36" s="263"/>
      <c r="K36" s="263"/>
      <c r="L36" s="263"/>
      <c r="M36" s="263"/>
      <c r="N36" s="263">
        <v>3.3</v>
      </c>
      <c r="O36" s="263">
        <v>0.7</v>
      </c>
      <c r="P36" s="263">
        <v>0.7</v>
      </c>
      <c r="Q36" s="263">
        <v>1.5</v>
      </c>
      <c r="R36" s="263">
        <v>4</v>
      </c>
      <c r="S36" s="263">
        <v>1.6</v>
      </c>
      <c r="T36" s="263">
        <v>-1.2</v>
      </c>
      <c r="U36" s="425">
        <v>4.8</v>
      </c>
      <c r="V36" s="425">
        <v>4.5</v>
      </c>
      <c r="W36" s="425">
        <v>4.5999999999999996</v>
      </c>
      <c r="X36" s="425">
        <v>4.5</v>
      </c>
      <c r="Y36" s="425">
        <v>4.9000000000000004</v>
      </c>
      <c r="Z36" s="425">
        <v>4.9000000000000004</v>
      </c>
      <c r="AA36" s="425">
        <v>5</v>
      </c>
    </row>
    <row r="37" spans="1:27" s="12" customFormat="1" ht="12.5">
      <c r="A37" s="700"/>
      <c r="B37" s="263"/>
      <c r="C37" s="263"/>
      <c r="D37" s="263"/>
      <c r="E37" s="263"/>
      <c r="F37" s="263"/>
      <c r="G37" s="263"/>
      <c r="H37" s="263"/>
      <c r="I37" s="263"/>
      <c r="J37" s="263"/>
      <c r="K37" s="263"/>
      <c r="L37" s="263"/>
      <c r="M37" s="263"/>
      <c r="N37" s="263"/>
      <c r="O37" s="263"/>
      <c r="P37" s="263"/>
      <c r="Q37" s="263"/>
      <c r="R37" s="263"/>
      <c r="S37" s="263"/>
      <c r="T37" s="263"/>
      <c r="U37" s="425"/>
      <c r="V37" s="425"/>
      <c r="W37" s="425"/>
      <c r="X37" s="425"/>
      <c r="Y37" s="425"/>
      <c r="Z37" s="425"/>
      <c r="AA37" s="425"/>
    </row>
    <row r="38" spans="1:27" s="12" customFormat="1">
      <c r="A38" s="701" t="s">
        <v>864</v>
      </c>
      <c r="B38" s="263"/>
      <c r="C38" s="263"/>
      <c r="D38" s="263"/>
      <c r="E38" s="263"/>
      <c r="F38" s="263"/>
      <c r="G38" s="263"/>
      <c r="H38" s="263"/>
      <c r="I38" s="263"/>
      <c r="J38" s="263"/>
      <c r="K38" s="263"/>
      <c r="L38" s="263"/>
      <c r="M38" s="263"/>
      <c r="N38" s="263"/>
      <c r="O38" s="263"/>
      <c r="P38" s="263"/>
      <c r="Q38" s="263"/>
      <c r="R38" s="263"/>
      <c r="S38" s="263"/>
      <c r="T38" s="263"/>
      <c r="U38" s="425"/>
      <c r="V38" s="425"/>
      <c r="W38" s="425"/>
      <c r="X38" s="425"/>
      <c r="Y38" s="425"/>
      <c r="Z38" s="425"/>
      <c r="AA38" s="425"/>
    </row>
    <row r="39" spans="1:27" s="12" customFormat="1" ht="12.5">
      <c r="A39" s="700" t="s">
        <v>865</v>
      </c>
      <c r="B39" s="263">
        <v>11.8</v>
      </c>
      <c r="C39" s="263">
        <v>14.7</v>
      </c>
      <c r="D39" s="263">
        <v>2.1</v>
      </c>
      <c r="E39" s="263">
        <v>1.7</v>
      </c>
      <c r="F39" s="263">
        <v>2.4</v>
      </c>
      <c r="G39" s="263">
        <v>0.9</v>
      </c>
      <c r="H39" s="263">
        <v>10.8</v>
      </c>
      <c r="I39" s="263">
        <v>7</v>
      </c>
      <c r="J39" s="263">
        <v>6</v>
      </c>
      <c r="K39" s="263">
        <v>8.5</v>
      </c>
      <c r="L39" s="263">
        <v>2.2000000000000002</v>
      </c>
      <c r="M39" s="263">
        <v>5</v>
      </c>
      <c r="N39" s="263">
        <v>5.2</v>
      </c>
      <c r="O39" s="263">
        <v>6</v>
      </c>
      <c r="P39" s="263">
        <v>6.7</v>
      </c>
      <c r="Q39" s="263">
        <v>5.4</v>
      </c>
      <c r="R39" s="263">
        <v>4.7</v>
      </c>
      <c r="S39" s="263">
        <v>3.6</v>
      </c>
      <c r="T39" s="263">
        <v>4.9000000000000004</v>
      </c>
      <c r="U39" s="425">
        <v>4.5</v>
      </c>
      <c r="V39" s="425">
        <v>6.6</v>
      </c>
      <c r="W39" s="425">
        <v>5.7</v>
      </c>
      <c r="X39" s="425">
        <v>5.5</v>
      </c>
      <c r="Y39" s="425">
        <v>5.2</v>
      </c>
      <c r="Z39" s="425">
        <v>5</v>
      </c>
      <c r="AA39" s="425">
        <v>5</v>
      </c>
    </row>
    <row r="40" spans="1:27" s="12" customFormat="1" ht="12.5">
      <c r="A40" s="700" t="s">
        <v>866</v>
      </c>
      <c r="B40" s="263">
        <v>14.8</v>
      </c>
      <c r="C40" s="263">
        <v>8.5</v>
      </c>
      <c r="D40" s="263">
        <v>2.4</v>
      </c>
      <c r="E40" s="263">
        <v>4.5</v>
      </c>
      <c r="F40" s="263">
        <v>-0.9</v>
      </c>
      <c r="G40" s="263">
        <v>3.2</v>
      </c>
      <c r="H40" s="263">
        <v>11.2</v>
      </c>
      <c r="I40" s="263">
        <v>5.7</v>
      </c>
      <c r="J40" s="263">
        <v>7.2</v>
      </c>
      <c r="K40" s="263">
        <v>6.9</v>
      </c>
      <c r="L40" s="263">
        <v>1.6</v>
      </c>
      <c r="M40" s="263">
        <v>2.9</v>
      </c>
      <c r="N40" s="263">
        <v>6.6</v>
      </c>
      <c r="O40" s="263">
        <v>6.4</v>
      </c>
      <c r="P40" s="263">
        <v>6.6</v>
      </c>
      <c r="Q40" s="263">
        <v>4.7</v>
      </c>
      <c r="R40" s="263">
        <v>4.9000000000000004</v>
      </c>
      <c r="S40" s="263">
        <v>2.7</v>
      </c>
      <c r="T40" s="263">
        <v>5.0999999999999996</v>
      </c>
      <c r="U40" s="425">
        <v>5.7</v>
      </c>
      <c r="V40" s="425">
        <v>6.7</v>
      </c>
      <c r="W40" s="425">
        <v>5.2</v>
      </c>
      <c r="X40" s="425">
        <v>5.0999999999999996</v>
      </c>
      <c r="Y40" s="425">
        <v>5.3</v>
      </c>
      <c r="Z40" s="425">
        <v>5.8</v>
      </c>
      <c r="AA40" s="425">
        <v>4.8</v>
      </c>
    </row>
    <row r="41" spans="1:27" s="12" customFormat="1" ht="12.5">
      <c r="A41" s="700"/>
      <c r="B41" s="263"/>
      <c r="C41" s="263"/>
      <c r="D41" s="263"/>
      <c r="E41" s="263"/>
      <c r="F41" s="263"/>
      <c r="G41" s="263"/>
      <c r="H41" s="263"/>
      <c r="I41" s="263"/>
      <c r="J41" s="263"/>
      <c r="K41" s="263"/>
      <c r="L41" s="263"/>
      <c r="M41" s="263"/>
      <c r="N41" s="263"/>
      <c r="O41" s="263"/>
      <c r="P41" s="263"/>
      <c r="Q41" s="263"/>
      <c r="R41" s="263"/>
      <c r="S41" s="263"/>
      <c r="T41" s="263"/>
      <c r="U41" s="425"/>
      <c r="V41" s="425"/>
      <c r="W41" s="425"/>
      <c r="X41" s="425"/>
      <c r="Y41" s="425"/>
      <c r="Z41" s="425"/>
      <c r="AA41" s="425"/>
    </row>
    <row r="42" spans="1:27" s="12" customFormat="1">
      <c r="A42" s="701" t="s">
        <v>867</v>
      </c>
      <c r="B42" s="263"/>
      <c r="C42" s="263"/>
      <c r="D42" s="263"/>
      <c r="E42" s="263"/>
      <c r="F42" s="263"/>
      <c r="G42" s="263"/>
      <c r="H42" s="263"/>
      <c r="I42" s="263"/>
      <c r="J42" s="263"/>
      <c r="K42" s="263"/>
      <c r="L42" s="263"/>
      <c r="M42" s="263"/>
      <c r="N42" s="263"/>
      <c r="O42" s="263"/>
      <c r="P42" s="263"/>
      <c r="Q42" s="263"/>
      <c r="R42" s="263"/>
      <c r="S42" s="263"/>
      <c r="T42" s="263"/>
      <c r="U42" s="425"/>
      <c r="V42" s="425"/>
      <c r="W42" s="425"/>
      <c r="X42" s="425"/>
      <c r="Y42" s="425"/>
      <c r="Z42" s="425"/>
      <c r="AA42" s="425"/>
    </row>
    <row r="43" spans="1:27" s="12" customFormat="1" ht="12.5">
      <c r="A43" s="700" t="s">
        <v>868</v>
      </c>
      <c r="B43" s="263">
        <v>70.8</v>
      </c>
      <c r="C43" s="263">
        <v>86.7</v>
      </c>
      <c r="D43" s="263">
        <v>95.7</v>
      </c>
      <c r="E43" s="263">
        <v>97.6</v>
      </c>
      <c r="F43" s="263">
        <v>98</v>
      </c>
      <c r="G43" s="263">
        <v>100</v>
      </c>
      <c r="H43" s="263">
        <v>119</v>
      </c>
      <c r="I43" s="263">
        <v>122</v>
      </c>
      <c r="J43" s="263">
        <v>127</v>
      </c>
      <c r="K43" s="263">
        <v>155</v>
      </c>
      <c r="L43" s="263">
        <v>175.2</v>
      </c>
      <c r="M43" s="263">
        <v>164.1</v>
      </c>
      <c r="N43" s="263">
        <v>153.19999999999999</v>
      </c>
      <c r="O43" s="263">
        <v>141</v>
      </c>
      <c r="P43" s="263">
        <v>129.4</v>
      </c>
      <c r="Q43" s="263">
        <v>132.9</v>
      </c>
      <c r="R43" s="263">
        <v>131.6</v>
      </c>
      <c r="S43" s="263">
        <v>138.69999999999999</v>
      </c>
      <c r="T43" s="263">
        <v>140.6</v>
      </c>
      <c r="U43" s="425">
        <v>123.3</v>
      </c>
      <c r="V43" s="425">
        <v>128.80000000000001</v>
      </c>
      <c r="W43" s="425">
        <v>133.80000000000001</v>
      </c>
      <c r="X43" s="425">
        <v>133.80000000000001</v>
      </c>
      <c r="Y43" s="425">
        <v>133.80000000000001</v>
      </c>
      <c r="Z43" s="425">
        <v>133.80000000000001</v>
      </c>
      <c r="AA43" s="425">
        <v>133.80000000000001</v>
      </c>
    </row>
    <row r="44" spans="1:27" s="12" customFormat="1" ht="12.5">
      <c r="A44" s="700"/>
      <c r="B44" s="263"/>
      <c r="C44" s="263"/>
      <c r="D44" s="263"/>
      <c r="E44" s="263"/>
      <c r="F44" s="263"/>
      <c r="G44" s="263"/>
      <c r="H44" s="263"/>
      <c r="I44" s="263"/>
      <c r="J44" s="263"/>
      <c r="K44" s="263"/>
      <c r="L44" s="263"/>
      <c r="M44" s="263"/>
      <c r="N44" s="263"/>
      <c r="O44" s="263"/>
      <c r="P44" s="263"/>
      <c r="Q44" s="263"/>
      <c r="R44" s="263"/>
      <c r="S44" s="263"/>
      <c r="T44" s="263"/>
      <c r="U44" s="425"/>
      <c r="V44" s="425"/>
      <c r="W44" s="425"/>
      <c r="X44" s="425"/>
      <c r="Y44" s="425"/>
      <c r="Z44" s="425"/>
      <c r="AA44" s="425"/>
    </row>
    <row r="45" spans="1:27" s="12" customFormat="1">
      <c r="A45" s="701" t="s">
        <v>869</v>
      </c>
      <c r="B45" s="263"/>
      <c r="C45" s="263"/>
      <c r="D45" s="263"/>
      <c r="E45" s="263"/>
      <c r="F45" s="263"/>
      <c r="G45" s="263"/>
      <c r="H45" s="263"/>
      <c r="I45" s="263"/>
      <c r="J45" s="263"/>
      <c r="K45" s="263"/>
      <c r="L45" s="263"/>
      <c r="M45" s="263"/>
      <c r="N45" s="263"/>
      <c r="O45" s="263"/>
      <c r="P45" s="702"/>
      <c r="Q45" s="702"/>
      <c r="R45" s="702"/>
      <c r="S45" s="702"/>
      <c r="T45" s="702"/>
      <c r="U45" s="847"/>
      <c r="V45" s="847"/>
      <c r="W45" s="847"/>
      <c r="X45" s="847"/>
      <c r="Y45" s="847"/>
      <c r="Z45" s="847"/>
      <c r="AA45" s="847"/>
    </row>
    <row r="46" spans="1:27" s="12" customFormat="1" ht="12.5">
      <c r="A46" s="700" t="s">
        <v>870</v>
      </c>
      <c r="B46" s="702">
        <v>13.3</v>
      </c>
      <c r="C46" s="702">
        <v>18.3</v>
      </c>
      <c r="D46" s="702">
        <v>9</v>
      </c>
      <c r="E46" s="702">
        <v>4.5</v>
      </c>
      <c r="F46" s="702">
        <v>5</v>
      </c>
      <c r="G46" s="702">
        <v>5</v>
      </c>
      <c r="H46" s="702">
        <v>5.9</v>
      </c>
      <c r="I46" s="702">
        <v>7.3</v>
      </c>
      <c r="J46" s="702">
        <v>5.5</v>
      </c>
      <c r="K46" s="702">
        <v>7.75</v>
      </c>
      <c r="L46" s="702">
        <v>6.75</v>
      </c>
      <c r="M46" s="702">
        <v>6.25</v>
      </c>
      <c r="N46" s="702">
        <v>6.25</v>
      </c>
      <c r="O46" s="702">
        <v>6.25</v>
      </c>
      <c r="P46" s="702">
        <v>6.25</v>
      </c>
      <c r="Q46" s="702">
        <v>6.25</v>
      </c>
      <c r="R46" s="702">
        <v>6.25</v>
      </c>
      <c r="S46" s="702">
        <v>5.5</v>
      </c>
      <c r="T46" s="702">
        <v>3</v>
      </c>
      <c r="U46" s="847">
        <v>3</v>
      </c>
      <c r="V46" s="847">
        <v>3.25</v>
      </c>
      <c r="W46" s="847">
        <v>3.25</v>
      </c>
      <c r="X46" s="847">
        <v>3.25</v>
      </c>
      <c r="Y46" s="847">
        <v>3.25</v>
      </c>
      <c r="Z46" s="847">
        <v>3.25</v>
      </c>
      <c r="AA46" s="847">
        <v>3.25</v>
      </c>
    </row>
    <row r="47" spans="1:27" s="12" customFormat="1" ht="12.5">
      <c r="A47" s="700" t="s">
        <v>871</v>
      </c>
      <c r="B47" s="263"/>
      <c r="C47" s="263"/>
      <c r="D47" s="263"/>
      <c r="E47" s="263"/>
      <c r="F47" s="263">
        <v>6</v>
      </c>
      <c r="G47" s="263">
        <v>5.7</v>
      </c>
      <c r="H47" s="263">
        <v>7.6</v>
      </c>
      <c r="I47" s="263">
        <v>9.1999999999999993</v>
      </c>
      <c r="J47" s="263">
        <v>8.1</v>
      </c>
      <c r="K47" s="263">
        <v>9</v>
      </c>
      <c r="L47" s="263">
        <v>5</v>
      </c>
      <c r="M47" s="263">
        <v>8</v>
      </c>
      <c r="N47" s="263">
        <v>8</v>
      </c>
      <c r="O47" s="263">
        <v>9.6999999999999993</v>
      </c>
      <c r="P47" s="263">
        <v>9.6999999999999993</v>
      </c>
      <c r="Q47" s="263">
        <v>9.6999999999999993</v>
      </c>
      <c r="R47" s="263">
        <v>9</v>
      </c>
      <c r="S47" s="263">
        <v>10.5</v>
      </c>
      <c r="T47" s="263">
        <v>9</v>
      </c>
      <c r="U47" s="425">
        <v>9</v>
      </c>
      <c r="V47" s="425">
        <v>6</v>
      </c>
      <c r="W47" s="425">
        <v>6</v>
      </c>
      <c r="X47" s="425">
        <v>6</v>
      </c>
      <c r="Y47" s="425">
        <v>6</v>
      </c>
      <c r="Z47" s="425">
        <v>6</v>
      </c>
      <c r="AA47" s="425">
        <v>6</v>
      </c>
    </row>
    <row r="48" spans="1:27" s="12" customFormat="1" ht="12.5">
      <c r="A48" s="700"/>
      <c r="B48" s="263"/>
      <c r="C48" s="263"/>
      <c r="D48" s="263"/>
      <c r="E48" s="263"/>
      <c r="F48" s="263"/>
      <c r="G48" s="263"/>
      <c r="H48" s="263"/>
      <c r="I48" s="263"/>
      <c r="J48" s="263"/>
      <c r="K48" s="263"/>
      <c r="L48" s="263"/>
      <c r="M48" s="263"/>
      <c r="N48" s="263"/>
      <c r="O48" s="263"/>
      <c r="P48" s="263"/>
      <c r="Q48" s="263"/>
      <c r="R48" s="263"/>
      <c r="S48" s="263"/>
      <c r="T48" s="263"/>
      <c r="U48" s="425"/>
      <c r="V48" s="425"/>
      <c r="W48" s="425"/>
      <c r="X48" s="425"/>
      <c r="Y48" s="425"/>
      <c r="Z48" s="425"/>
      <c r="AA48" s="425"/>
    </row>
    <row r="49" spans="1:85" s="12" customFormat="1">
      <c r="A49" s="701" t="s">
        <v>872</v>
      </c>
      <c r="B49" s="263"/>
      <c r="C49" s="263"/>
      <c r="D49" s="263"/>
      <c r="E49" s="263"/>
      <c r="F49" s="263"/>
      <c r="G49" s="263"/>
      <c r="H49" s="263"/>
      <c r="I49" s="263"/>
      <c r="J49" s="263"/>
      <c r="K49" s="263"/>
      <c r="L49" s="263"/>
      <c r="M49" s="263"/>
      <c r="N49" s="263"/>
      <c r="O49" s="263"/>
      <c r="P49" s="263"/>
      <c r="Q49" s="263"/>
      <c r="R49" s="263"/>
      <c r="S49" s="263"/>
      <c r="T49" s="263"/>
      <c r="U49" s="425"/>
      <c r="V49" s="425"/>
      <c r="W49" s="425"/>
      <c r="X49" s="425"/>
      <c r="Y49" s="425"/>
      <c r="Z49" s="425"/>
      <c r="AA49" s="425"/>
    </row>
    <row r="50" spans="1:85" s="12" customFormat="1" ht="12.5">
      <c r="A50" s="700" t="s">
        <v>873</v>
      </c>
      <c r="B50" s="263">
        <v>311</v>
      </c>
      <c r="C50" s="263">
        <v>363</v>
      </c>
      <c r="D50" s="263">
        <v>409</v>
      </c>
      <c r="E50" s="263">
        <v>445</v>
      </c>
      <c r="F50" s="263">
        <v>604</v>
      </c>
      <c r="G50" s="263">
        <v>697</v>
      </c>
      <c r="H50" s="263">
        <v>872</v>
      </c>
      <c r="I50" s="263">
        <v>973</v>
      </c>
      <c r="J50" s="263">
        <v>1225</v>
      </c>
      <c r="K50" s="263">
        <v>1569</v>
      </c>
      <c r="L50" s="263">
        <v>1668</v>
      </c>
      <c r="M50" s="263">
        <v>1411</v>
      </c>
      <c r="N50" s="263">
        <v>1266</v>
      </c>
      <c r="O50" s="263">
        <v>1160</v>
      </c>
      <c r="P50" s="263">
        <v>1248</v>
      </c>
      <c r="Q50" s="263">
        <v>1258</v>
      </c>
      <c r="R50" s="263">
        <v>1270</v>
      </c>
      <c r="S50" s="263">
        <v>1392</v>
      </c>
      <c r="T50" s="263">
        <v>1770</v>
      </c>
      <c r="U50" s="425">
        <v>1800</v>
      </c>
      <c r="V50" s="425">
        <v>1816</v>
      </c>
      <c r="W50" s="425">
        <v>1812</v>
      </c>
      <c r="X50" s="425">
        <v>1871</v>
      </c>
      <c r="Y50" s="425">
        <v>1926</v>
      </c>
      <c r="Z50" s="425">
        <v>1956</v>
      </c>
      <c r="AA50" s="425">
        <v>1985</v>
      </c>
    </row>
    <row r="51" spans="1:85" s="12" customFormat="1" ht="12.5">
      <c r="A51" s="700" t="s">
        <v>874</v>
      </c>
      <c r="B51" s="263">
        <v>15652.659999999998</v>
      </c>
      <c r="C51" s="263">
        <v>17857.259999999998</v>
      </c>
      <c r="D51" s="263">
        <v>2865.98</v>
      </c>
      <c r="E51" s="263">
        <v>3681.6819999999998</v>
      </c>
      <c r="F51" s="263">
        <v>6731</v>
      </c>
      <c r="G51" s="263">
        <v>7132</v>
      </c>
      <c r="H51" s="263">
        <v>6963</v>
      </c>
      <c r="I51" s="263">
        <v>5100</v>
      </c>
      <c r="J51" s="263">
        <v>7538</v>
      </c>
      <c r="K51" s="263">
        <v>8823</v>
      </c>
      <c r="L51" s="263">
        <v>7959</v>
      </c>
      <c r="M51" s="263">
        <v>7331</v>
      </c>
      <c r="N51" s="263">
        <v>6864</v>
      </c>
      <c r="O51" s="263">
        <v>5502</v>
      </c>
      <c r="P51" s="146">
        <v>4865</v>
      </c>
      <c r="Q51" s="146">
        <v>6166</v>
      </c>
      <c r="R51" s="146">
        <v>6517</v>
      </c>
      <c r="S51" s="146">
        <v>6006</v>
      </c>
      <c r="T51" s="146">
        <v>6170</v>
      </c>
      <c r="U51" s="383">
        <v>9308</v>
      </c>
      <c r="V51" s="383">
        <v>8811</v>
      </c>
      <c r="W51" s="383">
        <v>7910</v>
      </c>
      <c r="X51" s="383">
        <v>7894</v>
      </c>
      <c r="Y51" s="383">
        <v>7877</v>
      </c>
      <c r="Z51" s="383">
        <v>7875</v>
      </c>
      <c r="AA51" s="383">
        <v>7915</v>
      </c>
    </row>
    <row r="52" spans="1:85" s="12" customFormat="1" ht="12.5">
      <c r="A52" s="700" t="s">
        <v>875</v>
      </c>
      <c r="B52" s="263"/>
      <c r="C52" s="263"/>
      <c r="D52" s="263"/>
      <c r="E52" s="263"/>
      <c r="F52" s="263">
        <v>64</v>
      </c>
      <c r="G52" s="263">
        <v>71</v>
      </c>
      <c r="H52" s="263">
        <v>97</v>
      </c>
      <c r="I52" s="263">
        <v>62</v>
      </c>
      <c r="J52" s="263">
        <v>79</v>
      </c>
      <c r="K52" s="263">
        <v>104</v>
      </c>
      <c r="L52" s="263">
        <v>105</v>
      </c>
      <c r="M52" s="263">
        <v>104</v>
      </c>
      <c r="N52" s="263">
        <v>93</v>
      </c>
      <c r="O52" s="263">
        <v>49</v>
      </c>
      <c r="P52" s="146">
        <v>44</v>
      </c>
      <c r="Q52" s="146">
        <v>51</v>
      </c>
      <c r="R52" s="146">
        <v>64.5</v>
      </c>
      <c r="S52" s="146">
        <v>57</v>
      </c>
      <c r="T52" s="146">
        <v>39.5</v>
      </c>
      <c r="U52" s="383">
        <v>68</v>
      </c>
      <c r="V52" s="383">
        <v>95</v>
      </c>
      <c r="W52" s="383">
        <v>83</v>
      </c>
      <c r="X52" s="383">
        <v>77</v>
      </c>
      <c r="Y52" s="383">
        <v>73</v>
      </c>
      <c r="Z52" s="383">
        <v>71</v>
      </c>
      <c r="AA52" s="383">
        <v>69</v>
      </c>
    </row>
    <row r="53" spans="1:85" s="12" customFormat="1" ht="12.5">
      <c r="A53" s="700" t="s">
        <v>876</v>
      </c>
      <c r="B53" s="263"/>
      <c r="C53" s="263"/>
      <c r="D53" s="263"/>
      <c r="E53" s="263"/>
      <c r="F53" s="263"/>
      <c r="G53" s="263"/>
      <c r="H53" s="263"/>
      <c r="I53" s="263"/>
      <c r="J53" s="263"/>
      <c r="K53" s="263"/>
      <c r="L53" s="263">
        <v>12.2</v>
      </c>
      <c r="M53" s="263"/>
      <c r="N53" s="263">
        <v>12</v>
      </c>
      <c r="O53" s="263">
        <v>8</v>
      </c>
      <c r="P53" s="263">
        <v>8</v>
      </c>
      <c r="Q53" s="263">
        <v>9</v>
      </c>
      <c r="R53" s="263">
        <v>10.199999999999999</v>
      </c>
      <c r="S53" s="263">
        <v>10.6</v>
      </c>
      <c r="T53" s="263">
        <v>8.3000000000000007</v>
      </c>
      <c r="U53" s="425">
        <v>10.8</v>
      </c>
      <c r="V53" s="425">
        <v>14.6</v>
      </c>
      <c r="W53" s="425">
        <v>12.8</v>
      </c>
      <c r="X53" s="425">
        <v>12.1</v>
      </c>
      <c r="Y53" s="425">
        <v>11.4</v>
      </c>
      <c r="Z53" s="425">
        <v>11.1</v>
      </c>
      <c r="AA53" s="425">
        <v>10.8</v>
      </c>
    </row>
    <row r="54" spans="1:85" s="12" customFormat="1" ht="12.5">
      <c r="A54" s="700" t="s">
        <v>877</v>
      </c>
      <c r="B54" s="263"/>
      <c r="C54" s="263"/>
      <c r="D54" s="263"/>
      <c r="E54" s="263"/>
      <c r="F54" s="263"/>
      <c r="G54" s="263"/>
      <c r="H54" s="263"/>
      <c r="I54" s="263"/>
      <c r="J54" s="263"/>
      <c r="K54" s="263"/>
      <c r="L54" s="263">
        <v>105</v>
      </c>
      <c r="M54" s="263"/>
      <c r="N54" s="263">
        <v>93</v>
      </c>
      <c r="O54" s="263">
        <v>49</v>
      </c>
      <c r="P54" s="263">
        <v>44</v>
      </c>
      <c r="Q54" s="263">
        <v>51</v>
      </c>
      <c r="R54" s="263">
        <v>64.5</v>
      </c>
      <c r="S54" s="263">
        <v>57</v>
      </c>
      <c r="T54" s="263">
        <v>39.5</v>
      </c>
      <c r="U54" s="425">
        <v>67.900000000000006</v>
      </c>
      <c r="V54" s="425">
        <v>94.8</v>
      </c>
      <c r="W54" s="425">
        <v>82.5</v>
      </c>
      <c r="X54" s="425">
        <v>77.400000000000006</v>
      </c>
      <c r="Y54" s="425">
        <v>73.2</v>
      </c>
      <c r="Z54" s="425">
        <v>71.099999999999994</v>
      </c>
      <c r="AA54" s="425">
        <v>69</v>
      </c>
    </row>
    <row r="55" spans="1:85" s="12" customFormat="1" ht="12.5">
      <c r="A55" s="700" t="s">
        <v>878</v>
      </c>
      <c r="B55" s="263"/>
      <c r="C55" s="263"/>
      <c r="D55" s="263"/>
      <c r="E55" s="263"/>
      <c r="F55" s="263"/>
      <c r="G55" s="263"/>
      <c r="H55" s="263"/>
      <c r="I55" s="263"/>
      <c r="J55" s="263"/>
      <c r="K55" s="263"/>
      <c r="L55" s="263">
        <v>17542</v>
      </c>
      <c r="M55" s="263">
        <v>15030</v>
      </c>
      <c r="N55" s="263">
        <v>16847</v>
      </c>
      <c r="O55" s="263">
        <v>11831</v>
      </c>
      <c r="P55" s="263">
        <v>9595</v>
      </c>
      <c r="Q55" s="263">
        <v>10415</v>
      </c>
      <c r="R55" s="263">
        <v>13109</v>
      </c>
      <c r="S55" s="263">
        <v>10960</v>
      </c>
      <c r="T55" s="263">
        <v>10639</v>
      </c>
      <c r="U55" s="425">
        <v>17147</v>
      </c>
      <c r="V55" s="425">
        <v>20929</v>
      </c>
      <c r="W55" s="425">
        <v>17602</v>
      </c>
      <c r="X55" s="425">
        <v>17964</v>
      </c>
      <c r="Y55" s="425">
        <v>18100</v>
      </c>
      <c r="Z55" s="425">
        <v>18491</v>
      </c>
      <c r="AA55" s="425">
        <v>18629</v>
      </c>
    </row>
    <row r="56" spans="1:85" s="703" customFormat="1" ht="12.5">
      <c r="A56" s="700" t="s">
        <v>879</v>
      </c>
      <c r="B56" s="263"/>
      <c r="C56" s="263"/>
      <c r="D56" s="263"/>
      <c r="E56" s="263"/>
      <c r="F56" s="263"/>
      <c r="G56" s="263"/>
      <c r="H56" s="263"/>
      <c r="I56" s="263"/>
      <c r="J56" s="263"/>
      <c r="K56" s="263"/>
      <c r="L56" s="263">
        <v>28761</v>
      </c>
      <c r="M56" s="263">
        <v>24600</v>
      </c>
      <c r="N56" s="263">
        <v>30724</v>
      </c>
      <c r="O56" s="263">
        <v>29255</v>
      </c>
      <c r="P56" s="263">
        <v>25639</v>
      </c>
      <c r="Q56" s="263">
        <v>55988</v>
      </c>
      <c r="R56" s="263">
        <v>72820</v>
      </c>
      <c r="S56" s="263">
        <v>22836</v>
      </c>
      <c r="T56" s="263">
        <v>21483</v>
      </c>
      <c r="U56" s="425">
        <v>44430</v>
      </c>
      <c r="V56" s="425">
        <v>52532</v>
      </c>
      <c r="W56" s="425">
        <v>43355</v>
      </c>
      <c r="X56" s="425">
        <v>41968</v>
      </c>
      <c r="Y56" s="425">
        <v>40236</v>
      </c>
      <c r="Z56" s="425">
        <v>40164</v>
      </c>
      <c r="AA56" s="425">
        <v>40047</v>
      </c>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row>
    <row r="57" spans="1:85" s="703" customFormat="1">
      <c r="A57" s="686"/>
      <c r="B57" s="704"/>
      <c r="C57" s="704"/>
      <c r="D57" s="704"/>
      <c r="E57" s="704"/>
      <c r="F57" s="704"/>
      <c r="G57" s="704"/>
      <c r="H57" s="704"/>
      <c r="I57" s="704"/>
      <c r="J57" s="704"/>
      <c r="K57" s="704"/>
      <c r="L57" s="704"/>
      <c r="M57" s="704"/>
      <c r="N57" s="704"/>
      <c r="O57" s="704"/>
      <c r="P57" s="704"/>
      <c r="Q57" s="704"/>
      <c r="R57" s="704"/>
      <c r="S57" s="704"/>
      <c r="T57" s="704"/>
      <c r="U57" s="848"/>
      <c r="V57" s="848"/>
      <c r="W57" s="848"/>
      <c r="X57" s="848"/>
      <c r="Y57" s="848"/>
      <c r="Z57" s="848"/>
      <c r="AA57" s="848"/>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row>
    <row r="58" spans="1:85">
      <c r="A58" s="136"/>
      <c r="B58" s="81"/>
      <c r="C58" s="81"/>
      <c r="D58" s="81"/>
      <c r="E58" s="81"/>
      <c r="F58" s="81"/>
      <c r="G58" s="81"/>
      <c r="H58" s="81"/>
      <c r="I58" s="81"/>
      <c r="J58" s="81"/>
      <c r="K58" s="81"/>
      <c r="L58" s="81"/>
      <c r="M58" s="81"/>
      <c r="N58" s="81"/>
      <c r="O58" s="81"/>
      <c r="P58" s="81"/>
      <c r="Q58" s="81"/>
      <c r="R58" s="81"/>
      <c r="S58" s="81"/>
      <c r="T58" s="81"/>
      <c r="U58" s="80"/>
      <c r="V58" s="80"/>
      <c r="W58" s="80"/>
      <c r="X58" s="80"/>
      <c r="Y58" s="80"/>
      <c r="Z58" s="80"/>
      <c r="AA58" s="80"/>
    </row>
    <row r="59" spans="1:85" ht="20">
      <c r="A59" s="845" t="s">
        <v>625</v>
      </c>
      <c r="B59" s="81"/>
      <c r="C59" s="81"/>
      <c r="D59" s="81"/>
      <c r="E59" s="81"/>
      <c r="F59" s="81"/>
      <c r="G59" s="81"/>
      <c r="H59" s="81"/>
      <c r="I59" s="81"/>
      <c r="J59" s="81"/>
      <c r="K59" s="81"/>
      <c r="L59" s="81"/>
      <c r="M59" s="81"/>
      <c r="N59" s="81"/>
      <c r="O59" s="81"/>
      <c r="P59" s="81"/>
      <c r="Q59" s="81"/>
      <c r="R59" s="81"/>
      <c r="S59" s="81"/>
      <c r="T59" s="81"/>
      <c r="U59" s="263"/>
      <c r="V59" s="263"/>
      <c r="W59" s="263"/>
      <c r="X59" s="263"/>
      <c r="Y59" s="263"/>
      <c r="Z59" s="263"/>
      <c r="AA59" s="263"/>
    </row>
    <row r="60" spans="1:85" ht="15.5">
      <c r="A60" s="698" t="s">
        <v>859</v>
      </c>
      <c r="B60" s="114"/>
      <c r="C60" s="114"/>
      <c r="D60" s="114"/>
      <c r="E60" s="114"/>
      <c r="F60" s="114"/>
      <c r="G60" s="114"/>
      <c r="H60" s="114"/>
      <c r="I60" s="114"/>
      <c r="J60" s="114"/>
      <c r="K60" s="114"/>
      <c r="L60" s="114"/>
      <c r="M60" s="114"/>
      <c r="N60" s="114"/>
      <c r="O60" s="114"/>
      <c r="P60" s="114"/>
      <c r="Q60" s="114"/>
      <c r="R60" s="114"/>
      <c r="S60" s="114"/>
      <c r="T60" s="114"/>
      <c r="U60" s="699">
        <v>2021</v>
      </c>
      <c r="V60" s="699">
        <v>2022</v>
      </c>
      <c r="W60" s="699">
        <v>2023</v>
      </c>
      <c r="X60" s="699">
        <v>2024</v>
      </c>
      <c r="Y60" s="699">
        <v>2025</v>
      </c>
      <c r="Z60" s="699">
        <v>2026</v>
      </c>
      <c r="AA60" s="699">
        <v>2027</v>
      </c>
    </row>
    <row r="61" spans="1:85" ht="15.5">
      <c r="A61" s="614" t="s">
        <v>860</v>
      </c>
      <c r="B61" s="76"/>
      <c r="C61" s="76"/>
      <c r="D61" s="76"/>
      <c r="E61" s="76"/>
      <c r="F61" s="76"/>
      <c r="G61" s="76"/>
      <c r="H61" s="76"/>
      <c r="I61" s="76"/>
      <c r="J61" s="76"/>
      <c r="K61" s="76"/>
      <c r="L61" s="76"/>
      <c r="M61" s="76"/>
      <c r="N61" s="76"/>
      <c r="O61" s="76"/>
      <c r="P61" s="58"/>
      <c r="Q61" s="58"/>
      <c r="R61" s="58"/>
      <c r="S61" s="58"/>
      <c r="T61" s="58"/>
      <c r="U61" s="384" t="s">
        <v>251</v>
      </c>
      <c r="V61" s="384" t="s">
        <v>251</v>
      </c>
      <c r="W61" s="384" t="s">
        <v>251</v>
      </c>
      <c r="X61" s="384" t="s">
        <v>251</v>
      </c>
      <c r="Y61" s="384" t="s">
        <v>251</v>
      </c>
      <c r="Z61" s="384" t="s">
        <v>251</v>
      </c>
      <c r="AA61" s="384" t="s">
        <v>251</v>
      </c>
    </row>
    <row r="62" spans="1:85" ht="12.5">
      <c r="A62" s="700"/>
      <c r="B62" s="38"/>
      <c r="C62" s="38"/>
      <c r="D62" s="38"/>
      <c r="E62" s="38"/>
      <c r="F62" s="38"/>
      <c r="G62" s="38"/>
      <c r="H62" s="38"/>
      <c r="I62" s="38"/>
      <c r="J62" s="38"/>
      <c r="K62" s="38"/>
      <c r="L62" s="38"/>
      <c r="M62" s="38"/>
      <c r="N62" s="38"/>
      <c r="O62" s="38"/>
      <c r="P62" s="44"/>
      <c r="Q62" s="44"/>
      <c r="R62" s="44"/>
      <c r="S62" s="44"/>
      <c r="T62" s="44"/>
      <c r="U62" s="146" t="s">
        <v>157</v>
      </c>
      <c r="V62" s="146" t="s">
        <v>157</v>
      </c>
      <c r="W62" s="146" t="s">
        <v>157</v>
      </c>
      <c r="X62" s="146" t="s">
        <v>157</v>
      </c>
      <c r="Y62" s="146" t="s">
        <v>157</v>
      </c>
      <c r="Z62" s="146" t="s">
        <v>157</v>
      </c>
      <c r="AA62" s="146" t="s">
        <v>157</v>
      </c>
    </row>
    <row r="63" spans="1:85" ht="13.4" customHeight="1">
      <c r="A63" s="701"/>
      <c r="B63" s="38"/>
      <c r="C63" s="38"/>
      <c r="D63" s="38"/>
      <c r="E63" s="38"/>
      <c r="F63" s="38"/>
      <c r="G63" s="38"/>
      <c r="H63" s="38"/>
      <c r="I63" s="38"/>
      <c r="J63" s="38"/>
      <c r="K63" s="38"/>
      <c r="L63" s="38"/>
      <c r="M63" s="38"/>
      <c r="N63" s="38"/>
      <c r="O63" s="38"/>
      <c r="P63" s="44"/>
      <c r="Q63" s="44"/>
      <c r="R63" s="44"/>
      <c r="S63" s="44"/>
      <c r="T63" s="44"/>
      <c r="U63" s="146"/>
      <c r="V63" s="146"/>
      <c r="W63" s="146"/>
      <c r="X63" s="146"/>
      <c r="Y63" s="146"/>
      <c r="Z63" s="146"/>
      <c r="AA63" s="146"/>
    </row>
    <row r="64" spans="1:85" ht="13.4" customHeight="1">
      <c r="A64" s="701" t="s">
        <v>861</v>
      </c>
      <c r="B64" s="38"/>
      <c r="C64" s="38"/>
      <c r="D64" s="38"/>
      <c r="E64" s="38"/>
      <c r="F64" s="38"/>
      <c r="G64" s="38"/>
      <c r="H64" s="38"/>
      <c r="I64" s="38"/>
      <c r="J64" s="38"/>
      <c r="K64" s="38"/>
      <c r="L64" s="38"/>
      <c r="M64" s="38"/>
      <c r="N64" s="38"/>
      <c r="O64" s="38"/>
      <c r="P64" s="44"/>
      <c r="Q64" s="44"/>
      <c r="R64" s="44"/>
      <c r="S64" s="44"/>
      <c r="T64" s="44"/>
      <c r="U64" s="146"/>
      <c r="V64" s="146"/>
      <c r="W64" s="146"/>
      <c r="X64" s="146"/>
      <c r="Y64" s="146"/>
      <c r="Z64" s="146"/>
      <c r="AA64" s="146"/>
    </row>
    <row r="65" spans="1:27" ht="13.4" customHeight="1">
      <c r="A65" s="700" t="s">
        <v>862</v>
      </c>
      <c r="B65" s="81"/>
      <c r="C65" s="81"/>
      <c r="D65" s="81"/>
      <c r="E65" s="81"/>
      <c r="F65" s="81"/>
      <c r="G65" s="81"/>
      <c r="H65" s="81"/>
      <c r="I65" s="81"/>
      <c r="J65" s="81"/>
      <c r="K65" s="81"/>
      <c r="L65" s="81"/>
      <c r="M65" s="81"/>
      <c r="N65" s="81"/>
      <c r="O65" s="81"/>
      <c r="P65" s="81"/>
      <c r="Q65" s="81"/>
      <c r="R65" s="81"/>
      <c r="S65" s="81"/>
      <c r="T65" s="81"/>
      <c r="U65" s="263">
        <v>1.5</v>
      </c>
      <c r="V65" s="263">
        <v>5.4</v>
      </c>
      <c r="W65" s="263">
        <v>3.8</v>
      </c>
      <c r="X65" s="263">
        <v>2.8</v>
      </c>
      <c r="Y65" s="263">
        <v>3.3</v>
      </c>
      <c r="Z65" s="263">
        <v>3.5</v>
      </c>
      <c r="AA65" s="263">
        <v>3.7</v>
      </c>
    </row>
    <row r="66" spans="1:27" ht="12.5">
      <c r="A66" s="700" t="s">
        <v>863</v>
      </c>
      <c r="B66" s="81"/>
      <c r="C66" s="81"/>
      <c r="D66" s="81"/>
      <c r="E66" s="81"/>
      <c r="F66" s="81"/>
      <c r="G66" s="81"/>
      <c r="H66" s="81"/>
      <c r="I66" s="81"/>
      <c r="J66" s="81"/>
      <c r="K66" s="81"/>
      <c r="L66" s="81"/>
      <c r="M66" s="81"/>
      <c r="N66" s="81"/>
      <c r="O66" s="81"/>
      <c r="P66" s="81"/>
      <c r="Q66" s="81"/>
      <c r="R66" s="81"/>
      <c r="S66" s="81"/>
      <c r="T66" s="81"/>
      <c r="U66" s="263">
        <v>3.9</v>
      </c>
      <c r="V66" s="263">
        <v>3.5</v>
      </c>
      <c r="W66" s="263">
        <v>4.9000000000000004</v>
      </c>
      <c r="X66" s="263">
        <v>3.8</v>
      </c>
      <c r="Y66" s="263">
        <v>4.5</v>
      </c>
      <c r="Z66" s="263">
        <v>4.8</v>
      </c>
      <c r="AA66" s="263">
        <v>5</v>
      </c>
    </row>
    <row r="67" spans="1:27" ht="12.5">
      <c r="A67" s="700"/>
      <c r="B67" s="81"/>
      <c r="C67" s="81"/>
      <c r="D67" s="81"/>
      <c r="E67" s="81"/>
      <c r="F67" s="81"/>
      <c r="G67" s="81"/>
      <c r="H67" s="81"/>
      <c r="I67" s="81"/>
      <c r="J67" s="81"/>
      <c r="K67" s="81"/>
      <c r="L67" s="81"/>
      <c r="M67" s="81"/>
      <c r="N67" s="81"/>
      <c r="O67" s="81"/>
      <c r="P67" s="81"/>
      <c r="Q67" s="81"/>
      <c r="R67" s="81"/>
      <c r="S67" s="81"/>
      <c r="T67" s="81"/>
      <c r="U67" s="263"/>
      <c r="V67" s="263"/>
      <c r="W67" s="263"/>
      <c r="X67" s="263"/>
      <c r="Y67" s="263"/>
      <c r="Z67" s="263"/>
      <c r="AA67" s="263"/>
    </row>
    <row r="68" spans="1:27">
      <c r="A68" s="701" t="s">
        <v>864</v>
      </c>
      <c r="B68" s="81"/>
      <c r="C68" s="81"/>
      <c r="D68" s="81"/>
      <c r="E68" s="81"/>
      <c r="F68" s="81"/>
      <c r="G68" s="81"/>
      <c r="H68" s="81"/>
      <c r="I68" s="81"/>
      <c r="J68" s="81"/>
      <c r="K68" s="81"/>
      <c r="L68" s="81"/>
      <c r="M68" s="81"/>
      <c r="N68" s="81"/>
      <c r="O68" s="81"/>
      <c r="P68" s="81"/>
      <c r="Q68" s="81"/>
      <c r="R68" s="81"/>
      <c r="S68" s="81"/>
      <c r="T68" s="81"/>
      <c r="U68" s="263"/>
      <c r="V68" s="263"/>
      <c r="W68" s="263"/>
      <c r="X68" s="263"/>
      <c r="Y68" s="263"/>
      <c r="Z68" s="263"/>
      <c r="AA68" s="263"/>
    </row>
    <row r="69" spans="1:27" ht="12.5">
      <c r="A69" s="700" t="s">
        <v>865</v>
      </c>
      <c r="B69" s="81"/>
      <c r="C69" s="81"/>
      <c r="D69" s="81"/>
      <c r="E69" s="81"/>
      <c r="F69" s="81"/>
      <c r="G69" s="81"/>
      <c r="H69" s="81"/>
      <c r="I69" s="81"/>
      <c r="J69" s="81"/>
      <c r="K69" s="81"/>
      <c r="L69" s="81"/>
      <c r="M69" s="81"/>
      <c r="N69" s="81"/>
      <c r="O69" s="81"/>
      <c r="P69" s="81"/>
      <c r="Q69" s="81"/>
      <c r="R69" s="81"/>
      <c r="S69" s="81"/>
      <c r="T69" s="81"/>
      <c r="U69" s="263">
        <v>5</v>
      </c>
      <c r="V69" s="263">
        <v>5.6</v>
      </c>
      <c r="W69" s="263">
        <v>5.4</v>
      </c>
      <c r="X69" s="263">
        <v>5.0999999999999996</v>
      </c>
      <c r="Y69" s="263">
        <v>5</v>
      </c>
      <c r="Z69" s="263">
        <v>5</v>
      </c>
      <c r="AA69" s="263">
        <v>5</v>
      </c>
    </row>
    <row r="70" spans="1:27" ht="12.5">
      <c r="A70" s="700" t="s">
        <v>866</v>
      </c>
      <c r="B70" s="81"/>
      <c r="C70" s="81"/>
      <c r="D70" s="81"/>
      <c r="E70" s="81"/>
      <c r="F70" s="81"/>
      <c r="G70" s="81"/>
      <c r="H70" s="81"/>
      <c r="I70" s="81"/>
      <c r="J70" s="81"/>
      <c r="K70" s="81"/>
      <c r="L70" s="81"/>
      <c r="M70" s="81"/>
      <c r="N70" s="81"/>
      <c r="O70" s="81"/>
      <c r="P70" s="81"/>
      <c r="Q70" s="81"/>
      <c r="R70" s="81"/>
      <c r="S70" s="81"/>
      <c r="T70" s="81"/>
      <c r="U70" s="263">
        <v>5.8</v>
      </c>
      <c r="V70" s="263">
        <v>5.0999999999999996</v>
      </c>
      <c r="W70" s="263">
        <v>5.4</v>
      </c>
      <c r="X70" s="263">
        <v>5.2</v>
      </c>
      <c r="Y70" s="263">
        <v>4.9000000000000004</v>
      </c>
      <c r="Z70" s="263">
        <v>4.8</v>
      </c>
      <c r="AA70" s="263">
        <v>4.8</v>
      </c>
    </row>
    <row r="71" spans="1:27" ht="12.5">
      <c r="A71" s="700"/>
      <c r="B71" s="81"/>
      <c r="C71" s="81"/>
      <c r="D71" s="81"/>
      <c r="E71" s="81"/>
      <c r="F71" s="81"/>
      <c r="G71" s="81"/>
      <c r="H71" s="81"/>
      <c r="I71" s="81"/>
      <c r="J71" s="81"/>
      <c r="K71" s="81"/>
      <c r="L71" s="81"/>
      <c r="M71" s="81"/>
      <c r="N71" s="81"/>
      <c r="O71" s="81"/>
      <c r="P71" s="81"/>
      <c r="Q71" s="81"/>
      <c r="R71" s="81"/>
      <c r="S71" s="81"/>
      <c r="T71" s="81"/>
      <c r="U71" s="263"/>
      <c r="V71" s="263"/>
      <c r="W71" s="263"/>
      <c r="X71" s="263"/>
      <c r="Y71" s="263"/>
      <c r="Z71" s="263"/>
      <c r="AA71" s="263"/>
    </row>
    <row r="72" spans="1:27">
      <c r="A72" s="701" t="s">
        <v>867</v>
      </c>
      <c r="B72" s="81"/>
      <c r="C72" s="81"/>
      <c r="D72" s="81"/>
      <c r="E72" s="81"/>
      <c r="F72" s="81"/>
      <c r="G72" s="81"/>
      <c r="H72" s="81"/>
      <c r="I72" s="81"/>
      <c r="J72" s="81"/>
      <c r="K72" s="81"/>
      <c r="L72" s="81"/>
      <c r="M72" s="81"/>
      <c r="N72" s="81"/>
      <c r="O72" s="81"/>
      <c r="P72" s="81"/>
      <c r="Q72" s="81"/>
      <c r="R72" s="81"/>
      <c r="S72" s="81"/>
      <c r="T72" s="81"/>
      <c r="U72" s="263"/>
      <c r="V72" s="263"/>
      <c r="W72" s="263"/>
      <c r="X72" s="263"/>
      <c r="Y72" s="263"/>
      <c r="Z72" s="263"/>
      <c r="AA72" s="263"/>
    </row>
    <row r="73" spans="1:27" ht="12.5">
      <c r="A73" s="700" t="s">
        <v>868</v>
      </c>
      <c r="B73" s="81"/>
      <c r="C73" s="81"/>
      <c r="D73" s="81"/>
      <c r="E73" s="81"/>
      <c r="F73" s="81"/>
      <c r="G73" s="81"/>
      <c r="H73" s="81"/>
      <c r="I73" s="81"/>
      <c r="J73" s="81"/>
      <c r="K73" s="81"/>
      <c r="L73" s="81"/>
      <c r="M73" s="81"/>
      <c r="N73" s="81"/>
      <c r="O73" s="81"/>
      <c r="P73" s="81"/>
      <c r="Q73" s="81"/>
      <c r="R73" s="81"/>
      <c r="S73" s="81"/>
      <c r="T73" s="81"/>
      <c r="U73" s="263">
        <v>135.9</v>
      </c>
      <c r="V73" s="263">
        <v>134.5</v>
      </c>
      <c r="W73" s="263">
        <v>136.6</v>
      </c>
      <c r="X73" s="263">
        <v>138.5</v>
      </c>
      <c r="Y73" s="263">
        <v>140.5</v>
      </c>
      <c r="Z73" s="263">
        <v>142.69999999999999</v>
      </c>
      <c r="AA73" s="263">
        <v>146.4</v>
      </c>
    </row>
    <row r="74" spans="1:27" ht="12.5">
      <c r="A74" s="700"/>
      <c r="B74" s="81"/>
      <c r="C74" s="81"/>
      <c r="D74" s="81"/>
      <c r="E74" s="81"/>
      <c r="F74" s="81"/>
      <c r="G74" s="81"/>
      <c r="H74" s="81"/>
      <c r="I74" s="81"/>
      <c r="J74" s="81"/>
      <c r="K74" s="81"/>
      <c r="L74" s="81"/>
      <c r="M74" s="81"/>
      <c r="N74" s="81"/>
      <c r="O74" s="81"/>
      <c r="P74" s="81"/>
      <c r="Q74" s="81"/>
      <c r="R74" s="81"/>
      <c r="S74" s="81"/>
      <c r="T74" s="81"/>
      <c r="U74" s="263"/>
      <c r="V74" s="263"/>
      <c r="W74" s="263"/>
      <c r="X74" s="263"/>
      <c r="Y74" s="263"/>
      <c r="Z74" s="263"/>
      <c r="AA74" s="263"/>
    </row>
    <row r="75" spans="1:27">
      <c r="A75" s="701" t="s">
        <v>869</v>
      </c>
      <c r="B75" s="81"/>
      <c r="C75" s="81"/>
      <c r="D75" s="81"/>
      <c r="E75" s="81"/>
      <c r="F75" s="81"/>
      <c r="G75" s="81"/>
      <c r="H75" s="81"/>
      <c r="I75" s="81"/>
      <c r="J75" s="81"/>
      <c r="K75" s="81"/>
      <c r="L75" s="81"/>
      <c r="M75" s="81"/>
      <c r="N75" s="81"/>
      <c r="O75" s="81"/>
      <c r="P75" s="115"/>
      <c r="Q75" s="115"/>
      <c r="R75" s="115"/>
      <c r="S75" s="115"/>
      <c r="T75" s="115"/>
      <c r="U75" s="702"/>
      <c r="V75" s="702"/>
      <c r="W75" s="702"/>
      <c r="X75" s="702"/>
      <c r="Y75" s="702"/>
      <c r="Z75" s="702"/>
      <c r="AA75" s="702"/>
    </row>
    <row r="76" spans="1:27" ht="12.5">
      <c r="A76" s="700" t="s">
        <v>870</v>
      </c>
      <c r="B76" s="115"/>
      <c r="C76" s="115"/>
      <c r="D76" s="115"/>
      <c r="E76" s="115"/>
      <c r="F76" s="115"/>
      <c r="G76" s="115"/>
      <c r="H76" s="115"/>
      <c r="I76" s="115"/>
      <c r="J76" s="115"/>
      <c r="K76" s="115"/>
      <c r="L76" s="115"/>
      <c r="M76" s="115"/>
      <c r="N76" s="115"/>
      <c r="O76" s="115"/>
      <c r="P76" s="115"/>
      <c r="Q76" s="115"/>
      <c r="R76" s="115"/>
      <c r="S76" s="115"/>
      <c r="T76" s="115"/>
      <c r="U76" s="702">
        <v>3</v>
      </c>
      <c r="V76" s="702">
        <v>3</v>
      </c>
      <c r="W76" s="702">
        <v>3</v>
      </c>
      <c r="X76" s="702">
        <v>3</v>
      </c>
      <c r="Y76" s="702">
        <v>3</v>
      </c>
      <c r="Z76" s="702">
        <v>3</v>
      </c>
      <c r="AA76" s="702">
        <v>3</v>
      </c>
    </row>
    <row r="77" spans="1:27" ht="12.5">
      <c r="A77" s="700" t="s">
        <v>871</v>
      </c>
      <c r="B77" s="81"/>
      <c r="C77" s="81"/>
      <c r="D77" s="81"/>
      <c r="E77" s="81"/>
      <c r="F77" s="81"/>
      <c r="G77" s="81"/>
      <c r="H77" s="81"/>
      <c r="I77" s="81"/>
      <c r="J77" s="81"/>
      <c r="K77" s="81"/>
      <c r="L77" s="81"/>
      <c r="M77" s="81"/>
      <c r="N77" s="81"/>
      <c r="O77" s="81"/>
      <c r="P77" s="81"/>
      <c r="Q77" s="81"/>
      <c r="R77" s="81"/>
      <c r="S77" s="81"/>
      <c r="T77" s="81"/>
      <c r="U77" s="263">
        <v>9.8000000000000007</v>
      </c>
      <c r="V77" s="263">
        <v>9.8000000000000007</v>
      </c>
      <c r="W77" s="263">
        <v>9.8000000000000007</v>
      </c>
      <c r="X77" s="263">
        <v>9.8000000000000007</v>
      </c>
      <c r="Y77" s="263">
        <v>9.8000000000000007</v>
      </c>
      <c r="Z77" s="263">
        <v>9.8000000000000007</v>
      </c>
      <c r="AA77" s="263">
        <v>9.8000000000000007</v>
      </c>
    </row>
    <row r="78" spans="1:27" ht="12.5">
      <c r="A78" s="700"/>
      <c r="B78" s="81"/>
      <c r="C78" s="81"/>
      <c r="D78" s="81"/>
      <c r="E78" s="81"/>
      <c r="F78" s="81"/>
      <c r="G78" s="81"/>
      <c r="H78" s="81"/>
      <c r="I78" s="81"/>
      <c r="J78" s="81"/>
      <c r="K78" s="81"/>
      <c r="L78" s="81"/>
      <c r="M78" s="81"/>
      <c r="N78" s="81"/>
      <c r="O78" s="81"/>
      <c r="P78" s="81"/>
      <c r="Q78" s="81"/>
      <c r="R78" s="81"/>
      <c r="S78" s="81"/>
      <c r="T78" s="81"/>
      <c r="U78" s="263"/>
      <c r="V78" s="263"/>
      <c r="W78" s="263"/>
      <c r="X78" s="263"/>
      <c r="Y78" s="263"/>
      <c r="Z78" s="263"/>
      <c r="AA78" s="263"/>
    </row>
    <row r="79" spans="1:27">
      <c r="A79" s="701" t="s">
        <v>872</v>
      </c>
      <c r="B79" s="81"/>
      <c r="C79" s="81"/>
      <c r="D79" s="81"/>
      <c r="E79" s="81"/>
      <c r="F79" s="81"/>
      <c r="G79" s="81"/>
      <c r="H79" s="81"/>
      <c r="I79" s="81"/>
      <c r="J79" s="81"/>
      <c r="K79" s="81"/>
      <c r="L79" s="81"/>
      <c r="M79" s="81"/>
      <c r="N79" s="81"/>
      <c r="O79" s="81"/>
      <c r="P79" s="81"/>
      <c r="Q79" s="81"/>
      <c r="R79" s="81"/>
      <c r="S79" s="81"/>
      <c r="T79" s="81"/>
      <c r="U79" s="263"/>
      <c r="V79" s="263"/>
      <c r="W79" s="263"/>
      <c r="X79" s="263"/>
      <c r="Y79" s="263"/>
      <c r="Z79" s="263"/>
      <c r="AA79" s="263"/>
    </row>
    <row r="80" spans="1:27" ht="12.5">
      <c r="A80" s="700" t="s">
        <v>873</v>
      </c>
      <c r="B80" s="81"/>
      <c r="C80" s="81"/>
      <c r="D80" s="81"/>
      <c r="E80" s="81"/>
      <c r="F80" s="81"/>
      <c r="G80" s="81"/>
      <c r="H80" s="81"/>
      <c r="I80" s="81"/>
      <c r="J80" s="81"/>
      <c r="K80" s="81"/>
      <c r="L80" s="81"/>
      <c r="M80" s="81"/>
      <c r="N80" s="81"/>
      <c r="O80" s="81"/>
      <c r="P80" s="81"/>
      <c r="Q80" s="81"/>
      <c r="R80" s="81"/>
      <c r="S80" s="81"/>
      <c r="T80" s="81"/>
      <c r="U80" s="263">
        <v>1795</v>
      </c>
      <c r="V80" s="263">
        <v>1788</v>
      </c>
      <c r="W80" s="263">
        <v>1802</v>
      </c>
      <c r="X80" s="263">
        <v>1844</v>
      </c>
      <c r="Y80" s="263">
        <v>1886</v>
      </c>
      <c r="Z80" s="263">
        <v>1912</v>
      </c>
      <c r="AA80" s="263">
        <v>1912</v>
      </c>
    </row>
    <row r="81" spans="1:85" ht="12.5">
      <c r="A81" s="700" t="s">
        <v>874</v>
      </c>
      <c r="B81" s="81"/>
      <c r="C81" s="81"/>
      <c r="D81" s="81"/>
      <c r="E81" s="81"/>
      <c r="F81" s="81"/>
      <c r="G81" s="81"/>
      <c r="H81" s="81"/>
      <c r="I81" s="81"/>
      <c r="J81" s="81"/>
      <c r="K81" s="81"/>
      <c r="L81" s="81"/>
      <c r="M81" s="81"/>
      <c r="N81" s="81"/>
      <c r="O81" s="81"/>
      <c r="P81" s="44"/>
      <c r="Q81" s="44"/>
      <c r="R81" s="44"/>
      <c r="S81" s="44"/>
      <c r="T81" s="44"/>
      <c r="U81" s="146">
        <v>9117</v>
      </c>
      <c r="V81" s="146">
        <v>9059</v>
      </c>
      <c r="W81" s="146">
        <v>9024</v>
      </c>
      <c r="X81" s="146">
        <v>8963</v>
      </c>
      <c r="Y81" s="146">
        <v>8870</v>
      </c>
      <c r="Z81" s="146">
        <v>8841</v>
      </c>
      <c r="AA81" s="146">
        <v>8841</v>
      </c>
    </row>
    <row r="82" spans="1:85" ht="12.5">
      <c r="A82" s="700" t="s">
        <v>875</v>
      </c>
      <c r="B82" s="81"/>
      <c r="C82" s="81"/>
      <c r="D82" s="81"/>
      <c r="E82" s="81"/>
      <c r="F82" s="81"/>
      <c r="G82" s="81"/>
      <c r="H82" s="81"/>
      <c r="I82" s="81"/>
      <c r="J82" s="81"/>
      <c r="K82" s="81"/>
      <c r="L82" s="81"/>
      <c r="M82" s="81"/>
      <c r="N82" s="81"/>
      <c r="O82" s="81"/>
      <c r="P82" s="44"/>
      <c r="Q82" s="44"/>
      <c r="R82" s="44"/>
      <c r="S82" s="44"/>
      <c r="T82" s="44"/>
      <c r="U82" s="146">
        <v>65</v>
      </c>
      <c r="V82" s="146">
        <v>63.9</v>
      </c>
      <c r="W82" s="146">
        <v>60.7</v>
      </c>
      <c r="X82" s="146">
        <v>58.1</v>
      </c>
      <c r="Y82" s="146">
        <v>57.1</v>
      </c>
      <c r="Z82" s="146">
        <v>56</v>
      </c>
      <c r="AA82" s="146">
        <v>56</v>
      </c>
    </row>
    <row r="83" spans="1:85" ht="12.5">
      <c r="A83" s="700" t="s">
        <v>876</v>
      </c>
      <c r="B83" s="81"/>
      <c r="C83" s="81"/>
      <c r="D83" s="81"/>
      <c r="E83" s="81"/>
      <c r="F83" s="81"/>
      <c r="G83" s="81"/>
      <c r="H83" s="81"/>
      <c r="I83" s="81"/>
      <c r="J83" s="81"/>
      <c r="K83" s="81"/>
      <c r="L83" s="81"/>
      <c r="M83" s="81"/>
      <c r="N83" s="81"/>
      <c r="O83" s="81"/>
      <c r="P83" s="81"/>
      <c r="Q83" s="81"/>
      <c r="R83" s="81"/>
      <c r="S83" s="81"/>
      <c r="T83" s="81"/>
      <c r="U83" s="263">
        <v>10.3</v>
      </c>
      <c r="V83" s="263">
        <v>9.8000000000000007</v>
      </c>
      <c r="W83" s="263">
        <v>9.5</v>
      </c>
      <c r="X83" s="263">
        <v>9.1</v>
      </c>
      <c r="Y83" s="263">
        <v>8.9</v>
      </c>
      <c r="Z83" s="263">
        <v>8.6</v>
      </c>
      <c r="AA83" s="263">
        <v>8.6</v>
      </c>
    </row>
    <row r="84" spans="1:85" ht="12.5">
      <c r="A84" s="700" t="s">
        <v>877</v>
      </c>
      <c r="B84" s="81"/>
      <c r="C84" s="81"/>
      <c r="D84" s="81"/>
      <c r="E84" s="81"/>
      <c r="F84" s="81"/>
      <c r="G84" s="81"/>
      <c r="H84" s="81"/>
      <c r="I84" s="81"/>
      <c r="J84" s="81"/>
      <c r="K84" s="81"/>
      <c r="L84" s="81"/>
      <c r="M84" s="81"/>
      <c r="N84" s="81"/>
      <c r="O84" s="81"/>
      <c r="P84" s="81"/>
      <c r="Q84" s="81"/>
      <c r="R84" s="81"/>
      <c r="S84" s="81"/>
      <c r="T84" s="81"/>
      <c r="U84" s="263">
        <v>65</v>
      </c>
      <c r="V84" s="263">
        <v>63.9</v>
      </c>
      <c r="W84" s="263">
        <v>60.7</v>
      </c>
      <c r="X84" s="263">
        <v>58.1</v>
      </c>
      <c r="Y84" s="263">
        <v>57.1</v>
      </c>
      <c r="Z84" s="263">
        <v>56</v>
      </c>
      <c r="AA84" s="263">
        <v>56</v>
      </c>
    </row>
    <row r="85" spans="1:85" ht="12.5">
      <c r="A85" s="700" t="s">
        <v>878</v>
      </c>
      <c r="B85" s="81"/>
      <c r="C85" s="81"/>
      <c r="D85" s="81"/>
      <c r="E85" s="81"/>
      <c r="F85" s="81"/>
      <c r="G85" s="81"/>
      <c r="H85" s="81"/>
      <c r="I85" s="81"/>
      <c r="J85" s="81"/>
      <c r="K85" s="81"/>
      <c r="L85" s="81"/>
      <c r="M85" s="81"/>
      <c r="N85" s="81"/>
      <c r="O85" s="81"/>
      <c r="P85" s="81"/>
      <c r="Q85" s="81"/>
      <c r="R85" s="81"/>
      <c r="S85" s="81"/>
      <c r="T85" s="81"/>
      <c r="U85" s="263">
        <v>16202</v>
      </c>
      <c r="V85" s="263">
        <v>14080</v>
      </c>
      <c r="W85" s="263">
        <v>14208</v>
      </c>
      <c r="X85" s="263">
        <v>14337</v>
      </c>
      <c r="Y85" s="263">
        <v>14468</v>
      </c>
      <c r="Z85" s="263">
        <v>14600</v>
      </c>
      <c r="AA85" s="263">
        <v>14600</v>
      </c>
    </row>
    <row r="86" spans="1:85" s="15" customFormat="1" ht="12.5">
      <c r="A86" s="700" t="s">
        <v>879</v>
      </c>
      <c r="B86" s="81"/>
      <c r="C86" s="81"/>
      <c r="D86" s="81"/>
      <c r="E86" s="81"/>
      <c r="F86" s="81"/>
      <c r="G86" s="81"/>
      <c r="H86" s="81"/>
      <c r="I86" s="81"/>
      <c r="J86" s="81"/>
      <c r="K86" s="81"/>
      <c r="L86" s="81"/>
      <c r="M86" s="81"/>
      <c r="N86" s="81"/>
      <c r="O86" s="81"/>
      <c r="P86" s="81"/>
      <c r="Q86" s="81"/>
      <c r="R86" s="81"/>
      <c r="S86" s="81"/>
      <c r="T86" s="81"/>
      <c r="U86" s="263">
        <v>40620</v>
      </c>
      <c r="V86" s="263">
        <v>40159</v>
      </c>
      <c r="W86" s="263">
        <v>44175</v>
      </c>
      <c r="X86" s="263">
        <v>48017</v>
      </c>
      <c r="Y86" s="263">
        <v>55001</v>
      </c>
      <c r="Z86" s="263">
        <v>48890</v>
      </c>
      <c r="AA86" s="263">
        <v>48890</v>
      </c>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row>
    <row r="87" spans="1:85" s="15" customFormat="1">
      <c r="A87" s="686"/>
      <c r="B87" s="116"/>
      <c r="C87" s="116"/>
      <c r="D87" s="116"/>
      <c r="E87" s="116"/>
      <c r="F87" s="116"/>
      <c r="G87" s="116"/>
      <c r="H87" s="116"/>
      <c r="I87" s="116"/>
      <c r="J87" s="116"/>
      <c r="K87" s="116"/>
      <c r="L87" s="116"/>
      <c r="M87" s="116"/>
      <c r="N87" s="116"/>
      <c r="O87" s="116"/>
      <c r="P87" s="116"/>
      <c r="Q87" s="116"/>
      <c r="R87" s="116"/>
      <c r="S87" s="116"/>
      <c r="T87" s="116"/>
      <c r="U87" s="704"/>
      <c r="V87" s="704"/>
      <c r="W87" s="704"/>
      <c r="X87" s="704"/>
      <c r="Y87" s="704"/>
      <c r="Z87" s="704"/>
      <c r="AA87" s="704"/>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row>
    <row r="88" spans="1:85">
      <c r="A88" s="5"/>
    </row>
    <row r="89" spans="1:85" ht="20">
      <c r="A89" s="705" t="s">
        <v>627</v>
      </c>
    </row>
    <row r="90" spans="1:85" s="12" customFormat="1" ht="15.5">
      <c r="A90" s="698" t="s">
        <v>859</v>
      </c>
      <c r="B90" s="699"/>
      <c r="C90" s="699"/>
      <c r="D90" s="699"/>
      <c r="E90" s="699"/>
      <c r="F90" s="699"/>
      <c r="G90" s="699"/>
      <c r="H90" s="699"/>
      <c r="I90" s="699"/>
      <c r="J90" s="699"/>
      <c r="K90" s="699"/>
      <c r="L90" s="699"/>
      <c r="M90" s="699"/>
      <c r="N90" s="699"/>
      <c r="O90" s="699"/>
      <c r="P90" s="699"/>
      <c r="Q90" s="699"/>
      <c r="R90" s="699"/>
      <c r="S90" s="699">
        <v>2019</v>
      </c>
      <c r="T90" s="699">
        <v>2020</v>
      </c>
      <c r="U90" s="699">
        <v>2021</v>
      </c>
      <c r="V90" s="699">
        <v>2022</v>
      </c>
      <c r="W90" s="699">
        <v>2023</v>
      </c>
      <c r="X90" s="699">
        <v>2024</v>
      </c>
      <c r="Y90" s="699">
        <v>2025</v>
      </c>
      <c r="Z90" s="699"/>
      <c r="AA90" s="699"/>
    </row>
    <row r="91" spans="1:85" s="12" customFormat="1" ht="15.5">
      <c r="A91" s="614" t="s">
        <v>860</v>
      </c>
      <c r="B91" s="378"/>
      <c r="C91" s="378"/>
      <c r="D91" s="378"/>
      <c r="E91" s="378"/>
      <c r="F91" s="378"/>
      <c r="G91" s="378"/>
      <c r="H91" s="378"/>
      <c r="I91" s="378"/>
      <c r="J91" s="378"/>
      <c r="K91" s="378"/>
      <c r="L91" s="378"/>
      <c r="M91" s="378"/>
      <c r="N91" s="378"/>
      <c r="O91" s="378"/>
      <c r="P91" s="384"/>
      <c r="Q91" s="384"/>
      <c r="R91" s="384"/>
      <c r="S91" s="384" t="s">
        <v>251</v>
      </c>
      <c r="T91" s="384" t="s">
        <v>251</v>
      </c>
      <c r="U91" s="384" t="s">
        <v>251</v>
      </c>
      <c r="V91" s="384" t="s">
        <v>251</v>
      </c>
      <c r="W91" s="384" t="s">
        <v>251</v>
      </c>
      <c r="X91" s="384" t="s">
        <v>251</v>
      </c>
      <c r="Y91" s="384" t="s">
        <v>251</v>
      </c>
      <c r="Z91" s="384"/>
      <c r="AA91" s="384"/>
    </row>
    <row r="92" spans="1:85" s="12" customFormat="1" ht="12.5">
      <c r="A92" s="700"/>
      <c r="B92" s="141"/>
      <c r="C92" s="141"/>
      <c r="D92" s="141"/>
      <c r="E92" s="141"/>
      <c r="F92" s="141"/>
      <c r="G92" s="141"/>
      <c r="H92" s="141"/>
      <c r="I92" s="141"/>
      <c r="J92" s="141"/>
      <c r="K92" s="141"/>
      <c r="L92" s="141"/>
      <c r="M92" s="141"/>
      <c r="N92" s="141"/>
      <c r="O92" s="141"/>
      <c r="P92" s="146"/>
      <c r="Q92" s="146"/>
      <c r="R92" s="146"/>
      <c r="S92" s="146" t="s">
        <v>163</v>
      </c>
      <c r="T92" s="146" t="s">
        <v>163</v>
      </c>
      <c r="U92" s="146" t="s">
        <v>163</v>
      </c>
      <c r="V92" s="146" t="s">
        <v>163</v>
      </c>
      <c r="W92" s="146" t="s">
        <v>163</v>
      </c>
      <c r="X92" s="146" t="s">
        <v>163</v>
      </c>
      <c r="Y92" s="146" t="s">
        <v>163</v>
      </c>
      <c r="Z92" s="146"/>
      <c r="AA92" s="146"/>
    </row>
    <row r="93" spans="1:85" s="12" customFormat="1" ht="13.4" customHeight="1">
      <c r="A93" s="701"/>
      <c r="B93" s="141"/>
      <c r="C93" s="141"/>
      <c r="D93" s="141"/>
      <c r="E93" s="141"/>
      <c r="F93" s="141"/>
      <c r="G93" s="141"/>
      <c r="H93" s="141"/>
      <c r="I93" s="141"/>
      <c r="J93" s="141"/>
      <c r="K93" s="141"/>
      <c r="L93" s="141"/>
      <c r="M93" s="141"/>
      <c r="N93" s="141"/>
      <c r="O93" s="141"/>
      <c r="P93" s="146"/>
      <c r="Q93" s="146"/>
      <c r="R93" s="146"/>
      <c r="S93" s="146"/>
      <c r="T93" s="146"/>
      <c r="U93" s="146"/>
      <c r="V93" s="146"/>
      <c r="W93" s="146"/>
      <c r="X93" s="146"/>
      <c r="Y93" s="146"/>
      <c r="Z93" s="146"/>
      <c r="AA93" s="146"/>
    </row>
    <row r="94" spans="1:85" s="12" customFormat="1" ht="13.4" customHeight="1">
      <c r="A94" s="700" t="s">
        <v>862</v>
      </c>
      <c r="B94" s="263"/>
      <c r="C94" s="263"/>
      <c r="D94" s="263"/>
      <c r="E94" s="263"/>
      <c r="F94" s="263"/>
      <c r="G94" s="263"/>
      <c r="H94" s="263"/>
      <c r="I94" s="263"/>
      <c r="J94" s="263"/>
      <c r="K94" s="263"/>
      <c r="L94" s="263"/>
      <c r="M94" s="263"/>
      <c r="N94" s="263"/>
      <c r="O94" s="263"/>
      <c r="P94" s="263"/>
      <c r="Q94" s="263"/>
      <c r="R94" s="263"/>
      <c r="S94" s="263">
        <v>5.9</v>
      </c>
      <c r="T94" s="263">
        <v>-3.8</v>
      </c>
      <c r="U94" s="263">
        <v>3.5</v>
      </c>
      <c r="V94" s="263">
        <v>4.2</v>
      </c>
      <c r="W94" s="263">
        <v>2.4</v>
      </c>
      <c r="X94" s="263">
        <v>2.6</v>
      </c>
      <c r="Y94" s="263">
        <v>2.9</v>
      </c>
      <c r="Z94" s="263"/>
      <c r="AA94" s="263"/>
    </row>
    <row r="95" spans="1:85" s="12" customFormat="1" ht="12.5">
      <c r="A95" s="700" t="s">
        <v>863</v>
      </c>
      <c r="B95" s="263"/>
      <c r="C95" s="263"/>
      <c r="D95" s="263"/>
      <c r="E95" s="263"/>
      <c r="F95" s="263"/>
      <c r="G95" s="263"/>
      <c r="H95" s="263"/>
      <c r="I95" s="263"/>
      <c r="J95" s="263"/>
      <c r="K95" s="263"/>
      <c r="L95" s="263"/>
      <c r="M95" s="263"/>
      <c r="N95" s="263"/>
      <c r="O95" s="263"/>
      <c r="P95" s="263"/>
      <c r="Q95" s="263"/>
      <c r="R95" s="263"/>
      <c r="S95" s="263">
        <v>2.4</v>
      </c>
      <c r="T95" s="263">
        <v>-1.1000000000000001</v>
      </c>
      <c r="U95" s="263">
        <v>3.3</v>
      </c>
      <c r="V95" s="263">
        <v>3.7</v>
      </c>
      <c r="W95" s="263">
        <v>3.5</v>
      </c>
      <c r="X95" s="263">
        <v>3.7</v>
      </c>
      <c r="Y95" s="263">
        <v>4.2</v>
      </c>
      <c r="Z95" s="263"/>
      <c r="AA95" s="263"/>
    </row>
    <row r="96" spans="1:85" s="12" customFormat="1" ht="12.5">
      <c r="A96" s="700"/>
      <c r="B96" s="263"/>
      <c r="C96" s="263"/>
      <c r="D96" s="263"/>
      <c r="E96" s="263"/>
      <c r="F96" s="263"/>
      <c r="G96" s="263"/>
      <c r="H96" s="263"/>
      <c r="I96" s="263"/>
      <c r="J96" s="263"/>
      <c r="K96" s="263"/>
      <c r="L96" s="263"/>
      <c r="M96" s="263"/>
      <c r="N96" s="263"/>
      <c r="O96" s="263"/>
      <c r="P96" s="263"/>
      <c r="Q96" s="263"/>
      <c r="R96" s="263"/>
      <c r="S96" s="263"/>
      <c r="T96" s="263"/>
      <c r="U96" s="263"/>
      <c r="V96" s="263"/>
      <c r="W96" s="263"/>
      <c r="X96" s="263"/>
      <c r="Y96" s="263"/>
      <c r="Z96" s="263"/>
      <c r="AA96" s="263"/>
    </row>
    <row r="97" spans="1:27" s="12" customFormat="1" ht="12.5">
      <c r="A97" s="700" t="s">
        <v>864</v>
      </c>
      <c r="B97" s="263"/>
      <c r="C97" s="263"/>
      <c r="D97" s="263"/>
      <c r="E97" s="263"/>
      <c r="F97" s="263"/>
      <c r="G97" s="263"/>
      <c r="H97" s="263"/>
      <c r="I97" s="263"/>
      <c r="J97" s="263"/>
      <c r="K97" s="263"/>
      <c r="L97" s="263"/>
      <c r="M97" s="263"/>
      <c r="N97" s="263"/>
      <c r="O97" s="263"/>
      <c r="P97" s="263"/>
      <c r="Q97" s="263"/>
      <c r="R97" s="263"/>
      <c r="S97" s="263"/>
      <c r="T97" s="263"/>
      <c r="U97" s="263"/>
      <c r="V97" s="263"/>
      <c r="W97" s="263"/>
      <c r="X97" s="263"/>
      <c r="Y97" s="263"/>
      <c r="Z97" s="263"/>
      <c r="AA97" s="263"/>
    </row>
    <row r="98" spans="1:27" s="12" customFormat="1" ht="12.5">
      <c r="A98" s="700" t="s">
        <v>865</v>
      </c>
      <c r="B98" s="263"/>
      <c r="C98" s="263"/>
      <c r="D98" s="263"/>
      <c r="E98" s="263"/>
      <c r="F98" s="263"/>
      <c r="G98" s="263"/>
      <c r="H98" s="263"/>
      <c r="I98" s="263"/>
      <c r="J98" s="263"/>
      <c r="K98" s="263"/>
      <c r="L98" s="263"/>
      <c r="M98" s="263"/>
      <c r="N98" s="263"/>
      <c r="O98" s="263"/>
      <c r="P98" s="263"/>
      <c r="Q98" s="263"/>
      <c r="R98" s="263"/>
      <c r="S98" s="263">
        <v>3.6</v>
      </c>
      <c r="T98" s="263">
        <v>4</v>
      </c>
      <c r="U98" s="263">
        <v>4.8</v>
      </c>
      <c r="V98" s="263">
        <v>4.2</v>
      </c>
      <c r="W98" s="263">
        <v>4.3</v>
      </c>
      <c r="X98" s="263">
        <v>4.5</v>
      </c>
      <c r="Y98" s="263">
        <v>4.5</v>
      </c>
      <c r="Z98" s="263"/>
      <c r="AA98" s="263"/>
    </row>
    <row r="99" spans="1:27" s="12" customFormat="1" ht="12.5">
      <c r="A99" s="700" t="s">
        <v>866</v>
      </c>
      <c r="B99" s="263"/>
      <c r="C99" s="263"/>
      <c r="D99" s="263"/>
      <c r="E99" s="263"/>
      <c r="F99" s="263"/>
      <c r="G99" s="263"/>
      <c r="H99" s="263"/>
      <c r="I99" s="263"/>
      <c r="J99" s="263"/>
      <c r="K99" s="263"/>
      <c r="L99" s="263"/>
      <c r="M99" s="263"/>
      <c r="N99" s="263"/>
      <c r="O99" s="263"/>
      <c r="P99" s="263"/>
      <c r="Q99" s="263"/>
      <c r="R99" s="263"/>
      <c r="S99" s="263">
        <v>2.8</v>
      </c>
      <c r="T99" s="263">
        <v>3.5</v>
      </c>
      <c r="U99" s="263">
        <v>5.8</v>
      </c>
      <c r="V99" s="263">
        <v>3.8</v>
      </c>
      <c r="W99" s="263">
        <v>4.5999999999999996</v>
      </c>
      <c r="X99" s="263">
        <v>3.7</v>
      </c>
      <c r="Y99" s="263">
        <v>3.7</v>
      </c>
      <c r="Z99" s="263"/>
      <c r="AA99" s="263"/>
    </row>
    <row r="100" spans="1:27" s="12" customFormat="1" ht="12.5">
      <c r="A100" s="700"/>
      <c r="B100" s="263"/>
      <c r="C100" s="263"/>
      <c r="D100" s="263"/>
      <c r="E100" s="263"/>
      <c r="F100" s="263"/>
      <c r="G100" s="263"/>
      <c r="H100" s="263"/>
      <c r="I100" s="263"/>
      <c r="J100" s="263"/>
      <c r="K100" s="263"/>
      <c r="L100" s="263"/>
      <c r="M100" s="263"/>
      <c r="N100" s="263"/>
      <c r="O100" s="263"/>
      <c r="P100" s="263"/>
      <c r="Q100" s="263"/>
      <c r="R100" s="263"/>
      <c r="S100" s="263"/>
      <c r="T100" s="263"/>
      <c r="U100" s="263"/>
      <c r="V100" s="263"/>
      <c r="W100" s="263"/>
      <c r="X100" s="263"/>
      <c r="Y100" s="263"/>
      <c r="Z100" s="263"/>
      <c r="AA100" s="263"/>
    </row>
    <row r="101" spans="1:27" s="12" customFormat="1" ht="12.5">
      <c r="A101" s="700" t="s">
        <v>867</v>
      </c>
      <c r="B101" s="263"/>
      <c r="C101" s="263"/>
      <c r="D101" s="263"/>
      <c r="E101" s="263"/>
      <c r="F101" s="263"/>
      <c r="G101" s="263"/>
      <c r="H101" s="263"/>
      <c r="I101" s="263"/>
      <c r="J101" s="263"/>
      <c r="K101" s="263"/>
      <c r="L101" s="263"/>
      <c r="M101" s="263"/>
      <c r="N101" s="263"/>
      <c r="O101" s="263"/>
      <c r="P101" s="263"/>
      <c r="Q101" s="263"/>
      <c r="R101" s="263"/>
      <c r="S101" s="263"/>
      <c r="T101" s="263"/>
      <c r="U101" s="263"/>
      <c r="V101" s="263"/>
      <c r="W101" s="263"/>
      <c r="X101" s="263"/>
      <c r="Y101" s="263"/>
      <c r="Z101" s="263"/>
      <c r="AA101" s="263"/>
    </row>
    <row r="102" spans="1:27" s="12" customFormat="1" ht="12.5">
      <c r="A102" s="700" t="s">
        <v>880</v>
      </c>
      <c r="B102" s="263"/>
      <c r="C102" s="263"/>
      <c r="D102" s="263"/>
      <c r="E102" s="263"/>
      <c r="F102" s="263"/>
      <c r="G102" s="263"/>
      <c r="H102" s="263"/>
      <c r="I102" s="263"/>
      <c r="J102" s="263"/>
      <c r="K102" s="263"/>
      <c r="L102" s="263"/>
      <c r="M102" s="263"/>
      <c r="N102" s="263"/>
      <c r="O102" s="263"/>
      <c r="P102" s="263"/>
      <c r="Q102" s="263"/>
      <c r="R102" s="263"/>
      <c r="S102" s="263">
        <v>130.69999999999999</v>
      </c>
      <c r="T102" s="263">
        <v>133.1</v>
      </c>
      <c r="U102" s="263">
        <v>136.1</v>
      </c>
      <c r="V102" s="263">
        <v>139.9</v>
      </c>
      <c r="W102" s="263">
        <v>143.6</v>
      </c>
      <c r="X102" s="263">
        <v>143.6</v>
      </c>
      <c r="Y102" s="263">
        <v>143.6</v>
      </c>
      <c r="Z102" s="263"/>
      <c r="AA102" s="263"/>
    </row>
    <row r="103" spans="1:27" s="12" customFormat="1" ht="12.5">
      <c r="A103" s="700"/>
      <c r="B103" s="263"/>
      <c r="C103" s="263"/>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63"/>
      <c r="AA103" s="263"/>
    </row>
    <row r="104" spans="1:27" s="12" customFormat="1" ht="12.5">
      <c r="A104" s="700" t="s">
        <v>869</v>
      </c>
      <c r="B104" s="263"/>
      <c r="C104" s="263"/>
      <c r="D104" s="263"/>
      <c r="E104" s="263"/>
      <c r="F104" s="263"/>
      <c r="G104" s="263"/>
      <c r="H104" s="263"/>
      <c r="I104" s="263"/>
      <c r="J104" s="263"/>
      <c r="K104" s="263"/>
      <c r="L104" s="263"/>
      <c r="M104" s="263"/>
      <c r="N104" s="263"/>
      <c r="O104" s="263"/>
      <c r="P104" s="702"/>
      <c r="Q104" s="702"/>
      <c r="R104" s="702"/>
      <c r="S104" s="702"/>
      <c r="T104" s="702"/>
      <c r="U104" s="702"/>
      <c r="V104" s="702"/>
      <c r="W104" s="702"/>
      <c r="X104" s="702"/>
      <c r="Y104" s="702"/>
      <c r="Z104" s="702"/>
      <c r="AA104" s="702"/>
    </row>
    <row r="105" spans="1:27" s="12" customFormat="1" ht="12.5">
      <c r="A105" s="700" t="s">
        <v>870</v>
      </c>
      <c r="B105" s="702"/>
      <c r="C105" s="702"/>
      <c r="D105" s="702"/>
      <c r="E105" s="702"/>
      <c r="F105" s="702"/>
      <c r="G105" s="702"/>
      <c r="H105" s="702"/>
      <c r="I105" s="702"/>
      <c r="J105" s="702"/>
      <c r="K105" s="702"/>
      <c r="L105" s="702"/>
      <c r="M105" s="702"/>
      <c r="N105" s="702"/>
      <c r="O105" s="702"/>
      <c r="P105" s="702"/>
      <c r="Q105" s="702"/>
      <c r="R105" s="702"/>
      <c r="S105" s="702">
        <v>5.5</v>
      </c>
      <c r="T105" s="702">
        <v>3</v>
      </c>
      <c r="U105" s="702">
        <v>3</v>
      </c>
      <c r="V105" s="702">
        <v>3</v>
      </c>
      <c r="W105" s="702">
        <v>3</v>
      </c>
      <c r="X105" s="702">
        <v>3</v>
      </c>
      <c r="Y105" s="702">
        <v>3</v>
      </c>
      <c r="Z105" s="702"/>
      <c r="AA105" s="702"/>
    </row>
    <row r="106" spans="1:27" s="12" customFormat="1" ht="12.5">
      <c r="A106" s="700" t="s">
        <v>871</v>
      </c>
      <c r="B106" s="263"/>
      <c r="C106" s="263"/>
      <c r="D106" s="263"/>
      <c r="E106" s="263"/>
      <c r="F106" s="263"/>
      <c r="G106" s="263"/>
      <c r="H106" s="263"/>
      <c r="I106" s="263"/>
      <c r="J106" s="263"/>
      <c r="K106" s="263"/>
      <c r="L106" s="263"/>
      <c r="M106" s="263"/>
      <c r="N106" s="263"/>
      <c r="O106" s="263"/>
      <c r="P106" s="263"/>
      <c r="Q106" s="263"/>
      <c r="R106" s="263"/>
      <c r="S106" s="263">
        <v>10.5</v>
      </c>
      <c r="T106" s="263">
        <v>9</v>
      </c>
      <c r="U106" s="263">
        <v>9.8000000000000007</v>
      </c>
      <c r="V106" s="263">
        <v>9.8000000000000007</v>
      </c>
      <c r="W106" s="263">
        <v>9.8000000000000007</v>
      </c>
      <c r="X106" s="263">
        <v>9.8000000000000007</v>
      </c>
      <c r="Y106" s="263">
        <v>9.8000000000000007</v>
      </c>
      <c r="Z106" s="263"/>
      <c r="AA106" s="263"/>
    </row>
    <row r="107" spans="1:27" s="12" customFormat="1" ht="12.5">
      <c r="A107" s="700"/>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row>
    <row r="108" spans="1:27" s="12" customFormat="1" ht="12.5">
      <c r="A108" s="700" t="s">
        <v>872</v>
      </c>
      <c r="B108" s="263"/>
      <c r="C108" s="263"/>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row>
    <row r="109" spans="1:27" s="12" customFormat="1" ht="12.5">
      <c r="A109" s="700" t="s">
        <v>873</v>
      </c>
      <c r="B109" s="263"/>
      <c r="C109" s="263"/>
      <c r="D109" s="263"/>
      <c r="E109" s="263"/>
      <c r="F109" s="263"/>
      <c r="G109" s="263"/>
      <c r="H109" s="263"/>
      <c r="I109" s="263"/>
      <c r="J109" s="263"/>
      <c r="K109" s="263"/>
      <c r="L109" s="263"/>
      <c r="M109" s="263"/>
      <c r="N109" s="263"/>
      <c r="O109" s="263"/>
      <c r="P109" s="263"/>
      <c r="Q109" s="263"/>
      <c r="R109" s="263"/>
      <c r="S109" s="263">
        <v>1392</v>
      </c>
      <c r="T109" s="263">
        <v>1783</v>
      </c>
      <c r="U109" s="263">
        <v>1961</v>
      </c>
      <c r="V109" s="263">
        <v>1985</v>
      </c>
      <c r="W109" s="263">
        <v>2006</v>
      </c>
      <c r="X109" s="263">
        <v>2024</v>
      </c>
      <c r="Y109" s="263">
        <v>2045</v>
      </c>
      <c r="Z109" s="263"/>
      <c r="AA109" s="263"/>
    </row>
    <row r="110" spans="1:27" s="12" customFormat="1" ht="12.5">
      <c r="A110" s="700" t="s">
        <v>874</v>
      </c>
      <c r="B110" s="263"/>
      <c r="C110" s="263"/>
      <c r="D110" s="263"/>
      <c r="E110" s="263"/>
      <c r="F110" s="263"/>
      <c r="G110" s="263"/>
      <c r="H110" s="263"/>
      <c r="I110" s="263"/>
      <c r="J110" s="263"/>
      <c r="K110" s="263"/>
      <c r="L110" s="263"/>
      <c r="M110" s="263"/>
      <c r="N110" s="263"/>
      <c r="O110" s="263"/>
      <c r="P110" s="146"/>
      <c r="Q110" s="146"/>
      <c r="R110" s="146"/>
      <c r="S110" s="146">
        <v>6006</v>
      </c>
      <c r="T110" s="146">
        <v>6004</v>
      </c>
      <c r="U110" s="146">
        <v>6584</v>
      </c>
      <c r="V110" s="146">
        <v>6584</v>
      </c>
      <c r="W110" s="146">
        <v>6598</v>
      </c>
      <c r="X110" s="146">
        <v>6629</v>
      </c>
      <c r="Y110" s="146">
        <v>6674</v>
      </c>
      <c r="Z110" s="146"/>
      <c r="AA110" s="146"/>
    </row>
    <row r="111" spans="1:27" s="12" customFormat="1" ht="12.5">
      <c r="A111" s="700" t="s">
        <v>875</v>
      </c>
      <c r="B111" s="263"/>
      <c r="C111" s="263"/>
      <c r="D111" s="263"/>
      <c r="E111" s="263"/>
      <c r="F111" s="263"/>
      <c r="G111" s="263"/>
      <c r="H111" s="263"/>
      <c r="I111" s="263"/>
      <c r="J111" s="263"/>
      <c r="K111" s="263"/>
      <c r="L111" s="263"/>
      <c r="M111" s="263"/>
      <c r="N111" s="263"/>
      <c r="O111" s="263"/>
      <c r="P111" s="146"/>
      <c r="Q111" s="146"/>
      <c r="R111" s="146"/>
      <c r="S111" s="146">
        <v>57</v>
      </c>
      <c r="T111" s="146">
        <v>39.200000000000003</v>
      </c>
      <c r="U111" s="146">
        <v>43.9</v>
      </c>
      <c r="V111" s="146">
        <v>45.2</v>
      </c>
      <c r="W111" s="146">
        <v>46</v>
      </c>
      <c r="X111" s="146">
        <v>47.4</v>
      </c>
      <c r="Y111" s="146">
        <v>48.3</v>
      </c>
      <c r="Z111" s="146"/>
      <c r="AA111" s="146"/>
    </row>
    <row r="112" spans="1:27" s="12" customFormat="1" ht="12.5">
      <c r="A112" s="700" t="s">
        <v>876</v>
      </c>
      <c r="B112" s="263"/>
      <c r="C112" s="263"/>
      <c r="D112" s="263"/>
      <c r="E112" s="263"/>
      <c r="F112" s="263"/>
      <c r="G112" s="263"/>
      <c r="H112" s="263"/>
      <c r="I112" s="263"/>
      <c r="J112" s="263"/>
      <c r="K112" s="263"/>
      <c r="L112" s="263"/>
      <c r="M112" s="263"/>
      <c r="N112" s="263"/>
      <c r="O112" s="263"/>
      <c r="P112" s="263"/>
      <c r="Q112" s="263"/>
      <c r="R112" s="263"/>
      <c r="S112" s="263">
        <v>10.6</v>
      </c>
      <c r="T112" s="263">
        <v>8</v>
      </c>
      <c r="U112" s="263">
        <v>8.6999999999999993</v>
      </c>
      <c r="V112" s="263">
        <v>8.8000000000000007</v>
      </c>
      <c r="W112" s="263">
        <v>9</v>
      </c>
      <c r="X112" s="263">
        <v>9.3000000000000007</v>
      </c>
      <c r="Y112" s="263">
        <v>9.3000000000000007</v>
      </c>
      <c r="Z112" s="263"/>
      <c r="AA112" s="263"/>
    </row>
    <row r="113" spans="1:85" s="12" customFormat="1" ht="12.5">
      <c r="A113" s="700" t="s">
        <v>877</v>
      </c>
      <c r="B113" s="263"/>
      <c r="C113" s="263"/>
      <c r="D113" s="263"/>
      <c r="E113" s="263"/>
      <c r="F113" s="263"/>
      <c r="G113" s="263"/>
      <c r="H113" s="263"/>
      <c r="I113" s="263"/>
      <c r="J113" s="263"/>
      <c r="K113" s="263"/>
      <c r="L113" s="263"/>
      <c r="M113" s="263"/>
      <c r="N113" s="263"/>
      <c r="O113" s="263"/>
      <c r="P113" s="263"/>
      <c r="Q113" s="263"/>
      <c r="R113" s="263"/>
      <c r="S113" s="263">
        <v>57</v>
      </c>
      <c r="T113" s="263">
        <v>39.200000000000003</v>
      </c>
      <c r="U113" s="263">
        <v>43.9</v>
      </c>
      <c r="V113" s="263">
        <v>45.2</v>
      </c>
      <c r="W113" s="263">
        <v>46</v>
      </c>
      <c r="X113" s="263">
        <v>47.4</v>
      </c>
      <c r="Y113" s="263">
        <v>48.3</v>
      </c>
      <c r="Z113" s="263"/>
      <c r="AA113" s="263"/>
    </row>
    <row r="114" spans="1:85" s="12" customFormat="1" ht="12.5">
      <c r="A114" s="700" t="s">
        <v>878</v>
      </c>
      <c r="B114" s="263"/>
      <c r="C114" s="263"/>
      <c r="D114" s="263"/>
      <c r="E114" s="263"/>
      <c r="F114" s="263"/>
      <c r="G114" s="263"/>
      <c r="H114" s="263"/>
      <c r="I114" s="263"/>
      <c r="J114" s="263"/>
      <c r="K114" s="263"/>
      <c r="L114" s="263"/>
      <c r="M114" s="263"/>
      <c r="N114" s="263"/>
      <c r="O114" s="263"/>
      <c r="P114" s="263"/>
      <c r="Q114" s="263"/>
      <c r="R114" s="263"/>
      <c r="S114" s="263">
        <v>10960</v>
      </c>
      <c r="T114" s="263">
        <v>10639</v>
      </c>
      <c r="U114" s="263">
        <v>11145</v>
      </c>
      <c r="V114" s="263">
        <v>11817</v>
      </c>
      <c r="W114" s="263">
        <v>12324</v>
      </c>
      <c r="X114" s="263">
        <v>12592</v>
      </c>
      <c r="Y114" s="263">
        <v>12800</v>
      </c>
      <c r="Z114" s="263"/>
      <c r="AA114" s="263"/>
    </row>
    <row r="115" spans="1:85" s="703" customFormat="1" ht="12.5">
      <c r="A115" s="700" t="s">
        <v>879</v>
      </c>
      <c r="B115" s="263"/>
      <c r="C115" s="263"/>
      <c r="D115" s="263"/>
      <c r="E115" s="263"/>
      <c r="F115" s="263"/>
      <c r="G115" s="263"/>
      <c r="H115" s="263"/>
      <c r="I115" s="263"/>
      <c r="J115" s="263"/>
      <c r="K115" s="263"/>
      <c r="L115" s="263"/>
      <c r="M115" s="263"/>
      <c r="N115" s="263"/>
      <c r="O115" s="263"/>
      <c r="P115" s="263"/>
      <c r="Q115" s="263"/>
      <c r="R115" s="263"/>
      <c r="S115" s="263">
        <v>22836</v>
      </c>
      <c r="T115" s="263">
        <v>21483</v>
      </c>
      <c r="U115" s="263">
        <v>24598</v>
      </c>
      <c r="V115" s="263">
        <v>27250</v>
      </c>
      <c r="W115" s="263">
        <v>29375</v>
      </c>
      <c r="X115" s="263">
        <v>30584</v>
      </c>
      <c r="Y115" s="263">
        <v>31250</v>
      </c>
      <c r="Z115" s="263"/>
      <c r="AA115" s="263"/>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row>
    <row r="116" spans="1:85" s="703" customFormat="1">
      <c r="A116" s="686"/>
      <c r="B116" s="704"/>
      <c r="C116" s="704"/>
      <c r="D116" s="704"/>
      <c r="E116" s="704"/>
      <c r="F116" s="704"/>
      <c r="G116" s="704"/>
      <c r="H116" s="704"/>
      <c r="I116" s="704"/>
      <c r="J116" s="704"/>
      <c r="K116" s="704"/>
      <c r="L116" s="704"/>
      <c r="M116" s="704"/>
      <c r="N116" s="704"/>
      <c r="O116" s="704"/>
      <c r="P116" s="704"/>
      <c r="Q116" s="704"/>
      <c r="R116" s="704"/>
      <c r="S116" s="704"/>
      <c r="T116" s="704"/>
      <c r="U116" s="704"/>
      <c r="V116" s="704"/>
      <c r="W116" s="704"/>
      <c r="X116" s="704"/>
      <c r="Y116" s="704"/>
      <c r="Z116" s="704"/>
      <c r="AA116" s="704"/>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row>
    <row r="117" spans="1:85">
      <c r="B117" s="22"/>
      <c r="C117" s="22"/>
      <c r="D117" s="22"/>
      <c r="E117" s="22"/>
      <c r="F117" s="22"/>
      <c r="G117" s="22"/>
      <c r="H117" s="22"/>
      <c r="I117" s="22"/>
      <c r="J117" s="22"/>
      <c r="K117" s="22"/>
      <c r="L117" s="22"/>
      <c r="M117" s="22"/>
      <c r="N117" s="22"/>
      <c r="O117" s="22"/>
      <c r="P117" s="22"/>
      <c r="Q117" s="64"/>
      <c r="R117" s="63"/>
      <c r="S117" s="63"/>
      <c r="T117" s="63"/>
      <c r="U117" s="63"/>
      <c r="V117" s="63"/>
      <c r="W117" s="63"/>
      <c r="X117" s="63"/>
      <c r="Y117" s="63"/>
      <c r="Z117" s="63"/>
      <c r="AA117" s="63"/>
    </row>
    <row r="118" spans="1:85">
      <c r="B118" s="22"/>
      <c r="C118" s="22"/>
      <c r="D118" s="22"/>
      <c r="E118" s="22"/>
      <c r="F118" s="22"/>
      <c r="G118" s="22"/>
      <c r="H118" s="22"/>
      <c r="I118" s="22"/>
      <c r="J118" s="22"/>
      <c r="K118" s="22"/>
      <c r="L118" s="22"/>
      <c r="M118" s="22"/>
      <c r="N118" s="22"/>
      <c r="O118" s="22"/>
      <c r="P118" s="22"/>
      <c r="Q118" s="64"/>
      <c r="R118" s="63"/>
      <c r="S118" s="63"/>
      <c r="T118" s="63"/>
      <c r="U118" s="63"/>
      <c r="V118" s="63"/>
      <c r="W118" s="63"/>
      <c r="X118" s="63"/>
      <c r="Y118" s="63"/>
      <c r="Z118" s="63"/>
      <c r="AA118" s="63"/>
    </row>
    <row r="119" spans="1:85">
      <c r="B119" s="22"/>
      <c r="C119" s="22"/>
      <c r="D119" s="22"/>
      <c r="E119" s="22"/>
      <c r="F119" s="22"/>
      <c r="G119" s="22"/>
      <c r="H119" s="22"/>
      <c r="I119" s="22"/>
      <c r="J119" s="22"/>
      <c r="K119" s="22"/>
      <c r="L119" s="22"/>
      <c r="M119" s="22"/>
      <c r="N119" s="22"/>
      <c r="O119" s="22"/>
      <c r="P119" s="22"/>
      <c r="Q119" s="64"/>
    </row>
    <row r="120" spans="1:85">
      <c r="B120" s="22"/>
      <c r="C120" s="22"/>
      <c r="D120" s="22"/>
      <c r="E120" s="22"/>
      <c r="F120" s="22"/>
      <c r="G120" s="22"/>
      <c r="H120" s="22"/>
      <c r="I120" s="22"/>
      <c r="J120" s="22"/>
      <c r="K120" s="22"/>
      <c r="L120" s="22"/>
      <c r="M120" s="22"/>
      <c r="N120" s="22"/>
      <c r="O120" s="22"/>
      <c r="P120" s="22"/>
      <c r="Q120" s="64"/>
    </row>
  </sheetData>
  <pageMargins left="0.7" right="0.7" top="0.75" bottom="0.75" header="0.3" footer="0.3"/>
  <pageSetup paperSize="9" orientation="portrait"/>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O78"/>
  <sheetViews>
    <sheetView zoomScale="70" zoomScaleNormal="70" workbookViewId="0">
      <pane xSplit="2" ySplit="2" topLeftCell="C3" activePane="bottomRight" state="frozen"/>
      <selection pane="topRight" activeCell="C1" sqref="C1"/>
      <selection pane="bottomLeft" activeCell="A3" sqref="A3"/>
      <selection pane="bottomRight" activeCell="AS33" sqref="AS33"/>
    </sheetView>
  </sheetViews>
  <sheetFormatPr defaultColWidth="11.453125" defaultRowHeight="14.5"/>
  <cols>
    <col min="1" max="1" width="12.90625" customWidth="1"/>
    <col min="2" max="2" width="68.08984375" customWidth="1"/>
    <col min="4" max="9" width="11.90625" bestFit="1" customWidth="1"/>
    <col min="10" max="11" width="12.08984375" bestFit="1" customWidth="1"/>
    <col min="12" max="22" width="11.90625" bestFit="1" customWidth="1"/>
    <col min="23" max="23" width="12.08984375" bestFit="1" customWidth="1"/>
    <col min="24" max="29" width="11.90625" bestFit="1" customWidth="1"/>
  </cols>
  <sheetData>
    <row r="1" spans="1:41" ht="21">
      <c r="A1" s="522" t="s">
        <v>881</v>
      </c>
      <c r="B1" s="521" t="s">
        <v>882</v>
      </c>
      <c r="W1" s="576" t="s">
        <v>883</v>
      </c>
      <c r="X1" s="577"/>
      <c r="Y1" s="578"/>
      <c r="Z1" s="576" t="s">
        <v>884</v>
      </c>
    </row>
    <row r="2" spans="1:41">
      <c r="C2">
        <v>1989</v>
      </c>
      <c r="D2">
        <f t="shared" ref="D2:AJ2" si="0">C2+1</f>
        <v>1990</v>
      </c>
      <c r="E2">
        <f t="shared" si="0"/>
        <v>1991</v>
      </c>
      <c r="F2">
        <f t="shared" si="0"/>
        <v>1992</v>
      </c>
      <c r="G2">
        <f t="shared" si="0"/>
        <v>1993</v>
      </c>
      <c r="H2">
        <f t="shared" si="0"/>
        <v>1994</v>
      </c>
      <c r="I2">
        <f>H2+1</f>
        <v>1995</v>
      </c>
      <c r="J2">
        <f t="shared" si="0"/>
        <v>1996</v>
      </c>
      <c r="K2">
        <f t="shared" si="0"/>
        <v>1997</v>
      </c>
      <c r="L2">
        <f t="shared" si="0"/>
        <v>1998</v>
      </c>
      <c r="M2">
        <f t="shared" si="0"/>
        <v>1999</v>
      </c>
      <c r="N2">
        <f t="shared" si="0"/>
        <v>2000</v>
      </c>
      <c r="O2">
        <f>N2+1</f>
        <v>2001</v>
      </c>
      <c r="P2">
        <f t="shared" si="0"/>
        <v>2002</v>
      </c>
      <c r="Q2">
        <f t="shared" si="0"/>
        <v>2003</v>
      </c>
      <c r="R2">
        <f t="shared" si="0"/>
        <v>2004</v>
      </c>
      <c r="S2">
        <f t="shared" si="0"/>
        <v>2005</v>
      </c>
      <c r="T2">
        <f t="shared" si="0"/>
        <v>2006</v>
      </c>
      <c r="U2">
        <f t="shared" si="0"/>
        <v>2007</v>
      </c>
      <c r="V2">
        <f t="shared" si="0"/>
        <v>2008</v>
      </c>
      <c r="W2">
        <f t="shared" si="0"/>
        <v>2009</v>
      </c>
      <c r="X2">
        <f>W2+1</f>
        <v>2010</v>
      </c>
      <c r="Y2" s="572">
        <f t="shared" si="0"/>
        <v>2011</v>
      </c>
      <c r="Z2">
        <f t="shared" si="0"/>
        <v>2012</v>
      </c>
      <c r="AA2">
        <f t="shared" si="0"/>
        <v>2013</v>
      </c>
      <c r="AB2">
        <f t="shared" si="0"/>
        <v>2014</v>
      </c>
      <c r="AC2">
        <f t="shared" si="0"/>
        <v>2015</v>
      </c>
      <c r="AD2">
        <f>AC2+1</f>
        <v>2016</v>
      </c>
      <c r="AE2">
        <f t="shared" si="0"/>
        <v>2017</v>
      </c>
      <c r="AF2">
        <f>AE2+1</f>
        <v>2018</v>
      </c>
      <c r="AG2">
        <f t="shared" si="0"/>
        <v>2019</v>
      </c>
      <c r="AH2">
        <f t="shared" si="0"/>
        <v>2020</v>
      </c>
      <c r="AI2">
        <f t="shared" si="0"/>
        <v>2021</v>
      </c>
      <c r="AJ2">
        <f t="shared" si="0"/>
        <v>2022</v>
      </c>
      <c r="AK2">
        <v>2023</v>
      </c>
      <c r="AL2">
        <v>2024</v>
      </c>
      <c r="AM2">
        <v>2025</v>
      </c>
      <c r="AN2">
        <v>2026</v>
      </c>
      <c r="AO2">
        <v>2027</v>
      </c>
    </row>
    <row r="3" spans="1:41" s="494" customFormat="1"/>
    <row r="4" spans="1:41" s="494" customFormat="1"/>
    <row r="5" spans="1:41" s="494" customFormat="1"/>
    <row r="6" spans="1:41" s="494" customFormat="1"/>
    <row r="7" spans="1:41" s="494" customFormat="1"/>
    <row r="8" spans="1:41" s="494" customFormat="1"/>
    <row r="9" spans="1:41" s="494" customFormat="1" ht="18.5">
      <c r="A9" s="495"/>
      <c r="B9" s="523" t="s">
        <v>885</v>
      </c>
    </row>
    <row r="10" spans="1:41" s="494" customFormat="1"/>
    <row r="11" spans="1:41" s="494" customFormat="1"/>
    <row r="12" spans="1:41" s="494" customFormat="1"/>
    <row r="13" spans="1:41" s="494" customFormat="1"/>
    <row r="14" spans="1:41" s="494" customFormat="1"/>
    <row r="15" spans="1:41" s="494" customFormat="1"/>
    <row r="16" spans="1:41" s="494" customFormat="1"/>
    <row r="17" spans="2:41" s="494" customFormat="1"/>
    <row r="18" spans="2:41" s="494" customFormat="1"/>
    <row r="20" spans="2:41">
      <c r="B20" t="s">
        <v>886</v>
      </c>
      <c r="C20" s="474">
        <v>4506991</v>
      </c>
      <c r="D20" s="474">
        <v>4615839</v>
      </c>
      <c r="E20" s="474">
        <v>4725547</v>
      </c>
      <c r="F20" s="474">
        <v>4836217</v>
      </c>
      <c r="G20" s="474">
        <v>4949051</v>
      </c>
      <c r="H20" s="474">
        <v>5065661</v>
      </c>
      <c r="I20" s="474">
        <v>5187060</v>
      </c>
      <c r="J20" s="474">
        <v>5314248</v>
      </c>
      <c r="K20" s="474">
        <v>5446641</v>
      </c>
      <c r="L20" s="474">
        <v>5581762</v>
      </c>
      <c r="M20" s="474">
        <v>5716161</v>
      </c>
      <c r="N20" s="474">
        <v>5847586</v>
      </c>
      <c r="O20" s="474">
        <v>5974629</v>
      </c>
      <c r="P20" s="474">
        <v>6098621</v>
      </c>
      <c r="Q20" s="474">
        <v>6223377</v>
      </c>
      <c r="R20" s="474">
        <v>6354245</v>
      </c>
      <c r="S20" s="474">
        <v>6494903</v>
      </c>
      <c r="T20" s="474">
        <v>6646895</v>
      </c>
      <c r="U20" s="474">
        <v>6808514</v>
      </c>
      <c r="V20" s="474">
        <v>6976201</v>
      </c>
      <c r="W20" s="474">
        <v>7144776</v>
      </c>
      <c r="X20" s="474">
        <v>7310507</v>
      </c>
      <c r="Y20" s="474">
        <v>7472200</v>
      </c>
      <c r="Z20" s="474">
        <v>7631002</v>
      </c>
      <c r="AA20" s="474">
        <v>7788379</v>
      </c>
      <c r="AB20" s="474">
        <v>7946731</v>
      </c>
      <c r="AC20" s="474">
        <v>8107775</v>
      </c>
      <c r="AD20" s="474">
        <v>8271760</v>
      </c>
      <c r="AE20" s="474">
        <v>8438029</v>
      </c>
      <c r="AF20" s="474">
        <v>8606316</v>
      </c>
      <c r="AG20" s="474">
        <v>8776109</v>
      </c>
      <c r="AH20" s="692">
        <v>8951631.1799999997</v>
      </c>
      <c r="AI20" s="692">
        <v>9130663.8036000002</v>
      </c>
      <c r="AJ20" s="692">
        <f>AI20*(1+AJ21/100)</f>
        <v>9404583.7177080009</v>
      </c>
    </row>
    <row r="21" spans="2:41">
      <c r="B21" t="s">
        <v>887</v>
      </c>
      <c r="C21" s="475"/>
      <c r="D21" s="475">
        <v>2.415092464129609E-2</v>
      </c>
      <c r="E21" s="475">
        <v>2.3767726733969763E-2</v>
      </c>
      <c r="F21" s="475">
        <v>2.3419511011106176E-2</v>
      </c>
      <c r="G21" s="475">
        <v>2.3331045732645883E-2</v>
      </c>
      <c r="H21" s="475">
        <v>2.3562093015408347E-2</v>
      </c>
      <c r="I21" s="475">
        <v>2.3965085701550093E-2</v>
      </c>
      <c r="J21" s="475">
        <v>2.4520248464448002E-2</v>
      </c>
      <c r="K21" s="475">
        <v>2.4912838091109002E-2</v>
      </c>
      <c r="L21" s="475">
        <v>2.4808134040778418E-2</v>
      </c>
      <c r="M21" s="475">
        <v>2.4078239093676901E-2</v>
      </c>
      <c r="N21" s="475">
        <v>2.2991829656302532E-2</v>
      </c>
      <c r="O21" s="475">
        <v>2.1725717244688747E-2</v>
      </c>
      <c r="P21" s="475">
        <v>2.0753087764947331E-2</v>
      </c>
      <c r="Q21" s="475">
        <v>2.0456427772770347E-2</v>
      </c>
      <c r="R21" s="475">
        <v>2.1028454487009185E-2</v>
      </c>
      <c r="S21" s="475">
        <v>2.2136068093062233E-2</v>
      </c>
      <c r="T21" s="475">
        <v>2.3401735176029614E-2</v>
      </c>
      <c r="U21" s="475">
        <v>2.4314962098844539E-2</v>
      </c>
      <c r="V21" s="475">
        <v>2.4629015964423351E-2</v>
      </c>
      <c r="W21" s="475">
        <v>2.4164298018362729E-2</v>
      </c>
      <c r="X21" s="475">
        <v>2.3196108597386411E-2</v>
      </c>
      <c r="Y21" s="573">
        <v>2.2117891413003132E-2</v>
      </c>
      <c r="Z21" s="475">
        <v>2.125237547174863E-2</v>
      </c>
      <c r="AA21" s="475">
        <v>2.0623372920096195E-2</v>
      </c>
      <c r="AB21" s="475">
        <v>2.0331830282013685E-2</v>
      </c>
      <c r="AC21" s="475">
        <v>2.0265439965188259E-2</v>
      </c>
      <c r="AD21" s="475">
        <v>2.0225647603689056E-2</v>
      </c>
      <c r="AE21" s="475">
        <v>2.0100800796928331E-2</v>
      </c>
      <c r="AF21" s="475">
        <v>1.9943875518797061E-2</v>
      </c>
      <c r="AG21" s="475">
        <v>1.9728882834420647E-2</v>
      </c>
      <c r="AH21" s="693">
        <v>2</v>
      </c>
      <c r="AI21" s="693">
        <v>2</v>
      </c>
      <c r="AJ21" s="693">
        <v>3</v>
      </c>
    </row>
    <row r="22" spans="2:41">
      <c r="C22" s="475"/>
      <c r="D22" s="475"/>
      <c r="E22" s="475"/>
      <c r="F22" s="475"/>
      <c r="G22" s="475"/>
      <c r="H22" s="475"/>
      <c r="I22" s="475"/>
      <c r="J22" s="475"/>
      <c r="K22" s="475"/>
      <c r="L22" s="475"/>
      <c r="M22" s="475"/>
      <c r="N22" s="475"/>
      <c r="O22" s="475"/>
      <c r="P22" s="475"/>
      <c r="Q22" s="475"/>
      <c r="R22" s="475"/>
      <c r="S22" s="475"/>
      <c r="T22" s="475"/>
      <c r="U22" s="475"/>
      <c r="V22" s="475"/>
      <c r="W22" s="475"/>
      <c r="X22" s="475"/>
      <c r="Y22" s="573"/>
      <c r="Z22" s="475"/>
      <c r="AA22" s="475"/>
      <c r="AB22" s="475"/>
      <c r="AC22" s="475"/>
      <c r="AD22" s="474"/>
      <c r="AE22" s="474"/>
      <c r="AF22" s="474"/>
      <c r="AG22" s="474"/>
    </row>
    <row r="23" spans="2:41">
      <c r="C23">
        <v>1989</v>
      </c>
      <c r="D23">
        <f t="shared" ref="D23:AJ23" si="1">C23+1</f>
        <v>1990</v>
      </c>
      <c r="E23">
        <f t="shared" si="1"/>
        <v>1991</v>
      </c>
      <c r="F23">
        <f t="shared" si="1"/>
        <v>1992</v>
      </c>
      <c r="G23">
        <f t="shared" si="1"/>
        <v>1993</v>
      </c>
      <c r="H23">
        <f t="shared" si="1"/>
        <v>1994</v>
      </c>
      <c r="I23">
        <f>H23+1</f>
        <v>1995</v>
      </c>
      <c r="J23">
        <f t="shared" si="1"/>
        <v>1996</v>
      </c>
      <c r="K23">
        <f t="shared" si="1"/>
        <v>1997</v>
      </c>
      <c r="L23">
        <f t="shared" si="1"/>
        <v>1998</v>
      </c>
      <c r="M23">
        <f t="shared" si="1"/>
        <v>1999</v>
      </c>
      <c r="N23">
        <f t="shared" si="1"/>
        <v>2000</v>
      </c>
      <c r="O23">
        <f>N23+1</f>
        <v>2001</v>
      </c>
      <c r="P23">
        <f t="shared" si="1"/>
        <v>2002</v>
      </c>
      <c r="Q23">
        <f t="shared" si="1"/>
        <v>2003</v>
      </c>
      <c r="R23">
        <f t="shared" si="1"/>
        <v>2004</v>
      </c>
      <c r="S23">
        <f t="shared" si="1"/>
        <v>2005</v>
      </c>
      <c r="T23">
        <f t="shared" si="1"/>
        <v>2006</v>
      </c>
      <c r="U23">
        <f t="shared" si="1"/>
        <v>2007</v>
      </c>
      <c r="V23">
        <f t="shared" si="1"/>
        <v>2008</v>
      </c>
      <c r="W23">
        <f t="shared" si="1"/>
        <v>2009</v>
      </c>
      <c r="X23">
        <f>W23+1</f>
        <v>2010</v>
      </c>
      <c r="Y23" s="572">
        <f t="shared" si="1"/>
        <v>2011</v>
      </c>
      <c r="Z23">
        <f t="shared" si="1"/>
        <v>2012</v>
      </c>
      <c r="AA23">
        <f t="shared" si="1"/>
        <v>2013</v>
      </c>
      <c r="AB23">
        <f t="shared" si="1"/>
        <v>2014</v>
      </c>
      <c r="AC23">
        <f t="shared" si="1"/>
        <v>2015</v>
      </c>
      <c r="AD23">
        <f>AC23+1</f>
        <v>2016</v>
      </c>
      <c r="AE23">
        <f t="shared" si="1"/>
        <v>2017</v>
      </c>
      <c r="AF23">
        <f>AE23+1</f>
        <v>2018</v>
      </c>
      <c r="AG23">
        <f t="shared" si="1"/>
        <v>2019</v>
      </c>
      <c r="AH23">
        <f t="shared" si="1"/>
        <v>2020</v>
      </c>
      <c r="AI23">
        <f t="shared" si="1"/>
        <v>2021</v>
      </c>
      <c r="AJ23">
        <f t="shared" si="1"/>
        <v>2022</v>
      </c>
    </row>
    <row r="24" spans="2:41">
      <c r="B24" t="s">
        <v>864</v>
      </c>
      <c r="C24" s="706">
        <v>4.4800000000000006E-2</v>
      </c>
      <c r="D24" s="706">
        <v>6.9530000000000008E-2</v>
      </c>
      <c r="E24" s="706">
        <v>6.966E-2</v>
      </c>
      <c r="F24" s="706">
        <v>4.3099999999999999E-2</v>
      </c>
      <c r="G24" s="706">
        <v>4.9739999999999999E-2</v>
      </c>
      <c r="H24" s="706">
        <v>2.8530000000000003E-2</v>
      </c>
      <c r="I24" s="706">
        <v>0.17280999999999999</v>
      </c>
      <c r="J24" s="706">
        <v>0.11631999999999999</v>
      </c>
      <c r="K24" s="706">
        <v>3.943E-2</v>
      </c>
      <c r="L24" s="706">
        <v>0.13589999999999999</v>
      </c>
      <c r="M24" s="706">
        <v>0.14932000000000001</v>
      </c>
      <c r="N24" s="706">
        <v>0.15595999999999999</v>
      </c>
      <c r="O24" s="706">
        <v>9.289E-2</v>
      </c>
      <c r="P24" s="706">
        <v>0.11796</v>
      </c>
      <c r="Q24" s="706">
        <v>0.14718000000000001</v>
      </c>
      <c r="R24" s="706">
        <v>2.1190000000000001E-2</v>
      </c>
      <c r="S24" s="706">
        <v>1.823E-2</v>
      </c>
      <c r="T24" s="706">
        <v>2.3700000000000002E-2</v>
      </c>
      <c r="U24" s="706">
        <v>9.11E-3</v>
      </c>
      <c r="V24" s="706">
        <v>0.10800000000000001</v>
      </c>
      <c r="W24" s="706">
        <v>6.9129999999999997E-2</v>
      </c>
      <c r="X24" s="706">
        <v>5.1020000000000003E-2</v>
      </c>
      <c r="Y24" s="707">
        <v>4.4409999999999998E-2</v>
      </c>
      <c r="Z24" s="706">
        <v>4.5370000000000001E-2</v>
      </c>
      <c r="AA24" s="706">
        <v>4.3392504930966469E-2</v>
      </c>
      <c r="AB24" s="706">
        <v>5.2221172022684392E-2</v>
      </c>
      <c r="AC24" s="706">
        <v>0.06</v>
      </c>
      <c r="AD24" s="706">
        <v>6.7000000000000004E-2</v>
      </c>
      <c r="AE24" s="706">
        <v>5.4000000000000006E-2</v>
      </c>
      <c r="AF24" s="706">
        <v>4.7E-2</v>
      </c>
      <c r="AG24" s="706">
        <v>4.4000000000000004E-2</v>
      </c>
      <c r="AH24" s="706">
        <v>5.7000000000000002E-2</v>
      </c>
      <c r="AI24" s="706">
        <v>6.7000000000000004E-2</v>
      </c>
      <c r="AJ24" s="706">
        <v>6.8000000000000005E-2</v>
      </c>
    </row>
    <row r="25" spans="2:41">
      <c r="B25" t="s">
        <v>888</v>
      </c>
      <c r="C25" s="581">
        <v>50.209385415079907</v>
      </c>
      <c r="D25" s="581">
        <v>53.700443982990421</v>
      </c>
      <c r="E25" s="581">
        <v>57.44121691084554</v>
      </c>
      <c r="F25" s="581">
        <v>59.916933359702981</v>
      </c>
      <c r="G25" s="581">
        <v>62.897201625014603</v>
      </c>
      <c r="H25" s="581">
        <v>64.691658787376269</v>
      </c>
      <c r="I25" s="581">
        <v>75.871024342422757</v>
      </c>
      <c r="J25" s="581">
        <v>84.696341893933365</v>
      </c>
      <c r="K25" s="581">
        <v>88.035918654811169</v>
      </c>
      <c r="L25" s="581">
        <v>100</v>
      </c>
      <c r="M25" s="581">
        <v>114.93199999999999</v>
      </c>
      <c r="N25" s="581">
        <v>132.85679471999998</v>
      </c>
      <c r="O25" s="581">
        <v>145.19786238154077</v>
      </c>
      <c r="P25" s="581">
        <v>162.32540222806733</v>
      </c>
      <c r="Q25" s="581">
        <v>186.21645492799431</v>
      </c>
      <c r="R25" s="581">
        <v>190.16238160791852</v>
      </c>
      <c r="S25" s="581">
        <v>193.62904182463086</v>
      </c>
      <c r="T25" s="581">
        <v>198.21805011587463</v>
      </c>
      <c r="U25" s="581">
        <v>200.02381655243025</v>
      </c>
      <c r="V25" s="581">
        <v>221.62638874009272</v>
      </c>
      <c r="W25" s="581">
        <v>236.94742099369532</v>
      </c>
      <c r="X25" s="581">
        <v>249.03647841279366</v>
      </c>
      <c r="Y25" s="708">
        <v>260.09618841910583</v>
      </c>
      <c r="Z25" s="581">
        <v>271.89675248768066</v>
      </c>
      <c r="AA25" s="581">
        <v>283.69503366071609</v>
      </c>
      <c r="AB25" s="581">
        <v>298.50992081549356</v>
      </c>
      <c r="AC25" s="581">
        <v>316.42051606442317</v>
      </c>
      <c r="AD25" s="581"/>
      <c r="AE25" s="581"/>
      <c r="AF25" s="581"/>
      <c r="AG25" s="581"/>
      <c r="AH25" s="581"/>
      <c r="AI25" s="581"/>
      <c r="AJ25" s="581"/>
    </row>
    <row r="26" spans="2:41">
      <c r="B26" t="s">
        <v>889</v>
      </c>
      <c r="C26" s="581">
        <v>15.867929816806599</v>
      </c>
      <c r="D26" s="581">
        <v>16.971226976969163</v>
      </c>
      <c r="E26" s="581">
        <v>18.153442648184836</v>
      </c>
      <c r="F26" s="581">
        <v>18.935856026321602</v>
      </c>
      <c r="G26" s="581">
        <v>19.877725505070835</v>
      </c>
      <c r="H26" s="581">
        <v>20.444837013730506</v>
      </c>
      <c r="I26" s="581">
        <v>23.977909298073275</v>
      </c>
      <c r="J26" s="581">
        <v>26.767019707625156</v>
      </c>
      <c r="K26" s="581">
        <v>27.822443294696818</v>
      </c>
      <c r="L26" s="581">
        <v>31.603513338446113</v>
      </c>
      <c r="M26" s="581">
        <v>36.322549950142886</v>
      </c>
      <c r="N26" s="581">
        <v>41.987414840367165</v>
      </c>
      <c r="O26" s="581">
        <v>45.88762580488887</v>
      </c>
      <c r="P26" s="581">
        <v>51.300530144833566</v>
      </c>
      <c r="Q26" s="581">
        <v>58.850942171550173</v>
      </c>
      <c r="R26" s="581">
        <v>60.09799363616532</v>
      </c>
      <c r="S26" s="581">
        <v>61.193580060152613</v>
      </c>
      <c r="T26" s="581">
        <v>62.643867907578233</v>
      </c>
      <c r="U26" s="581">
        <v>63.214553544216265</v>
      </c>
      <c r="V26" s="581">
        <v>70.041725326991624</v>
      </c>
      <c r="W26" s="581">
        <v>74.883709798846553</v>
      </c>
      <c r="X26" s="581">
        <v>78.704276672783706</v>
      </c>
      <c r="Y26" s="708">
        <v>82.199533599822033</v>
      </c>
      <c r="Z26" s="581">
        <v>85.928926439245956</v>
      </c>
      <c r="AA26" s="581">
        <v>89.657597803473593</v>
      </c>
      <c r="AB26" s="581">
        <v>94.339622641509436</v>
      </c>
      <c r="AC26" s="581">
        <v>100</v>
      </c>
      <c r="AD26" s="581">
        <v>106.69999999999999</v>
      </c>
      <c r="AE26" s="581">
        <v>112.4618</v>
      </c>
      <c r="AF26" s="581">
        <v>117.74750459999998</v>
      </c>
      <c r="AG26" s="581">
        <v>122.92839480239999</v>
      </c>
      <c r="AH26" s="581">
        <v>129.93531330613678</v>
      </c>
      <c r="AI26" s="581">
        <v>138.64097929764793</v>
      </c>
      <c r="AJ26" s="581">
        <v>148.06856588988799</v>
      </c>
    </row>
    <row r="27" spans="2:41">
      <c r="B27" t="s">
        <v>890</v>
      </c>
      <c r="C27" s="581">
        <v>14.10961750283794</v>
      </c>
      <c r="D27" s="581">
        <v>15.090659207810264</v>
      </c>
      <c r="E27" s="581">
        <v>16.141874528226328</v>
      </c>
      <c r="F27" s="581">
        <v>16.837589320392883</v>
      </c>
      <c r="G27" s="581">
        <v>17.675091013189224</v>
      </c>
      <c r="H27" s="581">
        <v>18.179361359795511</v>
      </c>
      <c r="I27" s="581">
        <v>21.320936796381773</v>
      </c>
      <c r="J27" s="581">
        <v>23.8009881645369</v>
      </c>
      <c r="K27" s="581">
        <v>24.73946112786459</v>
      </c>
      <c r="L27" s="581">
        <v>28.101553895141386</v>
      </c>
      <c r="M27" s="581">
        <v>32.297677922763896</v>
      </c>
      <c r="N27" s="581">
        <v>37.334823771598153</v>
      </c>
      <c r="O27" s="581">
        <v>40.802855551741899</v>
      </c>
      <c r="P27" s="581">
        <v>45.615960392625375</v>
      </c>
      <c r="Q27" s="581">
        <v>52.329717443211983</v>
      </c>
      <c r="R27" s="581">
        <v>53.438584155833645</v>
      </c>
      <c r="S27" s="581">
        <v>54.412769544994489</v>
      </c>
      <c r="T27" s="581">
        <v>55.702352183210863</v>
      </c>
      <c r="U27" s="581">
        <v>56.20980061159991</v>
      </c>
      <c r="V27" s="581">
        <v>62.280459077652708</v>
      </c>
      <c r="W27" s="581">
        <v>66.585907213690831</v>
      </c>
      <c r="X27" s="581">
        <v>69.983120199733335</v>
      </c>
      <c r="Y27" s="581">
        <v>73.091070567803499</v>
      </c>
      <c r="Z27" s="581">
        <v>76.407212439464743</v>
      </c>
      <c r="AA27" s="581">
        <v>79.722712782005615</v>
      </c>
      <c r="AB27" s="581">
        <v>83.885926280309789</v>
      </c>
      <c r="AC27" s="581">
        <v>88.919081857128376</v>
      </c>
      <c r="AD27" s="581">
        <v>94.876660341555976</v>
      </c>
      <c r="AE27" s="581">
        <v>100</v>
      </c>
      <c r="AF27" s="581"/>
      <c r="AG27" s="581"/>
      <c r="AH27" s="581"/>
      <c r="AI27" s="581"/>
      <c r="AJ27" s="581"/>
    </row>
    <row r="28" spans="2:41">
      <c r="B28" t="s">
        <v>891</v>
      </c>
      <c r="C28" s="581">
        <v>12.212176515417818</v>
      </c>
      <c r="D28" s="581">
        <v>13.06128914853482</v>
      </c>
      <c r="E28" s="581">
        <v>13.971138550621756</v>
      </c>
      <c r="F28" s="581">
        <v>14.573294622153552</v>
      </c>
      <c r="G28" s="581">
        <v>15.298170296659469</v>
      </c>
      <c r="H28" s="581">
        <v>15.734627095223162</v>
      </c>
      <c r="I28" s="581">
        <v>18.453728003548676</v>
      </c>
      <c r="J28" s="581">
        <v>20.600265644921457</v>
      </c>
      <c r="K28" s="581">
        <v>21.412534119300712</v>
      </c>
      <c r="L28" s="581">
        <v>24.322497506113677</v>
      </c>
      <c r="M28" s="581">
        <v>27.954332833726571</v>
      </c>
      <c r="N28" s="581">
        <v>32.314090582474563</v>
      </c>
      <c r="O28" s="581">
        <v>35.315746456680621</v>
      </c>
      <c r="P28" s="581">
        <v>39.481591908710669</v>
      </c>
      <c r="Q28" s="581">
        <v>45.29249260583471</v>
      </c>
      <c r="R28" s="581">
        <v>46.252240524152349</v>
      </c>
      <c r="S28" s="581">
        <v>47.095418868907643</v>
      </c>
      <c r="T28" s="581">
        <v>48.211580296100756</v>
      </c>
      <c r="U28" s="581">
        <v>48.65078779259823</v>
      </c>
      <c r="V28" s="581">
        <v>53.905072874198844</v>
      </c>
      <c r="W28" s="581">
        <v>57.631530561992207</v>
      </c>
      <c r="X28" s="581">
        <v>60.57189125126505</v>
      </c>
      <c r="Y28" s="581">
        <v>63.261888941733737</v>
      </c>
      <c r="Z28" s="581">
        <v>66.132080843020191</v>
      </c>
      <c r="AA28" s="581">
        <v>69.001717487096016</v>
      </c>
      <c r="AB28" s="581">
        <v>72.605068045850331</v>
      </c>
      <c r="AC28" s="581">
        <v>76.961372128601354</v>
      </c>
      <c r="AD28" s="581">
        <v>82.117784061217634</v>
      </c>
      <c r="AE28" s="581">
        <v>86.552144400523389</v>
      </c>
      <c r="AF28" s="581">
        <v>90.620095187347985</v>
      </c>
      <c r="AG28" s="581">
        <v>94.607379375591307</v>
      </c>
      <c r="AH28" s="581">
        <v>100</v>
      </c>
      <c r="AI28" s="581">
        <v>106.69999999999999</v>
      </c>
      <c r="AJ28" s="581">
        <v>113.95559999999999</v>
      </c>
      <c r="AK28">
        <f>Analysis!AJ28*(1+'Prices (Tb9)'!W10/100)</f>
        <v>117.94404599999999</v>
      </c>
      <c r="AL28">
        <f>Analysis!AK28*(1+'Prices (Tb9)'!X10/100)</f>
        <v>123.84124829999999</v>
      </c>
      <c r="AM28">
        <f>Analysis!AL28*(1+'Prices (Tb9)'!Y10/100)</f>
        <v>130.15715196329998</v>
      </c>
      <c r="AN28">
        <f>Analysis!AM28*(1+'Prices (Tb9)'!Z10/100)</f>
        <v>136.79516671342827</v>
      </c>
      <c r="AO28">
        <f>Analysis!AN28*(1+'Prices (Tb9)'!AA10/100)</f>
        <v>143.7717202158131</v>
      </c>
    </row>
    <row r="29" spans="2:41">
      <c r="B29" t="s">
        <v>892</v>
      </c>
      <c r="C29" s="581">
        <v>3045.7</v>
      </c>
      <c r="D29" s="581">
        <v>3076.1</v>
      </c>
      <c r="E29" s="581">
        <v>3605.5</v>
      </c>
      <c r="F29" s="581">
        <v>4223</v>
      </c>
      <c r="G29" s="581">
        <v>4867.1000000000004</v>
      </c>
      <c r="H29" s="581">
        <v>5530.2103703592356</v>
      </c>
      <c r="I29" s="581">
        <v>6194.7652283638399</v>
      </c>
      <c r="J29" s="581">
        <v>6794.7336339524136</v>
      </c>
      <c r="K29" s="581">
        <v>7079.6110145337952</v>
      </c>
      <c r="L29" s="581">
        <v>7803.5855116358662</v>
      </c>
      <c r="M29" s="581">
        <v>8828.2526411261788</v>
      </c>
      <c r="N29" s="581">
        <v>9735.8993883195981</v>
      </c>
      <c r="O29" s="581">
        <v>10396.289593878231</v>
      </c>
      <c r="P29" s="581">
        <v>11871.9</v>
      </c>
      <c r="Q29" s="581">
        <v>13241.4</v>
      </c>
      <c r="R29" s="581">
        <v>13459.3</v>
      </c>
      <c r="S29" s="581">
        <v>15094.7</v>
      </c>
      <c r="T29" s="581">
        <v>16896.5</v>
      </c>
      <c r="U29" s="581">
        <v>28305</v>
      </c>
      <c r="V29" s="581">
        <v>31515</v>
      </c>
      <c r="W29" s="581">
        <v>32014</v>
      </c>
      <c r="X29" s="581">
        <v>38753</v>
      </c>
      <c r="Y29" s="708">
        <v>42642</v>
      </c>
      <c r="Z29" s="581">
        <v>44373</v>
      </c>
      <c r="AA29" s="581">
        <v>47721</v>
      </c>
      <c r="AB29" s="581">
        <v>56621</v>
      </c>
      <c r="AC29" s="581">
        <v>62157.5</v>
      </c>
      <c r="AD29" s="581">
        <v>65038.2</v>
      </c>
      <c r="AE29" s="581"/>
      <c r="AF29" s="581"/>
      <c r="AG29" s="581"/>
      <c r="AH29" s="581"/>
      <c r="AI29" s="581"/>
      <c r="AJ29" s="581"/>
    </row>
    <row r="30" spans="2:41">
      <c r="B30" t="s">
        <v>893</v>
      </c>
      <c r="C30" s="581">
        <v>19194.060190347773</v>
      </c>
      <c r="D30" s="581">
        <v>18125.383651838652</v>
      </c>
      <c r="E30" s="581">
        <v>19861.246540807035</v>
      </c>
      <c r="F30" s="581">
        <v>22301.605980367931</v>
      </c>
      <c r="G30" s="581">
        <v>24485.195747161295</v>
      </c>
      <c r="H30" s="581">
        <v>27049.422632448539</v>
      </c>
      <c r="I30" s="581">
        <v>25835.301782802286</v>
      </c>
      <c r="J30" s="581">
        <v>25384.722349260232</v>
      </c>
      <c r="K30" s="581">
        <v>25445.684045596478</v>
      </c>
      <c r="L30" s="581">
        <v>24692.145547446766</v>
      </c>
      <c r="M30" s="581">
        <v>24305.156585217803</v>
      </c>
      <c r="N30" s="581">
        <v>23187.66093443647</v>
      </c>
      <c r="O30" s="581">
        <v>22655.976227845305</v>
      </c>
      <c r="P30" s="581">
        <v>23141.86611031662</v>
      </c>
      <c r="Q30" s="581">
        <v>22499.894668468336</v>
      </c>
      <c r="R30" s="581">
        <v>22395.589579051375</v>
      </c>
      <c r="S30" s="581">
        <v>24667.130089728493</v>
      </c>
      <c r="T30" s="581">
        <v>26972.31279672623</v>
      </c>
      <c r="U30" s="581">
        <v>44776.081476556959</v>
      </c>
      <c r="V30" s="581">
        <v>44994.608360761245</v>
      </c>
      <c r="W30" s="581">
        <v>42751.621261815635</v>
      </c>
      <c r="X30" s="581">
        <v>49238.747420444772</v>
      </c>
      <c r="Y30" s="708">
        <v>51876.206752701481</v>
      </c>
      <c r="Z30" s="581">
        <v>51639.188150887581</v>
      </c>
      <c r="AA30" s="581">
        <v>53225.829343100188</v>
      </c>
      <c r="AB30" s="581">
        <v>60018.259999999995</v>
      </c>
      <c r="AC30" s="581">
        <v>62157.500000000007</v>
      </c>
      <c r="AD30" s="581"/>
      <c r="AE30" s="581"/>
      <c r="AF30" s="581"/>
      <c r="AG30" s="581"/>
      <c r="AH30" s="581"/>
      <c r="AI30" s="581"/>
      <c r="AJ30" s="581"/>
    </row>
    <row r="31" spans="2:41">
      <c r="B31" t="s">
        <v>894</v>
      </c>
      <c r="C31" s="709">
        <v>5105</v>
      </c>
      <c r="D31" s="709">
        <v>4952</v>
      </c>
      <c r="E31" s="709">
        <v>5425</v>
      </c>
      <c r="F31" s="709">
        <v>6175</v>
      </c>
      <c r="G31" s="709">
        <v>7299</v>
      </c>
      <c r="H31" s="709">
        <v>7733</v>
      </c>
      <c r="I31" s="709">
        <v>7467</v>
      </c>
      <c r="J31" s="709">
        <v>7960</v>
      </c>
      <c r="K31" s="709">
        <v>7455</v>
      </c>
      <c r="L31" s="709">
        <v>7804</v>
      </c>
      <c r="M31" s="709">
        <v>7948</v>
      </c>
      <c r="N31" s="709">
        <v>7753</v>
      </c>
      <c r="O31" s="709">
        <v>7750</v>
      </c>
      <c r="P31" s="709">
        <v>7905</v>
      </c>
      <c r="Q31" s="709">
        <v>8252</v>
      </c>
      <c r="R31" s="709">
        <v>8299</v>
      </c>
      <c r="S31" s="709">
        <v>8625</v>
      </c>
      <c r="T31" s="709">
        <v>8823</v>
      </c>
      <c r="U31" s="709">
        <v>9454</v>
      </c>
      <c r="V31" s="709">
        <v>10079</v>
      </c>
      <c r="W31" s="709">
        <v>10698</v>
      </c>
      <c r="X31" s="709">
        <v>11519</v>
      </c>
      <c r="Y31" s="710">
        <v>12748</v>
      </c>
      <c r="Z31" s="709">
        <v>13779</v>
      </c>
      <c r="AA31" s="709">
        <v>14542</v>
      </c>
      <c r="AB31" s="709">
        <v>15783</v>
      </c>
      <c r="AC31" s="709">
        <v>17199</v>
      </c>
      <c r="AD31" s="709">
        <v>17737</v>
      </c>
      <c r="AE31" s="709">
        <v>18517</v>
      </c>
      <c r="AF31" s="709">
        <v>18785</v>
      </c>
      <c r="AG31" s="709">
        <v>19384</v>
      </c>
      <c r="AH31" s="709">
        <v>20008</v>
      </c>
      <c r="AI31" s="709">
        <v>20658</v>
      </c>
      <c r="AJ31" s="476"/>
    </row>
    <row r="32" spans="2:41">
      <c r="C32" s="476"/>
      <c r="D32" s="476"/>
      <c r="E32" s="476"/>
      <c r="F32" s="476"/>
      <c r="G32" s="476"/>
      <c r="H32" s="476"/>
      <c r="I32" s="476"/>
      <c r="J32" s="476"/>
      <c r="K32" s="476"/>
      <c r="L32" s="476"/>
      <c r="M32" s="476"/>
      <c r="N32" s="476"/>
      <c r="O32" s="476"/>
      <c r="P32" s="476"/>
      <c r="Q32" s="476"/>
      <c r="R32" s="476"/>
      <c r="S32" s="476"/>
      <c r="T32" s="476"/>
      <c r="U32" s="476"/>
      <c r="V32" s="476"/>
      <c r="W32" s="476"/>
      <c r="X32" s="476"/>
      <c r="Y32" s="574"/>
      <c r="Z32" s="476"/>
      <c r="AA32" s="476"/>
      <c r="AB32" s="476"/>
      <c r="AC32" s="476">
        <v>2015</v>
      </c>
      <c r="AD32" s="476"/>
      <c r="AE32" s="476"/>
      <c r="AF32" s="476"/>
      <c r="AG32" s="476"/>
      <c r="AH32" s="476"/>
      <c r="AI32" s="476"/>
      <c r="AJ32" s="476"/>
    </row>
    <row r="33" spans="2:36">
      <c r="C33">
        <v>1989</v>
      </c>
      <c r="D33">
        <f t="shared" ref="D33:AJ33" si="2">C33+1</f>
        <v>1990</v>
      </c>
      <c r="E33">
        <f t="shared" si="2"/>
        <v>1991</v>
      </c>
      <c r="F33">
        <f t="shared" si="2"/>
        <v>1992</v>
      </c>
      <c r="G33">
        <f t="shared" si="2"/>
        <v>1993</v>
      </c>
      <c r="H33">
        <f t="shared" si="2"/>
        <v>1994</v>
      </c>
      <c r="I33">
        <f t="shared" si="2"/>
        <v>1995</v>
      </c>
      <c r="J33">
        <f t="shared" si="2"/>
        <v>1996</v>
      </c>
      <c r="K33">
        <f t="shared" si="2"/>
        <v>1997</v>
      </c>
      <c r="L33">
        <f t="shared" si="2"/>
        <v>1998</v>
      </c>
      <c r="M33">
        <f t="shared" si="2"/>
        <v>1999</v>
      </c>
      <c r="N33">
        <f t="shared" si="2"/>
        <v>2000</v>
      </c>
      <c r="O33">
        <f t="shared" si="2"/>
        <v>2001</v>
      </c>
      <c r="P33">
        <f t="shared" si="2"/>
        <v>2002</v>
      </c>
      <c r="Q33">
        <f t="shared" si="2"/>
        <v>2003</v>
      </c>
      <c r="R33">
        <f t="shared" si="2"/>
        <v>2004</v>
      </c>
      <c r="S33">
        <f t="shared" si="2"/>
        <v>2005</v>
      </c>
      <c r="T33">
        <f t="shared" si="2"/>
        <v>2006</v>
      </c>
      <c r="U33">
        <f t="shared" si="2"/>
        <v>2007</v>
      </c>
      <c r="V33">
        <f t="shared" si="2"/>
        <v>2008</v>
      </c>
      <c r="W33">
        <f t="shared" si="2"/>
        <v>2009</v>
      </c>
      <c r="X33">
        <f t="shared" si="2"/>
        <v>2010</v>
      </c>
      <c r="Y33" s="572">
        <f t="shared" si="2"/>
        <v>2011</v>
      </c>
      <c r="Z33">
        <f t="shared" si="2"/>
        <v>2012</v>
      </c>
      <c r="AA33">
        <f t="shared" si="2"/>
        <v>2013</v>
      </c>
      <c r="AB33">
        <f t="shared" si="2"/>
        <v>2014</v>
      </c>
      <c r="AC33">
        <f t="shared" si="2"/>
        <v>2015</v>
      </c>
      <c r="AD33">
        <f t="shared" si="2"/>
        <v>2016</v>
      </c>
      <c r="AE33">
        <f t="shared" si="2"/>
        <v>2017</v>
      </c>
      <c r="AF33">
        <f t="shared" si="2"/>
        <v>2018</v>
      </c>
      <c r="AG33">
        <f t="shared" si="2"/>
        <v>2019</v>
      </c>
      <c r="AH33">
        <f t="shared" si="2"/>
        <v>2020</v>
      </c>
      <c r="AI33">
        <f t="shared" si="2"/>
        <v>2021</v>
      </c>
      <c r="AJ33">
        <f t="shared" si="2"/>
        <v>2022</v>
      </c>
    </row>
    <row r="34" spans="2:36">
      <c r="B34" t="s">
        <v>895</v>
      </c>
      <c r="C34">
        <f>'Rev compare'!B6</f>
        <v>1013.9</v>
      </c>
      <c r="D34">
        <f>'Rev compare'!C6</f>
        <v>988.9</v>
      </c>
      <c r="E34">
        <f>'Rev compare'!D6</f>
        <v>1026.2</v>
      </c>
      <c r="F34">
        <f>'Rev compare'!E6</f>
        <v>1125.5</v>
      </c>
      <c r="G34">
        <f>'Rev compare'!F6</f>
        <v>1308.7</v>
      </c>
      <c r="H34">
        <f>'Rev compare'!G6</f>
        <v>1451.7</v>
      </c>
      <c r="I34">
        <f>'Rev compare'!H6</f>
        <v>1721.6</v>
      </c>
      <c r="J34">
        <f>'Rev compare'!I6</f>
        <v>1897.7</v>
      </c>
      <c r="K34">
        <f>'Rev compare'!J6</f>
        <v>2201.8000000000002</v>
      </c>
      <c r="L34">
        <f>'Rev compare'!K6</f>
        <v>2352.9</v>
      </c>
      <c r="M34">
        <f>'Rev compare'!L6</f>
        <v>2569</v>
      </c>
      <c r="N34">
        <f>'Rev compare'!M6</f>
        <v>2975.8</v>
      </c>
      <c r="O34">
        <f>'Rev compare'!N6</f>
        <v>3184.8</v>
      </c>
      <c r="P34">
        <f>'Rev compare'!O6</f>
        <v>3286.4</v>
      </c>
      <c r="Q34">
        <f>'Rev compare'!P6</f>
        <v>3650.1</v>
      </c>
      <c r="R34">
        <f>'Rev compare'!Q6</f>
        <v>4349.6000000000004</v>
      </c>
      <c r="S34">
        <f>'Rev compare'!R6</f>
        <v>5326.8</v>
      </c>
      <c r="T34">
        <f>'Rev compare'!S6</f>
        <v>6311.6</v>
      </c>
      <c r="U34">
        <f>'Rev compare'!T6</f>
        <v>7028.6</v>
      </c>
      <c r="V34">
        <f>'Rev compare'!U6</f>
        <v>7073.3</v>
      </c>
      <c r="W34">
        <f>'Rev compare'!V6</f>
        <v>6651.3</v>
      </c>
      <c r="X34">
        <f>'Rev compare'!W6</f>
        <v>8278.9</v>
      </c>
      <c r="Y34" s="572">
        <f>'Rev compare'!X6</f>
        <v>9304.9</v>
      </c>
      <c r="Z34">
        <f>'Rev compare'!Y5</f>
        <v>9418.9</v>
      </c>
      <c r="AA34">
        <f>'Rev compare'!Z5</f>
        <v>9897.5</v>
      </c>
      <c r="AB34">
        <f>'Rev compare'!AA5</f>
        <v>11874.9</v>
      </c>
      <c r="AC34">
        <f>'Rev compare'!AB5</f>
        <v>11003.1</v>
      </c>
      <c r="AD34">
        <f>'Rev compare'!AC5</f>
        <v>10485.5</v>
      </c>
      <c r="AE34">
        <f>'Rev compare'!AD5</f>
        <v>11525.1</v>
      </c>
      <c r="AF34">
        <f>'Rev compare'!AE5</f>
        <v>14085.1</v>
      </c>
      <c r="AG34">
        <f>'Rev compare'!AF5</f>
        <v>13680.5</v>
      </c>
      <c r="AH34">
        <f>'Rev compare'!AG5</f>
        <v>12093.3</v>
      </c>
      <c r="AI34">
        <f>'Rev compare'!AH5</f>
        <v>13860.4</v>
      </c>
      <c r="AJ34">
        <f>'Rev compare'!AI5</f>
        <v>18538.2</v>
      </c>
    </row>
    <row r="35" spans="2:36">
      <c r="B35" t="s">
        <v>896</v>
      </c>
      <c r="C35">
        <f>C34-C69</f>
        <v>824.2</v>
      </c>
      <c r="D35">
        <f t="shared" ref="D35:AJ35" si="3">D34-D69</f>
        <v>749.7</v>
      </c>
      <c r="E35">
        <f t="shared" si="3"/>
        <v>811.40000000000009</v>
      </c>
      <c r="F35">
        <f t="shared" si="3"/>
        <v>929.2</v>
      </c>
      <c r="G35">
        <f t="shared" si="3"/>
        <v>1127.1000000000001</v>
      </c>
      <c r="H35">
        <f t="shared" si="3"/>
        <v>1286.9000000000001</v>
      </c>
      <c r="I35">
        <f t="shared" si="3"/>
        <v>1484.8999999999999</v>
      </c>
      <c r="J35">
        <f t="shared" si="3"/>
        <v>1727.6000000000001</v>
      </c>
      <c r="K35">
        <f t="shared" si="3"/>
        <v>1889.8000000000002</v>
      </c>
      <c r="L35">
        <f t="shared" si="3"/>
        <v>1882.6000000000001</v>
      </c>
      <c r="M35">
        <f t="shared" si="3"/>
        <v>2091.9</v>
      </c>
      <c r="N35">
        <f t="shared" si="3"/>
        <v>2459.4</v>
      </c>
      <c r="O35">
        <f t="shared" si="3"/>
        <v>2465.8000000000002</v>
      </c>
      <c r="P35">
        <f t="shared" si="3"/>
        <v>2595</v>
      </c>
      <c r="Q35">
        <f t="shared" si="3"/>
        <v>2957.1</v>
      </c>
      <c r="R35">
        <f t="shared" si="3"/>
        <v>3499.9000000000005</v>
      </c>
      <c r="S35">
        <f t="shared" si="3"/>
        <v>4043.7000000000003</v>
      </c>
      <c r="T35">
        <f t="shared" si="3"/>
        <v>5397</v>
      </c>
      <c r="U35">
        <f t="shared" si="3"/>
        <v>6307.6</v>
      </c>
      <c r="V35">
        <f t="shared" si="3"/>
        <v>6071.3</v>
      </c>
      <c r="W35">
        <f t="shared" si="3"/>
        <v>5773.8</v>
      </c>
      <c r="X35">
        <f t="shared" si="3"/>
        <v>6887.7999999999993</v>
      </c>
      <c r="Y35">
        <f t="shared" si="3"/>
        <v>8279.9</v>
      </c>
      <c r="Z35">
        <f t="shared" si="3"/>
        <v>8488.1</v>
      </c>
      <c r="AA35">
        <f t="shared" si="3"/>
        <v>9020</v>
      </c>
      <c r="AB35">
        <f t="shared" si="3"/>
        <v>11007.4</v>
      </c>
      <c r="AC35">
        <f t="shared" si="3"/>
        <v>10183.6</v>
      </c>
      <c r="AD35">
        <f t="shared" si="3"/>
        <v>9055.4</v>
      </c>
      <c r="AE35">
        <f t="shared" si="3"/>
        <v>10085.200000000001</v>
      </c>
      <c r="AF35">
        <f t="shared" si="3"/>
        <v>12249.4</v>
      </c>
      <c r="AG35">
        <f t="shared" si="3"/>
        <v>11904.9</v>
      </c>
      <c r="AH35">
        <f t="shared" si="3"/>
        <v>10668.3</v>
      </c>
      <c r="AI35">
        <f t="shared" si="3"/>
        <v>11772.4</v>
      </c>
      <c r="AJ35">
        <f t="shared" si="3"/>
        <v>17066.100000000002</v>
      </c>
    </row>
    <row r="36" spans="2:36">
      <c r="Y36" s="572"/>
    </row>
    <row r="37" spans="2:36">
      <c r="C37">
        <v>1989</v>
      </c>
      <c r="D37">
        <f t="shared" ref="D37:AJ37" si="4">C37+1</f>
        <v>1990</v>
      </c>
      <c r="E37">
        <f t="shared" si="4"/>
        <v>1991</v>
      </c>
      <c r="F37">
        <f t="shared" si="4"/>
        <v>1992</v>
      </c>
      <c r="G37">
        <f t="shared" si="4"/>
        <v>1993</v>
      </c>
      <c r="H37">
        <f t="shared" si="4"/>
        <v>1994</v>
      </c>
      <c r="I37">
        <f t="shared" si="4"/>
        <v>1995</v>
      </c>
      <c r="J37">
        <f t="shared" si="4"/>
        <v>1996</v>
      </c>
      <c r="K37">
        <f t="shared" si="4"/>
        <v>1997</v>
      </c>
      <c r="L37">
        <f t="shared" si="4"/>
        <v>1998</v>
      </c>
      <c r="M37">
        <f t="shared" si="4"/>
        <v>1999</v>
      </c>
      <c r="N37">
        <f t="shared" si="4"/>
        <v>2000</v>
      </c>
      <c r="O37">
        <f t="shared" si="4"/>
        <v>2001</v>
      </c>
      <c r="P37">
        <f t="shared" si="4"/>
        <v>2002</v>
      </c>
      <c r="Q37">
        <f t="shared" si="4"/>
        <v>2003</v>
      </c>
      <c r="R37">
        <f t="shared" si="4"/>
        <v>2004</v>
      </c>
      <c r="S37">
        <f t="shared" si="4"/>
        <v>2005</v>
      </c>
      <c r="T37">
        <f t="shared" si="4"/>
        <v>2006</v>
      </c>
      <c r="U37">
        <f t="shared" si="4"/>
        <v>2007</v>
      </c>
      <c r="V37">
        <f t="shared" si="4"/>
        <v>2008</v>
      </c>
      <c r="W37">
        <f t="shared" si="4"/>
        <v>2009</v>
      </c>
      <c r="X37">
        <f t="shared" si="4"/>
        <v>2010</v>
      </c>
      <c r="Y37" s="572">
        <f t="shared" si="4"/>
        <v>2011</v>
      </c>
      <c r="Z37">
        <f t="shared" si="4"/>
        <v>2012</v>
      </c>
      <c r="AA37">
        <f t="shared" si="4"/>
        <v>2013</v>
      </c>
      <c r="AB37">
        <f t="shared" si="4"/>
        <v>2014</v>
      </c>
      <c r="AC37">
        <f t="shared" si="4"/>
        <v>2015</v>
      </c>
      <c r="AD37">
        <f t="shared" si="4"/>
        <v>2016</v>
      </c>
      <c r="AE37">
        <f t="shared" si="4"/>
        <v>2017</v>
      </c>
      <c r="AF37">
        <f t="shared" si="4"/>
        <v>2018</v>
      </c>
      <c r="AG37">
        <f t="shared" si="4"/>
        <v>2019</v>
      </c>
      <c r="AH37">
        <f t="shared" si="4"/>
        <v>2020</v>
      </c>
      <c r="AI37">
        <f t="shared" si="4"/>
        <v>2021</v>
      </c>
      <c r="AJ37">
        <f t="shared" si="4"/>
        <v>2022</v>
      </c>
    </row>
    <row r="38" spans="2:36">
      <c r="B38" t="s">
        <v>897</v>
      </c>
      <c r="C38">
        <f t="shared" ref="C38:AD38" si="5">C34/C28*100</f>
        <v>8302.3693501314519</v>
      </c>
      <c r="D38">
        <f t="shared" si="5"/>
        <v>7571.2281441294945</v>
      </c>
      <c r="E38">
        <f t="shared" si="5"/>
        <v>7345.1422465088299</v>
      </c>
      <c r="F38">
        <f t="shared" si="5"/>
        <v>7723.0305787482976</v>
      </c>
      <c r="G38">
        <f t="shared" si="5"/>
        <v>8554.6178047564918</v>
      </c>
      <c r="H38">
        <f t="shared" si="5"/>
        <v>9226.1481077026492</v>
      </c>
      <c r="I38">
        <f t="shared" si="5"/>
        <v>9329.2802390331854</v>
      </c>
      <c r="J38">
        <f t="shared" si="5"/>
        <v>9212.0171298268488</v>
      </c>
      <c r="K38">
        <f t="shared" si="5"/>
        <v>10282.762365876881</v>
      </c>
      <c r="L38">
        <f t="shared" si="5"/>
        <v>9673.7598571387571</v>
      </c>
      <c r="M38">
        <f t="shared" si="5"/>
        <v>9189.988597762318</v>
      </c>
      <c r="N38">
        <f t="shared" si="5"/>
        <v>9208.9857593390389</v>
      </c>
      <c r="O38">
        <f t="shared" si="5"/>
        <v>9018.0735777638838</v>
      </c>
      <c r="P38">
        <f t="shared" si="5"/>
        <v>8323.8791576560889</v>
      </c>
      <c r="Q38">
        <f t="shared" si="5"/>
        <v>8058.9514729639404</v>
      </c>
      <c r="R38">
        <f t="shared" si="5"/>
        <v>9404.0849712538638</v>
      </c>
      <c r="S38">
        <f t="shared" si="5"/>
        <v>11310.654258808916</v>
      </c>
      <c r="T38">
        <f t="shared" si="5"/>
        <v>13091.460518896263</v>
      </c>
      <c r="U38">
        <f t="shared" si="5"/>
        <v>14447.042522648189</v>
      </c>
      <c r="V38">
        <f t="shared" si="5"/>
        <v>13121.77059199482</v>
      </c>
      <c r="W38">
        <f t="shared" si="5"/>
        <v>11541.078182619896</v>
      </c>
      <c r="X38">
        <f t="shared" si="5"/>
        <v>13667.8908797108</v>
      </c>
      <c r="Y38">
        <f t="shared" si="5"/>
        <v>14708.539621019088</v>
      </c>
      <c r="Z38">
        <f t="shared" si="5"/>
        <v>14242.558044344529</v>
      </c>
      <c r="AA38">
        <f t="shared" si="5"/>
        <v>14343.845864200304</v>
      </c>
      <c r="AB38">
        <f t="shared" si="5"/>
        <v>16355.469830977865</v>
      </c>
      <c r="AC38">
        <f t="shared" si="5"/>
        <v>14296.912458387536</v>
      </c>
      <c r="AD38">
        <f t="shared" si="5"/>
        <v>12768.854055028092</v>
      </c>
      <c r="AE38">
        <f>AE34/AE28*100</f>
        <v>13315.787933187599</v>
      </c>
      <c r="AF38">
        <f t="shared" ref="AF38:AI38" si="6">AF34/AF28*100</f>
        <v>15543.0205308</v>
      </c>
      <c r="AG38">
        <f t="shared" si="6"/>
        <v>14460.288499999999</v>
      </c>
      <c r="AH38">
        <f t="shared" si="6"/>
        <v>12093.3</v>
      </c>
      <c r="AI38">
        <f t="shared" si="6"/>
        <v>12990.065604498597</v>
      </c>
      <c r="AJ38">
        <f t="shared" ref="AJ38" si="7">AJ34/AJ28*100</f>
        <v>16267.914872108086</v>
      </c>
    </row>
    <row r="39" spans="2:36">
      <c r="Y39" s="572"/>
    </row>
    <row r="40" spans="2:36">
      <c r="C40">
        <v>1989</v>
      </c>
      <c r="D40">
        <f t="shared" ref="D40:AJ40" si="8">C40+1</f>
        <v>1990</v>
      </c>
      <c r="E40">
        <f t="shared" si="8"/>
        <v>1991</v>
      </c>
      <c r="F40">
        <f t="shared" si="8"/>
        <v>1992</v>
      </c>
      <c r="G40">
        <f t="shared" si="8"/>
        <v>1993</v>
      </c>
      <c r="H40">
        <f t="shared" si="8"/>
        <v>1994</v>
      </c>
      <c r="I40">
        <f t="shared" si="8"/>
        <v>1995</v>
      </c>
      <c r="J40">
        <f t="shared" si="8"/>
        <v>1996</v>
      </c>
      <c r="K40">
        <f t="shared" si="8"/>
        <v>1997</v>
      </c>
      <c r="L40">
        <f t="shared" si="8"/>
        <v>1998</v>
      </c>
      <c r="M40">
        <f t="shared" si="8"/>
        <v>1999</v>
      </c>
      <c r="N40">
        <f t="shared" si="8"/>
        <v>2000</v>
      </c>
      <c r="O40">
        <f t="shared" si="8"/>
        <v>2001</v>
      </c>
      <c r="P40">
        <f t="shared" si="8"/>
        <v>2002</v>
      </c>
      <c r="Q40">
        <f t="shared" si="8"/>
        <v>2003</v>
      </c>
      <c r="R40">
        <f t="shared" si="8"/>
        <v>2004</v>
      </c>
      <c r="S40">
        <f t="shared" si="8"/>
        <v>2005</v>
      </c>
      <c r="T40">
        <f t="shared" si="8"/>
        <v>2006</v>
      </c>
      <c r="U40">
        <f t="shared" si="8"/>
        <v>2007</v>
      </c>
      <c r="V40">
        <f t="shared" si="8"/>
        <v>2008</v>
      </c>
      <c r="W40">
        <f t="shared" si="8"/>
        <v>2009</v>
      </c>
      <c r="X40">
        <f t="shared" si="8"/>
        <v>2010</v>
      </c>
      <c r="Y40" s="572">
        <f t="shared" si="8"/>
        <v>2011</v>
      </c>
      <c r="Z40">
        <f t="shared" si="8"/>
        <v>2012</v>
      </c>
      <c r="AA40">
        <f t="shared" si="8"/>
        <v>2013</v>
      </c>
      <c r="AB40">
        <f t="shared" si="8"/>
        <v>2014</v>
      </c>
      <c r="AC40">
        <f t="shared" si="8"/>
        <v>2015</v>
      </c>
      <c r="AD40">
        <f t="shared" si="8"/>
        <v>2016</v>
      </c>
      <c r="AE40">
        <f t="shared" si="8"/>
        <v>2017</v>
      </c>
      <c r="AF40">
        <f t="shared" si="8"/>
        <v>2018</v>
      </c>
      <c r="AG40">
        <f t="shared" si="8"/>
        <v>2019</v>
      </c>
      <c r="AH40">
        <f t="shared" si="8"/>
        <v>2020</v>
      </c>
      <c r="AI40">
        <f t="shared" si="8"/>
        <v>2021</v>
      </c>
      <c r="AJ40">
        <f t="shared" si="8"/>
        <v>2022</v>
      </c>
    </row>
    <row r="41" spans="2:36">
      <c r="B41" t="s">
        <v>898</v>
      </c>
      <c r="C41" s="478">
        <f t="shared" ref="C41:AC41" si="9">C31/C20*1000000</f>
        <v>1132.6847557494568</v>
      </c>
      <c r="D41" s="478">
        <f t="shared" si="9"/>
        <v>1072.8277134449447</v>
      </c>
      <c r="E41" s="478">
        <f t="shared" si="9"/>
        <v>1148.0152456424621</v>
      </c>
      <c r="F41" s="478">
        <f t="shared" si="9"/>
        <v>1276.8244270263308</v>
      </c>
      <c r="G41" s="478">
        <f t="shared" si="9"/>
        <v>1474.8282044375781</v>
      </c>
      <c r="H41" s="478">
        <f t="shared" si="9"/>
        <v>1526.5530006844122</v>
      </c>
      <c r="I41" s="478">
        <f t="shared" si="9"/>
        <v>1439.543787810436</v>
      </c>
      <c r="J41" s="478">
        <f t="shared" si="9"/>
        <v>1497.8600923404404</v>
      </c>
      <c r="K41" s="478">
        <f t="shared" si="9"/>
        <v>1368.7335001517449</v>
      </c>
      <c r="L41" s="478">
        <f t="shared" si="9"/>
        <v>1398.1248215169333</v>
      </c>
      <c r="M41" s="478">
        <f t="shared" si="9"/>
        <v>1390.4436911416597</v>
      </c>
      <c r="N41" s="478">
        <f t="shared" si="9"/>
        <v>1325.8462551897483</v>
      </c>
      <c r="O41" s="478">
        <f t="shared" si="9"/>
        <v>1297.1516725138918</v>
      </c>
      <c r="P41" s="478">
        <f t="shared" si="9"/>
        <v>1296.1946643347735</v>
      </c>
      <c r="Q41" s="478">
        <f t="shared" si="9"/>
        <v>1325.9682002231264</v>
      </c>
      <c r="R41" s="478">
        <f t="shared" si="9"/>
        <v>1306.0560302600859</v>
      </c>
      <c r="S41" s="478">
        <f t="shared" si="9"/>
        <v>1327.9644053190634</v>
      </c>
      <c r="T41" s="478">
        <f t="shared" si="9"/>
        <v>1327.3866970969152</v>
      </c>
      <c r="U41" s="478">
        <f t="shared" si="9"/>
        <v>1388.5555644006902</v>
      </c>
      <c r="V41" s="478">
        <f t="shared" si="9"/>
        <v>1444.7691515769113</v>
      </c>
      <c r="W41" s="478">
        <f t="shared" si="9"/>
        <v>1497.3177605568039</v>
      </c>
      <c r="X41" s="478">
        <f t="shared" si="9"/>
        <v>1575.6773093849715</v>
      </c>
      <c r="Y41" s="575">
        <f t="shared" si="9"/>
        <v>1706.0571183854822</v>
      </c>
      <c r="Z41" s="478">
        <f t="shared" si="9"/>
        <v>1805.6606458758627</v>
      </c>
      <c r="AA41" s="478">
        <f t="shared" si="9"/>
        <v>1867.1407747363089</v>
      </c>
      <c r="AB41" s="478">
        <f t="shared" si="9"/>
        <v>1986.0996930687597</v>
      </c>
      <c r="AC41" s="478">
        <f t="shared" si="9"/>
        <v>2121.2971499579107</v>
      </c>
      <c r="AD41" s="477"/>
      <c r="AE41" s="477"/>
      <c r="AF41" s="477"/>
      <c r="AG41" s="477"/>
      <c r="AH41" s="477"/>
      <c r="AI41" s="477"/>
      <c r="AJ41" s="477"/>
    </row>
    <row r="42" spans="2:36">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575"/>
      <c r="Z42" s="478"/>
      <c r="AA42" s="478"/>
      <c r="AB42" s="478"/>
      <c r="AC42" s="478"/>
      <c r="AD42" s="477"/>
      <c r="AE42" s="477"/>
      <c r="AF42" s="477"/>
      <c r="AG42" s="477"/>
      <c r="AH42" s="477"/>
      <c r="AI42" s="477"/>
      <c r="AJ42" s="477"/>
    </row>
    <row r="43" spans="2:36">
      <c r="C43">
        <v>1989</v>
      </c>
      <c r="D43">
        <f t="shared" ref="D43:AJ43" si="10">C43+1</f>
        <v>1990</v>
      </c>
      <c r="E43">
        <f t="shared" si="10"/>
        <v>1991</v>
      </c>
      <c r="F43">
        <f t="shared" si="10"/>
        <v>1992</v>
      </c>
      <c r="G43">
        <f t="shared" si="10"/>
        <v>1993</v>
      </c>
      <c r="H43">
        <f t="shared" si="10"/>
        <v>1994</v>
      </c>
      <c r="I43">
        <f t="shared" si="10"/>
        <v>1995</v>
      </c>
      <c r="J43">
        <f t="shared" si="10"/>
        <v>1996</v>
      </c>
      <c r="K43">
        <f t="shared" si="10"/>
        <v>1997</v>
      </c>
      <c r="L43">
        <f t="shared" si="10"/>
        <v>1998</v>
      </c>
      <c r="M43">
        <f t="shared" si="10"/>
        <v>1999</v>
      </c>
      <c r="N43">
        <f t="shared" si="10"/>
        <v>2000</v>
      </c>
      <c r="O43">
        <f t="shared" si="10"/>
        <v>2001</v>
      </c>
      <c r="P43">
        <f t="shared" si="10"/>
        <v>2002</v>
      </c>
      <c r="Q43">
        <f t="shared" si="10"/>
        <v>2003</v>
      </c>
      <c r="R43">
        <f t="shared" si="10"/>
        <v>2004</v>
      </c>
      <c r="S43">
        <f t="shared" si="10"/>
        <v>2005</v>
      </c>
      <c r="T43">
        <f t="shared" si="10"/>
        <v>2006</v>
      </c>
      <c r="U43">
        <f t="shared" si="10"/>
        <v>2007</v>
      </c>
      <c r="V43">
        <f t="shared" si="10"/>
        <v>2008</v>
      </c>
      <c r="W43">
        <f t="shared" si="10"/>
        <v>2009</v>
      </c>
      <c r="X43">
        <f t="shared" si="10"/>
        <v>2010</v>
      </c>
      <c r="Y43" s="572">
        <f t="shared" si="10"/>
        <v>2011</v>
      </c>
      <c r="Z43">
        <f t="shared" si="10"/>
        <v>2012</v>
      </c>
      <c r="AA43">
        <f t="shared" si="10"/>
        <v>2013</v>
      </c>
      <c r="AB43">
        <f t="shared" si="10"/>
        <v>2014</v>
      </c>
      <c r="AC43">
        <f t="shared" si="10"/>
        <v>2015</v>
      </c>
      <c r="AD43">
        <f t="shared" si="10"/>
        <v>2016</v>
      </c>
      <c r="AE43">
        <f t="shared" si="10"/>
        <v>2017</v>
      </c>
      <c r="AF43">
        <f t="shared" si="10"/>
        <v>2018</v>
      </c>
      <c r="AG43">
        <f t="shared" si="10"/>
        <v>2019</v>
      </c>
      <c r="AH43">
        <f t="shared" si="10"/>
        <v>2020</v>
      </c>
      <c r="AI43">
        <f t="shared" si="10"/>
        <v>2021</v>
      </c>
      <c r="AJ43">
        <f t="shared" si="10"/>
        <v>2022</v>
      </c>
    </row>
    <row r="44" spans="2:36">
      <c r="B44" t="s">
        <v>899</v>
      </c>
      <c r="C44">
        <f t="shared" ref="C44:AD44" si="11">C38/C20*1000000</f>
        <v>1842.109147795381</v>
      </c>
      <c r="D44">
        <f t="shared" si="11"/>
        <v>1640.2712798538887</v>
      </c>
      <c r="E44">
        <f t="shared" si="11"/>
        <v>1554.347517125283</v>
      </c>
      <c r="F44">
        <f t="shared" si="11"/>
        <v>1596.9156426910324</v>
      </c>
      <c r="G44">
        <f t="shared" si="11"/>
        <v>1728.5370073487809</v>
      </c>
      <c r="H44">
        <f t="shared" si="11"/>
        <v>1821.3117908408497</v>
      </c>
      <c r="I44">
        <f t="shared" si="11"/>
        <v>1798.5680210048054</v>
      </c>
      <c r="J44">
        <f t="shared" si="11"/>
        <v>1733.4563855181107</v>
      </c>
      <c r="K44">
        <f t="shared" si="11"/>
        <v>1887.9089636854862</v>
      </c>
      <c r="L44">
        <f t="shared" si="11"/>
        <v>1733.1014574141207</v>
      </c>
      <c r="M44">
        <f t="shared" si="11"/>
        <v>1607.7203909690993</v>
      </c>
      <c r="N44">
        <f t="shared" si="11"/>
        <v>1574.8354550645408</v>
      </c>
      <c r="O44">
        <f t="shared" si="11"/>
        <v>1509.3947386128718</v>
      </c>
      <c r="P44">
        <f t="shared" si="11"/>
        <v>1364.8789058470904</v>
      </c>
      <c r="Q44">
        <f t="shared" si="11"/>
        <v>1294.948301053261</v>
      </c>
      <c r="R44">
        <f t="shared" si="11"/>
        <v>1479.9688981545194</v>
      </c>
      <c r="S44">
        <f t="shared" si="11"/>
        <v>1741.4662326456478</v>
      </c>
      <c r="T44">
        <f t="shared" si="11"/>
        <v>1969.5603012980139</v>
      </c>
      <c r="U44">
        <f t="shared" si="11"/>
        <v>2121.9083228217187</v>
      </c>
      <c r="V44">
        <f t="shared" si="11"/>
        <v>1880.9335614032366</v>
      </c>
      <c r="W44">
        <f t="shared" si="11"/>
        <v>1615.3170068060772</v>
      </c>
      <c r="X44">
        <f t="shared" si="11"/>
        <v>1869.6228428084125</v>
      </c>
      <c r="Y44" s="572">
        <f t="shared" si="11"/>
        <v>1968.4349483444084</v>
      </c>
      <c r="Z44">
        <f t="shared" si="11"/>
        <v>1866.4073268942307</v>
      </c>
      <c r="AA44">
        <f t="shared" si="11"/>
        <v>1841.6984926132004</v>
      </c>
      <c r="AB44">
        <f t="shared" si="11"/>
        <v>2058.1380986694862</v>
      </c>
      <c r="AC44">
        <f t="shared" si="11"/>
        <v>1763.3583145052171</v>
      </c>
      <c r="AD44">
        <f t="shared" si="11"/>
        <v>1543.6683432580362</v>
      </c>
      <c r="AE44">
        <f t="shared" ref="AE44:AI44" si="12">AE38/AE20*1000000</f>
        <v>1578.0685196966733</v>
      </c>
      <c r="AF44">
        <f t="shared" si="12"/>
        <v>1806.001607517084</v>
      </c>
      <c r="AG44">
        <f t="shared" si="12"/>
        <v>1647.6878876504381</v>
      </c>
      <c r="AH44" s="693">
        <f t="shared" si="12"/>
        <v>1350.9604849470572</v>
      </c>
      <c r="AI44" s="693">
        <f t="shared" si="12"/>
        <v>1422.6857853836352</v>
      </c>
      <c r="AJ44" s="693">
        <f t="shared" ref="AJ44" si="13">AJ38/AJ20*1000000</f>
        <v>1729.7857470795905</v>
      </c>
    </row>
    <row r="45" spans="2:36">
      <c r="Y45" s="572"/>
    </row>
    <row r="46" spans="2:36">
      <c r="C46">
        <v>1989</v>
      </c>
      <c r="D46">
        <f t="shared" ref="D46:AJ46" si="14">C46+1</f>
        <v>1990</v>
      </c>
      <c r="E46">
        <f t="shared" si="14"/>
        <v>1991</v>
      </c>
      <c r="F46">
        <f t="shared" si="14"/>
        <v>1992</v>
      </c>
      <c r="G46">
        <f t="shared" si="14"/>
        <v>1993</v>
      </c>
      <c r="H46">
        <f t="shared" si="14"/>
        <v>1994</v>
      </c>
      <c r="I46">
        <f t="shared" si="14"/>
        <v>1995</v>
      </c>
      <c r="J46">
        <f t="shared" si="14"/>
        <v>1996</v>
      </c>
      <c r="K46">
        <f t="shared" si="14"/>
        <v>1997</v>
      </c>
      <c r="L46">
        <f t="shared" si="14"/>
        <v>1998</v>
      </c>
      <c r="M46">
        <f t="shared" si="14"/>
        <v>1999</v>
      </c>
      <c r="N46">
        <f t="shared" si="14"/>
        <v>2000</v>
      </c>
      <c r="O46">
        <f t="shared" si="14"/>
        <v>2001</v>
      </c>
      <c r="P46">
        <f t="shared" si="14"/>
        <v>2002</v>
      </c>
      <c r="Q46">
        <f t="shared" si="14"/>
        <v>2003</v>
      </c>
      <c r="R46">
        <f t="shared" si="14"/>
        <v>2004</v>
      </c>
      <c r="S46">
        <f t="shared" si="14"/>
        <v>2005</v>
      </c>
      <c r="T46">
        <f t="shared" si="14"/>
        <v>2006</v>
      </c>
      <c r="U46">
        <f t="shared" si="14"/>
        <v>2007</v>
      </c>
      <c r="V46">
        <f t="shared" si="14"/>
        <v>2008</v>
      </c>
      <c r="W46">
        <f t="shared" si="14"/>
        <v>2009</v>
      </c>
      <c r="X46">
        <f t="shared" si="14"/>
        <v>2010</v>
      </c>
      <c r="Y46" s="572">
        <f t="shared" si="14"/>
        <v>2011</v>
      </c>
      <c r="Z46">
        <f t="shared" si="14"/>
        <v>2012</v>
      </c>
      <c r="AA46">
        <f t="shared" si="14"/>
        <v>2013</v>
      </c>
      <c r="AB46">
        <f t="shared" si="14"/>
        <v>2014</v>
      </c>
      <c r="AC46">
        <f t="shared" si="14"/>
        <v>2015</v>
      </c>
      <c r="AD46">
        <f t="shared" si="14"/>
        <v>2016</v>
      </c>
      <c r="AE46">
        <f t="shared" si="14"/>
        <v>2017</v>
      </c>
      <c r="AF46">
        <f t="shared" si="14"/>
        <v>2018</v>
      </c>
      <c r="AG46">
        <f t="shared" si="14"/>
        <v>2019</v>
      </c>
      <c r="AH46">
        <f t="shared" si="14"/>
        <v>2020</v>
      </c>
      <c r="AI46">
        <f t="shared" si="14"/>
        <v>2021</v>
      </c>
      <c r="AJ46">
        <f t="shared" si="14"/>
        <v>2022</v>
      </c>
    </row>
    <row r="47" spans="2:36">
      <c r="B47" t="s">
        <v>900</v>
      </c>
      <c r="C47">
        <f t="shared" ref="C47:AC47" si="15">C30/C20*1000000</f>
        <v>4258.7305344847091</v>
      </c>
      <c r="D47">
        <f t="shared" si="15"/>
        <v>3926.7798664205257</v>
      </c>
      <c r="E47">
        <f t="shared" si="15"/>
        <v>4202.9518573843479</v>
      </c>
      <c r="F47">
        <f t="shared" si="15"/>
        <v>4611.3741340324332</v>
      </c>
      <c r="G47">
        <f t="shared" si="15"/>
        <v>4947.452702985137</v>
      </c>
      <c r="H47">
        <f t="shared" si="15"/>
        <v>5339.7617077906598</v>
      </c>
      <c r="I47">
        <f t="shared" si="15"/>
        <v>4980.7216000590479</v>
      </c>
      <c r="J47">
        <f t="shared" si="15"/>
        <v>4776.7289650878602</v>
      </c>
      <c r="K47">
        <f t="shared" si="15"/>
        <v>4671.8122317216203</v>
      </c>
      <c r="L47">
        <f t="shared" si="15"/>
        <v>4423.7188091227754</v>
      </c>
      <c r="M47">
        <f t="shared" si="15"/>
        <v>4252.0070000158848</v>
      </c>
      <c r="N47">
        <f t="shared" si="15"/>
        <v>3965.3390192870138</v>
      </c>
      <c r="O47">
        <f t="shared" si="15"/>
        <v>3792.0306395334846</v>
      </c>
      <c r="P47">
        <f t="shared" si="15"/>
        <v>3794.6063725416975</v>
      </c>
      <c r="Q47">
        <f t="shared" si="15"/>
        <v>3615.3835238437805</v>
      </c>
      <c r="R47">
        <f t="shared" si="15"/>
        <v>3524.5083529280623</v>
      </c>
      <c r="S47">
        <f t="shared" si="15"/>
        <v>3797.9212452793354</v>
      </c>
      <c r="T47">
        <f t="shared" si="15"/>
        <v>4057.881581810188</v>
      </c>
      <c r="U47">
        <f t="shared" si="15"/>
        <v>6576.4837197304669</v>
      </c>
      <c r="V47">
        <f t="shared" si="15"/>
        <v>6449.72935280409</v>
      </c>
      <c r="W47">
        <f t="shared" si="15"/>
        <v>5983.6195371017411</v>
      </c>
      <c r="X47">
        <f t="shared" si="15"/>
        <v>6735.3396174088575</v>
      </c>
      <c r="Y47" s="572">
        <f t="shared" si="15"/>
        <v>6942.5613276814702</v>
      </c>
      <c r="Z47">
        <f t="shared" si="15"/>
        <v>6767.0258965844305</v>
      </c>
      <c r="AA47">
        <f t="shared" si="15"/>
        <v>6834.0060676425974</v>
      </c>
      <c r="AB47">
        <f t="shared" si="15"/>
        <v>7552.5722463740121</v>
      </c>
      <c r="AC47">
        <f t="shared" si="15"/>
        <v>7666.4066282056428</v>
      </c>
    </row>
    <row r="48" spans="2:36">
      <c r="Y48" s="572"/>
    </row>
    <row r="49" spans="2:41">
      <c r="B49" t="s">
        <v>901</v>
      </c>
      <c r="C49">
        <f>'Exp compare'!C6</f>
        <v>1049.0999999999999</v>
      </c>
      <c r="D49">
        <f>'Exp compare'!D6</f>
        <v>1089.0999999999999</v>
      </c>
      <c r="E49">
        <f>'Exp compare'!E6</f>
        <v>1187.8</v>
      </c>
      <c r="F49">
        <f>'Exp compare'!F6</f>
        <v>1358.3</v>
      </c>
      <c r="G49">
        <f>'Exp compare'!G6</f>
        <v>1605.1</v>
      </c>
      <c r="H49">
        <f>'Exp compare'!H6</f>
        <v>1605.5</v>
      </c>
      <c r="I49">
        <f>'Exp compare'!I6</f>
        <v>1755</v>
      </c>
      <c r="J49">
        <f>'Exp compare'!J6</f>
        <v>1860.8</v>
      </c>
      <c r="K49">
        <f>'Exp compare'!K6</f>
        <v>2192.1999999999998</v>
      </c>
      <c r="L49">
        <f>'Exp compare'!L6</f>
        <v>2475.1999999999998</v>
      </c>
      <c r="M49">
        <f>'Exp compare'!M6</f>
        <v>2801.3</v>
      </c>
      <c r="N49">
        <f>'Exp compare'!N6</f>
        <v>3206.2</v>
      </c>
      <c r="O49">
        <f>'Exp compare'!O6</f>
        <v>3544.2</v>
      </c>
      <c r="P49">
        <f>'Exp compare'!P6</f>
        <v>3774.4</v>
      </c>
      <c r="Q49">
        <f>'Exp compare'!Q6</f>
        <v>3774.4</v>
      </c>
      <c r="R49">
        <f>'Exp compare'!R6</f>
        <v>4147.8</v>
      </c>
      <c r="S49">
        <f>'Exp compare'!S6</f>
        <v>5319.1</v>
      </c>
      <c r="T49">
        <f>'Exp compare'!T6</f>
        <v>5775.8</v>
      </c>
      <c r="U49">
        <f>'Exp compare'!U6</f>
        <v>6552.4</v>
      </c>
      <c r="V49">
        <f>'Exp compare'!V6</f>
        <v>7551.8</v>
      </c>
      <c r="W49">
        <f>'Exp compare'!W6</f>
        <v>6687.2</v>
      </c>
      <c r="X49">
        <f>'Exp compare'!X6</f>
        <v>8092.6</v>
      </c>
      <c r="Y49" s="572">
        <f>'Exp compare'!Y6</f>
        <v>8588.7999999999993</v>
      </c>
      <c r="Z49">
        <f>'Exp compare'!Z5</f>
        <v>0</v>
      </c>
      <c r="AA49">
        <f>'Exp compare'!AA5</f>
        <v>0</v>
      </c>
      <c r="AB49">
        <f>'Exp compare'!AB5</f>
        <v>0</v>
      </c>
      <c r="AC49">
        <f>'Exp compare'!AC5</f>
        <v>636</v>
      </c>
      <c r="AD49">
        <f>'Exp compare'!AD5</f>
        <v>517</v>
      </c>
      <c r="AE49">
        <f>'Exp compare'!AE5</f>
        <v>489.3</v>
      </c>
      <c r="AF49">
        <f>'Exp compare'!AF5</f>
        <v>684</v>
      </c>
      <c r="AG49">
        <f>'Exp compare'!AG5</f>
        <v>1188.5999999999999</v>
      </c>
      <c r="AH49">
        <f>'Exp compare'!AH5</f>
        <v>1465</v>
      </c>
      <c r="AI49">
        <f>'Exp compare'!AI5</f>
        <v>1379.4</v>
      </c>
      <c r="AJ49">
        <f>'Exp compare'!AJ5</f>
        <v>1336.9</v>
      </c>
    </row>
    <row r="50" spans="2:41">
      <c r="B50" t="s">
        <v>237</v>
      </c>
      <c r="C50">
        <f>'Exp compare'!C101</f>
        <v>90.9</v>
      </c>
      <c r="D50">
        <f>'Exp compare'!D101</f>
        <v>108.6</v>
      </c>
      <c r="E50">
        <f>'Exp compare'!E101</f>
        <v>116.5</v>
      </c>
      <c r="F50">
        <f>'Exp compare'!F101</f>
        <v>145</v>
      </c>
      <c r="G50">
        <f>'Exp compare'!G101</f>
        <v>158.4</v>
      </c>
      <c r="H50">
        <f>'Exp compare'!H101</f>
        <v>195.6</v>
      </c>
      <c r="I50">
        <f>'Exp compare'!I101</f>
        <v>273.10000000000002</v>
      </c>
      <c r="J50">
        <f>'Exp compare'!J101</f>
        <v>257.10000000000002</v>
      </c>
      <c r="K50">
        <f>'Exp compare'!K101</f>
        <v>297.60000000000002</v>
      </c>
      <c r="L50">
        <f>'Exp compare'!L101</f>
        <v>337.2</v>
      </c>
      <c r="M50">
        <f>'Exp compare'!M101</f>
        <v>392.7</v>
      </c>
      <c r="N50">
        <f>'Exp compare'!N101</f>
        <v>428.6</v>
      </c>
      <c r="O50">
        <f>'Exp compare'!O101</f>
        <v>433</v>
      </c>
      <c r="P50">
        <f>'Exp compare'!P101</f>
        <v>436.4</v>
      </c>
      <c r="Q50">
        <f>'Exp compare'!Q101</f>
        <v>739.6</v>
      </c>
      <c r="R50">
        <f>'Exp compare'!R101</f>
        <v>377</v>
      </c>
      <c r="S50">
        <f>'Exp compare'!S101</f>
        <v>332.8</v>
      </c>
      <c r="T50">
        <f>'Exp compare'!T101</f>
        <v>307</v>
      </c>
      <c r="U50">
        <f>'Exp compare'!U101</f>
        <v>370.1</v>
      </c>
      <c r="V50">
        <f>'Exp compare'!V101</f>
        <v>381.1</v>
      </c>
      <c r="W50">
        <f>'Exp compare'!W101</f>
        <v>449.2</v>
      </c>
      <c r="X50">
        <f>'Exp compare'!X101</f>
        <v>353.1</v>
      </c>
      <c r="Y50" s="572">
        <f>'Exp compare'!Y101</f>
        <v>416.3</v>
      </c>
      <c r="Z50">
        <f>'Exp compare'!Z100</f>
        <v>452.3</v>
      </c>
      <c r="AA50">
        <f>'Exp compare'!AA100</f>
        <v>521.1</v>
      </c>
      <c r="AB50">
        <f>'Exp compare'!AB100</f>
        <v>933.1</v>
      </c>
      <c r="AC50">
        <f>'Exp compare'!AC100</f>
        <v>1074.7</v>
      </c>
      <c r="AD50">
        <f>'Exp compare'!AD100</f>
        <v>1264.3</v>
      </c>
      <c r="AE50">
        <f>'Exp compare'!AE100</f>
        <v>1633.9</v>
      </c>
      <c r="AF50">
        <f>'Exp compare'!AF100</f>
        <v>1934.7</v>
      </c>
      <c r="AG50">
        <f>'Exp compare'!AG100</f>
        <v>2147.1999999999998</v>
      </c>
      <c r="AH50">
        <f>'Exp compare'!AH100</f>
        <v>2165.1</v>
      </c>
      <c r="AI50">
        <f>'Exp compare'!AI100</f>
        <v>2254.6999999999998</v>
      </c>
      <c r="AJ50">
        <f>'Exp compare'!AJ100</f>
        <v>2578.6999999999998</v>
      </c>
      <c r="AK50">
        <f>'Exp compare'!AK100</f>
        <v>2784</v>
      </c>
      <c r="AL50">
        <f>'Exp compare'!AL100</f>
        <v>3050.8</v>
      </c>
      <c r="AM50">
        <f>'Exp compare'!AM100</f>
        <v>3293.4</v>
      </c>
      <c r="AN50">
        <f>'Exp compare'!AN100</f>
        <v>3454.2</v>
      </c>
      <c r="AO50">
        <f>'Exp compare'!AO100</f>
        <v>3356.2</v>
      </c>
    </row>
    <row r="51" spans="2:41">
      <c r="B51" t="s">
        <v>902</v>
      </c>
      <c r="C51">
        <f>C49-C50</f>
        <v>958.19999999999993</v>
      </c>
      <c r="D51">
        <f t="shared" ref="D51:AI51" si="16">D49-D50</f>
        <v>980.49999999999989</v>
      </c>
      <c r="E51">
        <f t="shared" si="16"/>
        <v>1071.3</v>
      </c>
      <c r="F51">
        <f t="shared" si="16"/>
        <v>1213.3</v>
      </c>
      <c r="G51">
        <f t="shared" si="16"/>
        <v>1446.6999999999998</v>
      </c>
      <c r="H51">
        <f t="shared" si="16"/>
        <v>1409.9</v>
      </c>
      <c r="I51">
        <f t="shared" si="16"/>
        <v>1481.9</v>
      </c>
      <c r="J51">
        <f t="shared" si="16"/>
        <v>1603.6999999999998</v>
      </c>
      <c r="K51">
        <f t="shared" si="16"/>
        <v>1894.6</v>
      </c>
      <c r="L51">
        <f t="shared" si="16"/>
        <v>2138</v>
      </c>
      <c r="M51">
        <f t="shared" si="16"/>
        <v>2408.6000000000004</v>
      </c>
      <c r="N51">
        <f t="shared" si="16"/>
        <v>2777.6</v>
      </c>
      <c r="O51">
        <f t="shared" si="16"/>
        <v>3111.2</v>
      </c>
      <c r="P51">
        <f t="shared" si="16"/>
        <v>3338</v>
      </c>
      <c r="Q51">
        <f t="shared" si="16"/>
        <v>3034.8</v>
      </c>
      <c r="R51">
        <f t="shared" si="16"/>
        <v>3770.8</v>
      </c>
      <c r="S51">
        <f t="shared" si="16"/>
        <v>4986.3</v>
      </c>
      <c r="T51">
        <f t="shared" si="16"/>
        <v>5468.8</v>
      </c>
      <c r="U51">
        <f t="shared" si="16"/>
        <v>6182.2999999999993</v>
      </c>
      <c r="V51">
        <f t="shared" si="16"/>
        <v>7170.7</v>
      </c>
      <c r="W51">
        <f t="shared" si="16"/>
        <v>6238</v>
      </c>
      <c r="X51">
        <f t="shared" si="16"/>
        <v>7739.5</v>
      </c>
      <c r="Y51" s="572">
        <f t="shared" si="16"/>
        <v>8172.4999999999991</v>
      </c>
      <c r="Z51">
        <f t="shared" si="16"/>
        <v>-452.3</v>
      </c>
      <c r="AA51">
        <f t="shared" si="16"/>
        <v>-521.1</v>
      </c>
      <c r="AB51">
        <f t="shared" si="16"/>
        <v>-933.1</v>
      </c>
      <c r="AC51">
        <f t="shared" si="16"/>
        <v>-438.70000000000005</v>
      </c>
      <c r="AD51">
        <f t="shared" si="16"/>
        <v>-747.3</v>
      </c>
      <c r="AE51">
        <f t="shared" si="16"/>
        <v>-1144.6000000000001</v>
      </c>
      <c r="AF51">
        <f t="shared" si="16"/>
        <v>-1250.7</v>
      </c>
      <c r="AG51">
        <f t="shared" ref="AG51" si="17">AG49-AG50</f>
        <v>-958.59999999999991</v>
      </c>
      <c r="AH51">
        <f t="shared" si="16"/>
        <v>-700.09999999999991</v>
      </c>
      <c r="AI51">
        <f t="shared" si="16"/>
        <v>-875.29999999999973</v>
      </c>
      <c r="AJ51">
        <f t="shared" ref="AJ51" si="18">AJ49-AJ50</f>
        <v>-1241.7999999999997</v>
      </c>
    </row>
    <row r="52" spans="2:41">
      <c r="C52">
        <f>C2</f>
        <v>1989</v>
      </c>
      <c r="D52">
        <f t="shared" ref="D52:AJ52" si="19">D2</f>
        <v>1990</v>
      </c>
      <c r="E52">
        <f t="shared" si="19"/>
        <v>1991</v>
      </c>
      <c r="F52">
        <f t="shared" si="19"/>
        <v>1992</v>
      </c>
      <c r="G52">
        <f t="shared" si="19"/>
        <v>1993</v>
      </c>
      <c r="H52">
        <f t="shared" si="19"/>
        <v>1994</v>
      </c>
      <c r="I52">
        <f t="shared" si="19"/>
        <v>1995</v>
      </c>
      <c r="J52">
        <f t="shared" si="19"/>
        <v>1996</v>
      </c>
      <c r="K52">
        <f t="shared" si="19"/>
        <v>1997</v>
      </c>
      <c r="L52">
        <f t="shared" si="19"/>
        <v>1998</v>
      </c>
      <c r="M52">
        <f t="shared" si="19"/>
        <v>1999</v>
      </c>
      <c r="N52">
        <f t="shared" si="19"/>
        <v>2000</v>
      </c>
      <c r="O52">
        <f t="shared" si="19"/>
        <v>2001</v>
      </c>
      <c r="P52">
        <f t="shared" si="19"/>
        <v>2002</v>
      </c>
      <c r="Q52">
        <f t="shared" si="19"/>
        <v>2003</v>
      </c>
      <c r="R52">
        <f t="shared" si="19"/>
        <v>2004</v>
      </c>
      <c r="S52">
        <f t="shared" si="19"/>
        <v>2005</v>
      </c>
      <c r="T52">
        <f t="shared" si="19"/>
        <v>2006</v>
      </c>
      <c r="U52">
        <f t="shared" si="19"/>
        <v>2007</v>
      </c>
      <c r="V52">
        <f t="shared" si="19"/>
        <v>2008</v>
      </c>
      <c r="W52">
        <f t="shared" si="19"/>
        <v>2009</v>
      </c>
      <c r="X52">
        <f t="shared" si="19"/>
        <v>2010</v>
      </c>
      <c r="Y52">
        <f t="shared" si="19"/>
        <v>2011</v>
      </c>
      <c r="Z52">
        <f t="shared" si="19"/>
        <v>2012</v>
      </c>
      <c r="AA52">
        <f t="shared" si="19"/>
        <v>2013</v>
      </c>
      <c r="AB52">
        <f t="shared" si="19"/>
        <v>2014</v>
      </c>
      <c r="AC52">
        <f t="shared" si="19"/>
        <v>2015</v>
      </c>
      <c r="AD52">
        <f t="shared" si="19"/>
        <v>2016</v>
      </c>
      <c r="AE52">
        <f t="shared" si="19"/>
        <v>2017</v>
      </c>
      <c r="AF52">
        <f t="shared" si="19"/>
        <v>2018</v>
      </c>
      <c r="AG52">
        <f t="shared" si="19"/>
        <v>2019</v>
      </c>
      <c r="AH52">
        <f t="shared" si="19"/>
        <v>2020</v>
      </c>
      <c r="AI52">
        <f t="shared" si="19"/>
        <v>2021</v>
      </c>
      <c r="AJ52">
        <f t="shared" si="19"/>
        <v>2022</v>
      </c>
      <c r="AK52">
        <f t="shared" ref="AK52:AO52" si="20">AK2</f>
        <v>2023</v>
      </c>
      <c r="AL52">
        <f t="shared" si="20"/>
        <v>2024</v>
      </c>
      <c r="AM52">
        <f t="shared" si="20"/>
        <v>2025</v>
      </c>
      <c r="AN52">
        <f t="shared" si="20"/>
        <v>2026</v>
      </c>
      <c r="AO52">
        <f t="shared" si="20"/>
        <v>2027</v>
      </c>
    </row>
    <row r="53" spans="2:41">
      <c r="B53" t="s">
        <v>903</v>
      </c>
      <c r="C53">
        <f>C50/(C28/100)</f>
        <v>744.33906097933618</v>
      </c>
      <c r="D53">
        <f t="shared" ref="D53:AO53" si="21">D50/(D28/100)</f>
        <v>831.46463388862685</v>
      </c>
      <c r="E53">
        <f t="shared" si="21"/>
        <v>833.8618901951653</v>
      </c>
      <c r="F53">
        <f t="shared" si="21"/>
        <v>994.97062098489846</v>
      </c>
      <c r="G53">
        <f t="shared" si="21"/>
        <v>1035.4179416775644</v>
      </c>
      <c r="H53">
        <f t="shared" si="21"/>
        <v>1243.1181165989101</v>
      </c>
      <c r="I53">
        <f t="shared" si="21"/>
        <v>1479.9177702602019</v>
      </c>
      <c r="J53">
        <f t="shared" si="21"/>
        <v>1248.0421584436335</v>
      </c>
      <c r="K53">
        <f t="shared" si="21"/>
        <v>1389.840167174566</v>
      </c>
      <c r="L53">
        <f t="shared" si="21"/>
        <v>1386.3707866153209</v>
      </c>
      <c r="M53">
        <f t="shared" si="21"/>
        <v>1404.7911725734771</v>
      </c>
      <c r="N53">
        <f t="shared" si="21"/>
        <v>1326.3563735643229</v>
      </c>
      <c r="O53">
        <f t="shared" si="21"/>
        <v>1226.0819703503396</v>
      </c>
      <c r="P53">
        <f t="shared" si="21"/>
        <v>1105.3252386809631</v>
      </c>
      <c r="Q53">
        <f t="shared" si="21"/>
        <v>1632.9417028037944</v>
      </c>
      <c r="R53">
        <f t="shared" si="21"/>
        <v>815.09564883269866</v>
      </c>
      <c r="S53">
        <f t="shared" si="21"/>
        <v>706.6504725785851</v>
      </c>
      <c r="T53">
        <f t="shared" si="21"/>
        <v>636.77647178229813</v>
      </c>
      <c r="U53">
        <f t="shared" si="21"/>
        <v>760.72766093277392</v>
      </c>
      <c r="V53">
        <f t="shared" si="21"/>
        <v>706.98355401428262</v>
      </c>
      <c r="W53">
        <f t="shared" si="21"/>
        <v>779.43444433913032</v>
      </c>
      <c r="X53">
        <f t="shared" si="21"/>
        <v>582.94366034447614</v>
      </c>
      <c r="Y53">
        <f t="shared" si="21"/>
        <v>658.05812466874943</v>
      </c>
      <c r="Z53">
        <f t="shared" si="21"/>
        <v>683.93432390799683</v>
      </c>
      <c r="AA53">
        <f t="shared" si="21"/>
        <v>755.19859356754523</v>
      </c>
      <c r="AB53">
        <f t="shared" si="21"/>
        <v>1285.1719929671362</v>
      </c>
      <c r="AC53">
        <f t="shared" si="21"/>
        <v>1396.4148121010519</v>
      </c>
      <c r="AD53">
        <f t="shared" si="21"/>
        <v>1539.6177751916471</v>
      </c>
      <c r="AE53">
        <f t="shared" si="21"/>
        <v>1887.7637420963999</v>
      </c>
      <c r="AF53">
        <f t="shared" si="21"/>
        <v>2134.9569276000002</v>
      </c>
      <c r="AG53">
        <f t="shared" si="21"/>
        <v>2269.5903999999996</v>
      </c>
      <c r="AH53">
        <f t="shared" si="21"/>
        <v>2165.1</v>
      </c>
      <c r="AI53">
        <f t="shared" si="21"/>
        <v>2113.1208997188378</v>
      </c>
      <c r="AJ53">
        <f t="shared" si="21"/>
        <v>2262.8988834247725</v>
      </c>
      <c r="AK53">
        <f>AK50/(AK28/100)</f>
        <v>2360.4413231677672</v>
      </c>
      <c r="AL53">
        <f t="shared" si="21"/>
        <v>2463.4764602901701</v>
      </c>
      <c r="AM53">
        <f t="shared" si="21"/>
        <v>2530.3258025564592</v>
      </c>
      <c r="AN53">
        <f t="shared" si="21"/>
        <v>2525.0892140335573</v>
      </c>
      <c r="AO53">
        <f t="shared" si="21"/>
        <v>2334.3951056313922</v>
      </c>
    </row>
    <row r="54" spans="2:41">
      <c r="Y54" s="572"/>
    </row>
    <row r="55" spans="2:41">
      <c r="Y55" s="572"/>
    </row>
    <row r="56" spans="2:41">
      <c r="C56">
        <v>1989</v>
      </c>
      <c r="D56">
        <f t="shared" ref="D56:AJ56" si="22">C56+1</f>
        <v>1990</v>
      </c>
      <c r="E56">
        <f t="shared" si="22"/>
        <v>1991</v>
      </c>
      <c r="F56">
        <f t="shared" si="22"/>
        <v>1992</v>
      </c>
      <c r="G56">
        <f t="shared" si="22"/>
        <v>1993</v>
      </c>
      <c r="H56">
        <f t="shared" si="22"/>
        <v>1994</v>
      </c>
      <c r="I56">
        <f t="shared" si="22"/>
        <v>1995</v>
      </c>
      <c r="J56">
        <f t="shared" si="22"/>
        <v>1996</v>
      </c>
      <c r="K56">
        <f t="shared" si="22"/>
        <v>1997</v>
      </c>
      <c r="L56">
        <f t="shared" si="22"/>
        <v>1998</v>
      </c>
      <c r="M56">
        <f t="shared" si="22"/>
        <v>1999</v>
      </c>
      <c r="N56">
        <f t="shared" si="22"/>
        <v>2000</v>
      </c>
      <c r="O56">
        <f t="shared" si="22"/>
        <v>2001</v>
      </c>
      <c r="P56">
        <f t="shared" si="22"/>
        <v>2002</v>
      </c>
      <c r="Q56">
        <f t="shared" si="22"/>
        <v>2003</v>
      </c>
      <c r="R56">
        <f t="shared" si="22"/>
        <v>2004</v>
      </c>
      <c r="S56">
        <f t="shared" si="22"/>
        <v>2005</v>
      </c>
      <c r="T56">
        <f t="shared" si="22"/>
        <v>2006</v>
      </c>
      <c r="U56">
        <f t="shared" si="22"/>
        <v>2007</v>
      </c>
      <c r="V56">
        <f t="shared" si="22"/>
        <v>2008</v>
      </c>
      <c r="W56">
        <f t="shared" si="22"/>
        <v>2009</v>
      </c>
      <c r="X56">
        <f t="shared" si="22"/>
        <v>2010</v>
      </c>
      <c r="Y56" s="572">
        <f t="shared" si="22"/>
        <v>2011</v>
      </c>
      <c r="Z56">
        <f t="shared" si="22"/>
        <v>2012</v>
      </c>
      <c r="AA56">
        <f t="shared" si="22"/>
        <v>2013</v>
      </c>
      <c r="AB56">
        <f t="shared" si="22"/>
        <v>2014</v>
      </c>
      <c r="AC56">
        <f t="shared" si="22"/>
        <v>2015</v>
      </c>
      <c r="AD56">
        <f t="shared" si="22"/>
        <v>2016</v>
      </c>
      <c r="AE56">
        <f t="shared" si="22"/>
        <v>2017</v>
      </c>
      <c r="AF56">
        <f t="shared" si="22"/>
        <v>2018</v>
      </c>
      <c r="AG56">
        <f t="shared" si="22"/>
        <v>2019</v>
      </c>
      <c r="AH56">
        <f t="shared" si="22"/>
        <v>2020</v>
      </c>
      <c r="AI56">
        <f t="shared" si="22"/>
        <v>2021</v>
      </c>
      <c r="AJ56">
        <f t="shared" si="22"/>
        <v>2022</v>
      </c>
    </row>
    <row r="57" spans="2:41">
      <c r="B57" t="s">
        <v>904</v>
      </c>
      <c r="C57">
        <f>C49/(C28/100)</f>
        <v>8590.6062582334598</v>
      </c>
      <c r="D57">
        <f t="shared" ref="D57:AI57" si="23">D49/(D28/100)</f>
        <v>8338.3805963913765</v>
      </c>
      <c r="E57">
        <f t="shared" si="23"/>
        <v>8501.8124735949987</v>
      </c>
      <c r="F57">
        <f t="shared" si="23"/>
        <v>9320.473065405431</v>
      </c>
      <c r="G57">
        <f t="shared" si="23"/>
        <v>10492.104407744055</v>
      </c>
      <c r="H57">
        <f t="shared" si="23"/>
        <v>10203.610103269684</v>
      </c>
      <c r="I57">
        <f t="shared" si="23"/>
        <v>9510.2734778713075</v>
      </c>
      <c r="J57">
        <f t="shared" si="23"/>
        <v>9032.8932261062346</v>
      </c>
      <c r="K57">
        <f t="shared" si="23"/>
        <v>10237.928812097054</v>
      </c>
      <c r="L57">
        <f t="shared" si="23"/>
        <v>10176.586509579603</v>
      </c>
      <c r="M57">
        <f t="shared" si="23"/>
        <v>10020.986788210037</v>
      </c>
      <c r="N57">
        <f t="shared" si="23"/>
        <v>9921.9874123236859</v>
      </c>
      <c r="O57">
        <f t="shared" si="23"/>
        <v>10035.749929135505</v>
      </c>
      <c r="P57">
        <f t="shared" si="23"/>
        <v>9559.8982146595499</v>
      </c>
      <c r="Q57">
        <f t="shared" si="23"/>
        <v>8333.3898905660371</v>
      </c>
      <c r="R57">
        <f t="shared" si="23"/>
        <v>8967.7817830988533</v>
      </c>
      <c r="S57">
        <f t="shared" si="23"/>
        <v>11294.304473235434</v>
      </c>
      <c r="T57">
        <f t="shared" si="23"/>
        <v>11980.109269446897</v>
      </c>
      <c r="U57">
        <f t="shared" si="23"/>
        <v>13468.230006743872</v>
      </c>
      <c r="V57">
        <f t="shared" si="23"/>
        <v>14009.44214958032</v>
      </c>
      <c r="W57">
        <f t="shared" si="23"/>
        <v>11603.370472361157</v>
      </c>
      <c r="X57">
        <f t="shared" si="23"/>
        <v>13360.322474380368</v>
      </c>
      <c r="Y57">
        <f t="shared" si="23"/>
        <v>13576.578479834145</v>
      </c>
      <c r="Z57">
        <f t="shared" si="23"/>
        <v>0</v>
      </c>
      <c r="AA57">
        <f t="shared" si="23"/>
        <v>0</v>
      </c>
      <c r="AB57">
        <f t="shared" si="23"/>
        <v>0</v>
      </c>
      <c r="AC57">
        <f t="shared" si="23"/>
        <v>826.38859262702988</v>
      </c>
      <c r="AD57">
        <f t="shared" si="23"/>
        <v>629.58347684416799</v>
      </c>
      <c r="AE57">
        <f t="shared" si="23"/>
        <v>565.32394822679998</v>
      </c>
      <c r="AF57">
        <f t="shared" si="23"/>
        <v>754.79947200000004</v>
      </c>
      <c r="AG57">
        <f t="shared" si="23"/>
        <v>1256.3501999999999</v>
      </c>
      <c r="AH57">
        <f t="shared" si="23"/>
        <v>1465</v>
      </c>
      <c r="AI57">
        <f t="shared" si="23"/>
        <v>1292.7835051546392</v>
      </c>
      <c r="AJ57">
        <f t="shared" ref="AJ57" si="24">AJ49/(AJ28/100)</f>
        <v>1173.176219510055</v>
      </c>
    </row>
    <row r="58" spans="2:41">
      <c r="B58" t="s">
        <v>905</v>
      </c>
      <c r="C58">
        <f>C51/(C28/100)</f>
        <v>7846.2671972541239</v>
      </c>
      <c r="D58">
        <f t="shared" ref="D58:AI58" si="25">D51/(D28/100)</f>
        <v>7506.9159625027487</v>
      </c>
      <c r="E58">
        <f t="shared" si="25"/>
        <v>7667.9505833998328</v>
      </c>
      <c r="F58">
        <f t="shared" si="25"/>
        <v>8325.5024444205319</v>
      </c>
      <c r="G58">
        <f t="shared" si="25"/>
        <v>9456.6864660664905</v>
      </c>
      <c r="H58">
        <f t="shared" si="25"/>
        <v>8960.4919866707751</v>
      </c>
      <c r="I58">
        <f t="shared" si="25"/>
        <v>8030.3557076111065</v>
      </c>
      <c r="J58">
        <f t="shared" si="25"/>
        <v>7784.8510676626001</v>
      </c>
      <c r="K58">
        <f t="shared" si="25"/>
        <v>8848.0886449224872</v>
      </c>
      <c r="L58">
        <f t="shared" si="25"/>
        <v>8790.2157229642835</v>
      </c>
      <c r="M58">
        <f t="shared" si="25"/>
        <v>8616.1956156365613</v>
      </c>
      <c r="N58">
        <f t="shared" si="25"/>
        <v>8595.6310387593639</v>
      </c>
      <c r="O58">
        <f t="shared" si="25"/>
        <v>8809.667958785165</v>
      </c>
      <c r="P58">
        <f t="shared" si="25"/>
        <v>8454.5729759785863</v>
      </c>
      <c r="Q58">
        <f t="shared" si="25"/>
        <v>6700.4481877622438</v>
      </c>
      <c r="R58">
        <f t="shared" si="25"/>
        <v>8152.686134266155</v>
      </c>
      <c r="S58">
        <f t="shared" si="25"/>
        <v>10587.654000656847</v>
      </c>
      <c r="T58">
        <f t="shared" si="25"/>
        <v>11343.3327976646</v>
      </c>
      <c r="U58">
        <f t="shared" si="25"/>
        <v>12707.502345811097</v>
      </c>
      <c r="V58">
        <f t="shared" si="25"/>
        <v>13302.458595566035</v>
      </c>
      <c r="W58">
        <f t="shared" si="25"/>
        <v>10823.936028022028</v>
      </c>
      <c r="X58">
        <f t="shared" si="25"/>
        <v>12777.37881403589</v>
      </c>
      <c r="Y58">
        <f t="shared" si="25"/>
        <v>12918.520355165396</v>
      </c>
      <c r="Z58">
        <f t="shared" si="25"/>
        <v>-683.93432390799683</v>
      </c>
      <c r="AA58">
        <f t="shared" si="25"/>
        <v>-755.19859356754523</v>
      </c>
      <c r="AB58">
        <f t="shared" si="25"/>
        <v>-1285.1719929671362</v>
      </c>
      <c r="AC58">
        <f t="shared" si="25"/>
        <v>-570.02621947402213</v>
      </c>
      <c r="AD58">
        <f t="shared" si="25"/>
        <v>-910.03429834747908</v>
      </c>
      <c r="AE58">
        <f t="shared" si="25"/>
        <v>-1322.4397938696002</v>
      </c>
      <c r="AF58">
        <f t="shared" si="25"/>
        <v>-1380.1574556</v>
      </c>
      <c r="AG58">
        <f t="shared" si="25"/>
        <v>-1013.2401999999998</v>
      </c>
      <c r="AH58">
        <f t="shared" si="25"/>
        <v>-700.09999999999991</v>
      </c>
      <c r="AI58">
        <f t="shared" si="25"/>
        <v>-820.33739456419846</v>
      </c>
      <c r="AJ58">
        <f t="shared" ref="AJ58" si="26">AJ51/(AJ28/100)</f>
        <v>-1089.7226639147177</v>
      </c>
    </row>
    <row r="59" spans="2:41">
      <c r="B59" t="s">
        <v>906</v>
      </c>
      <c r="C59">
        <f>'Rev compare'!B6-'Rev compare'!B83</f>
        <v>824.2</v>
      </c>
      <c r="D59">
        <f>'Rev compare'!C6-'Rev compare'!C83</f>
        <v>749.7</v>
      </c>
      <c r="E59">
        <f>'Rev compare'!D6-'Rev compare'!D83</f>
        <v>811.40000000000009</v>
      </c>
      <c r="F59">
        <f>'Rev compare'!E6-'Rev compare'!E83</f>
        <v>929.2</v>
      </c>
      <c r="G59">
        <f>'Rev compare'!F6-'Rev compare'!F83</f>
        <v>1127.1000000000001</v>
      </c>
      <c r="H59">
        <f>'Rev compare'!G6-'Rev compare'!G83</f>
        <v>1286.9000000000001</v>
      </c>
      <c r="I59">
        <f>'Rev compare'!H6-'Rev compare'!H83</f>
        <v>1484.8999999999999</v>
      </c>
      <c r="J59">
        <f>'Rev compare'!I6-'Rev compare'!I83</f>
        <v>1727.6000000000001</v>
      </c>
      <c r="K59">
        <f>'Rev compare'!J6-'Rev compare'!J83</f>
        <v>1889.8000000000002</v>
      </c>
      <c r="L59">
        <f>'Rev compare'!K6-'Rev compare'!K83</f>
        <v>1882.6000000000001</v>
      </c>
      <c r="M59">
        <f>'Rev compare'!L6-'Rev compare'!L83</f>
        <v>2091.9</v>
      </c>
      <c r="N59">
        <f>'Rev compare'!M6-'Rev compare'!M83</f>
        <v>2459.4</v>
      </c>
      <c r="O59">
        <f>'Rev compare'!N6-'Rev compare'!N83</f>
        <v>2465.8000000000002</v>
      </c>
      <c r="P59">
        <f>'Rev compare'!O6-'Rev compare'!O83</f>
        <v>2595</v>
      </c>
      <c r="Q59">
        <f>'Rev compare'!P6-'Rev compare'!P83</f>
        <v>2957.1</v>
      </c>
      <c r="R59">
        <f>'Rev compare'!Q6-'Rev compare'!Q83</f>
        <v>3499.9000000000005</v>
      </c>
      <c r="S59">
        <f>'Rev compare'!R6-'Rev compare'!R83</f>
        <v>4043.7000000000003</v>
      </c>
      <c r="T59">
        <f>'Rev compare'!S6-'Rev compare'!S83</f>
        <v>5397</v>
      </c>
      <c r="U59">
        <f>'Rev compare'!T6-'Rev compare'!T83</f>
        <v>6307.6</v>
      </c>
      <c r="V59">
        <f>'Rev compare'!U6-'Rev compare'!U83</f>
        <v>6071.3</v>
      </c>
      <c r="W59">
        <f>'Rev compare'!V6-'Rev compare'!V83</f>
        <v>5773.8</v>
      </c>
      <c r="X59">
        <f>'Rev compare'!W6-'Rev compare'!W83</f>
        <v>6887.7999999999993</v>
      </c>
      <c r="Y59" s="572">
        <f>'Rev compare'!X6-'Rev compare'!X83</f>
        <v>8279.9</v>
      </c>
      <c r="Z59">
        <f>'Rev compare'!Y6-'Rev compare'!Y83</f>
        <v>8635.2000000000007</v>
      </c>
      <c r="AA59">
        <f>'Rev compare'!Z6-'Rev compare'!Z83</f>
        <v>8955.2000000000007</v>
      </c>
      <c r="AB59">
        <f>'Rev compare'!AA6-'Rev compare'!AA83</f>
        <v>10630.1</v>
      </c>
      <c r="AC59">
        <f>'Rev compare'!AB6-'Rev compare'!AB83</f>
        <v>10144</v>
      </c>
      <c r="AD59">
        <f>'Rev compare'!AC5-'Rev compare'!AC82</f>
        <v>9055.4</v>
      </c>
      <c r="AE59">
        <f>'Rev compare'!AD5-'Rev compare'!AD82</f>
        <v>10085.200000000001</v>
      </c>
      <c r="AF59">
        <f>'Rev compare'!AE5-'Rev compare'!AE82</f>
        <v>12249.4</v>
      </c>
      <c r="AG59">
        <f>'Rev compare'!AF5-'Rev compare'!AF82</f>
        <v>11904.9</v>
      </c>
      <c r="AH59">
        <f>'Rev compare'!AG5-'Rev compare'!AG82</f>
        <v>10668.3</v>
      </c>
      <c r="AI59">
        <f>'Rev compare'!AH5-'Rev compare'!AH82</f>
        <v>11772.4</v>
      </c>
      <c r="AJ59">
        <f>'Rev compare'!AI5-'Rev compare'!AI82</f>
        <v>17066.100000000002</v>
      </c>
    </row>
    <row r="60" spans="2:41">
      <c r="Y60" s="572"/>
    </row>
    <row r="61" spans="2:41">
      <c r="C61">
        <v>1989</v>
      </c>
      <c r="D61">
        <f t="shared" ref="D61:AJ61" si="27">C61+1</f>
        <v>1990</v>
      </c>
      <c r="E61">
        <f t="shared" si="27"/>
        <v>1991</v>
      </c>
      <c r="F61">
        <f t="shared" si="27"/>
        <v>1992</v>
      </c>
      <c r="G61">
        <f t="shared" si="27"/>
        <v>1993</v>
      </c>
      <c r="H61">
        <f t="shared" si="27"/>
        <v>1994</v>
      </c>
      <c r="I61">
        <f t="shared" si="27"/>
        <v>1995</v>
      </c>
      <c r="J61">
        <f t="shared" si="27"/>
        <v>1996</v>
      </c>
      <c r="K61">
        <f t="shared" si="27"/>
        <v>1997</v>
      </c>
      <c r="L61">
        <f t="shared" si="27"/>
        <v>1998</v>
      </c>
      <c r="M61">
        <f t="shared" si="27"/>
        <v>1999</v>
      </c>
      <c r="N61">
        <f t="shared" si="27"/>
        <v>2000</v>
      </c>
      <c r="O61">
        <f t="shared" si="27"/>
        <v>2001</v>
      </c>
      <c r="P61">
        <f t="shared" si="27"/>
        <v>2002</v>
      </c>
      <c r="Q61">
        <f t="shared" si="27"/>
        <v>2003</v>
      </c>
      <c r="R61">
        <f t="shared" si="27"/>
        <v>2004</v>
      </c>
      <c r="S61">
        <f t="shared" si="27"/>
        <v>2005</v>
      </c>
      <c r="T61">
        <f t="shared" si="27"/>
        <v>2006</v>
      </c>
      <c r="U61">
        <f t="shared" si="27"/>
        <v>2007</v>
      </c>
      <c r="V61">
        <f t="shared" si="27"/>
        <v>2008</v>
      </c>
      <c r="W61">
        <f t="shared" si="27"/>
        <v>2009</v>
      </c>
      <c r="X61">
        <f t="shared" si="27"/>
        <v>2010</v>
      </c>
      <c r="Y61" s="572">
        <f t="shared" si="27"/>
        <v>2011</v>
      </c>
      <c r="Z61">
        <f t="shared" si="27"/>
        <v>2012</v>
      </c>
      <c r="AA61">
        <f t="shared" si="27"/>
        <v>2013</v>
      </c>
      <c r="AB61">
        <f t="shared" si="27"/>
        <v>2014</v>
      </c>
      <c r="AC61">
        <f t="shared" si="27"/>
        <v>2015</v>
      </c>
      <c r="AD61">
        <f t="shared" si="27"/>
        <v>2016</v>
      </c>
      <c r="AE61">
        <f t="shared" si="27"/>
        <v>2017</v>
      </c>
      <c r="AF61">
        <f t="shared" si="27"/>
        <v>2018</v>
      </c>
      <c r="AG61">
        <f t="shared" si="27"/>
        <v>2019</v>
      </c>
      <c r="AH61">
        <f t="shared" si="27"/>
        <v>2020</v>
      </c>
      <c r="AI61">
        <f t="shared" si="27"/>
        <v>2021</v>
      </c>
      <c r="AJ61">
        <f t="shared" si="27"/>
        <v>2022</v>
      </c>
    </row>
    <row r="62" spans="2:41">
      <c r="B62" t="s">
        <v>907</v>
      </c>
      <c r="C62">
        <f>C59/(C28/100)</f>
        <v>6749.0016948203402</v>
      </c>
      <c r="D62">
        <f t="shared" ref="D62:AI62" si="28">D59/(D28/100)</f>
        <v>5739.8622101869578</v>
      </c>
      <c r="E62">
        <f t="shared" si="28"/>
        <v>5807.6870189215215</v>
      </c>
      <c r="F62">
        <f t="shared" si="28"/>
        <v>6376.0462139252941</v>
      </c>
      <c r="G62">
        <f t="shared" si="28"/>
        <v>7367.5477403079722</v>
      </c>
      <c r="H62">
        <f t="shared" si="28"/>
        <v>8178.7766066009081</v>
      </c>
      <c r="I62">
        <f t="shared" si="28"/>
        <v>8046.6125853510557</v>
      </c>
      <c r="J62">
        <f t="shared" si="28"/>
        <v>8386.2996224318213</v>
      </c>
      <c r="K62">
        <f t="shared" si="28"/>
        <v>8825.6718680325775</v>
      </c>
      <c r="L62">
        <f t="shared" si="28"/>
        <v>7740.159083279962</v>
      </c>
      <c r="M62">
        <f t="shared" si="28"/>
        <v>7483.2764296064606</v>
      </c>
      <c r="N62">
        <f t="shared" si="28"/>
        <v>7610.9212905835175</v>
      </c>
      <c r="O62">
        <f t="shared" si="28"/>
        <v>6982.1545554038521</v>
      </c>
      <c r="P62">
        <f t="shared" si="28"/>
        <v>6572.6833051720878</v>
      </c>
      <c r="Q62">
        <f t="shared" si="28"/>
        <v>6528.8965783681724</v>
      </c>
      <c r="R62">
        <f t="shared" si="28"/>
        <v>7566.9847781155513</v>
      </c>
      <c r="S62">
        <f t="shared" si="28"/>
        <v>8586.1854446094494</v>
      </c>
      <c r="T62">
        <f t="shared" si="28"/>
        <v>11194.405922505091</v>
      </c>
      <c r="U62">
        <f t="shared" si="28"/>
        <v>12965.052132125276</v>
      </c>
      <c r="V62">
        <f t="shared" si="28"/>
        <v>11262.947393038348</v>
      </c>
      <c r="W62">
        <f t="shared" si="28"/>
        <v>10018.474164570949</v>
      </c>
      <c r="X62">
        <f t="shared" si="28"/>
        <v>11371.281064063105</v>
      </c>
      <c r="Y62">
        <f t="shared" si="28"/>
        <v>13088.290815385008</v>
      </c>
      <c r="Z62">
        <f t="shared" si="28"/>
        <v>13057.505358855482</v>
      </c>
      <c r="AA62">
        <f t="shared" si="28"/>
        <v>12978.227682049666</v>
      </c>
      <c r="AB62">
        <f t="shared" si="28"/>
        <v>14640.988964140986</v>
      </c>
      <c r="AC62">
        <f t="shared" si="28"/>
        <v>13180.638181774515</v>
      </c>
      <c r="AD62">
        <f t="shared" si="28"/>
        <v>11027.331172562241</v>
      </c>
      <c r="AE62">
        <f t="shared" si="28"/>
        <v>11652.166529035201</v>
      </c>
      <c r="AF62">
        <f t="shared" si="28"/>
        <v>13517.3108952</v>
      </c>
      <c r="AG62">
        <f t="shared" si="28"/>
        <v>12583.479299999999</v>
      </c>
      <c r="AH62">
        <f t="shared" si="28"/>
        <v>10668.3</v>
      </c>
      <c r="AI62">
        <f t="shared" si="28"/>
        <v>11033.177132146204</v>
      </c>
      <c r="AJ62">
        <f t="shared" ref="AJ62" si="29">AJ59/(AJ28/100)</f>
        <v>14976.09595316071</v>
      </c>
    </row>
    <row r="63" spans="2:41">
      <c r="B63" t="s">
        <v>897</v>
      </c>
      <c r="C63">
        <f>C38</f>
        <v>8302.3693501314519</v>
      </c>
      <c r="D63">
        <f t="shared" ref="D63:AI63" si="30">D38</f>
        <v>7571.2281441294945</v>
      </c>
      <c r="E63">
        <f t="shared" si="30"/>
        <v>7345.1422465088299</v>
      </c>
      <c r="F63">
        <f t="shared" si="30"/>
        <v>7723.0305787482976</v>
      </c>
      <c r="G63">
        <f t="shared" si="30"/>
        <v>8554.6178047564918</v>
      </c>
      <c r="H63">
        <f t="shared" si="30"/>
        <v>9226.1481077026492</v>
      </c>
      <c r="I63">
        <f t="shared" si="30"/>
        <v>9329.2802390331854</v>
      </c>
      <c r="J63">
        <f t="shared" si="30"/>
        <v>9212.0171298268488</v>
      </c>
      <c r="K63">
        <f t="shared" si="30"/>
        <v>10282.762365876881</v>
      </c>
      <c r="L63">
        <f t="shared" si="30"/>
        <v>9673.7598571387571</v>
      </c>
      <c r="M63">
        <f t="shared" si="30"/>
        <v>9189.988597762318</v>
      </c>
      <c r="N63">
        <f t="shared" si="30"/>
        <v>9208.9857593390389</v>
      </c>
      <c r="O63">
        <f t="shared" si="30"/>
        <v>9018.0735777638838</v>
      </c>
      <c r="P63">
        <f t="shared" si="30"/>
        <v>8323.8791576560889</v>
      </c>
      <c r="Q63">
        <f t="shared" si="30"/>
        <v>8058.9514729639404</v>
      </c>
      <c r="R63">
        <f t="shared" si="30"/>
        <v>9404.0849712538638</v>
      </c>
      <c r="S63">
        <f t="shared" si="30"/>
        <v>11310.654258808916</v>
      </c>
      <c r="T63">
        <f t="shared" si="30"/>
        <v>13091.460518896263</v>
      </c>
      <c r="U63">
        <f t="shared" si="30"/>
        <v>14447.042522648189</v>
      </c>
      <c r="V63">
        <f t="shared" si="30"/>
        <v>13121.77059199482</v>
      </c>
      <c r="W63">
        <f t="shared" si="30"/>
        <v>11541.078182619896</v>
      </c>
      <c r="X63">
        <f t="shared" si="30"/>
        <v>13667.8908797108</v>
      </c>
      <c r="Y63" s="572">
        <f t="shared" si="30"/>
        <v>14708.539621019088</v>
      </c>
      <c r="Z63">
        <f t="shared" si="30"/>
        <v>14242.558044344529</v>
      </c>
      <c r="AA63">
        <f t="shared" si="30"/>
        <v>14343.845864200304</v>
      </c>
      <c r="AB63">
        <f t="shared" si="30"/>
        <v>16355.469830977865</v>
      </c>
      <c r="AC63">
        <f t="shared" si="30"/>
        <v>14296.912458387536</v>
      </c>
      <c r="AD63">
        <f t="shared" si="30"/>
        <v>12768.854055028092</v>
      </c>
      <c r="AE63">
        <f t="shared" si="30"/>
        <v>13315.787933187599</v>
      </c>
      <c r="AF63">
        <f t="shared" si="30"/>
        <v>15543.0205308</v>
      </c>
      <c r="AG63">
        <f t="shared" si="30"/>
        <v>14460.288499999999</v>
      </c>
      <c r="AH63">
        <f t="shared" si="30"/>
        <v>12093.3</v>
      </c>
      <c r="AI63">
        <f t="shared" si="30"/>
        <v>12990.065604498597</v>
      </c>
      <c r="AJ63">
        <f t="shared" ref="AJ63" si="31">AJ38</f>
        <v>16267.914872108086</v>
      </c>
    </row>
    <row r="64" spans="2:41">
      <c r="Y64" s="572"/>
    </row>
    <row r="65" spans="2:36">
      <c r="C65">
        <v>1989</v>
      </c>
      <c r="D65">
        <f t="shared" ref="D65:AJ65" si="32">C65+1</f>
        <v>1990</v>
      </c>
      <c r="E65">
        <f t="shared" si="32"/>
        <v>1991</v>
      </c>
      <c r="F65">
        <f t="shared" si="32"/>
        <v>1992</v>
      </c>
      <c r="G65">
        <f t="shared" si="32"/>
        <v>1993</v>
      </c>
      <c r="H65">
        <f t="shared" si="32"/>
        <v>1994</v>
      </c>
      <c r="I65">
        <f t="shared" si="32"/>
        <v>1995</v>
      </c>
      <c r="J65">
        <f t="shared" si="32"/>
        <v>1996</v>
      </c>
      <c r="K65">
        <f t="shared" si="32"/>
        <v>1997</v>
      </c>
      <c r="L65">
        <f t="shared" si="32"/>
        <v>1998</v>
      </c>
      <c r="M65">
        <f t="shared" si="32"/>
        <v>1999</v>
      </c>
      <c r="N65">
        <f t="shared" si="32"/>
        <v>2000</v>
      </c>
      <c r="O65">
        <f t="shared" si="32"/>
        <v>2001</v>
      </c>
      <c r="P65">
        <f t="shared" si="32"/>
        <v>2002</v>
      </c>
      <c r="Q65">
        <f t="shared" si="32"/>
        <v>2003</v>
      </c>
      <c r="R65">
        <f t="shared" si="32"/>
        <v>2004</v>
      </c>
      <c r="S65">
        <f t="shared" si="32"/>
        <v>2005</v>
      </c>
      <c r="T65">
        <f t="shared" si="32"/>
        <v>2006</v>
      </c>
      <c r="U65">
        <f t="shared" si="32"/>
        <v>2007</v>
      </c>
      <c r="V65">
        <f t="shared" si="32"/>
        <v>2008</v>
      </c>
      <c r="W65">
        <f t="shared" si="32"/>
        <v>2009</v>
      </c>
      <c r="X65">
        <f t="shared" si="32"/>
        <v>2010</v>
      </c>
      <c r="Y65" s="572">
        <f t="shared" si="32"/>
        <v>2011</v>
      </c>
      <c r="Z65">
        <f t="shared" si="32"/>
        <v>2012</v>
      </c>
      <c r="AA65">
        <f t="shared" si="32"/>
        <v>2013</v>
      </c>
      <c r="AB65">
        <f t="shared" si="32"/>
        <v>2014</v>
      </c>
      <c r="AC65">
        <f t="shared" si="32"/>
        <v>2015</v>
      </c>
      <c r="AD65">
        <f t="shared" si="32"/>
        <v>2016</v>
      </c>
      <c r="AE65">
        <f t="shared" si="32"/>
        <v>2017</v>
      </c>
      <c r="AF65">
        <f t="shared" si="32"/>
        <v>2018</v>
      </c>
      <c r="AG65">
        <f t="shared" si="32"/>
        <v>2019</v>
      </c>
      <c r="AH65">
        <f t="shared" si="32"/>
        <v>2020</v>
      </c>
      <c r="AI65">
        <f t="shared" si="32"/>
        <v>2021</v>
      </c>
      <c r="AJ65">
        <f t="shared" si="32"/>
        <v>2022</v>
      </c>
    </row>
    <row r="66" spans="2:36">
      <c r="B66" t="s">
        <v>908</v>
      </c>
      <c r="C66">
        <f>C69/(C28/100)/C20*1000000</f>
        <v>344.65736792265875</v>
      </c>
      <c r="D66">
        <f t="shared" ref="D66:AG66" si="33">D69/(D28/100)/D20*1000000</f>
        <v>396.75689163823461</v>
      </c>
      <c r="E66">
        <f t="shared" si="33"/>
        <v>325.34968493325937</v>
      </c>
      <c r="F66">
        <f t="shared" si="33"/>
        <v>278.52024936494865</v>
      </c>
      <c r="G66">
        <f t="shared" si="33"/>
        <v>239.85811915224161</v>
      </c>
      <c r="H66">
        <f t="shared" si="33"/>
        <v>206.75909838849071</v>
      </c>
      <c r="I66">
        <f t="shared" si="33"/>
        <v>247.2822087429353</v>
      </c>
      <c r="J66">
        <f t="shared" si="33"/>
        <v>155.3780529992257</v>
      </c>
      <c r="K66">
        <f t="shared" si="33"/>
        <v>267.52093590238513</v>
      </c>
      <c r="L66">
        <f t="shared" si="33"/>
        <v>346.41404880014488</v>
      </c>
      <c r="M66">
        <f t="shared" si="33"/>
        <v>298.57664403711851</v>
      </c>
      <c r="N66">
        <f t="shared" si="33"/>
        <v>273.28618488988803</v>
      </c>
      <c r="O66">
        <f t="shared" si="33"/>
        <v>340.76074386544047</v>
      </c>
      <c r="P66">
        <f t="shared" si="33"/>
        <v>287.1462011631811</v>
      </c>
      <c r="Q66">
        <f t="shared" si="33"/>
        <v>245.85605123966738</v>
      </c>
      <c r="R66">
        <f t="shared" si="33"/>
        <v>289.11384328717469</v>
      </c>
      <c r="S66">
        <f t="shared" si="33"/>
        <v>419.47798361260618</v>
      </c>
      <c r="T66">
        <f t="shared" si="33"/>
        <v>285.40462823486337</v>
      </c>
      <c r="U66">
        <f t="shared" si="33"/>
        <v>217.66723113485742</v>
      </c>
      <c r="V66">
        <f t="shared" si="33"/>
        <v>266.45207025377726</v>
      </c>
      <c r="W66">
        <f t="shared" si="33"/>
        <v>213.10731337818663</v>
      </c>
      <c r="X66">
        <f t="shared" si="33"/>
        <v>314.15192074198052</v>
      </c>
      <c r="Y66">
        <f t="shared" si="33"/>
        <v>216.83691625412618</v>
      </c>
      <c r="Z66">
        <f t="shared" si="33"/>
        <v>184.44318761990786</v>
      </c>
      <c r="AA66">
        <f t="shared" si="33"/>
        <v>163.28269030240801</v>
      </c>
      <c r="AB66">
        <f t="shared" si="33"/>
        <v>150.35367039686898</v>
      </c>
      <c r="AC66">
        <f t="shared" si="33"/>
        <v>131.33318235197586</v>
      </c>
      <c r="AD66">
        <f t="shared" si="33"/>
        <v>210.5383718175878</v>
      </c>
      <c r="AE66">
        <f t="shared" si="33"/>
        <v>197.15758314559002</v>
      </c>
      <c r="AF66">
        <f>AF69/(AF28/100)/AF20*1000000</f>
        <v>235.37476843750568</v>
      </c>
      <c r="AG66">
        <f t="shared" si="33"/>
        <v>213.85436302124319</v>
      </c>
      <c r="AH66" s="693">
        <f t="shared" ref="AH66:AI66" si="34">AH69/(AH28/100)/AH20*1000000</f>
        <v>159.18886416855258</v>
      </c>
      <c r="AI66" s="693">
        <f t="shared" si="34"/>
        <v>214.32050445016233</v>
      </c>
      <c r="AJ66" s="693">
        <f t="shared" ref="AJ66" si="35">AJ69/(AJ28/100)/AJ20*1000000</f>
        <v>137.36056350000888</v>
      </c>
    </row>
    <row r="67" spans="2:36">
      <c r="B67" t="s">
        <v>909</v>
      </c>
      <c r="C67">
        <f>C62/C20*1000000-C68</f>
        <v>1294.5090914332864</v>
      </c>
      <c r="D67">
        <f t="shared" ref="D67:AJ67" si="36">D62/D20*1000000-D68</f>
        <v>1234.2257653344916</v>
      </c>
      <c r="E67">
        <f t="shared" si="36"/>
        <v>1217.6378571594378</v>
      </c>
      <c r="F67">
        <f t="shared" si="36"/>
        <v>1211.130335496282</v>
      </c>
      <c r="G67">
        <f t="shared" si="36"/>
        <v>1137.4769395039125</v>
      </c>
      <c r="H67">
        <f t="shared" si="36"/>
        <v>1266.3994776295058</v>
      </c>
      <c r="I67">
        <f t="shared" si="36"/>
        <v>1256.8873060355954</v>
      </c>
      <c r="J67">
        <f t="shared" si="36"/>
        <v>1190.5923238047669</v>
      </c>
      <c r="K67">
        <f t="shared" si="36"/>
        <v>1248.6882658802679</v>
      </c>
      <c r="L67">
        <f t="shared" si="36"/>
        <v>1196.0602433376043</v>
      </c>
      <c r="M67">
        <f t="shared" si="36"/>
        <v>1142.8019485981599</v>
      </c>
      <c r="N67">
        <f t="shared" si="36"/>
        <v>1018.20801651461</v>
      </c>
      <c r="O67">
        <f t="shared" si="36"/>
        <v>905.55153449749264</v>
      </c>
      <c r="P67">
        <f t="shared" si="36"/>
        <v>926.22715914684181</v>
      </c>
      <c r="Q67">
        <f t="shared" si="36"/>
        <v>872.31004154126128</v>
      </c>
      <c r="R67">
        <f t="shared" si="36"/>
        <v>940.5641955969603</v>
      </c>
      <c r="S67">
        <f t="shared" si="36"/>
        <v>946.05672899864396</v>
      </c>
      <c r="T67">
        <f t="shared" si="36"/>
        <v>1059.2362454410895</v>
      </c>
      <c r="U67">
        <f t="shared" si="36"/>
        <v>1182.557990399931</v>
      </c>
      <c r="V67">
        <f t="shared" si="36"/>
        <v>1089.7676937195658</v>
      </c>
      <c r="W67">
        <f t="shared" si="36"/>
        <v>1233.8852730262709</v>
      </c>
      <c r="X67">
        <f t="shared" si="36"/>
        <v>1222.0782970995813</v>
      </c>
      <c r="Y67">
        <f t="shared" si="36"/>
        <v>1348.9794769538403</v>
      </c>
      <c r="Z67">
        <f t="shared" si="36"/>
        <v>1487.5735429538145</v>
      </c>
      <c r="AA67">
        <f t="shared" si="36"/>
        <v>1538.8393396374747</v>
      </c>
      <c r="AB67">
        <f t="shared" si="36"/>
        <v>1612.9525796131202</v>
      </c>
      <c r="AC67">
        <f t="shared" si="36"/>
        <v>1516.2852611409203</v>
      </c>
      <c r="AD67">
        <f t="shared" si="36"/>
        <v>1271.4303478975132</v>
      </c>
      <c r="AE67">
        <f t="shared" si="36"/>
        <v>1323.6080345812038</v>
      </c>
      <c r="AF67">
        <f t="shared" si="36"/>
        <v>1419.1597072196746</v>
      </c>
      <c r="AG67">
        <f t="shared" si="36"/>
        <v>1293.1950138723207</v>
      </c>
      <c r="AH67">
        <f t="shared" si="36"/>
        <v>1104.4132405821483</v>
      </c>
      <c r="AI67">
        <f t="shared" si="36"/>
        <v>1101.0510628287577</v>
      </c>
      <c r="AJ67">
        <f t="shared" si="36"/>
        <v>1184.9716324380229</v>
      </c>
    </row>
    <row r="68" spans="2:36">
      <c r="B68" t="s">
        <v>910</v>
      </c>
      <c r="C68">
        <f>C70/(C28/100)/C20*1000000</f>
        <v>202.9426884394359</v>
      </c>
      <c r="D68">
        <f t="shared" ref="D68:AJ68" si="37">D70/(D28/100)/D20*1000000</f>
        <v>9.2886228811626825</v>
      </c>
      <c r="E68">
        <f t="shared" si="37"/>
        <v>11.359975032585874</v>
      </c>
      <c r="F68">
        <f t="shared" si="37"/>
        <v>107.26505782980195</v>
      </c>
      <c r="G68">
        <f t="shared" si="37"/>
        <v>351.20194869262696</v>
      </c>
      <c r="H68">
        <f t="shared" si="37"/>
        <v>348.15321482285299</v>
      </c>
      <c r="I68">
        <f t="shared" si="37"/>
        <v>294.39850622627449</v>
      </c>
      <c r="J68">
        <f t="shared" si="37"/>
        <v>387.4860087141185</v>
      </c>
      <c r="K68">
        <f t="shared" si="37"/>
        <v>371.69976190283319</v>
      </c>
      <c r="L68">
        <f t="shared" si="37"/>
        <v>190.62716527637147</v>
      </c>
      <c r="M68">
        <f t="shared" si="37"/>
        <v>166.3417983338212</v>
      </c>
      <c r="N68">
        <f t="shared" si="37"/>
        <v>283.34125366004275</v>
      </c>
      <c r="O68">
        <f t="shared" si="37"/>
        <v>263.08246024993883</v>
      </c>
      <c r="P68">
        <f t="shared" si="37"/>
        <v>151.50554553706746</v>
      </c>
      <c r="Q68">
        <f t="shared" si="37"/>
        <v>176.78220827233224</v>
      </c>
      <c r="R68">
        <f t="shared" si="37"/>
        <v>250.29085927038446</v>
      </c>
      <c r="S68">
        <f t="shared" si="37"/>
        <v>375.93152003439775</v>
      </c>
      <c r="T68">
        <f t="shared" si="37"/>
        <v>624.91942762206133</v>
      </c>
      <c r="U68">
        <f t="shared" si="37"/>
        <v>721.68310128693008</v>
      </c>
      <c r="V68">
        <f t="shared" si="37"/>
        <v>524.71379742989348</v>
      </c>
      <c r="W68">
        <f t="shared" si="37"/>
        <v>168.32442040161953</v>
      </c>
      <c r="X68">
        <f t="shared" si="37"/>
        <v>333.39262496685063</v>
      </c>
      <c r="Y68">
        <f t="shared" si="37"/>
        <v>402.6185551364419</v>
      </c>
      <c r="Z68">
        <f t="shared" si="37"/>
        <v>223.53927799099486</v>
      </c>
      <c r="AA68">
        <f t="shared" si="37"/>
        <v>127.51866400483215</v>
      </c>
      <c r="AB68">
        <f t="shared" si="37"/>
        <v>229.43883443386179</v>
      </c>
      <c r="AC68">
        <f t="shared" si="37"/>
        <v>109.39356958323211</v>
      </c>
      <c r="AD68">
        <f t="shared" si="37"/>
        <v>61.699623542934809</v>
      </c>
      <c r="AE68">
        <f t="shared" si="37"/>
        <v>57.302901969879457</v>
      </c>
      <c r="AF68">
        <f t="shared" si="37"/>
        <v>151.46713185990382</v>
      </c>
      <c r="AG68">
        <f t="shared" si="37"/>
        <v>140.63851075687415</v>
      </c>
      <c r="AH68">
        <f t="shared" si="37"/>
        <v>87.358380196356578</v>
      </c>
      <c r="AI68">
        <f t="shared" si="37"/>
        <v>107.31421810471491</v>
      </c>
      <c r="AJ68">
        <f t="shared" si="37"/>
        <v>407.45355114155893</v>
      </c>
    </row>
    <row r="69" spans="2:36">
      <c r="B69" t="s">
        <v>545</v>
      </c>
      <c r="C69">
        <f>'Rev compare'!B83</f>
        <v>189.7</v>
      </c>
      <c r="D69">
        <f>'Rev compare'!C83</f>
        <v>239.2</v>
      </c>
      <c r="E69">
        <f>'Rev compare'!D83</f>
        <v>214.8</v>
      </c>
      <c r="F69">
        <f>'Rev compare'!E83</f>
        <v>196.3</v>
      </c>
      <c r="G69">
        <f>'Rev compare'!F83</f>
        <v>181.6</v>
      </c>
      <c r="H69">
        <f>'Rev compare'!G83</f>
        <v>164.8</v>
      </c>
      <c r="I69">
        <f>'Rev compare'!H83</f>
        <v>236.7</v>
      </c>
      <c r="J69">
        <f>'Rev compare'!I83</f>
        <v>170.1</v>
      </c>
      <c r="K69">
        <f>'Rev compare'!J83</f>
        <v>312</v>
      </c>
      <c r="L69">
        <f>'Rev compare'!K83</f>
        <v>470.3</v>
      </c>
      <c r="M69">
        <f>'Rev compare'!L83</f>
        <v>477.1</v>
      </c>
      <c r="N69">
        <f>'Rev compare'!M83</f>
        <v>516.4</v>
      </c>
      <c r="O69">
        <f>'Rev compare'!N83</f>
        <v>719</v>
      </c>
      <c r="P69">
        <f>'Rev compare'!O83</f>
        <v>691.4</v>
      </c>
      <c r="Q69">
        <f>'Rev compare'!P83</f>
        <v>693</v>
      </c>
      <c r="R69">
        <f>'Rev compare'!Q83</f>
        <v>849.7</v>
      </c>
      <c r="S69">
        <f>'Rev compare'!R83</f>
        <v>1283.0999999999999</v>
      </c>
      <c r="T69">
        <f>'Rev compare'!S83</f>
        <v>914.6</v>
      </c>
      <c r="U69">
        <f>'Rev compare'!T83</f>
        <v>721</v>
      </c>
      <c r="V69">
        <f>'Rev compare'!U83</f>
        <v>1002</v>
      </c>
      <c r="W69">
        <f>'Rev compare'!V83</f>
        <v>877.5</v>
      </c>
      <c r="X69">
        <f>'Rev compare'!W83</f>
        <v>1391.1</v>
      </c>
      <c r="Y69" s="572">
        <f>'Rev compare'!X83</f>
        <v>1025</v>
      </c>
      <c r="Z69">
        <f>'Rev compare'!Y82</f>
        <v>930.8</v>
      </c>
      <c r="AA69">
        <f>'Rev compare'!Z82</f>
        <v>877.5</v>
      </c>
      <c r="AB69">
        <f>'Rev compare'!AA82</f>
        <v>867.5</v>
      </c>
      <c r="AC69">
        <f>'Rev compare'!AB82</f>
        <v>819.5</v>
      </c>
      <c r="AD69">
        <f>'Rev compare'!AC82</f>
        <v>1430.1</v>
      </c>
      <c r="AE69">
        <f>'Rev compare'!AD82</f>
        <v>1439.9</v>
      </c>
      <c r="AF69">
        <f>'Rev compare'!AE82</f>
        <v>1835.7</v>
      </c>
      <c r="AG69">
        <f>'Rev compare'!AF82</f>
        <v>1775.6</v>
      </c>
      <c r="AH69">
        <f>'Rev compare'!AG82</f>
        <v>1425</v>
      </c>
      <c r="AI69">
        <f>'Rev compare'!AH82</f>
        <v>2088</v>
      </c>
      <c r="AJ69">
        <f>'Rev compare'!AI82</f>
        <v>1472.1</v>
      </c>
    </row>
    <row r="70" spans="2:36">
      <c r="B70" t="s">
        <v>911</v>
      </c>
      <c r="C70">
        <f>'Rev compare'!B64+'Rev compare'!B15+'Rev compare'!B17</f>
        <v>111.7</v>
      </c>
      <c r="D70">
        <f>'Rev compare'!C64+'Rev compare'!C15+'Rev compare'!C17</f>
        <v>5.6</v>
      </c>
      <c r="E70">
        <f>'Rev compare'!D64+'Rev compare'!D15+'Rev compare'!D17</f>
        <v>7.5</v>
      </c>
      <c r="F70">
        <f>'Rev compare'!E64+'Rev compare'!E15+'Rev compare'!E17</f>
        <v>75.600000000000009</v>
      </c>
      <c r="G70">
        <f>'Rev compare'!F64+'Rev compare'!F15+'Rev compare'!F17</f>
        <v>265.89999999999998</v>
      </c>
      <c r="H70">
        <f>'Rev compare'!G64+'Rev compare'!G15+'Rev compare'!G17</f>
        <v>277.5</v>
      </c>
      <c r="I70">
        <f>'Rev compare'!H64+'Rev compare'!H15+'Rev compare'!H17</f>
        <v>281.8</v>
      </c>
      <c r="J70">
        <f>'Rev compare'!I64+'Rev compare'!I15+'Rev compare'!I17</f>
        <v>424.2</v>
      </c>
      <c r="K70">
        <f>'Rev compare'!J64+'Rev compare'!J15+'Rev compare'!J17</f>
        <v>433.5</v>
      </c>
      <c r="L70">
        <f>'Rev compare'!K64+'Rev compare'!K15+'Rev compare'!K17</f>
        <v>258.8</v>
      </c>
      <c r="M70">
        <f>'Rev compare'!L64+'Rev compare'!L15+'Rev compare'!L17</f>
        <v>265.8</v>
      </c>
      <c r="N70">
        <f>'Rev compare'!M64+'Rev compare'!M15+'Rev compare'!M17</f>
        <v>535.4</v>
      </c>
      <c r="O70">
        <f>'Rev compare'!N64+'Rev compare'!N15+'Rev compare'!N17</f>
        <v>555.1</v>
      </c>
      <c r="P70">
        <f>'Rev compare'!O64+'Rev compare'!O15+'Rev compare'!O17</f>
        <v>364.79999999999995</v>
      </c>
      <c r="Q70">
        <f>'Rev compare'!P64+'Rev compare'!P15+'Rev compare'!P17</f>
        <v>498.3</v>
      </c>
      <c r="R70">
        <f>'Rev compare'!Q64+'Rev compare'!Q15+'Rev compare'!Q17</f>
        <v>735.59999999999991</v>
      </c>
      <c r="S70">
        <f>'Rev compare'!R64+'Rev compare'!R15+'Rev compare'!R17</f>
        <v>1149.8999999999999</v>
      </c>
      <c r="T70">
        <f>'Rev compare'!S64+'Rev compare'!S15+'Rev compare'!S17</f>
        <v>2002.6</v>
      </c>
      <c r="U70">
        <f>'Rev compare'!T64+'Rev compare'!T15+'Rev compare'!T17</f>
        <v>2390.5</v>
      </c>
      <c r="V70">
        <f>'Rev compare'!U64+'Rev compare'!U15+'Rev compare'!U17</f>
        <v>1973.2</v>
      </c>
      <c r="W70">
        <f>'Rev compare'!V64+'Rev compare'!V15+'Rev compare'!V17</f>
        <v>693.1</v>
      </c>
      <c r="X70">
        <f>'Rev compare'!W64+'Rev compare'!W15+'Rev compare'!W17</f>
        <v>1476.3</v>
      </c>
      <c r="Y70">
        <f>'Rev compare'!X64+'Rev compare'!X15+'Rev compare'!X17</f>
        <v>1903.2</v>
      </c>
      <c r="Z70">
        <f>'Rev compare'!Y14+'Rev compare'!Y16+'Rev compare'!Y19+'Rev compare'!Y56</f>
        <v>1128.0999999999999</v>
      </c>
      <c r="AA70">
        <f>'Rev compare'!Z14+'Rev compare'!Z16+'Rev compare'!Z19+'Rev compare'!Z56</f>
        <v>685.30000000000007</v>
      </c>
      <c r="AB70">
        <f>'Rev compare'!AA14+'Rev compare'!AA16+'Rev compare'!AA19+'Rev compare'!AA56</f>
        <v>1323.8</v>
      </c>
      <c r="AC70">
        <f>'Rev compare'!AB14+'Rev compare'!AB16+'Rev compare'!AB19+'Rev compare'!AB56</f>
        <v>682.6</v>
      </c>
      <c r="AD70">
        <f>'Rev compare'!AC14+'Rev compare'!AC16+'Rev compare'!AC19+'Rev compare'!AC56</f>
        <v>419.1</v>
      </c>
      <c r="AE70">
        <f>'Rev compare'!AD14+'Rev compare'!AD16+'Rev compare'!AD19+'Rev compare'!AD56</f>
        <v>418.5</v>
      </c>
      <c r="AF70">
        <f>'Rev compare'!AE14+'Rev compare'!AE16+'Rev compare'!AE19+'Rev compare'!AE56</f>
        <v>1181.3</v>
      </c>
      <c r="AG70">
        <f>'Rev compare'!AF14+'Rev compare'!AF16+'Rev compare'!AF19+'Rev compare'!AF56</f>
        <v>1167.7</v>
      </c>
      <c r="AH70">
        <f>'Rev compare'!AG14+'Rev compare'!AG16+'Rev compare'!AG19+'Rev compare'!AG56</f>
        <v>782</v>
      </c>
      <c r="AI70">
        <f>'Rev compare'!AH14+'Rev compare'!AH16+'Rev compare'!AH19+'Rev compare'!AH56</f>
        <v>1045.5</v>
      </c>
      <c r="AJ70">
        <f>'Rev compare'!AI14+'Rev compare'!AI16+'Rev compare'!AI19+'Rev compare'!AI56</f>
        <v>4366.7</v>
      </c>
    </row>
    <row r="71" spans="2:36">
      <c r="Y71" s="572"/>
    </row>
    <row r="72" spans="2:36">
      <c r="C72">
        <v>1989</v>
      </c>
      <c r="D72">
        <f t="shared" ref="D72:AJ72" si="38">C72+1</f>
        <v>1990</v>
      </c>
      <c r="E72">
        <f t="shared" si="38"/>
        <v>1991</v>
      </c>
      <c r="F72">
        <f t="shared" si="38"/>
        <v>1992</v>
      </c>
      <c r="G72">
        <f t="shared" si="38"/>
        <v>1993</v>
      </c>
      <c r="H72">
        <f t="shared" si="38"/>
        <v>1994</v>
      </c>
      <c r="I72">
        <f t="shared" si="38"/>
        <v>1995</v>
      </c>
      <c r="J72">
        <f t="shared" si="38"/>
        <v>1996</v>
      </c>
      <c r="K72">
        <f t="shared" si="38"/>
        <v>1997</v>
      </c>
      <c r="L72">
        <f t="shared" si="38"/>
        <v>1998</v>
      </c>
      <c r="M72">
        <f t="shared" si="38"/>
        <v>1999</v>
      </c>
      <c r="N72">
        <f t="shared" si="38"/>
        <v>2000</v>
      </c>
      <c r="O72">
        <f t="shared" si="38"/>
        <v>2001</v>
      </c>
      <c r="P72">
        <f t="shared" si="38"/>
        <v>2002</v>
      </c>
      <c r="Q72">
        <f t="shared" si="38"/>
        <v>2003</v>
      </c>
      <c r="R72">
        <f t="shared" si="38"/>
        <v>2004</v>
      </c>
      <c r="S72">
        <f t="shared" si="38"/>
        <v>2005</v>
      </c>
      <c r="T72">
        <f t="shared" si="38"/>
        <v>2006</v>
      </c>
      <c r="U72">
        <f t="shared" si="38"/>
        <v>2007</v>
      </c>
      <c r="V72">
        <f t="shared" si="38"/>
        <v>2008</v>
      </c>
      <c r="W72">
        <f t="shared" si="38"/>
        <v>2009</v>
      </c>
      <c r="X72">
        <f t="shared" si="38"/>
        <v>2010</v>
      </c>
      <c r="Y72" s="572">
        <f t="shared" si="38"/>
        <v>2011</v>
      </c>
      <c r="Z72">
        <f t="shared" si="38"/>
        <v>2012</v>
      </c>
      <c r="AA72">
        <f t="shared" si="38"/>
        <v>2013</v>
      </c>
      <c r="AB72">
        <f t="shared" si="38"/>
        <v>2014</v>
      </c>
      <c r="AC72">
        <f t="shared" si="38"/>
        <v>2015</v>
      </c>
      <c r="AD72">
        <f t="shared" si="38"/>
        <v>2016</v>
      </c>
      <c r="AE72">
        <f t="shared" si="38"/>
        <v>2017</v>
      </c>
      <c r="AF72">
        <f t="shared" si="38"/>
        <v>2018</v>
      </c>
      <c r="AG72">
        <f t="shared" si="38"/>
        <v>2019</v>
      </c>
      <c r="AH72">
        <f t="shared" si="38"/>
        <v>2020</v>
      </c>
      <c r="AI72">
        <f t="shared" si="38"/>
        <v>2021</v>
      </c>
      <c r="AJ72">
        <f t="shared" si="38"/>
        <v>2022</v>
      </c>
    </row>
    <row r="73" spans="2:36">
      <c r="B73" t="s">
        <v>899</v>
      </c>
      <c r="C73">
        <f t="shared" ref="C73:AD73" si="39">C44</f>
        <v>1842.109147795381</v>
      </c>
      <c r="D73">
        <f t="shared" si="39"/>
        <v>1640.2712798538887</v>
      </c>
      <c r="E73">
        <f t="shared" si="39"/>
        <v>1554.347517125283</v>
      </c>
      <c r="F73">
        <f t="shared" si="39"/>
        <v>1596.9156426910324</v>
      </c>
      <c r="G73">
        <f t="shared" si="39"/>
        <v>1728.5370073487809</v>
      </c>
      <c r="H73">
        <f t="shared" si="39"/>
        <v>1821.3117908408497</v>
      </c>
      <c r="I73">
        <f t="shared" si="39"/>
        <v>1798.5680210048054</v>
      </c>
      <c r="J73">
        <f t="shared" si="39"/>
        <v>1733.4563855181107</v>
      </c>
      <c r="K73">
        <f t="shared" si="39"/>
        <v>1887.9089636854862</v>
      </c>
      <c r="L73">
        <f t="shared" si="39"/>
        <v>1733.1014574141207</v>
      </c>
      <c r="M73">
        <f t="shared" si="39"/>
        <v>1607.7203909690993</v>
      </c>
      <c r="N73">
        <f t="shared" si="39"/>
        <v>1574.8354550645408</v>
      </c>
      <c r="O73">
        <f t="shared" si="39"/>
        <v>1509.3947386128718</v>
      </c>
      <c r="P73">
        <f t="shared" si="39"/>
        <v>1364.8789058470904</v>
      </c>
      <c r="Q73">
        <f t="shared" si="39"/>
        <v>1294.948301053261</v>
      </c>
      <c r="R73">
        <f t="shared" si="39"/>
        <v>1479.9688981545194</v>
      </c>
      <c r="S73">
        <f t="shared" si="39"/>
        <v>1741.4662326456478</v>
      </c>
      <c r="T73">
        <f t="shared" si="39"/>
        <v>1969.5603012980139</v>
      </c>
      <c r="U73">
        <f t="shared" si="39"/>
        <v>2121.9083228217187</v>
      </c>
      <c r="V73">
        <f t="shared" si="39"/>
        <v>1880.9335614032366</v>
      </c>
      <c r="W73">
        <f t="shared" si="39"/>
        <v>1615.3170068060772</v>
      </c>
      <c r="X73">
        <f t="shared" si="39"/>
        <v>1869.6228428084125</v>
      </c>
      <c r="Y73" s="572">
        <f t="shared" si="39"/>
        <v>1968.4349483444084</v>
      </c>
      <c r="Z73">
        <f t="shared" si="39"/>
        <v>1866.4073268942307</v>
      </c>
      <c r="AA73">
        <f t="shared" si="39"/>
        <v>1841.6984926132004</v>
      </c>
      <c r="AB73">
        <f t="shared" si="39"/>
        <v>2058.1380986694862</v>
      </c>
      <c r="AC73">
        <f t="shared" si="39"/>
        <v>1763.3583145052171</v>
      </c>
      <c r="AD73">
        <f t="shared" si="39"/>
        <v>1543.6683432580362</v>
      </c>
      <c r="AE73">
        <f>AE44</f>
        <v>1578.0685196966733</v>
      </c>
      <c r="AF73">
        <f t="shared" ref="AF73:AG73" si="40">AF44</f>
        <v>1806.001607517084</v>
      </c>
      <c r="AG73">
        <f t="shared" si="40"/>
        <v>1647.6878876504381</v>
      </c>
      <c r="AH73" s="693">
        <f t="shared" ref="AH73:AI73" si="41">AH44</f>
        <v>1350.9604849470572</v>
      </c>
      <c r="AI73" s="693">
        <f t="shared" si="41"/>
        <v>1422.6857853836352</v>
      </c>
      <c r="AJ73" s="693">
        <f t="shared" ref="AJ73" si="42">AJ44</f>
        <v>1729.7857470795905</v>
      </c>
    </row>
    <row r="74" spans="2:36">
      <c r="B74" t="s">
        <v>912</v>
      </c>
      <c r="C74">
        <f t="shared" ref="C74:AI74" si="43">C57/C20*1000000</f>
        <v>1906.0624390493479</v>
      </c>
      <c r="D74">
        <f t="shared" si="43"/>
        <v>1806.4712821204066</v>
      </c>
      <c r="E74">
        <f t="shared" si="43"/>
        <v>1799.1171124940665</v>
      </c>
      <c r="F74">
        <f t="shared" si="43"/>
        <v>1927.2239160082004</v>
      </c>
      <c r="G74">
        <f t="shared" si="43"/>
        <v>2120.0234969783205</v>
      </c>
      <c r="H74">
        <f t="shared" si="43"/>
        <v>2014.2702212543802</v>
      </c>
      <c r="I74">
        <f t="shared" si="43"/>
        <v>1833.4612435312695</v>
      </c>
      <c r="J74">
        <f t="shared" si="43"/>
        <v>1699.7500353965856</v>
      </c>
      <c r="K74">
        <f t="shared" si="43"/>
        <v>1879.6775502731048</v>
      </c>
      <c r="L74">
        <f t="shared" si="43"/>
        <v>1823.1853148843688</v>
      </c>
      <c r="M74">
        <f t="shared" si="43"/>
        <v>1753.097365208929</v>
      </c>
      <c r="N74">
        <f t="shared" si="43"/>
        <v>1696.7663942563111</v>
      </c>
      <c r="O74">
        <f t="shared" si="43"/>
        <v>1679.7277168399085</v>
      </c>
      <c r="P74">
        <f t="shared" si="43"/>
        <v>1567.5507979032554</v>
      </c>
      <c r="Q74">
        <f t="shared" si="43"/>
        <v>1339.0462911962488</v>
      </c>
      <c r="R74">
        <f t="shared" si="43"/>
        <v>1411.3056363264011</v>
      </c>
      <c r="S74">
        <f t="shared" si="43"/>
        <v>1738.9489070484092</v>
      </c>
      <c r="T74">
        <f t="shared" si="43"/>
        <v>1802.3617447615611</v>
      </c>
      <c r="U74">
        <f t="shared" si="43"/>
        <v>1978.1453055312616</v>
      </c>
      <c r="V74">
        <f t="shared" si="43"/>
        <v>2008.1763913597558</v>
      </c>
      <c r="W74">
        <f t="shared" si="43"/>
        <v>1624.0355852109508</v>
      </c>
      <c r="X74">
        <f t="shared" si="43"/>
        <v>1827.550739556144</v>
      </c>
      <c r="Y74">
        <f t="shared" si="43"/>
        <v>1816.9452744618914</v>
      </c>
      <c r="Z74">
        <f t="shared" si="43"/>
        <v>0</v>
      </c>
      <c r="AA74">
        <f t="shared" si="43"/>
        <v>0</v>
      </c>
      <c r="AB74">
        <f t="shared" si="43"/>
        <v>0</v>
      </c>
      <c r="AC74">
        <f t="shared" si="43"/>
        <v>101.92544719445593</v>
      </c>
      <c r="AD74">
        <f t="shared" si="43"/>
        <v>76.112396496533748</v>
      </c>
      <c r="AE74">
        <f t="shared" si="43"/>
        <v>66.997156353314253</v>
      </c>
      <c r="AF74">
        <f t="shared" si="43"/>
        <v>87.70296977243224</v>
      </c>
      <c r="AG74">
        <f t="shared" si="43"/>
        <v>143.15571969308948</v>
      </c>
      <c r="AH74" s="693">
        <f t="shared" si="43"/>
        <v>163.65732351363476</v>
      </c>
      <c r="AI74" s="693">
        <f t="shared" si="43"/>
        <v>141.58702291118482</v>
      </c>
      <c r="AJ74" s="693">
        <f t="shared" ref="AJ74" si="44">AJ57/AJ20*1000000</f>
        <v>124.74515137773381</v>
      </c>
    </row>
    <row r="76" spans="2:36">
      <c r="C76">
        <f>C2</f>
        <v>1989</v>
      </c>
      <c r="D76">
        <f t="shared" ref="D76:AI76" si="45">D2</f>
        <v>1990</v>
      </c>
      <c r="E76">
        <f t="shared" si="45"/>
        <v>1991</v>
      </c>
      <c r="F76">
        <f t="shared" si="45"/>
        <v>1992</v>
      </c>
      <c r="G76">
        <f t="shared" si="45"/>
        <v>1993</v>
      </c>
      <c r="H76">
        <f t="shared" si="45"/>
        <v>1994</v>
      </c>
      <c r="I76">
        <f t="shared" si="45"/>
        <v>1995</v>
      </c>
      <c r="J76">
        <f t="shared" si="45"/>
        <v>1996</v>
      </c>
      <c r="K76">
        <f t="shared" si="45"/>
        <v>1997</v>
      </c>
      <c r="L76">
        <f t="shared" si="45"/>
        <v>1998</v>
      </c>
      <c r="M76">
        <f t="shared" si="45"/>
        <v>1999</v>
      </c>
      <c r="N76">
        <f t="shared" si="45"/>
        <v>2000</v>
      </c>
      <c r="O76">
        <f t="shared" si="45"/>
        <v>2001</v>
      </c>
      <c r="P76">
        <f t="shared" si="45"/>
        <v>2002</v>
      </c>
      <c r="Q76">
        <f t="shared" si="45"/>
        <v>2003</v>
      </c>
      <c r="R76">
        <f t="shared" si="45"/>
        <v>2004</v>
      </c>
      <c r="S76">
        <f t="shared" si="45"/>
        <v>2005</v>
      </c>
      <c r="T76">
        <f t="shared" si="45"/>
        <v>2006</v>
      </c>
      <c r="U76">
        <f t="shared" si="45"/>
        <v>2007</v>
      </c>
      <c r="V76">
        <f t="shared" si="45"/>
        <v>2008</v>
      </c>
      <c r="W76">
        <f t="shared" si="45"/>
        <v>2009</v>
      </c>
      <c r="X76">
        <f t="shared" si="45"/>
        <v>2010</v>
      </c>
      <c r="Y76">
        <f t="shared" si="45"/>
        <v>2011</v>
      </c>
      <c r="Z76">
        <f t="shared" si="45"/>
        <v>2012</v>
      </c>
      <c r="AA76">
        <f t="shared" si="45"/>
        <v>2013</v>
      </c>
      <c r="AB76">
        <f t="shared" si="45"/>
        <v>2014</v>
      </c>
      <c r="AC76">
        <f t="shared" si="45"/>
        <v>2015</v>
      </c>
      <c r="AD76">
        <f t="shared" si="45"/>
        <v>2016</v>
      </c>
      <c r="AE76">
        <f t="shared" si="45"/>
        <v>2017</v>
      </c>
      <c r="AF76">
        <f t="shared" si="45"/>
        <v>2018</v>
      </c>
      <c r="AG76">
        <f t="shared" si="45"/>
        <v>2019</v>
      </c>
      <c r="AH76">
        <f t="shared" si="45"/>
        <v>2020</v>
      </c>
      <c r="AI76">
        <f t="shared" si="45"/>
        <v>2021</v>
      </c>
    </row>
    <row r="77" spans="2:36">
      <c r="B77" t="s">
        <v>913</v>
      </c>
      <c r="C77">
        <f>C38</f>
        <v>8302.3693501314519</v>
      </c>
      <c r="D77">
        <f t="shared" ref="D77:AI77" si="46">D38</f>
        <v>7571.2281441294945</v>
      </c>
      <c r="E77">
        <f t="shared" si="46"/>
        <v>7345.1422465088299</v>
      </c>
      <c r="F77">
        <f t="shared" si="46"/>
        <v>7723.0305787482976</v>
      </c>
      <c r="G77">
        <f t="shared" si="46"/>
        <v>8554.6178047564918</v>
      </c>
      <c r="H77">
        <f t="shared" si="46"/>
        <v>9226.1481077026492</v>
      </c>
      <c r="I77">
        <f t="shared" si="46"/>
        <v>9329.2802390331854</v>
      </c>
      <c r="J77">
        <f t="shared" si="46"/>
        <v>9212.0171298268488</v>
      </c>
      <c r="K77">
        <f t="shared" si="46"/>
        <v>10282.762365876881</v>
      </c>
      <c r="L77">
        <f t="shared" si="46"/>
        <v>9673.7598571387571</v>
      </c>
      <c r="M77">
        <f t="shared" si="46"/>
        <v>9189.988597762318</v>
      </c>
      <c r="N77">
        <f t="shared" si="46"/>
        <v>9208.9857593390389</v>
      </c>
      <c r="O77">
        <f t="shared" si="46"/>
        <v>9018.0735777638838</v>
      </c>
      <c r="P77">
        <f t="shared" si="46"/>
        <v>8323.8791576560889</v>
      </c>
      <c r="Q77">
        <f t="shared" si="46"/>
        <v>8058.9514729639404</v>
      </c>
      <c r="R77">
        <f t="shared" si="46"/>
        <v>9404.0849712538638</v>
      </c>
      <c r="S77">
        <f t="shared" si="46"/>
        <v>11310.654258808916</v>
      </c>
      <c r="T77">
        <f t="shared" si="46"/>
        <v>13091.460518896263</v>
      </c>
      <c r="U77">
        <f t="shared" si="46"/>
        <v>14447.042522648189</v>
      </c>
      <c r="V77">
        <f t="shared" si="46"/>
        <v>13121.77059199482</v>
      </c>
      <c r="W77">
        <f t="shared" si="46"/>
        <v>11541.078182619896</v>
      </c>
      <c r="X77">
        <f t="shared" si="46"/>
        <v>13667.8908797108</v>
      </c>
      <c r="Y77">
        <f t="shared" si="46"/>
        <v>14708.539621019088</v>
      </c>
      <c r="Z77">
        <f t="shared" si="46"/>
        <v>14242.558044344529</v>
      </c>
      <c r="AA77">
        <f t="shared" si="46"/>
        <v>14343.845864200304</v>
      </c>
      <c r="AB77">
        <f t="shared" si="46"/>
        <v>16355.469830977865</v>
      </c>
      <c r="AC77">
        <f t="shared" si="46"/>
        <v>14296.912458387536</v>
      </c>
      <c r="AD77">
        <f t="shared" si="46"/>
        <v>12768.854055028092</v>
      </c>
      <c r="AE77">
        <f t="shared" si="46"/>
        <v>13315.787933187599</v>
      </c>
      <c r="AF77">
        <f t="shared" si="46"/>
        <v>15543.0205308</v>
      </c>
      <c r="AG77">
        <f t="shared" si="46"/>
        <v>14460.288499999999</v>
      </c>
      <c r="AH77">
        <f t="shared" si="46"/>
        <v>12093.3</v>
      </c>
      <c r="AI77">
        <f t="shared" si="46"/>
        <v>12990.065604498597</v>
      </c>
    </row>
    <row r="78" spans="2:36">
      <c r="B78" t="s">
        <v>914</v>
      </c>
      <c r="C78">
        <f>C57</f>
        <v>8590.6062582334598</v>
      </c>
      <c r="D78">
        <f t="shared" ref="D78:AI78" si="47">D57</f>
        <v>8338.3805963913765</v>
      </c>
      <c r="E78">
        <f t="shared" si="47"/>
        <v>8501.8124735949987</v>
      </c>
      <c r="F78">
        <f t="shared" si="47"/>
        <v>9320.473065405431</v>
      </c>
      <c r="G78">
        <f t="shared" si="47"/>
        <v>10492.104407744055</v>
      </c>
      <c r="H78">
        <f t="shared" si="47"/>
        <v>10203.610103269684</v>
      </c>
      <c r="I78">
        <f t="shared" si="47"/>
        <v>9510.2734778713075</v>
      </c>
      <c r="J78">
        <f t="shared" si="47"/>
        <v>9032.8932261062346</v>
      </c>
      <c r="K78">
        <f t="shared" si="47"/>
        <v>10237.928812097054</v>
      </c>
      <c r="L78">
        <f t="shared" si="47"/>
        <v>10176.586509579603</v>
      </c>
      <c r="M78">
        <f t="shared" si="47"/>
        <v>10020.986788210037</v>
      </c>
      <c r="N78">
        <f t="shared" si="47"/>
        <v>9921.9874123236859</v>
      </c>
      <c r="O78">
        <f t="shared" si="47"/>
        <v>10035.749929135505</v>
      </c>
      <c r="P78">
        <f t="shared" si="47"/>
        <v>9559.8982146595499</v>
      </c>
      <c r="Q78">
        <f t="shared" si="47"/>
        <v>8333.3898905660371</v>
      </c>
      <c r="R78">
        <f t="shared" si="47"/>
        <v>8967.7817830988533</v>
      </c>
      <c r="S78">
        <f t="shared" si="47"/>
        <v>11294.304473235434</v>
      </c>
      <c r="T78">
        <f t="shared" si="47"/>
        <v>11980.109269446897</v>
      </c>
      <c r="U78">
        <f t="shared" si="47"/>
        <v>13468.230006743872</v>
      </c>
      <c r="V78">
        <f t="shared" si="47"/>
        <v>14009.44214958032</v>
      </c>
      <c r="W78">
        <f t="shared" si="47"/>
        <v>11603.370472361157</v>
      </c>
      <c r="X78">
        <f t="shared" si="47"/>
        <v>13360.322474380368</v>
      </c>
      <c r="Y78">
        <f t="shared" si="47"/>
        <v>13576.578479834145</v>
      </c>
      <c r="Z78">
        <f t="shared" si="47"/>
        <v>0</v>
      </c>
      <c r="AA78">
        <f t="shared" si="47"/>
        <v>0</v>
      </c>
      <c r="AB78">
        <f t="shared" si="47"/>
        <v>0</v>
      </c>
      <c r="AC78">
        <f t="shared" si="47"/>
        <v>826.38859262702988</v>
      </c>
      <c r="AD78">
        <f t="shared" si="47"/>
        <v>629.58347684416799</v>
      </c>
      <c r="AE78">
        <f t="shared" si="47"/>
        <v>565.32394822679998</v>
      </c>
      <c r="AF78">
        <f t="shared" si="47"/>
        <v>754.79947200000004</v>
      </c>
      <c r="AG78">
        <f t="shared" si="47"/>
        <v>1256.3501999999999</v>
      </c>
      <c r="AH78">
        <f t="shared" si="47"/>
        <v>1465</v>
      </c>
      <c r="AI78">
        <f t="shared" si="47"/>
        <v>1292.7835051546392</v>
      </c>
    </row>
  </sheetData>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4"/>
  <sheetViews>
    <sheetView workbookViewId="0">
      <selection activeCell="C15" sqref="C15"/>
    </sheetView>
  </sheetViews>
  <sheetFormatPr defaultColWidth="11.453125" defaultRowHeight="14.5"/>
  <cols>
    <col min="1" max="1" width="14.08984375" customWidth="1"/>
  </cols>
  <sheetData>
    <row r="1" spans="1:2" ht="21">
      <c r="A1" s="522" t="s">
        <v>149</v>
      </c>
      <c r="B1" t="s">
        <v>150</v>
      </c>
    </row>
    <row r="2" spans="1:2" ht="14.9" customHeight="1">
      <c r="A2" s="522"/>
    </row>
    <row r="3" spans="1:2" ht="14.9" customHeight="1">
      <c r="A3" s="522"/>
    </row>
    <row r="4" spans="1:2" ht="14.9" customHeight="1">
      <c r="A4" s="522"/>
    </row>
    <row r="7" spans="1:2">
      <c r="A7" s="483" t="s">
        <v>151</v>
      </c>
    </row>
    <row r="8" spans="1:2">
      <c r="A8" t="s">
        <v>152</v>
      </c>
    </row>
    <row r="9" spans="1:2">
      <c r="A9" t="s">
        <v>153</v>
      </c>
    </row>
    <row r="10" spans="1:2">
      <c r="A10" t="s">
        <v>154</v>
      </c>
    </row>
    <row r="11" spans="1:2">
      <c r="A11" t="s">
        <v>155</v>
      </c>
    </row>
    <row r="12" spans="1:2">
      <c r="A12" t="s">
        <v>156</v>
      </c>
    </row>
    <row r="15" spans="1:2">
      <c r="A15" s="483" t="s">
        <v>157</v>
      </c>
    </row>
    <row r="16" spans="1:2">
      <c r="A16" t="s">
        <v>158</v>
      </c>
    </row>
    <row r="17" spans="1:1">
      <c r="A17" t="s">
        <v>159</v>
      </c>
    </row>
    <row r="19" spans="1:1" s="483" customFormat="1">
      <c r="A19" s="483" t="s">
        <v>160</v>
      </c>
    </row>
    <row r="20" spans="1:1">
      <c r="A20" t="s">
        <v>161</v>
      </c>
    </row>
    <row r="21" spans="1:1">
      <c r="A21" t="s">
        <v>162</v>
      </c>
    </row>
    <row r="23" spans="1:1">
      <c r="A23" s="483" t="s">
        <v>163</v>
      </c>
    </row>
    <row r="24" spans="1:1">
      <c r="A24" t="s">
        <v>164</v>
      </c>
    </row>
    <row r="25" spans="1:1">
      <c r="A25" t="s">
        <v>165</v>
      </c>
    </row>
    <row r="26" spans="1:1">
      <c r="A26" t="s">
        <v>166</v>
      </c>
    </row>
    <row r="28" spans="1:1">
      <c r="A28" s="483" t="s">
        <v>167</v>
      </c>
    </row>
    <row r="29" spans="1:1">
      <c r="A29" t="s">
        <v>168</v>
      </c>
    </row>
    <row r="30" spans="1:1">
      <c r="A30" t="s">
        <v>169</v>
      </c>
    </row>
    <row r="32" spans="1:1">
      <c r="A32" s="483" t="s">
        <v>170</v>
      </c>
    </row>
    <row r="33" spans="1:1">
      <c r="A33" t="s">
        <v>171</v>
      </c>
    </row>
    <row r="34" spans="1:1">
      <c r="A34" t="s">
        <v>172</v>
      </c>
    </row>
    <row r="36" spans="1:1">
      <c r="A36" s="483" t="s">
        <v>173</v>
      </c>
    </row>
    <row r="37" spans="1:1">
      <c r="A37" t="s">
        <v>174</v>
      </c>
    </row>
    <row r="38" spans="1:1">
      <c r="A38" t="s">
        <v>175</v>
      </c>
    </row>
    <row r="39" spans="1:1">
      <c r="A39" t="s">
        <v>176</v>
      </c>
    </row>
    <row r="40" spans="1:1">
      <c r="A40" t="s">
        <v>177</v>
      </c>
    </row>
    <row r="42" spans="1:1">
      <c r="A42" s="483" t="s">
        <v>178</v>
      </c>
    </row>
    <row r="43" spans="1:1">
      <c r="A43" t="s">
        <v>179</v>
      </c>
    </row>
    <row r="44" spans="1:1">
      <c r="A44" t="s">
        <v>180</v>
      </c>
    </row>
    <row r="45" spans="1:1">
      <c r="A45" t="s">
        <v>181</v>
      </c>
    </row>
    <row r="47" spans="1:1">
      <c r="A47" s="483" t="s">
        <v>182</v>
      </c>
    </row>
    <row r="48" spans="1:1">
      <c r="A48" t="s">
        <v>183</v>
      </c>
    </row>
    <row r="49" spans="1:1">
      <c r="A49" t="s">
        <v>184</v>
      </c>
    </row>
    <row r="50" spans="1:1">
      <c r="A50" t="s">
        <v>185</v>
      </c>
    </row>
    <row r="51" spans="1:1">
      <c r="A51" t="s">
        <v>186</v>
      </c>
    </row>
    <row r="52" spans="1:1">
      <c r="A52" t="s">
        <v>187</v>
      </c>
    </row>
    <row r="54" spans="1:1">
      <c r="A54" s="483" t="s">
        <v>188</v>
      </c>
    </row>
    <row r="55" spans="1:1">
      <c r="A55" t="s">
        <v>189</v>
      </c>
    </row>
    <row r="56" spans="1:1">
      <c r="A56" t="s">
        <v>190</v>
      </c>
    </row>
    <row r="57" spans="1:1">
      <c r="A57" t="s">
        <v>191</v>
      </c>
    </row>
    <row r="58" spans="1:1">
      <c r="A58" t="s">
        <v>192</v>
      </c>
    </row>
    <row r="59" spans="1:1">
      <c r="A59" t="s">
        <v>193</v>
      </c>
    </row>
    <row r="60" spans="1:1">
      <c r="A60" t="s">
        <v>194</v>
      </c>
    </row>
    <row r="61" spans="1:1">
      <c r="A61" t="s">
        <v>195</v>
      </c>
    </row>
    <row r="62" spans="1:1">
      <c r="A62" t="s">
        <v>196</v>
      </c>
    </row>
    <row r="63" spans="1:1">
      <c r="A63" t="s">
        <v>197</v>
      </c>
    </row>
    <row r="64" spans="1:1">
      <c r="A64" t="s">
        <v>198</v>
      </c>
    </row>
    <row r="65" spans="1:1">
      <c r="A65" t="s">
        <v>199</v>
      </c>
    </row>
    <row r="66" spans="1:1">
      <c r="A66" t="s">
        <v>200</v>
      </c>
    </row>
    <row r="67" spans="1:1">
      <c r="A67" t="s">
        <v>201</v>
      </c>
    </row>
    <row r="68" spans="1:1">
      <c r="A68" t="s">
        <v>202</v>
      </c>
    </row>
    <row r="69" spans="1:1">
      <c r="A69" t="s">
        <v>203</v>
      </c>
    </row>
    <row r="70" spans="1:1">
      <c r="A70" t="s">
        <v>204</v>
      </c>
    </row>
    <row r="71" spans="1:1">
      <c r="A71" t="s">
        <v>205</v>
      </c>
    </row>
    <row r="72" spans="1:1">
      <c r="A72" t="s">
        <v>206</v>
      </c>
    </row>
    <row r="73" spans="1:1">
      <c r="A73" t="s">
        <v>207</v>
      </c>
    </row>
    <row r="74" spans="1:1">
      <c r="A74" t="s">
        <v>208</v>
      </c>
    </row>
    <row r="75" spans="1:1">
      <c r="A75" t="s">
        <v>209</v>
      </c>
    </row>
    <row r="76" spans="1:1">
      <c r="A76" t="s">
        <v>210</v>
      </c>
    </row>
    <row r="77" spans="1:1">
      <c r="A77" t="s">
        <v>211</v>
      </c>
    </row>
    <row r="78" spans="1:1">
      <c r="A78" t="s">
        <v>212</v>
      </c>
    </row>
    <row r="80" spans="1:1">
      <c r="A80" s="483" t="s">
        <v>213</v>
      </c>
    </row>
    <row r="81" spans="1:1">
      <c r="A81" s="581" t="s">
        <v>214</v>
      </c>
    </row>
    <row r="82" spans="1:1">
      <c r="A82" s="581" t="s">
        <v>215</v>
      </c>
    </row>
    <row r="83" spans="1:1">
      <c r="A83" s="581" t="s">
        <v>216</v>
      </c>
    </row>
    <row r="84" spans="1:1">
      <c r="A84" s="581" t="s">
        <v>217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72"/>
  <sheetViews>
    <sheetView zoomScale="70" zoomScaleNormal="70" workbookViewId="0">
      <pane xSplit="2" ySplit="2" topLeftCell="G3" activePane="bottomRight" state="frozen"/>
      <selection pane="topRight" activeCell="C1" sqref="C1"/>
      <selection pane="bottomLeft" activeCell="A4" sqref="A4"/>
      <selection pane="bottomRight" activeCell="G17" sqref="G17"/>
    </sheetView>
  </sheetViews>
  <sheetFormatPr defaultColWidth="11.453125" defaultRowHeight="14.5"/>
  <cols>
    <col min="2" max="2" width="49.08984375" customWidth="1"/>
  </cols>
  <sheetData>
    <row r="1" spans="2:41" ht="18.5">
      <c r="B1" s="531" t="s">
        <v>218</v>
      </c>
    </row>
    <row r="2" spans="2:41">
      <c r="B2" t="s">
        <v>96</v>
      </c>
      <c r="C2">
        <v>1989</v>
      </c>
      <c r="D2">
        <f>C2+1</f>
        <v>1990</v>
      </c>
      <c r="E2">
        <f t="shared" ref="E2:AF2" si="0">D2+1</f>
        <v>1991</v>
      </c>
      <c r="F2">
        <f t="shared" si="0"/>
        <v>1992</v>
      </c>
      <c r="G2">
        <f t="shared" si="0"/>
        <v>1993</v>
      </c>
      <c r="H2">
        <f t="shared" si="0"/>
        <v>1994</v>
      </c>
      <c r="I2">
        <f t="shared" si="0"/>
        <v>1995</v>
      </c>
      <c r="J2">
        <f t="shared" si="0"/>
        <v>1996</v>
      </c>
      <c r="K2">
        <f t="shared" si="0"/>
        <v>1997</v>
      </c>
      <c r="L2">
        <f t="shared" si="0"/>
        <v>1998</v>
      </c>
      <c r="M2">
        <f t="shared" si="0"/>
        <v>1999</v>
      </c>
      <c r="N2">
        <f t="shared" si="0"/>
        <v>2000</v>
      </c>
      <c r="O2">
        <f t="shared" si="0"/>
        <v>2001</v>
      </c>
      <c r="P2">
        <f t="shared" si="0"/>
        <v>2002</v>
      </c>
      <c r="Q2">
        <f t="shared" si="0"/>
        <v>2003</v>
      </c>
      <c r="R2">
        <f t="shared" si="0"/>
        <v>2004</v>
      </c>
      <c r="S2">
        <f t="shared" si="0"/>
        <v>2005</v>
      </c>
      <c r="T2">
        <f t="shared" si="0"/>
        <v>2006</v>
      </c>
      <c r="U2">
        <f t="shared" si="0"/>
        <v>2007</v>
      </c>
      <c r="V2">
        <f t="shared" si="0"/>
        <v>2008</v>
      </c>
      <c r="W2">
        <f t="shared" si="0"/>
        <v>2009</v>
      </c>
      <c r="X2">
        <f t="shared" si="0"/>
        <v>2010</v>
      </c>
      <c r="Y2">
        <f t="shared" si="0"/>
        <v>2011</v>
      </c>
      <c r="Z2">
        <f t="shared" si="0"/>
        <v>2012</v>
      </c>
      <c r="AA2">
        <f t="shared" si="0"/>
        <v>2013</v>
      </c>
      <c r="AB2">
        <f t="shared" si="0"/>
        <v>2014</v>
      </c>
      <c r="AC2">
        <f t="shared" si="0"/>
        <v>2015</v>
      </c>
      <c r="AD2">
        <f t="shared" si="0"/>
        <v>2016</v>
      </c>
      <c r="AE2">
        <f t="shared" si="0"/>
        <v>2017</v>
      </c>
      <c r="AF2">
        <f t="shared" si="0"/>
        <v>2018</v>
      </c>
      <c r="AG2">
        <v>2019</v>
      </c>
      <c r="AH2">
        <v>2020</v>
      </c>
      <c r="AI2">
        <v>2021</v>
      </c>
      <c r="AJ2">
        <v>2022</v>
      </c>
      <c r="AK2">
        <v>2023</v>
      </c>
      <c r="AL2">
        <v>2024</v>
      </c>
      <c r="AM2">
        <v>2025</v>
      </c>
      <c r="AN2">
        <v>2026</v>
      </c>
      <c r="AO2">
        <v>2027</v>
      </c>
    </row>
    <row r="3" spans="2:41">
      <c r="B3" s="483"/>
    </row>
    <row r="4" spans="2:41">
      <c r="B4" t="s">
        <v>219</v>
      </c>
      <c r="Z4">
        <f>'Rev compare'!Y6</f>
        <v>9566</v>
      </c>
      <c r="AA4">
        <f>'Rev compare'!Z6</f>
        <v>9832.7000000000007</v>
      </c>
      <c r="AB4">
        <f>'Rev compare'!AA6</f>
        <v>11497.6</v>
      </c>
      <c r="AC4">
        <f>'Rev compare'!AB6</f>
        <v>10963.5</v>
      </c>
    </row>
    <row r="5" spans="2:41">
      <c r="B5" t="s">
        <v>220</v>
      </c>
      <c r="Z5">
        <f>'Rev compare'!Y5</f>
        <v>9418.9</v>
      </c>
      <c r="AA5">
        <f>'Rev compare'!Z5</f>
        <v>9897.5</v>
      </c>
      <c r="AB5">
        <f>'Rev compare'!AA5</f>
        <v>11874.9</v>
      </c>
      <c r="AC5">
        <f>'Rev compare'!AB5</f>
        <v>11003.1</v>
      </c>
    </row>
    <row r="6" spans="2:41">
      <c r="B6" t="s">
        <v>221</v>
      </c>
      <c r="Z6">
        <f>Z5-Z4</f>
        <v>-147.10000000000036</v>
      </c>
      <c r="AA6">
        <f>AA5-AA4</f>
        <v>64.799999999999272</v>
      </c>
      <c r="AB6">
        <f>AB5-AB4</f>
        <v>377.29999999999927</v>
      </c>
      <c r="AC6">
        <f>AC5-AC4</f>
        <v>39.600000000000364</v>
      </c>
    </row>
    <row r="7" spans="2:41">
      <c r="B7" t="s">
        <v>222</v>
      </c>
      <c r="Z7" s="477">
        <f>Z6/Z4</f>
        <v>-1.5377378214509759E-2</v>
      </c>
      <c r="AA7" s="477">
        <f>AA6/AA4</f>
        <v>6.5902549655739795E-3</v>
      </c>
      <c r="AB7" s="477">
        <f>AB6/AB4</f>
        <v>3.2815544113554071E-2</v>
      </c>
      <c r="AC7" s="477">
        <f>AC6/AC4</f>
        <v>3.6119852236968452E-3</v>
      </c>
    </row>
    <row r="9" spans="2:41">
      <c r="B9" t="s">
        <v>223</v>
      </c>
      <c r="Z9">
        <f>'Exp compare'!Z6</f>
        <v>10943.9</v>
      </c>
      <c r="AA9">
        <f>'Exp compare'!AA6</f>
        <v>12505.1</v>
      </c>
      <c r="AB9">
        <f>'Exp compare'!AB6</f>
        <v>14489.8</v>
      </c>
      <c r="AC9">
        <f>'Exp compare'!AC6</f>
        <v>13496.1</v>
      </c>
    </row>
    <row r="10" spans="2:41">
      <c r="B10" t="s">
        <v>224</v>
      </c>
      <c r="Z10">
        <f>'Exp compare'!Z5</f>
        <v>0</v>
      </c>
      <c r="AA10">
        <f>'Exp compare'!AA5</f>
        <v>0</v>
      </c>
      <c r="AB10">
        <f>'Exp compare'!AB5</f>
        <v>0</v>
      </c>
      <c r="AC10">
        <f>'Exp compare'!AC5</f>
        <v>636</v>
      </c>
    </row>
    <row r="11" spans="2:41">
      <c r="B11" t="s">
        <v>221</v>
      </c>
      <c r="Z11">
        <f>Z10-Z9</f>
        <v>-10943.9</v>
      </c>
      <c r="AA11">
        <f>AA10-AA9</f>
        <v>-12505.1</v>
      </c>
      <c r="AB11">
        <f>AB10-AB9</f>
        <v>-14489.8</v>
      </c>
      <c r="AC11">
        <f>AC10-AC9</f>
        <v>-12860.1</v>
      </c>
    </row>
    <row r="12" spans="2:41">
      <c r="B12" t="s">
        <v>222</v>
      </c>
      <c r="Z12" s="477">
        <f>Z11/Z9</f>
        <v>-1</v>
      </c>
      <c r="AA12" s="477">
        <f>AA11/AA9</f>
        <v>-1</v>
      </c>
      <c r="AB12" s="477">
        <f>AB11/AB9</f>
        <v>-1</v>
      </c>
      <c r="AC12" s="477">
        <f>AC11/AC9</f>
        <v>-0.95287527507946745</v>
      </c>
    </row>
    <row r="14" spans="2:41">
      <c r="B14" t="s">
        <v>225</v>
      </c>
      <c r="C14">
        <f>'Rev compare'!B6</f>
        <v>1013.9</v>
      </c>
      <c r="D14">
        <f>'Rev compare'!C6</f>
        <v>988.9</v>
      </c>
      <c r="E14">
        <f>'Rev compare'!D6</f>
        <v>1026.2</v>
      </c>
      <c r="F14">
        <f>'Rev compare'!E6</f>
        <v>1125.5</v>
      </c>
      <c r="G14">
        <f>'Rev compare'!F6</f>
        <v>1308.7</v>
      </c>
      <c r="H14">
        <f>'Rev compare'!G6</f>
        <v>1451.7</v>
      </c>
      <c r="I14">
        <f>'Rev compare'!H6</f>
        <v>1721.6</v>
      </c>
      <c r="J14">
        <f>'Rev compare'!I6</f>
        <v>1897.7</v>
      </c>
      <c r="K14">
        <f>'Rev compare'!J6</f>
        <v>2201.8000000000002</v>
      </c>
      <c r="L14">
        <f>'Rev compare'!K6</f>
        <v>2352.9</v>
      </c>
      <c r="M14">
        <f>'Rev compare'!L6</f>
        <v>2569</v>
      </c>
      <c r="N14">
        <f>'Rev compare'!M6</f>
        <v>2975.8</v>
      </c>
      <c r="O14">
        <f>'Rev compare'!N6</f>
        <v>3184.8</v>
      </c>
      <c r="P14">
        <f>'Rev compare'!O6</f>
        <v>3286.4</v>
      </c>
      <c r="Q14">
        <f>'Rev compare'!P6</f>
        <v>3650.1</v>
      </c>
      <c r="R14">
        <f>'Rev compare'!Q6</f>
        <v>4349.6000000000004</v>
      </c>
      <c r="S14">
        <f>'Rev compare'!R6</f>
        <v>5326.8</v>
      </c>
      <c r="T14">
        <f>'Rev compare'!S6</f>
        <v>6311.6</v>
      </c>
      <c r="U14">
        <f>'Rev compare'!T6</f>
        <v>7028.6</v>
      </c>
      <c r="V14">
        <f>'Rev compare'!U6</f>
        <v>7073.3</v>
      </c>
      <c r="W14">
        <f>'Rev compare'!V6</f>
        <v>6651.3</v>
      </c>
      <c r="X14">
        <f>'Rev compare'!W6</f>
        <v>8278.9</v>
      </c>
      <c r="Y14">
        <f>'Rev compare'!X6</f>
        <v>9304.9</v>
      </c>
      <c r="Z14">
        <f>'Rev compare'!Y6</f>
        <v>9566</v>
      </c>
      <c r="AA14">
        <f>'Rev compare'!Z6</f>
        <v>9832.7000000000007</v>
      </c>
      <c r="AB14">
        <f>'Rev compare'!AA6</f>
        <v>11497.6</v>
      </c>
      <c r="AC14">
        <f>'Rev compare'!AB6</f>
        <v>10963.5</v>
      </c>
    </row>
    <row r="15" spans="2:41">
      <c r="B15" t="s">
        <v>226</v>
      </c>
      <c r="C15">
        <f>'Rev compare'!B9+'Rev compare'!B53+'Rev compare'!B83+'Rev compare'!B101</f>
        <v>1013.9000000000001</v>
      </c>
      <c r="D15">
        <f>'Rev compare'!C9+'Rev compare'!C53+'Rev compare'!C83+'Rev compare'!C101</f>
        <v>988.8</v>
      </c>
      <c r="E15">
        <f>'Rev compare'!D9+'Rev compare'!D53+'Rev compare'!D83+'Rev compare'!D101</f>
        <v>1026.2</v>
      </c>
      <c r="F15">
        <f>'Rev compare'!E9+'Rev compare'!E53+'Rev compare'!E83+'Rev compare'!E101</f>
        <v>1125.5</v>
      </c>
      <c r="G15">
        <f>'Rev compare'!F9+'Rev compare'!F53+'Rev compare'!F83+'Rev compare'!F101</f>
        <v>1308.5999999999999</v>
      </c>
      <c r="H15">
        <f>'Rev compare'!G9+'Rev compare'!G53+'Rev compare'!G83+'Rev compare'!G101</f>
        <v>1451.7</v>
      </c>
      <c r="I15">
        <f>'Rev compare'!H9+'Rev compare'!H53+'Rev compare'!H83+'Rev compare'!H101</f>
        <v>1721.5000000000002</v>
      </c>
      <c r="J15">
        <f>'Rev compare'!I9+'Rev compare'!I53+'Rev compare'!I83+'Rev compare'!I101</f>
        <v>1897.6999999999998</v>
      </c>
      <c r="K15">
        <f>'Rev compare'!J9+'Rev compare'!J53+'Rev compare'!J83+'Rev compare'!J101</f>
        <v>2201.6999999999998</v>
      </c>
      <c r="L15">
        <f>'Rev compare'!K9+'Rev compare'!K53+'Rev compare'!K83+'Rev compare'!K101</f>
        <v>2352.9</v>
      </c>
      <c r="M15">
        <f>'Rev compare'!L9+'Rev compare'!L53+'Rev compare'!L83+'Rev compare'!L101</f>
        <v>2569</v>
      </c>
      <c r="N15">
        <f>'Rev compare'!M9+'Rev compare'!M53+'Rev compare'!M83+'Rev compare'!M101</f>
        <v>2975.8</v>
      </c>
      <c r="O15">
        <f>'Rev compare'!N9+'Rev compare'!N53+'Rev compare'!N83+'Rev compare'!N101</f>
        <v>3184.8</v>
      </c>
      <c r="P15">
        <f>'Rev compare'!O9+'Rev compare'!O53+'Rev compare'!O83+'Rev compare'!O101</f>
        <v>3286.4</v>
      </c>
      <c r="Q15">
        <f>'Rev compare'!P9+'Rev compare'!P53+'Rev compare'!P83+'Rev compare'!P101</f>
        <v>3650.1</v>
      </c>
      <c r="R15">
        <f>'Rev compare'!Q9+'Rev compare'!Q53+'Rev compare'!Q83+'Rev compare'!Q101</f>
        <v>4349.5999999999995</v>
      </c>
      <c r="S15">
        <f>'Rev compare'!R9+'Rev compare'!R53+'Rev compare'!R83+'Rev compare'!R101</f>
        <v>5326.8</v>
      </c>
      <c r="T15">
        <f>'Rev compare'!S9+'Rev compare'!S53+'Rev compare'!S83+'Rev compare'!S101</f>
        <v>6311.5000000000009</v>
      </c>
      <c r="U15">
        <f>'Rev compare'!T9+'Rev compare'!T53+'Rev compare'!T83+'Rev compare'!T101</f>
        <v>7028.6</v>
      </c>
      <c r="V15">
        <f>'Rev compare'!U9+'Rev compare'!U53+'Rev compare'!U83+'Rev compare'!U101</f>
        <v>7073.3000000000011</v>
      </c>
      <c r="W15">
        <f>'Rev compare'!V9+'Rev compare'!V53+'Rev compare'!V83+'Rev compare'!V101</f>
        <v>6651.3</v>
      </c>
      <c r="X15">
        <f>'Rev compare'!W9+'Rev compare'!W53+'Rev compare'!W83+'Rev compare'!W101</f>
        <v>8278.9</v>
      </c>
      <c r="Y15">
        <f>'Rev compare'!X9+'Rev compare'!X53+'Rev compare'!X83+'Rev compare'!X101</f>
        <v>9304.9</v>
      </c>
      <c r="Z15">
        <f>'Rev compare'!Y9+'Rev compare'!Y53+'Rev compare'!Y83+'Rev compare'!Y101</f>
        <v>9566.0999999999985</v>
      </c>
      <c r="AA15">
        <f>'Rev compare'!Z9+'Rev compare'!Z53+'Rev compare'!Z83+'Rev compare'!Z101</f>
        <v>9832.6999999999989</v>
      </c>
      <c r="AB15">
        <f>'Rev compare'!AA9+'Rev compare'!AA53+'Rev compare'!AA83+'Rev compare'!AA101</f>
        <v>11497.6</v>
      </c>
      <c r="AC15">
        <f>'Rev compare'!AB9+'Rev compare'!AB53+'Rev compare'!AB83+'Rev compare'!AB101</f>
        <v>10963.5</v>
      </c>
    </row>
    <row r="16" spans="2:41">
      <c r="B16" t="s">
        <v>227</v>
      </c>
      <c r="C16">
        <f t="shared" ref="C16:AB16" si="1">C14-C15</f>
        <v>0</v>
      </c>
      <c r="D16">
        <f t="shared" si="1"/>
        <v>0.10000000000002274</v>
      </c>
      <c r="E16">
        <f t="shared" si="1"/>
        <v>0</v>
      </c>
      <c r="F16">
        <f t="shared" si="1"/>
        <v>0</v>
      </c>
      <c r="G16">
        <f t="shared" si="1"/>
        <v>0.10000000000013642</v>
      </c>
      <c r="H16">
        <f t="shared" si="1"/>
        <v>0</v>
      </c>
      <c r="I16">
        <f t="shared" si="1"/>
        <v>9.9999999999681677E-2</v>
      </c>
      <c r="J16">
        <f t="shared" si="1"/>
        <v>0</v>
      </c>
      <c r="K16">
        <f t="shared" si="1"/>
        <v>0.1000000000003638</v>
      </c>
      <c r="L16">
        <f t="shared" si="1"/>
        <v>0</v>
      </c>
      <c r="M16">
        <f t="shared" si="1"/>
        <v>0</v>
      </c>
      <c r="N16">
        <f t="shared" si="1"/>
        <v>0</v>
      </c>
      <c r="O16">
        <f t="shared" si="1"/>
        <v>0</v>
      </c>
      <c r="P16">
        <f t="shared" si="1"/>
        <v>0</v>
      </c>
      <c r="Q16">
        <f t="shared" si="1"/>
        <v>0</v>
      </c>
      <c r="R16">
        <f t="shared" si="1"/>
        <v>0</v>
      </c>
      <c r="S16">
        <f t="shared" si="1"/>
        <v>0</v>
      </c>
      <c r="T16">
        <f t="shared" si="1"/>
        <v>9.9999999999454303E-2</v>
      </c>
      <c r="U16">
        <f t="shared" si="1"/>
        <v>0</v>
      </c>
      <c r="V16">
        <f t="shared" si="1"/>
        <v>0</v>
      </c>
      <c r="W16">
        <f t="shared" si="1"/>
        <v>0</v>
      </c>
      <c r="X16">
        <f t="shared" si="1"/>
        <v>0</v>
      </c>
      <c r="Y16">
        <f t="shared" si="1"/>
        <v>0</v>
      </c>
      <c r="Z16">
        <f t="shared" si="1"/>
        <v>-9.9999999998544808E-2</v>
      </c>
      <c r="AA16">
        <f t="shared" si="1"/>
        <v>0</v>
      </c>
      <c r="AB16">
        <f t="shared" si="1"/>
        <v>0</v>
      </c>
      <c r="AC16">
        <f>AC14-AC15</f>
        <v>0</v>
      </c>
    </row>
    <row r="18" spans="2:41">
      <c r="B18" t="s">
        <v>228</v>
      </c>
      <c r="Z18">
        <f>'Rev compare'!Y5</f>
        <v>9418.9</v>
      </c>
      <c r="AA18">
        <f>'Rev compare'!Z5</f>
        <v>9897.5</v>
      </c>
      <c r="AB18">
        <f>'Rev compare'!AA5</f>
        <v>11874.9</v>
      </c>
      <c r="AC18">
        <f>'Rev compare'!AB5</f>
        <v>11003.1</v>
      </c>
      <c r="AD18">
        <f>'Rev compare'!AC5</f>
        <v>10485.5</v>
      </c>
      <c r="AE18">
        <f>'Rev compare'!AD5</f>
        <v>11525.1</v>
      </c>
      <c r="AF18">
        <f>'Rev compare'!AE5</f>
        <v>14085.1</v>
      </c>
      <c r="AG18">
        <f>'Rev compare'!AF5</f>
        <v>13680.5</v>
      </c>
      <c r="AH18">
        <f>'Rev compare'!AG5</f>
        <v>12093.3</v>
      </c>
      <c r="AI18">
        <f>'Rev compare'!AH5</f>
        <v>13860.4</v>
      </c>
      <c r="AJ18">
        <f>'Rev compare'!AI5</f>
        <v>18538.2</v>
      </c>
      <c r="AK18">
        <f>'Rev compare'!AJ5</f>
        <v>20403</v>
      </c>
      <c r="AL18">
        <f>'Rev compare'!AK5</f>
        <v>23393.8</v>
      </c>
      <c r="AM18">
        <f>'Rev compare'!AL5</f>
        <v>25826.400000000001</v>
      </c>
      <c r="AN18">
        <f>'Rev compare'!AM5</f>
        <v>28491.7</v>
      </c>
      <c r="AO18">
        <f>'Rev compare'!AN5</f>
        <v>31360.2</v>
      </c>
    </row>
    <row r="19" spans="2:41">
      <c r="B19" t="s">
        <v>226</v>
      </c>
      <c r="Z19">
        <f>'Rev compare'!Y8+'Rev compare'!Y52+'Rev compare'!Y82</f>
        <v>9418.9</v>
      </c>
      <c r="AA19">
        <f>'Rev compare'!Z8+'Rev compare'!Z52+'Rev compare'!Z82</f>
        <v>9897.4</v>
      </c>
      <c r="AB19">
        <f>'Rev compare'!AA8+'Rev compare'!AA52+'Rev compare'!AA82</f>
        <v>11874.9</v>
      </c>
      <c r="AC19">
        <f>'Rev compare'!AB8+'Rev compare'!AB52+'Rev compare'!AB82</f>
        <v>11003.1</v>
      </c>
      <c r="AD19">
        <f>'Rev compare'!AC8+'Rev compare'!AC52+'Rev compare'!AC82</f>
        <v>10485.6</v>
      </c>
      <c r="AE19">
        <f>'Rev compare'!AD8+'Rev compare'!AD52+'Rev compare'!AD82</f>
        <v>11525.099999999999</v>
      </c>
      <c r="AF19">
        <f>'Rev compare'!AE8+'Rev compare'!AE52+'Rev compare'!AE82</f>
        <v>14085.2</v>
      </c>
      <c r="AG19">
        <f>'Rev compare'!AF8+'Rev compare'!AF52+'Rev compare'!AF82</f>
        <v>13680.5</v>
      </c>
      <c r="AH19">
        <f>'Rev compare'!AG8+'Rev compare'!AG52+'Rev compare'!AG82</f>
        <v>12093.300000000001</v>
      </c>
      <c r="AI19">
        <f>'Rev compare'!AH8+'Rev compare'!AH52+'Rev compare'!AH82</f>
        <v>13860.4</v>
      </c>
      <c r="AJ19">
        <f>'Rev compare'!AI8+'Rev compare'!AI52+'Rev compare'!AI82</f>
        <v>18538.199999999997</v>
      </c>
      <c r="AK19">
        <f>'Rev compare'!AJ8+'Rev compare'!AJ52+'Rev compare'!AJ82</f>
        <v>38627.100000000006</v>
      </c>
      <c r="AL19">
        <f>'Rev compare'!AK8+'Rev compare'!AK52+'Rev compare'!AK82</f>
        <v>23393.8</v>
      </c>
      <c r="AM19">
        <f>'Rev compare'!AL8+'Rev compare'!AL52+'Rev compare'!AL82</f>
        <v>25826.400000000001</v>
      </c>
      <c r="AN19">
        <f>'Rev compare'!AM8+'Rev compare'!AM52+'Rev compare'!AM82</f>
        <v>28491.7</v>
      </c>
      <c r="AO19">
        <f>'Rev compare'!AN8+'Rev compare'!AN52+'Rev compare'!AN82</f>
        <v>31360.199999999997</v>
      </c>
    </row>
    <row r="20" spans="2:41">
      <c r="B20" t="s">
        <v>227</v>
      </c>
      <c r="Z20">
        <f>Z18-Z19</f>
        <v>0</v>
      </c>
      <c r="AA20">
        <f t="shared" ref="AA20:AC20" si="2">AA18-AA19</f>
        <v>0.1000000000003638</v>
      </c>
      <c r="AB20">
        <f t="shared" si="2"/>
        <v>0</v>
      </c>
      <c r="AC20">
        <f t="shared" si="2"/>
        <v>0</v>
      </c>
      <c r="AD20">
        <f t="shared" ref="AD20:AE20" si="3">AD18-AD19</f>
        <v>-0.1000000000003638</v>
      </c>
      <c r="AE20">
        <f t="shared" si="3"/>
        <v>0</v>
      </c>
      <c r="AF20">
        <f t="shared" ref="AF20:AO20" si="4">AF18-AF19</f>
        <v>-0.1000000000003638</v>
      </c>
      <c r="AG20">
        <f t="shared" si="4"/>
        <v>0</v>
      </c>
      <c r="AH20">
        <f t="shared" si="4"/>
        <v>0</v>
      </c>
      <c r="AI20">
        <f t="shared" si="4"/>
        <v>0</v>
      </c>
      <c r="AJ20">
        <f t="shared" si="4"/>
        <v>0</v>
      </c>
      <c r="AK20">
        <f t="shared" si="4"/>
        <v>-18224.100000000006</v>
      </c>
      <c r="AL20">
        <f t="shared" si="4"/>
        <v>0</v>
      </c>
      <c r="AM20">
        <f t="shared" si="4"/>
        <v>0</v>
      </c>
      <c r="AN20">
        <f t="shared" si="4"/>
        <v>0</v>
      </c>
      <c r="AO20">
        <f t="shared" si="4"/>
        <v>0</v>
      </c>
    </row>
    <row r="22" spans="2:41">
      <c r="B22" t="s">
        <v>229</v>
      </c>
      <c r="C22">
        <f>'Exp compare'!C6</f>
        <v>1049.0999999999999</v>
      </c>
      <c r="D22">
        <f>'Exp compare'!D6</f>
        <v>1089.0999999999999</v>
      </c>
      <c r="E22">
        <f>'Exp compare'!E6</f>
        <v>1187.8</v>
      </c>
      <c r="F22">
        <f>'Exp compare'!F6</f>
        <v>1358.3</v>
      </c>
      <c r="G22">
        <f>'Exp compare'!G6</f>
        <v>1605.1</v>
      </c>
      <c r="H22">
        <f>'Exp compare'!H6</f>
        <v>1605.5</v>
      </c>
      <c r="I22">
        <f>'Exp compare'!I6</f>
        <v>1755</v>
      </c>
      <c r="J22">
        <f>'Exp compare'!J6</f>
        <v>1860.8</v>
      </c>
      <c r="K22">
        <f>'Exp compare'!K6</f>
        <v>2192.1999999999998</v>
      </c>
      <c r="L22">
        <f>'Exp compare'!L6</f>
        <v>2475.1999999999998</v>
      </c>
      <c r="M22">
        <f>'Exp compare'!M6</f>
        <v>2801.3</v>
      </c>
      <c r="N22">
        <f>'Exp compare'!N6</f>
        <v>3206.2</v>
      </c>
      <c r="O22">
        <f>'Exp compare'!O6</f>
        <v>3544.2</v>
      </c>
      <c r="P22">
        <f>'Exp compare'!P6</f>
        <v>3774.4</v>
      </c>
      <c r="Q22">
        <f>'Exp compare'!Q6</f>
        <v>3774.4</v>
      </c>
      <c r="R22">
        <f>'Exp compare'!R6</f>
        <v>4147.8</v>
      </c>
      <c r="S22">
        <f>'Exp compare'!S6</f>
        <v>5319.1</v>
      </c>
      <c r="T22">
        <f>'Exp compare'!T6</f>
        <v>5775.8</v>
      </c>
      <c r="U22">
        <f>'Exp compare'!U6</f>
        <v>6552.4</v>
      </c>
      <c r="V22">
        <f>'Exp compare'!V6</f>
        <v>7551.8</v>
      </c>
      <c r="W22">
        <f>'Exp compare'!W6</f>
        <v>6687.2</v>
      </c>
      <c r="X22">
        <f>'Exp compare'!X6</f>
        <v>8092.6</v>
      </c>
      <c r="Y22">
        <f>'Exp compare'!Y6</f>
        <v>8588.7999999999993</v>
      </c>
      <c r="Z22">
        <f>'Exp compare'!Z6</f>
        <v>10943.9</v>
      </c>
      <c r="AA22">
        <f>'Exp compare'!AA6</f>
        <v>12505.1</v>
      </c>
      <c r="AB22">
        <f>'Exp compare'!AB6</f>
        <v>14489.8</v>
      </c>
      <c r="AC22">
        <f>'Exp compare'!AC6</f>
        <v>13496.1</v>
      </c>
    </row>
    <row r="23" spans="2:41">
      <c r="B23" t="s">
        <v>230</v>
      </c>
      <c r="C23">
        <f>'Exp compare'!C9+'Exp compare'!C33+'Exp compare'!C65+'Exp compare'!C86+'Exp compare'!C101+'Exp compare'!C105+'Exp compare'!C112+'Exp compare'!C137+'Exp compare'!C139+'Exp compare'!C143</f>
        <v>1049.2</v>
      </c>
      <c r="D23">
        <f>'Exp compare'!D9+'Exp compare'!D33+'Exp compare'!D65+'Exp compare'!D86+'Exp compare'!D101+'Exp compare'!D105+'Exp compare'!D112+'Exp compare'!D137+'Exp compare'!D139+'Exp compare'!D143</f>
        <v>1089.0999999999999</v>
      </c>
      <c r="E23">
        <f>'Exp compare'!E9+'Exp compare'!E33+'Exp compare'!E65+'Exp compare'!E86+'Exp compare'!E101+'Exp compare'!E105+'Exp compare'!E112+'Exp compare'!E137+'Exp compare'!E139+'Exp compare'!E143</f>
        <v>1187.9000000000001</v>
      </c>
      <c r="F23">
        <f>'Exp compare'!F9+'Exp compare'!F33+'Exp compare'!F65+'Exp compare'!F86+'Exp compare'!F101+'Exp compare'!F105+'Exp compare'!F112+'Exp compare'!F137+'Exp compare'!F139+'Exp compare'!F143</f>
        <v>1358.4</v>
      </c>
      <c r="G23">
        <f>'Exp compare'!G9+'Exp compare'!G33+'Exp compare'!G65+'Exp compare'!G86+'Exp compare'!G101+'Exp compare'!G105+'Exp compare'!G112+'Exp compare'!G137+'Exp compare'!G139+'Exp compare'!G143</f>
        <v>1605.1000000000001</v>
      </c>
      <c r="H23">
        <f>'Exp compare'!H9+'Exp compare'!H33+'Exp compare'!H65+'Exp compare'!H86+'Exp compare'!H101+'Exp compare'!H105+'Exp compare'!H112+'Exp compare'!H137+'Exp compare'!H139+'Exp compare'!H143</f>
        <v>1605.5</v>
      </c>
      <c r="I23">
        <f>'Exp compare'!I9+'Exp compare'!I33+'Exp compare'!I65+'Exp compare'!I86+'Exp compare'!I101+'Exp compare'!I105+'Exp compare'!I112+'Exp compare'!I137+'Exp compare'!I139+'Exp compare'!I143</f>
        <v>1755.0000000000002</v>
      </c>
      <c r="J23">
        <f>'Exp compare'!J9+'Exp compare'!J33+'Exp compare'!J65+'Exp compare'!J86+'Exp compare'!J101+'Exp compare'!J105+'Exp compare'!J112+'Exp compare'!J137+'Exp compare'!J139+'Exp compare'!J143</f>
        <v>1860.8</v>
      </c>
      <c r="K23">
        <f>'Exp compare'!K9+'Exp compare'!K33+'Exp compare'!K65+'Exp compare'!K86+'Exp compare'!K101+'Exp compare'!K105+'Exp compare'!K112+'Exp compare'!K137+'Exp compare'!K139+'Exp compare'!K143</f>
        <v>2192.3000000000002</v>
      </c>
      <c r="L23">
        <f>'Exp compare'!L9+'Exp compare'!L33+'Exp compare'!L65+'Exp compare'!L86+'Exp compare'!L101+'Exp compare'!L105+'Exp compare'!L112+'Exp compare'!L137+'Exp compare'!L139+'Exp compare'!L143</f>
        <v>2493.9</v>
      </c>
      <c r="M23">
        <f>'Exp compare'!M9+'Exp compare'!M33+'Exp compare'!M65+'Exp compare'!M86+'Exp compare'!M101+'Exp compare'!M105+'Exp compare'!M112+'Exp compare'!M137+'Exp compare'!M139+'Exp compare'!M143</f>
        <v>2811.2000000000003</v>
      </c>
      <c r="N23">
        <f>'Exp compare'!N9+'Exp compare'!N33+'Exp compare'!N65+'Exp compare'!N86+'Exp compare'!N101+'Exp compare'!N105+'Exp compare'!N112+'Exp compare'!N137+'Exp compare'!N139+'Exp compare'!N143</f>
        <v>3205.2</v>
      </c>
      <c r="O23">
        <f>'Exp compare'!O9+'Exp compare'!O33+'Exp compare'!O65+'Exp compare'!O86+'Exp compare'!O101+'Exp compare'!O105+'Exp compare'!O112+'Exp compare'!O137+'Exp compare'!O139+'Exp compare'!O143</f>
        <v>3544.2000000000003</v>
      </c>
      <c r="P23">
        <f>'Exp compare'!P9+'Exp compare'!P33+'Exp compare'!P65+'Exp compare'!P86+'Exp compare'!P101+'Exp compare'!P105+'Exp compare'!P112+'Exp compare'!P137+'Exp compare'!P139+'Exp compare'!P143</f>
        <v>3736.5</v>
      </c>
      <c r="Q23">
        <f>'Exp compare'!Q9+'Exp compare'!Q33+'Exp compare'!Q65+'Exp compare'!Q86+'Exp compare'!Q101+'Exp compare'!Q105+'Exp compare'!Q112+'Exp compare'!Q137+'Exp compare'!Q139+'Exp compare'!Q143</f>
        <v>3774.4</v>
      </c>
      <c r="R23">
        <f>'Exp compare'!R9+'Exp compare'!R33+'Exp compare'!R65+'Exp compare'!R86+'Exp compare'!R101+'Exp compare'!R105+'Exp compare'!R112+'Exp compare'!R137+'Exp compare'!R139+'Exp compare'!R143</f>
        <v>4148</v>
      </c>
      <c r="S23">
        <f>'Exp compare'!S9+'Exp compare'!S33+'Exp compare'!S65+'Exp compare'!S86+'Exp compare'!S101+'Exp compare'!S105+'Exp compare'!S112+'Exp compare'!S137+'Exp compare'!S139+'Exp compare'!S143</f>
        <v>5294.6</v>
      </c>
      <c r="T23">
        <f>'Exp compare'!T9+'Exp compare'!T33+'Exp compare'!T65+'Exp compare'!T86+'Exp compare'!T101+'Exp compare'!T105+'Exp compare'!T112+'Exp compare'!T137+'Exp compare'!T139+'Exp compare'!T143</f>
        <v>5775.7000000000007</v>
      </c>
      <c r="U23">
        <f>'Exp compare'!U9+'Exp compare'!U33+'Exp compare'!U65+'Exp compare'!U86+'Exp compare'!U101+'Exp compare'!U105+'Exp compare'!U112+'Exp compare'!U137+'Exp compare'!U139+'Exp compare'!U143</f>
        <v>6552.4000000000005</v>
      </c>
      <c r="V23">
        <f>'Exp compare'!V9+'Exp compare'!V33+'Exp compare'!V65+'Exp compare'!V86+'Exp compare'!V101+'Exp compare'!V105+'Exp compare'!V112+'Exp compare'!V137+'Exp compare'!V139+'Exp compare'!V143</f>
        <v>7551.8</v>
      </c>
      <c r="W23">
        <f>'Exp compare'!W9+'Exp compare'!W33+'Exp compare'!W65+'Exp compare'!W86+'Exp compare'!W101+'Exp compare'!W105+'Exp compare'!W112+'Exp compare'!W137+'Exp compare'!W139+'Exp compare'!W143</f>
        <v>6687.2</v>
      </c>
      <c r="X23">
        <f>'Exp compare'!X9+'Exp compare'!X33+'Exp compare'!X65+'Exp compare'!X86+'Exp compare'!X101+'Exp compare'!X105+'Exp compare'!X112+'Exp compare'!X137+'Exp compare'!X139+'Exp compare'!X143</f>
        <v>8092.6000000000013</v>
      </c>
      <c r="Y23">
        <f>'Exp compare'!Y9+'Exp compare'!Y33+'Exp compare'!Y65+'Exp compare'!Y86+'Exp compare'!Y101+'Exp compare'!Y105+'Exp compare'!Y112+'Exp compare'!Y137+'Exp compare'!Y139+'Exp compare'!Y143</f>
        <v>8595.9</v>
      </c>
      <c r="Z23">
        <f>'Exp compare'!Z9+'Exp compare'!Z33+'Exp compare'!Z65+'Exp compare'!Z86+'Exp compare'!Z101+'Exp compare'!Z105+'Exp compare'!Z145+'Exp compare'!Z112+'Exp compare'!Z137+'Exp compare'!Z139+'Exp compare'!Z143</f>
        <v>10943.900000000001</v>
      </c>
      <c r="AA23">
        <f>'Exp compare'!AA9+'Exp compare'!AA33+'Exp compare'!AA65+'Exp compare'!AA86+'Exp compare'!AA101+'Exp compare'!AA105+'Exp compare'!AA112+'Exp compare'!AA137+'Exp compare'!AA139+'Exp compare'!AA143</f>
        <v>12505.2</v>
      </c>
      <c r="AB23">
        <f>'Exp compare'!AB9+'Exp compare'!AB33+'Exp compare'!AB65+'Exp compare'!AB86+'Exp compare'!AB101+SUM('Exp compare'!AB126:AB129)+'Exp compare'!AB143</f>
        <v>14489.9</v>
      </c>
      <c r="AC23">
        <f>'Exp compare'!AC9+'Exp compare'!AC33+'Exp compare'!AC65+'Exp compare'!AC86+'Exp compare'!AC101+SUM('Exp compare'!AC126:AC129)+'Exp compare'!AC143</f>
        <v>13495.849999999999</v>
      </c>
    </row>
    <row r="24" spans="2:41">
      <c r="B24" t="s">
        <v>227</v>
      </c>
      <c r="C24">
        <f t="shared" ref="C24:AB24" si="5">C23-C22</f>
        <v>0.10000000000013642</v>
      </c>
      <c r="D24">
        <f t="shared" si="5"/>
        <v>0</v>
      </c>
      <c r="E24">
        <f t="shared" si="5"/>
        <v>0.10000000000013642</v>
      </c>
      <c r="F24">
        <f t="shared" si="5"/>
        <v>0.10000000000013642</v>
      </c>
      <c r="G24">
        <f t="shared" si="5"/>
        <v>0</v>
      </c>
      <c r="H24">
        <f t="shared" si="5"/>
        <v>0</v>
      </c>
      <c r="I24">
        <f t="shared" si="5"/>
        <v>0</v>
      </c>
      <c r="J24">
        <f t="shared" si="5"/>
        <v>0</v>
      </c>
      <c r="K24">
        <f t="shared" si="5"/>
        <v>0.1000000000003638</v>
      </c>
      <c r="L24">
        <f t="shared" si="5"/>
        <v>18.700000000000273</v>
      </c>
      <c r="M24">
        <f t="shared" si="5"/>
        <v>9.9000000000000909</v>
      </c>
      <c r="N24">
        <f t="shared" si="5"/>
        <v>-1</v>
      </c>
      <c r="O24">
        <f t="shared" si="5"/>
        <v>0</v>
      </c>
      <c r="P24">
        <f t="shared" si="5"/>
        <v>-37.900000000000091</v>
      </c>
      <c r="Q24">
        <f t="shared" si="5"/>
        <v>0</v>
      </c>
      <c r="R24">
        <f t="shared" si="5"/>
        <v>0.1999999999998181</v>
      </c>
      <c r="S24">
        <f t="shared" si="5"/>
        <v>-24.5</v>
      </c>
      <c r="T24">
        <f t="shared" si="5"/>
        <v>-9.9999999999454303E-2</v>
      </c>
      <c r="U24">
        <f t="shared" si="5"/>
        <v>0</v>
      </c>
      <c r="V24">
        <f t="shared" si="5"/>
        <v>0</v>
      </c>
      <c r="W24">
        <f t="shared" si="5"/>
        <v>0</v>
      </c>
      <c r="X24">
        <f t="shared" si="5"/>
        <v>0</v>
      </c>
      <c r="Y24">
        <f t="shared" si="5"/>
        <v>7.1000000000003638</v>
      </c>
      <c r="Z24">
        <f t="shared" si="5"/>
        <v>0</v>
      </c>
      <c r="AA24">
        <f t="shared" si="5"/>
        <v>0.1000000000003638</v>
      </c>
      <c r="AB24">
        <f t="shared" si="5"/>
        <v>0.1000000000003638</v>
      </c>
      <c r="AC24">
        <f>AC23-AC22</f>
        <v>-0.25000000000181899</v>
      </c>
    </row>
    <row r="26" spans="2:41">
      <c r="B26" t="s">
        <v>231</v>
      </c>
      <c r="Z26" s="514">
        <f>'Exp compare'!Z5</f>
        <v>0</v>
      </c>
      <c r="AA26" s="514">
        <f>'Exp compare'!AA5</f>
        <v>0</v>
      </c>
      <c r="AB26" s="514">
        <f>'Exp compare'!AB5</f>
        <v>0</v>
      </c>
      <c r="AC26" s="514">
        <f>'Exp compare'!AC5</f>
        <v>636</v>
      </c>
      <c r="AD26" s="514">
        <f>'Exp compare'!AD5</f>
        <v>517</v>
      </c>
      <c r="AE26" s="514">
        <f>'Exp compare'!AE5</f>
        <v>489.3</v>
      </c>
      <c r="AF26" s="514">
        <f>'Exp compare'!AF5</f>
        <v>684</v>
      </c>
      <c r="AG26" s="514">
        <f>'Exp compare'!AG5</f>
        <v>1188.5999999999999</v>
      </c>
      <c r="AH26" s="514">
        <f>'Exp compare'!AH5</f>
        <v>1465</v>
      </c>
      <c r="AI26" s="514">
        <f>'Exp compare'!AI5</f>
        <v>1379.4</v>
      </c>
      <c r="AJ26" s="514">
        <f>'Exp compare'!AJ5</f>
        <v>1336.9</v>
      </c>
      <c r="AK26" s="514">
        <f>'Exp compare'!AK5</f>
        <v>1067.7</v>
      </c>
      <c r="AL26" s="514">
        <f>'Exp compare'!AL5</f>
        <v>1121.0999999999999</v>
      </c>
      <c r="AM26" s="514">
        <f>'Exp compare'!AM5</f>
        <v>1177.0999999999999</v>
      </c>
      <c r="AN26" s="514">
        <f>'Exp compare'!AN5</f>
        <v>1328.3</v>
      </c>
      <c r="AO26" s="514">
        <f>'Exp compare'!AO5</f>
        <v>1394.8</v>
      </c>
    </row>
    <row r="27" spans="2:41">
      <c r="B27" t="s">
        <v>232</v>
      </c>
      <c r="Z27" s="514">
        <f>'Exp compare'!Z8+'Exp compare'!Z32+'Exp compare'!Z64+'Exp compare'!Z85+'Exp compare'!Z107+'Exp compare'!Z109</f>
        <v>9943.4000000000015</v>
      </c>
      <c r="AA27" s="514">
        <f>'Exp compare'!AA8+'Exp compare'!AA32+'Exp compare'!AA64+'Exp compare'!AA85+'Exp compare'!AA107+'Exp compare'!AA109</f>
        <v>13175.8</v>
      </c>
      <c r="AB27" s="514">
        <f>'Exp compare'!AB8+'Exp compare'!AB32+'Exp compare'!AB64+'Exp compare'!AB85+'Exp compare'!AB107+'Exp compare'!AB109</f>
        <v>15454.2</v>
      </c>
      <c r="AC27" s="514">
        <f>'Exp compare'!AC8+'Exp compare'!AC32+'Exp compare'!AC64+'Exp compare'!AC85+'Exp compare'!AC100+'Exp compare'!AC107+'Exp compare'!AC109</f>
        <v>13061.500000000002</v>
      </c>
      <c r="AD27" s="514">
        <f>'Exp compare'!AD8+'Exp compare'!AD32+'Exp compare'!AD64+'Exp compare'!AD85+'Exp compare'!AD100+'Exp compare'!AD107+'Exp compare'!AD109</f>
        <v>12506.5</v>
      </c>
      <c r="AE27" s="514">
        <f>'Exp compare'!AE8+'Exp compare'!AE32+'Exp compare'!AE64+'Exp compare'!AE85+'Exp compare'!AE100+'Exp compare'!AE107+'Exp compare'!AE109</f>
        <v>12743.699999999999</v>
      </c>
      <c r="AF27" s="514">
        <f>'Exp compare'!AF8+'Exp compare'!AF32+'Exp compare'!AF64+'Exp compare'!AF85+'Exp compare'!AF100+'Exp compare'!AF107+'Exp compare'!AF109</f>
        <v>15342.600000000002</v>
      </c>
      <c r="AG27" s="514">
        <f>'Exp compare'!AG8+'Exp compare'!AG32+'Exp compare'!AG64+'Exp compare'!AG85+'Exp compare'!AG100+'Exp compare'!AG107+'Exp compare'!AG109</f>
        <v>16540.899999999998</v>
      </c>
      <c r="AH27" s="514">
        <f>'Exp compare'!AH8+'Exp compare'!AH32+'Exp compare'!AH64+'Exp compare'!AH85+'Exp compare'!AH100+'Exp compare'!AH107+'Exp compare'!AH109</f>
        <v>17830.000000000004</v>
      </c>
      <c r="AI27" s="514">
        <f>'Exp compare'!AI8+'Exp compare'!AI32+'Exp compare'!AI64+'Exp compare'!AI85+'Exp compare'!AI100+'Exp compare'!AI107+'Exp compare'!AI109</f>
        <v>19443.100000000002</v>
      </c>
      <c r="AJ27" s="514">
        <f>'Exp compare'!AJ8+'Exp compare'!AJ32+'Exp compare'!AJ64+'Exp compare'!AJ85+'Exp compare'!AJ100+'Exp compare'!AJ107+'Exp compare'!AJ109</f>
        <v>22430</v>
      </c>
      <c r="AK27" s="514">
        <f>'Exp compare'!AK8+'Exp compare'!AK32+'Exp compare'!AK64+'Exp compare'!AK85+'Exp compare'!AK100+'Exp compare'!AK107+'Exp compare'!AK109</f>
        <v>26071.3</v>
      </c>
      <c r="AL27" s="514">
        <f>'Exp compare'!AL8+'Exp compare'!AL32+'Exp compare'!AL64+'Exp compare'!AL85+'Exp compare'!AL100+'Exp compare'!AL107+'Exp compare'!AL109</f>
        <v>27354.3</v>
      </c>
      <c r="AM27" s="514">
        <f>'Exp compare'!AM8+'Exp compare'!AM32+'Exp compare'!AM64+'Exp compare'!AM85+'Exp compare'!AM100+'Exp compare'!AM107+'Exp compare'!AM109</f>
        <v>28596.600000000002</v>
      </c>
      <c r="AN27" s="514">
        <f>'Exp compare'!AN8+'Exp compare'!AN32+'Exp compare'!AN64+'Exp compare'!AN85+'Exp compare'!AN100+'Exp compare'!AN107+'Exp compare'!AN109</f>
        <v>29946.600000000002</v>
      </c>
      <c r="AO27" s="514">
        <f>'Exp compare'!AO8+'Exp compare'!AO32+'Exp compare'!AO64+'Exp compare'!AO85+'Exp compare'!AO100+'Exp compare'!AO107+'Exp compare'!AO109</f>
        <v>31320.9</v>
      </c>
    </row>
    <row r="28" spans="2:41">
      <c r="B28" t="s">
        <v>227</v>
      </c>
      <c r="Z28">
        <f t="shared" ref="Z28:AC28" si="6">Z27-Z26</f>
        <v>9943.4000000000015</v>
      </c>
      <c r="AA28">
        <f t="shared" si="6"/>
        <v>13175.8</v>
      </c>
      <c r="AB28">
        <f t="shared" si="6"/>
        <v>15454.2</v>
      </c>
      <c r="AC28">
        <f t="shared" si="6"/>
        <v>12425.500000000002</v>
      </c>
      <c r="AD28">
        <f t="shared" ref="AD28:AE28" si="7">AD27-AD26</f>
        <v>11989.5</v>
      </c>
      <c r="AE28">
        <f t="shared" si="7"/>
        <v>12254.4</v>
      </c>
      <c r="AF28">
        <f t="shared" ref="AF28:AO28" si="8">AF27-AF26</f>
        <v>14658.600000000002</v>
      </c>
      <c r="AG28" s="514">
        <f>AG27-AG26</f>
        <v>15352.299999999997</v>
      </c>
      <c r="AH28">
        <f t="shared" si="8"/>
        <v>16365.000000000004</v>
      </c>
      <c r="AI28">
        <f t="shared" si="8"/>
        <v>18063.7</v>
      </c>
      <c r="AJ28">
        <f t="shared" si="8"/>
        <v>21093.1</v>
      </c>
      <c r="AK28">
        <f t="shared" si="8"/>
        <v>25003.599999999999</v>
      </c>
      <c r="AL28">
        <f t="shared" si="8"/>
        <v>26233.200000000001</v>
      </c>
      <c r="AM28">
        <f t="shared" si="8"/>
        <v>27419.500000000004</v>
      </c>
      <c r="AN28">
        <f t="shared" si="8"/>
        <v>28618.300000000003</v>
      </c>
      <c r="AO28">
        <f t="shared" si="8"/>
        <v>29926.100000000002</v>
      </c>
    </row>
    <row r="30" spans="2:41">
      <c r="B30" t="s">
        <v>233</v>
      </c>
      <c r="Z30">
        <f>'Exp (Tb13A)'!C5</f>
        <v>9943.2999999999993</v>
      </c>
      <c r="AA30">
        <f>'Exp (Tb13A)'!D5</f>
        <v>13175.5</v>
      </c>
      <c r="AB30">
        <f>'Exp (Tb13A)'!E5</f>
        <v>15453.9</v>
      </c>
      <c r="AC30">
        <f>'Exp (Tb13A)'!F5</f>
        <v>13788.8</v>
      </c>
      <c r="AD30">
        <f>'Exp (Tb13A)'!G5</f>
        <v>13572.5</v>
      </c>
      <c r="AE30">
        <f>'Exp (Tb13A)'!H5</f>
        <v>13319.9</v>
      </c>
      <c r="AF30">
        <f>'Exp (Tb13A)'!I5</f>
        <v>16134.2</v>
      </c>
      <c r="AG30">
        <f>'Exp (Tb13A)'!J5</f>
        <v>17852.5</v>
      </c>
      <c r="AH30">
        <f>'Exp (Tb13A)'!K5</f>
        <v>19397.8</v>
      </c>
      <c r="AI30">
        <f>'Exp (Tb13A)'!L5</f>
        <v>20130.7</v>
      </c>
      <c r="AJ30">
        <f>'Exp (Tb13A)'!M5</f>
        <v>24390</v>
      </c>
      <c r="AK30">
        <f>'Exp (Tb13A)'!N5</f>
        <v>25337.9</v>
      </c>
      <c r="AL30">
        <f>'Exp (Tb13A)'!O5</f>
        <v>27377.5</v>
      </c>
      <c r="AM30">
        <f>'Exp (Tb13A)'!P5</f>
        <v>28480.7</v>
      </c>
      <c r="AN30">
        <f>'Exp (Tb13A)'!Q5</f>
        <v>29805.9</v>
      </c>
      <c r="AO30">
        <f>'Exp (Tb13A)'!R5</f>
        <v>31131</v>
      </c>
    </row>
    <row r="31" spans="2:41">
      <c r="B31" t="s">
        <v>234</v>
      </c>
      <c r="Z31">
        <f>'Exp (Tb13A)'!C7+'Exp (Tb13A)'!C13+'Exp (Tb13A)'!C15+'Exp (Tb13A)'!C19+'Exp (Tb13A)'!C23+'Exp (Tb13A)'!C25+'Exp (Tb13A)'!C29+'Exp (Tb13A)'!C40</f>
        <v>9942.7999999999993</v>
      </c>
      <c r="AA31">
        <f>'Exp (Tb13A)'!D7+'Exp (Tb13A)'!D13+'Exp (Tb13A)'!D15+'Exp (Tb13A)'!D19+'Exp (Tb13A)'!D23+'Exp (Tb13A)'!D25+'Exp (Tb13A)'!D29+'Exp (Tb13A)'!D40</f>
        <v>13175.500000000002</v>
      </c>
      <c r="AB31">
        <f>'Exp (Tb13A)'!E7+'Exp (Tb13A)'!E13+'Exp (Tb13A)'!E15+'Exp (Tb13A)'!E19+'Exp (Tb13A)'!E23+'Exp (Tb13A)'!E25+'Exp (Tb13A)'!E29+'Exp (Tb13A)'!E40</f>
        <v>15453.9</v>
      </c>
      <c r="AC31">
        <f>'Exp (Tb13A)'!F7+'Exp (Tb13A)'!F13+'Exp (Tb13A)'!F15+'Exp (Tb13A)'!F19+'Exp (Tb13A)'!F23+'Exp (Tb13A)'!F25+'Exp (Tb13A)'!F29+'Exp (Tb13A)'!F40</f>
        <v>13788.9</v>
      </c>
      <c r="AD31">
        <f>'Exp (Tb13A)'!G7+'Exp (Tb13A)'!G13+'Exp (Tb13A)'!G15+'Exp (Tb13A)'!G19+'Exp (Tb13A)'!G23+'Exp (Tb13A)'!G25+'Exp (Tb13A)'!G29+'Exp (Tb13A)'!G40</f>
        <v>13572.5</v>
      </c>
      <c r="AE31">
        <f>'Exp (Tb13A)'!H7+'Exp (Tb13A)'!H13+'Exp (Tb13A)'!H15+'Exp (Tb13A)'!H19+'Exp (Tb13A)'!H23+'Exp (Tb13A)'!H25+'Exp (Tb13A)'!H29+'Exp (Tb13A)'!H40</f>
        <v>13319.9</v>
      </c>
      <c r="AF31">
        <f>'Exp (Tb13A)'!I7+'Exp (Tb13A)'!I13+'Exp (Tb13A)'!I15+'Exp (Tb13A)'!I19+'Exp (Tb13A)'!I23+'Exp (Tb13A)'!I25+'Exp (Tb13A)'!I29+'Exp (Tb13A)'!I40</f>
        <v>16134.299999999996</v>
      </c>
      <c r="AG31">
        <f>'Exp (Tb13A)'!J7+'Exp (Tb13A)'!J13+'Exp (Tb13A)'!J15+'Exp (Tb13A)'!J19+'Exp (Tb13A)'!J23+'Exp (Tb13A)'!J25+'Exp (Tb13A)'!J29+'Exp (Tb13A)'!J40</f>
        <v>17852.5</v>
      </c>
      <c r="AH31">
        <f>'Exp (Tb13A)'!K7+'Exp (Tb13A)'!K13+'Exp (Tb13A)'!K15+'Exp (Tb13A)'!K19+'Exp (Tb13A)'!K23+'Exp (Tb13A)'!K25+'Exp (Tb13A)'!K29+'Exp (Tb13A)'!K40</f>
        <v>19397.7</v>
      </c>
      <c r="AI31">
        <f>'Exp (Tb13A)'!L7+'Exp (Tb13A)'!L13+'Exp (Tb13A)'!L15+'Exp (Tb13A)'!L19+'Exp (Tb13A)'!L23+'Exp (Tb13A)'!L25+'Exp (Tb13A)'!L29+'Exp (Tb13A)'!L40</f>
        <v>20130.7</v>
      </c>
      <c r="AJ31" t="e">
        <f>'Exp (Tb13A)'!#REF!+'Exp (Tb13A)'!#REF!+'Exp (Tb13A)'!#REF!+'Exp (Tb13A)'!#REF!+'Exp (Tb13A)'!#REF!+'Exp (Tb13A)'!#REF!+'Exp (Tb13A)'!#REF!+'Exp (Tb13A)'!M40</f>
        <v>#REF!</v>
      </c>
      <c r="AK31">
        <f>'Exp (Tb13A)'!N7+'Exp (Tb13A)'!N13+'Exp (Tb13A)'!N15+'Exp (Tb13A)'!N19+'Exp (Tb13A)'!N23+'Exp (Tb13A)'!N25+'Exp (Tb13A)'!N29+'Exp (Tb13A)'!N40</f>
        <v>25338</v>
      </c>
      <c r="AL31">
        <f>'Exp (Tb13A)'!O7+'Exp (Tb13A)'!O13+'Exp (Tb13A)'!O15+'Exp (Tb13A)'!O19+'Exp (Tb13A)'!O23+'Exp (Tb13A)'!O25+'Exp (Tb13A)'!O29+'Exp (Tb13A)'!O40</f>
        <v>27377.5</v>
      </c>
      <c r="AM31">
        <f>'Exp (Tb13A)'!P7+'Exp (Tb13A)'!P13+'Exp (Tb13A)'!P15+'Exp (Tb13A)'!P19+'Exp (Tb13A)'!P23+'Exp (Tb13A)'!P25+'Exp (Tb13A)'!P29+'Exp (Tb13A)'!P40</f>
        <v>28480.699999999997</v>
      </c>
      <c r="AN31">
        <f>'Exp (Tb13A)'!Q7+'Exp (Tb13A)'!Q13+'Exp (Tb13A)'!Q15+'Exp (Tb13A)'!Q19+'Exp (Tb13A)'!Q23+'Exp (Tb13A)'!Q25+'Exp (Tb13A)'!Q29+'Exp (Tb13A)'!Q40</f>
        <v>29805.9</v>
      </c>
      <c r="AO31">
        <f>'Exp (Tb13A)'!R7+'Exp (Tb13A)'!R13+'Exp (Tb13A)'!R15+'Exp (Tb13A)'!R19+'Exp (Tb13A)'!R23+'Exp (Tb13A)'!R25+'Exp (Tb13A)'!R29+'Exp (Tb13A)'!R40</f>
        <v>31131</v>
      </c>
    </row>
    <row r="32" spans="2:41">
      <c r="B32" t="s">
        <v>227</v>
      </c>
      <c r="Z32">
        <f>Z30-Z31</f>
        <v>0.5</v>
      </c>
      <c r="AA32">
        <f t="shared" ref="AA32:AC32" si="9">AA30-AA31</f>
        <v>0</v>
      </c>
      <c r="AB32">
        <f t="shared" si="9"/>
        <v>0</v>
      </c>
      <c r="AC32">
        <f t="shared" si="9"/>
        <v>-0.1000000000003638</v>
      </c>
      <c r="AD32">
        <f t="shared" ref="AD32:AE32" si="10">AD30-AD31</f>
        <v>0</v>
      </c>
      <c r="AE32">
        <f t="shared" si="10"/>
        <v>0</v>
      </c>
      <c r="AF32">
        <f t="shared" ref="AF32:AO32" si="11">AF30-AF31</f>
        <v>-9.999999999490683E-2</v>
      </c>
      <c r="AG32">
        <f t="shared" si="11"/>
        <v>0</v>
      </c>
      <c r="AH32">
        <f t="shared" si="11"/>
        <v>9.9999999998544808E-2</v>
      </c>
      <c r="AI32">
        <f t="shared" si="11"/>
        <v>0</v>
      </c>
      <c r="AJ32" t="e">
        <f t="shared" si="11"/>
        <v>#REF!</v>
      </c>
      <c r="AK32">
        <f t="shared" si="11"/>
        <v>-9.9999999998544808E-2</v>
      </c>
      <c r="AL32">
        <f t="shared" si="11"/>
        <v>0</v>
      </c>
      <c r="AM32">
        <f t="shared" si="11"/>
        <v>0</v>
      </c>
      <c r="AN32">
        <f t="shared" si="11"/>
        <v>0</v>
      </c>
      <c r="AO32">
        <f t="shared" si="11"/>
        <v>0</v>
      </c>
    </row>
    <row r="34" spans="2:41">
      <c r="B34" t="s">
        <v>235</v>
      </c>
      <c r="Z34" t="e">
        <f>'Exp (Tb13B)'!#REF!</f>
        <v>#REF!</v>
      </c>
      <c r="AA34" t="e">
        <f>'Exp (Tb13B)'!#REF!</f>
        <v>#REF!</v>
      </c>
      <c r="AB34" t="e">
        <f>'Exp (Tb13B)'!#REF!</f>
        <v>#REF!</v>
      </c>
      <c r="AC34" t="e">
        <f>'Exp (Tb13B)'!#REF!</f>
        <v>#REF!</v>
      </c>
      <c r="AD34" t="e">
        <f>'Exp (Tb13B)'!#REF!</f>
        <v>#REF!</v>
      </c>
      <c r="AE34" t="e">
        <f>'Exp (Tb13B)'!#REF!</f>
        <v>#REF!</v>
      </c>
      <c r="AF34" t="e">
        <f>'Exp (Tb13B)'!#REF!</f>
        <v>#REF!</v>
      </c>
      <c r="AG34" t="e">
        <f>'Exp (Tb13B)'!#REF!</f>
        <v>#REF!</v>
      </c>
      <c r="AH34" t="e">
        <f>'Exp (Tb13B)'!#REF!</f>
        <v>#REF!</v>
      </c>
      <c r="AI34" t="e">
        <f>'Exp (Tb13B)'!#REF!</f>
        <v>#REF!</v>
      </c>
      <c r="AJ34" t="e">
        <f>'Exp (Tb13B)'!#REF!</f>
        <v>#REF!</v>
      </c>
      <c r="AK34" t="e">
        <f>'Exp (Tb13B)'!#REF!</f>
        <v>#REF!</v>
      </c>
      <c r="AL34" t="e">
        <f>'Exp (Tb13B)'!#REF!</f>
        <v>#REF!</v>
      </c>
      <c r="AM34" t="e">
        <f>'Exp (Tb13B)'!#REF!</f>
        <v>#REF!</v>
      </c>
      <c r="AN34" t="e">
        <f>'Exp (Tb13B)'!#REF!</f>
        <v>#REF!</v>
      </c>
      <c r="AO34" t="e">
        <f>'Exp (Tb13B)'!#REF!</f>
        <v>#REF!</v>
      </c>
    </row>
    <row r="35" spans="2:41">
      <c r="B35" t="s">
        <v>236</v>
      </c>
      <c r="Z35" t="e">
        <f>'Exp (Tb13B)'!#REF!+'Exp (Tb13B)'!#REF!+'Exp (Tb13B)'!#REF!+'Exp (Tb13B)'!#REF!+'Exp (Tb13B)'!#REF!+'Exp (Tb13B)'!#REF!</f>
        <v>#REF!</v>
      </c>
      <c r="AA35" t="e">
        <f>'Exp (Tb13B)'!#REF!+'Exp (Tb13B)'!#REF!+'Exp (Tb13B)'!#REF!+'Exp (Tb13B)'!#REF!+'Exp (Tb13B)'!#REF!+'Exp (Tb13B)'!#REF!</f>
        <v>#REF!</v>
      </c>
      <c r="AB35" t="e">
        <f>'Exp (Tb13B)'!#REF!+'Exp (Tb13B)'!#REF!+'Exp (Tb13B)'!#REF!+'Exp (Tb13B)'!#REF!+'Exp (Tb13B)'!#REF!+'Exp (Tb13B)'!#REF!</f>
        <v>#REF!</v>
      </c>
      <c r="AC35" t="e">
        <f>'Exp (Tb13B)'!#REF!+'Exp (Tb13B)'!#REF!+'Exp (Tb13B)'!#REF!+'Exp (Tb13B)'!#REF!+'Exp (Tb13B)'!#REF!+'Exp (Tb13B)'!#REF!+'Exp (Tb13B)'!#REF!</f>
        <v>#REF!</v>
      </c>
      <c r="AD35" t="e">
        <f>'Exp (Tb13B)'!#REF!+'Exp (Tb13B)'!#REF!+'Exp (Tb13B)'!#REF!+'Exp (Tb13B)'!#REF!+'Exp (Tb13B)'!#REF!+'Exp (Tb13B)'!#REF!+'Exp (Tb13B)'!#REF!</f>
        <v>#REF!</v>
      </c>
      <c r="AE35" t="e">
        <f>'Exp (Tb13B)'!#REF!+'Exp (Tb13B)'!#REF!+'Exp (Tb13B)'!#REF!+'Exp (Tb13B)'!#REF!+'Exp (Tb13B)'!#REF!+'Exp (Tb13B)'!#REF!+'Exp (Tb13B)'!#REF!</f>
        <v>#REF!</v>
      </c>
      <c r="AF35" t="e">
        <f>'Exp (Tb13B)'!#REF!+'Exp (Tb13B)'!#REF!+'Exp (Tb13B)'!#REF!+'Exp (Tb13B)'!#REF!+'Exp (Tb13B)'!#REF!+'Exp (Tb13B)'!#REF!+'Exp (Tb13B)'!#REF!</f>
        <v>#REF!</v>
      </c>
      <c r="AG35" t="e">
        <f>'Exp (Tb13B)'!#REF!+'Exp (Tb13B)'!#REF!+'Exp (Tb13B)'!#REF!+'Exp (Tb13B)'!#REF!+'Exp (Tb13B)'!#REF!+'Exp (Tb13B)'!#REF!+'Exp (Tb13B)'!#REF!</f>
        <v>#REF!</v>
      </c>
      <c r="AH35" t="e">
        <f>'Exp (Tb13B)'!#REF!+'Exp (Tb13B)'!#REF!+'Exp (Tb13B)'!#REF!+'Exp (Tb13B)'!#REF!+'Exp (Tb13B)'!#REF!+'Exp (Tb13B)'!#REF!+'Exp (Tb13B)'!#REF!</f>
        <v>#REF!</v>
      </c>
      <c r="AI35" t="e">
        <f>'Exp (Tb13B)'!#REF!+'Exp (Tb13B)'!#REF!+'Exp (Tb13B)'!#REF!+'Exp (Tb13B)'!#REF!+'Exp (Tb13B)'!#REF!+'Exp (Tb13B)'!#REF!+'Exp (Tb13B)'!#REF!</f>
        <v>#REF!</v>
      </c>
      <c r="AJ35" t="e">
        <f>'Exp (Tb13B)'!#REF!+'Exp (Tb13B)'!#REF!+'Exp (Tb13B)'!#REF!+'Exp (Tb13B)'!#REF!+'Exp (Tb13B)'!#REF!+'Exp (Tb13B)'!#REF!+'Exp (Tb13B)'!#REF!</f>
        <v>#REF!</v>
      </c>
      <c r="AK35" t="e">
        <f>'Exp (Tb13B)'!#REF!+'Exp (Tb13B)'!#REF!+'Exp (Tb13B)'!#REF!+'Exp (Tb13B)'!#REF!+'Exp (Tb13B)'!#REF!+'Exp (Tb13B)'!#REF!+'Exp (Tb13B)'!#REF!</f>
        <v>#REF!</v>
      </c>
      <c r="AL35" t="e">
        <f>'Exp (Tb13B)'!#REF!+'Exp (Tb13B)'!#REF!+'Exp (Tb13B)'!#REF!+'Exp (Tb13B)'!#REF!+'Exp (Tb13B)'!#REF!+'Exp (Tb13B)'!#REF!+'Exp (Tb13B)'!#REF!</f>
        <v>#REF!</v>
      </c>
      <c r="AM35" t="e">
        <f>'Exp (Tb13B)'!#REF!+'Exp (Tb13B)'!#REF!+'Exp (Tb13B)'!#REF!+'Exp (Tb13B)'!#REF!+'Exp (Tb13B)'!#REF!+'Exp (Tb13B)'!#REF!+'Exp (Tb13B)'!#REF!</f>
        <v>#REF!</v>
      </c>
      <c r="AN35" t="e">
        <f>'Exp (Tb13B)'!#REF!+'Exp (Tb13B)'!#REF!+'Exp (Tb13B)'!#REF!+'Exp (Tb13B)'!#REF!+'Exp (Tb13B)'!#REF!+'Exp (Tb13B)'!#REF!+'Exp (Tb13B)'!#REF!</f>
        <v>#REF!</v>
      </c>
      <c r="AO35" t="e">
        <f>'Exp (Tb13B)'!#REF!+'Exp (Tb13B)'!#REF!+'Exp (Tb13B)'!#REF!+'Exp (Tb13B)'!#REF!+'Exp (Tb13B)'!#REF!+'Exp (Tb13B)'!#REF!+'Exp (Tb13B)'!#REF!</f>
        <v>#REF!</v>
      </c>
    </row>
    <row r="36" spans="2:41">
      <c r="B36" t="s">
        <v>227</v>
      </c>
      <c r="Z36" t="e">
        <f t="shared" ref="Z36:AC36" si="12">Z34-Z35</f>
        <v>#REF!</v>
      </c>
      <c r="AA36" t="e">
        <f t="shared" si="12"/>
        <v>#REF!</v>
      </c>
      <c r="AB36" t="e">
        <f t="shared" si="12"/>
        <v>#REF!</v>
      </c>
      <c r="AC36" t="e">
        <f t="shared" si="12"/>
        <v>#REF!</v>
      </c>
      <c r="AD36" t="e">
        <f t="shared" ref="AD36:AE36" si="13">AD34-AD35</f>
        <v>#REF!</v>
      </c>
      <c r="AE36" t="e">
        <f t="shared" si="13"/>
        <v>#REF!</v>
      </c>
      <c r="AF36" t="e">
        <f t="shared" ref="AF36:AO36" si="14">AF34-AF35</f>
        <v>#REF!</v>
      </c>
      <c r="AG36" t="e">
        <f t="shared" si="14"/>
        <v>#REF!</v>
      </c>
      <c r="AH36" t="e">
        <f t="shared" si="14"/>
        <v>#REF!</v>
      </c>
      <c r="AI36" t="e">
        <f t="shared" si="14"/>
        <v>#REF!</v>
      </c>
      <c r="AJ36" t="e">
        <f t="shared" si="14"/>
        <v>#REF!</v>
      </c>
      <c r="AK36" t="e">
        <f t="shared" si="14"/>
        <v>#REF!</v>
      </c>
      <c r="AL36" t="e">
        <f t="shared" si="14"/>
        <v>#REF!</v>
      </c>
      <c r="AM36" t="e">
        <f t="shared" si="14"/>
        <v>#REF!</v>
      </c>
      <c r="AN36" t="e">
        <f t="shared" si="14"/>
        <v>#REF!</v>
      </c>
      <c r="AO36" t="e">
        <f t="shared" si="14"/>
        <v>#REF!</v>
      </c>
    </row>
    <row r="37" spans="2:41">
      <c r="B37" t="s">
        <v>237</v>
      </c>
      <c r="Z37">
        <f>'Exp compare'!Z100</f>
        <v>452.3</v>
      </c>
      <c r="AA37">
        <f>'Exp compare'!AA100</f>
        <v>521.1</v>
      </c>
      <c r="AB37">
        <f>'Exp compare'!AB100</f>
        <v>933.1</v>
      </c>
    </row>
    <row r="39" spans="2:41">
      <c r="B39" t="s">
        <v>238</v>
      </c>
      <c r="D39">
        <f>-'Fin compare'!C55</f>
        <v>-100.2</v>
      </c>
      <c r="E39">
        <f>-'Fin compare'!D55</f>
        <v>-161.6</v>
      </c>
      <c r="F39">
        <f>-'Fin compare'!E55</f>
        <v>-232.8</v>
      </c>
      <c r="G39">
        <f>-'Fin compare'!F55</f>
        <v>-296.5</v>
      </c>
      <c r="H39">
        <f>-'Fin compare'!G55</f>
        <v>-153.80000000000001</v>
      </c>
      <c r="I39">
        <f>-'Fin compare'!H55</f>
        <v>-33.5</v>
      </c>
      <c r="J39">
        <f>-'Fin compare'!I55</f>
        <v>36.9</v>
      </c>
      <c r="K39">
        <f>-'Fin compare'!J55</f>
        <v>9.6</v>
      </c>
      <c r="L39">
        <f>-'Fin compare'!K55</f>
        <v>-122.7</v>
      </c>
      <c r="M39">
        <f>-'Fin compare'!L55</f>
        <v>-232.4</v>
      </c>
      <c r="N39">
        <f>-'Fin compare'!M55</f>
        <v>-87.5</v>
      </c>
      <c r="O39">
        <f>-'Fin compare'!N55</f>
        <v>-359.4</v>
      </c>
      <c r="P39">
        <f>-'Fin compare'!O55</f>
        <v>-450</v>
      </c>
      <c r="Q39">
        <f>-'Fin compare'!P55</f>
        <v>-124.3</v>
      </c>
      <c r="R39">
        <f>-'Fin compare'!Q55</f>
        <v>201.9</v>
      </c>
      <c r="S39">
        <f>-'Fin compare'!R55</f>
        <v>7.6</v>
      </c>
      <c r="T39">
        <f>-'Fin compare'!S55</f>
        <v>535.79999999999995</v>
      </c>
      <c r="U39">
        <f>-'Fin compare'!T55</f>
        <v>451.5</v>
      </c>
      <c r="V39">
        <f>-'Fin compare'!U55</f>
        <v>-478.5</v>
      </c>
      <c r="W39">
        <f>-'Fin compare'!V55</f>
        <v>-35.9</v>
      </c>
      <c r="X39">
        <f>-'Fin compare'!W55</f>
        <v>186.3</v>
      </c>
      <c r="Y39">
        <f>-'Fin compare'!X55</f>
        <v>-65.7</v>
      </c>
      <c r="Z39">
        <f>-'Fin compare'!Y55</f>
        <v>-1377.9</v>
      </c>
      <c r="AA39">
        <f>-'Fin compare'!Z55</f>
        <v>-2672.3</v>
      </c>
      <c r="AB39">
        <f>-'Fin compare'!AA55</f>
        <v>-3231.3</v>
      </c>
      <c r="AC39">
        <f>-'Fin compare'!AB55</f>
        <v>-2532.6999999999998</v>
      </c>
    </row>
    <row r="40" spans="2:41">
      <c r="B40" t="s">
        <v>239</v>
      </c>
      <c r="D40">
        <f>'Rev compare'!C6-'Exp compare'!D6</f>
        <v>-100.19999999999993</v>
      </c>
      <c r="E40">
        <f>'Rev compare'!D6-'Exp compare'!E6</f>
        <v>-161.59999999999991</v>
      </c>
      <c r="F40">
        <f>'Rev compare'!E6-'Exp compare'!F6</f>
        <v>-232.79999999999995</v>
      </c>
      <c r="G40">
        <f>'Rev compare'!F6-'Exp compare'!G6</f>
        <v>-296.39999999999986</v>
      </c>
      <c r="H40">
        <f>'Rev compare'!G6-'Exp compare'!H6</f>
        <v>-153.79999999999995</v>
      </c>
      <c r="I40">
        <f>'Rev compare'!H6-'Exp compare'!I6</f>
        <v>-33.400000000000091</v>
      </c>
      <c r="J40">
        <f>'Rev compare'!I6-'Exp compare'!J6</f>
        <v>36.900000000000091</v>
      </c>
      <c r="K40">
        <f>'Rev compare'!J6-'Exp compare'!K6</f>
        <v>9.6000000000003638</v>
      </c>
      <c r="L40">
        <f>'Rev compare'!K6-'Exp compare'!L6</f>
        <v>-122.29999999999973</v>
      </c>
      <c r="M40">
        <f>'Rev compare'!L6-'Exp compare'!M6</f>
        <v>-232.30000000000018</v>
      </c>
      <c r="N40">
        <f>'Rev compare'!M6-'Exp compare'!N6</f>
        <v>-230.39999999999964</v>
      </c>
      <c r="O40">
        <f>'Rev compare'!N6-'Exp compare'!O6</f>
        <v>-359.39999999999964</v>
      </c>
      <c r="P40">
        <f>'Rev compare'!O6-'Exp compare'!P6</f>
        <v>-488</v>
      </c>
      <c r="Q40">
        <f>'Rev compare'!P6-'Exp compare'!Q6</f>
        <v>-124.30000000000018</v>
      </c>
      <c r="R40">
        <f>'Rev compare'!Q6-'Exp compare'!R6</f>
        <v>201.80000000000018</v>
      </c>
      <c r="S40">
        <f>'Rev compare'!R6-'Exp compare'!S6</f>
        <v>7.6999999999998181</v>
      </c>
      <c r="T40">
        <f>'Rev compare'!S6-'Exp compare'!T6</f>
        <v>535.80000000000018</v>
      </c>
      <c r="U40">
        <f>'Rev compare'!T6-'Exp compare'!U6</f>
        <v>476.20000000000073</v>
      </c>
      <c r="V40">
        <f>'Rev compare'!U6-'Exp compare'!V6</f>
        <v>-478.5</v>
      </c>
      <c r="W40">
        <f>'Rev compare'!V6-'Exp compare'!W6</f>
        <v>-35.899999999999636</v>
      </c>
      <c r="X40">
        <f>'Rev compare'!W6-'Exp compare'!X6</f>
        <v>186.29999999999927</v>
      </c>
      <c r="Y40">
        <f>'Rev compare'!X6-'Exp compare'!Y6</f>
        <v>716.10000000000036</v>
      </c>
      <c r="Z40">
        <f>'Rev compare'!Y6-'Exp compare'!Z6</f>
        <v>-1377.8999999999996</v>
      </c>
      <c r="AA40">
        <f>'Rev compare'!Z6-'Exp compare'!AA6</f>
        <v>-2672.3999999999996</v>
      </c>
      <c r="AB40">
        <f>'Rev compare'!AA6-'Exp compare'!AB6</f>
        <v>-2992.1999999999989</v>
      </c>
      <c r="AC40">
        <f>'Rev compare'!AB6-'Exp compare'!AC6</f>
        <v>-2532.6000000000004</v>
      </c>
    </row>
    <row r="41" spans="2:41">
      <c r="B41" t="s">
        <v>227</v>
      </c>
      <c r="D41">
        <f>D39-D40</f>
        <v>0</v>
      </c>
      <c r="E41">
        <f t="shared" ref="E41:AC41" si="15">E39-E40</f>
        <v>0</v>
      </c>
      <c r="F41">
        <f t="shared" si="15"/>
        <v>0</v>
      </c>
      <c r="G41">
        <f t="shared" si="15"/>
        <v>-0.10000000000013642</v>
      </c>
      <c r="H41">
        <f t="shared" si="15"/>
        <v>0</v>
      </c>
      <c r="I41">
        <f t="shared" si="15"/>
        <v>-9.9999999999909051E-2</v>
      </c>
      <c r="J41" s="476">
        <f t="shared" si="15"/>
        <v>-9.2370555648813024E-14</v>
      </c>
      <c r="K41" s="476">
        <f t="shared" si="15"/>
        <v>-3.6415315207705135E-13</v>
      </c>
      <c r="L41">
        <f t="shared" si="15"/>
        <v>-0.40000000000027569</v>
      </c>
      <c r="M41">
        <f t="shared" si="15"/>
        <v>-9.9999999999823785E-2</v>
      </c>
      <c r="N41">
        <f t="shared" si="15"/>
        <v>142.89999999999964</v>
      </c>
      <c r="O41">
        <f t="shared" si="15"/>
        <v>0</v>
      </c>
      <c r="P41">
        <f t="shared" si="15"/>
        <v>38</v>
      </c>
      <c r="Q41" s="476">
        <f t="shared" si="15"/>
        <v>1.8474111129762605E-13</v>
      </c>
      <c r="R41">
        <f t="shared" si="15"/>
        <v>9.9999999999823785E-2</v>
      </c>
      <c r="S41">
        <f t="shared" si="15"/>
        <v>-9.9999999999818456E-2</v>
      </c>
      <c r="T41">
        <f t="shared" si="15"/>
        <v>0</v>
      </c>
      <c r="U41">
        <f t="shared" si="15"/>
        <v>-24.700000000000728</v>
      </c>
      <c r="V41">
        <f t="shared" si="15"/>
        <v>0</v>
      </c>
      <c r="W41" s="476">
        <f t="shared" si="15"/>
        <v>-3.6237679523765109E-13</v>
      </c>
      <c r="X41" s="476">
        <f t="shared" si="15"/>
        <v>7.3896444519050419E-13</v>
      </c>
      <c r="Y41">
        <f t="shared" si="15"/>
        <v>-781.80000000000041</v>
      </c>
      <c r="Z41">
        <f t="shared" si="15"/>
        <v>0</v>
      </c>
      <c r="AA41">
        <f t="shared" si="15"/>
        <v>9.9999999999454303E-2</v>
      </c>
      <c r="AB41">
        <f t="shared" si="15"/>
        <v>-239.10000000000127</v>
      </c>
      <c r="AC41">
        <f t="shared" si="15"/>
        <v>-9.9999999999454303E-2</v>
      </c>
    </row>
    <row r="43" spans="2:41">
      <c r="B43" t="s">
        <v>240</v>
      </c>
      <c r="Z43" s="514">
        <f>'Fin compare'!Y73</f>
        <v>-523.95220999999992</v>
      </c>
      <c r="AA43" s="514">
        <f>'Fin compare'!Z73</f>
        <v>-3278.0487400000002</v>
      </c>
      <c r="AB43" s="514">
        <f>'Fin compare'!AA73</f>
        <v>-3579.0405000000001</v>
      </c>
      <c r="AC43" s="514">
        <f>'Fin compare'!AB73</f>
        <v>-3012.4</v>
      </c>
      <c r="AD43" s="514">
        <f>'Fin compare'!AC73</f>
        <v>-3086.8</v>
      </c>
      <c r="AE43" s="514">
        <f>'Fin compare'!AD73</f>
        <v>-1794.6</v>
      </c>
      <c r="AF43" s="514">
        <f>'Fin compare'!AE73</f>
        <v>-2048.3000000000002</v>
      </c>
      <c r="AG43" s="514">
        <f>'Fin compare'!AF73</f>
        <v>-4172</v>
      </c>
      <c r="AH43" s="514">
        <f>'Fin compare'!AG73</f>
        <v>-7304.4</v>
      </c>
      <c r="AI43" s="514">
        <f>'Fin compare'!AH73</f>
        <v>-6270.3</v>
      </c>
      <c r="AJ43" s="514">
        <f>'Fin compare'!AI73</f>
        <v>-5964.7</v>
      </c>
      <c r="AK43" s="514">
        <f>'Fin compare'!AJ73</f>
        <v>-4785.1000000000004</v>
      </c>
      <c r="AL43" s="514">
        <f>'Fin compare'!AK73</f>
        <v>-3798.7</v>
      </c>
      <c r="AM43" s="514">
        <f>'Fin compare'!AL73</f>
        <v>-2707.6</v>
      </c>
      <c r="AN43" s="514">
        <f>'Fin compare'!AM73</f>
        <v>-1442.4</v>
      </c>
      <c r="AO43" s="514">
        <f>'Fin compare'!AN73</f>
        <v>-48.2</v>
      </c>
    </row>
    <row r="44" spans="2:41">
      <c r="B44" t="s">
        <v>241</v>
      </c>
      <c r="Z44">
        <f>'Rev compare'!Y5-'Exp compare'!Z5</f>
        <v>9418.9</v>
      </c>
      <c r="AA44">
        <f>'Rev compare'!Z5-'Exp compare'!AA5</f>
        <v>9897.5</v>
      </c>
      <c r="AB44">
        <f>'Rev compare'!AA5-'Exp compare'!AB5</f>
        <v>11874.9</v>
      </c>
      <c r="AC44" s="514">
        <f>'Rev compare'!AB5-'Exp compare'!AC5</f>
        <v>10367.1</v>
      </c>
      <c r="AD44" s="514">
        <f>'Rev compare'!AC5-'Exp compare'!AD5</f>
        <v>9968.5</v>
      </c>
      <c r="AE44" s="514">
        <f>'Rev compare'!AD5-'Exp compare'!AE5</f>
        <v>11035.800000000001</v>
      </c>
      <c r="AF44" s="514">
        <f>'Rev compare'!AE5-'Exp compare'!AF5</f>
        <v>13401.1</v>
      </c>
      <c r="AG44" s="514">
        <f>'Rev compare'!AF5-'Exp compare'!AG5</f>
        <v>12491.9</v>
      </c>
      <c r="AH44" s="514">
        <f>'Rev compare'!AG5-'Exp compare'!AH5</f>
        <v>10628.3</v>
      </c>
      <c r="AI44" s="514">
        <f>'Rev compare'!AH5-'Exp compare'!AI5</f>
        <v>12481</v>
      </c>
      <c r="AJ44" s="514">
        <f>'Rev compare'!AI5-'Exp compare'!AJ5</f>
        <v>17201.3</v>
      </c>
      <c r="AK44" s="514">
        <f>'Rev compare'!AJ5-'Exp compare'!AK5</f>
        <v>19335.3</v>
      </c>
      <c r="AL44" s="514">
        <f>'Rev compare'!AK5-'Exp compare'!AL5</f>
        <v>22272.7</v>
      </c>
      <c r="AM44" s="514">
        <f>'Rev compare'!AL5-'Exp compare'!AM5</f>
        <v>24649.300000000003</v>
      </c>
      <c r="AN44" s="514">
        <f>'Rev compare'!AM5-'Exp compare'!AN5</f>
        <v>27163.4</v>
      </c>
      <c r="AO44" s="514">
        <f>'Rev compare'!AN5-'Exp compare'!AO5</f>
        <v>29965.4</v>
      </c>
    </row>
    <row r="45" spans="2:41">
      <c r="B45" t="s">
        <v>227</v>
      </c>
      <c r="Z45" s="514">
        <f>Z43-Z44</f>
        <v>-9942.8522099999991</v>
      </c>
      <c r="AA45" s="514">
        <f t="shared" ref="AA45:AD45" si="16">AA43-AA44</f>
        <v>-13175.54874</v>
      </c>
      <c r="AB45" s="514">
        <f t="shared" si="16"/>
        <v>-15453.940500000001</v>
      </c>
      <c r="AC45" s="514">
        <f t="shared" si="16"/>
        <v>-13379.5</v>
      </c>
      <c r="AD45" s="514">
        <f t="shared" si="16"/>
        <v>-13055.3</v>
      </c>
      <c r="AE45" s="514">
        <f t="shared" ref="AE45:AO45" si="17">AE43-AE44</f>
        <v>-12830.400000000001</v>
      </c>
      <c r="AF45" s="514">
        <f t="shared" si="17"/>
        <v>-15449.400000000001</v>
      </c>
      <c r="AG45" s="514">
        <f t="shared" si="17"/>
        <v>-16663.900000000001</v>
      </c>
      <c r="AH45" s="514">
        <f t="shared" si="17"/>
        <v>-17932.699999999997</v>
      </c>
      <c r="AI45" s="514">
        <f t="shared" si="17"/>
        <v>-18751.3</v>
      </c>
      <c r="AJ45" s="514">
        <f t="shared" si="17"/>
        <v>-23166</v>
      </c>
      <c r="AK45" s="514">
        <f t="shared" si="17"/>
        <v>-24120.400000000001</v>
      </c>
      <c r="AL45" s="514">
        <f t="shared" si="17"/>
        <v>-26071.4</v>
      </c>
      <c r="AM45" s="514">
        <f t="shared" si="17"/>
        <v>-27356.9</v>
      </c>
      <c r="AN45" s="514">
        <f t="shared" si="17"/>
        <v>-28605.800000000003</v>
      </c>
      <c r="AO45" s="514">
        <f t="shared" si="17"/>
        <v>-30013.600000000002</v>
      </c>
    </row>
    <row r="46" spans="2:41">
      <c r="B46" s="483"/>
      <c r="AA46" s="514"/>
      <c r="AB46" s="514"/>
      <c r="AC46" s="514"/>
      <c r="AD46" s="514"/>
      <c r="AE46" s="514"/>
      <c r="AF46" s="514"/>
      <c r="AG46" s="514"/>
      <c r="AH46" s="514"/>
      <c r="AI46" s="514"/>
      <c r="AJ46" s="514"/>
    </row>
    <row r="47" spans="2:41">
      <c r="AC47" s="514"/>
      <c r="AD47" s="514"/>
      <c r="AE47" s="514"/>
      <c r="AF47" s="514"/>
      <c r="AG47" s="514"/>
      <c r="AH47" s="514"/>
      <c r="AI47" s="514"/>
    </row>
    <row r="48" spans="2:41">
      <c r="B48" s="483" t="s">
        <v>242</v>
      </c>
      <c r="AC48" s="514"/>
    </row>
    <row r="49" spans="1:41">
      <c r="AC49" s="514"/>
    </row>
    <row r="50" spans="1:41">
      <c r="A50" t="s">
        <v>243</v>
      </c>
      <c r="B50" t="s">
        <v>244</v>
      </c>
    </row>
    <row r="52" spans="1:41">
      <c r="A52" t="s">
        <v>245</v>
      </c>
      <c r="B52" t="s">
        <v>246</v>
      </c>
    </row>
    <row r="55" spans="1:41">
      <c r="Z55" s="581"/>
    </row>
    <row r="56" spans="1:41">
      <c r="Z56" s="581"/>
    </row>
    <row r="57" spans="1:41">
      <c r="Z57" s="581"/>
    </row>
    <row r="58" spans="1:41">
      <c r="Z58" s="581"/>
      <c r="AA58" s="514"/>
    </row>
    <row r="59" spans="1:41">
      <c r="Z59" s="581"/>
      <c r="AC59" s="711"/>
      <c r="AD59" s="711"/>
      <c r="AE59" s="711"/>
      <c r="AF59" s="711"/>
      <c r="AG59" s="711"/>
      <c r="AH59" s="711"/>
      <c r="AI59" s="711"/>
      <c r="AJ59" s="711"/>
      <c r="AK59" s="711"/>
      <c r="AL59" s="711"/>
      <c r="AM59" s="711"/>
      <c r="AN59" s="711"/>
      <c r="AO59" s="711"/>
    </row>
    <row r="60" spans="1:41">
      <c r="Z60" s="581"/>
    </row>
    <row r="61" spans="1:41">
      <c r="Z61" s="581"/>
    </row>
    <row r="62" spans="1:41">
      <c r="Z62" s="581"/>
    </row>
    <row r="63" spans="1:41">
      <c r="Z63" s="581"/>
    </row>
    <row r="64" spans="1:41">
      <c r="Z64" s="581"/>
    </row>
    <row r="65" spans="26:41">
      <c r="Z65" s="581"/>
    </row>
    <row r="66" spans="26:41">
      <c r="Z66" s="581"/>
      <c r="AC66" s="475"/>
      <c r="AD66" s="475"/>
      <c r="AE66" s="475"/>
      <c r="AF66" s="475"/>
      <c r="AG66" s="475"/>
      <c r="AH66" s="475"/>
      <c r="AI66" s="475"/>
      <c r="AJ66" s="475"/>
      <c r="AK66" s="475"/>
      <c r="AL66" s="475"/>
      <c r="AM66" s="475"/>
      <c r="AN66" s="475"/>
      <c r="AO66" s="475"/>
    </row>
    <row r="67" spans="26:41">
      <c r="Z67" s="581"/>
      <c r="AC67" s="475"/>
      <c r="AD67" s="475"/>
      <c r="AE67" s="475"/>
      <c r="AF67" s="475"/>
      <c r="AG67" s="475"/>
      <c r="AH67" s="475"/>
      <c r="AI67" s="475"/>
      <c r="AJ67" s="475"/>
      <c r="AK67" s="475"/>
      <c r="AL67" s="475"/>
      <c r="AM67" s="475"/>
      <c r="AN67" s="475"/>
      <c r="AO67" s="475"/>
    </row>
    <row r="68" spans="26:41">
      <c r="Z68" s="581"/>
    </row>
    <row r="69" spans="26:41">
      <c r="Z69" s="581"/>
    </row>
    <row r="70" spans="26:41">
      <c r="Z70" s="581"/>
      <c r="AB70" s="475"/>
      <c r="AC70" s="475"/>
      <c r="AD70" s="475"/>
      <c r="AE70" s="475"/>
      <c r="AF70" s="475"/>
      <c r="AG70" s="475"/>
      <c r="AH70" s="475"/>
      <c r="AI70" s="475"/>
      <c r="AJ70" s="475"/>
      <c r="AK70" s="475"/>
      <c r="AL70" s="475"/>
      <c r="AM70" s="475"/>
      <c r="AN70" s="475"/>
      <c r="AO70" s="475"/>
    </row>
    <row r="71" spans="26:41">
      <c r="Z71" s="581"/>
      <c r="AB71" s="475"/>
      <c r="AC71" s="475"/>
      <c r="AD71" s="475"/>
      <c r="AE71" s="475"/>
      <c r="AF71" s="475"/>
      <c r="AG71" s="475"/>
      <c r="AH71" s="475"/>
      <c r="AI71" s="475"/>
      <c r="AJ71" s="475"/>
      <c r="AK71" s="475"/>
      <c r="AL71" s="475"/>
      <c r="AM71" s="475"/>
      <c r="AN71" s="475"/>
      <c r="AO71" s="475"/>
    </row>
    <row r="72" spans="26:41">
      <c r="Z72" s="581"/>
      <c r="AB72" s="475"/>
      <c r="AC72" s="475"/>
      <c r="AD72" s="475"/>
      <c r="AE72" s="475"/>
      <c r="AF72" s="475"/>
      <c r="AG72" s="475"/>
      <c r="AH72" s="475"/>
      <c r="AI72" s="475"/>
      <c r="AJ72" s="475"/>
      <c r="AK72" s="475"/>
      <c r="AL72" s="475"/>
      <c r="AM72" s="475"/>
      <c r="AN72" s="475"/>
      <c r="AO72" s="47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6" tint="0.79998168889431442"/>
  </sheetPr>
  <dimension ref="A1:AO1044"/>
  <sheetViews>
    <sheetView zoomScale="84" zoomScaleNormal="85" workbookViewId="0">
      <pane xSplit="1" ySplit="1" topLeftCell="AE124" activePane="bottomRight" state="frozen"/>
      <selection pane="topRight" activeCell="AA10" sqref="AA10"/>
      <selection pane="bottomLeft" activeCell="AA10" sqref="AA10"/>
      <selection pane="bottomRight" activeCell="AI134" sqref="AI134"/>
    </sheetView>
  </sheetViews>
  <sheetFormatPr defaultColWidth="11.90625" defaultRowHeight="20.149999999999999" customHeight="1"/>
  <cols>
    <col min="1" max="1" width="45" style="1" customWidth="1"/>
    <col min="2" max="6" width="12.1796875" style="1" customWidth="1"/>
    <col min="7" max="26" width="12.1796875" style="17" customWidth="1"/>
    <col min="27" max="27" width="12.1796875" style="39" customWidth="1"/>
    <col min="28" max="40" width="12.1796875" style="17" customWidth="1"/>
    <col min="41" max="41" width="12.1796875" style="1" customWidth="1"/>
    <col min="42" max="260" width="11.90625" style="1"/>
    <col min="261" max="261" width="36.08984375" style="1" bestFit="1" customWidth="1"/>
    <col min="262" max="263" width="11.90625" style="1" customWidth="1"/>
    <col min="264" max="265" width="11.453125" style="1" customWidth="1"/>
    <col min="266" max="266" width="13.453125" style="1" customWidth="1"/>
    <col min="267" max="267" width="12" style="1" bestFit="1" customWidth="1"/>
    <col min="268" max="268" width="13.453125" style="1" customWidth="1"/>
    <col min="269" max="269" width="11.453125" style="1" customWidth="1"/>
    <col min="270" max="270" width="12.08984375" style="1" customWidth="1"/>
    <col min="271" max="273" width="11.453125" style="1" customWidth="1"/>
    <col min="274" max="516" width="11.90625" style="1"/>
    <col min="517" max="517" width="36.08984375" style="1" bestFit="1" customWidth="1"/>
    <col min="518" max="519" width="11.90625" style="1" customWidth="1"/>
    <col min="520" max="521" width="11.453125" style="1" customWidth="1"/>
    <col min="522" max="522" width="13.453125" style="1" customWidth="1"/>
    <col min="523" max="523" width="12" style="1" bestFit="1" customWidth="1"/>
    <col min="524" max="524" width="13.453125" style="1" customWidth="1"/>
    <col min="525" max="525" width="11.453125" style="1" customWidth="1"/>
    <col min="526" max="526" width="12.08984375" style="1" customWidth="1"/>
    <col min="527" max="529" width="11.453125" style="1" customWidth="1"/>
    <col min="530" max="772" width="11.90625" style="1"/>
    <col min="773" max="773" width="36.08984375" style="1" bestFit="1" customWidth="1"/>
    <col min="774" max="775" width="11.90625" style="1" customWidth="1"/>
    <col min="776" max="777" width="11.453125" style="1" customWidth="1"/>
    <col min="778" max="778" width="13.453125" style="1" customWidth="1"/>
    <col min="779" max="779" width="12" style="1" bestFit="1" customWidth="1"/>
    <col min="780" max="780" width="13.453125" style="1" customWidth="1"/>
    <col min="781" max="781" width="11.453125" style="1" customWidth="1"/>
    <col min="782" max="782" width="12.08984375" style="1" customWidth="1"/>
    <col min="783" max="785" width="11.453125" style="1" customWidth="1"/>
    <col min="786" max="1028" width="11.90625" style="1"/>
    <col min="1029" max="1029" width="36.08984375" style="1" bestFit="1" customWidth="1"/>
    <col min="1030" max="1031" width="11.90625" style="1" customWidth="1"/>
    <col min="1032" max="1033" width="11.453125" style="1" customWidth="1"/>
    <col min="1034" max="1034" width="13.453125" style="1" customWidth="1"/>
    <col min="1035" max="1035" width="12" style="1" bestFit="1" customWidth="1"/>
    <col min="1036" max="1036" width="13.453125" style="1" customWidth="1"/>
    <col min="1037" max="1037" width="11.453125" style="1" customWidth="1"/>
    <col min="1038" max="1038" width="12.08984375" style="1" customWidth="1"/>
    <col min="1039" max="1041" width="11.453125" style="1" customWidth="1"/>
    <col min="1042" max="1284" width="11.90625" style="1"/>
    <col min="1285" max="1285" width="36.08984375" style="1" bestFit="1" customWidth="1"/>
    <col min="1286" max="1287" width="11.90625" style="1" customWidth="1"/>
    <col min="1288" max="1289" width="11.453125" style="1" customWidth="1"/>
    <col min="1290" max="1290" width="13.453125" style="1" customWidth="1"/>
    <col min="1291" max="1291" width="12" style="1" bestFit="1" customWidth="1"/>
    <col min="1292" max="1292" width="13.453125" style="1" customWidth="1"/>
    <col min="1293" max="1293" width="11.453125" style="1" customWidth="1"/>
    <col min="1294" max="1294" width="12.08984375" style="1" customWidth="1"/>
    <col min="1295" max="1297" width="11.453125" style="1" customWidth="1"/>
    <col min="1298" max="1540" width="11.90625" style="1"/>
    <col min="1541" max="1541" width="36.08984375" style="1" bestFit="1" customWidth="1"/>
    <col min="1542" max="1543" width="11.90625" style="1" customWidth="1"/>
    <col min="1544" max="1545" width="11.453125" style="1" customWidth="1"/>
    <col min="1546" max="1546" width="13.453125" style="1" customWidth="1"/>
    <col min="1547" max="1547" width="12" style="1" bestFit="1" customWidth="1"/>
    <col min="1548" max="1548" width="13.453125" style="1" customWidth="1"/>
    <col min="1549" max="1549" width="11.453125" style="1" customWidth="1"/>
    <col min="1550" max="1550" width="12.08984375" style="1" customWidth="1"/>
    <col min="1551" max="1553" width="11.453125" style="1" customWidth="1"/>
    <col min="1554" max="1796" width="11.90625" style="1"/>
    <col min="1797" max="1797" width="36.08984375" style="1" bestFit="1" customWidth="1"/>
    <col min="1798" max="1799" width="11.90625" style="1" customWidth="1"/>
    <col min="1800" max="1801" width="11.453125" style="1" customWidth="1"/>
    <col min="1802" max="1802" width="13.453125" style="1" customWidth="1"/>
    <col min="1803" max="1803" width="12" style="1" bestFit="1" customWidth="1"/>
    <col min="1804" max="1804" width="13.453125" style="1" customWidth="1"/>
    <col min="1805" max="1805" width="11.453125" style="1" customWidth="1"/>
    <col min="1806" max="1806" width="12.08984375" style="1" customWidth="1"/>
    <col min="1807" max="1809" width="11.453125" style="1" customWidth="1"/>
    <col min="1810" max="2052" width="11.90625" style="1"/>
    <col min="2053" max="2053" width="36.08984375" style="1" bestFit="1" customWidth="1"/>
    <col min="2054" max="2055" width="11.90625" style="1" customWidth="1"/>
    <col min="2056" max="2057" width="11.453125" style="1" customWidth="1"/>
    <col min="2058" max="2058" width="13.453125" style="1" customWidth="1"/>
    <col min="2059" max="2059" width="12" style="1" bestFit="1" customWidth="1"/>
    <col min="2060" max="2060" width="13.453125" style="1" customWidth="1"/>
    <col min="2061" max="2061" width="11.453125" style="1" customWidth="1"/>
    <col min="2062" max="2062" width="12.08984375" style="1" customWidth="1"/>
    <col min="2063" max="2065" width="11.453125" style="1" customWidth="1"/>
    <col min="2066" max="2308" width="11.90625" style="1"/>
    <col min="2309" max="2309" width="36.08984375" style="1" bestFit="1" customWidth="1"/>
    <col min="2310" max="2311" width="11.90625" style="1" customWidth="1"/>
    <col min="2312" max="2313" width="11.453125" style="1" customWidth="1"/>
    <col min="2314" max="2314" width="13.453125" style="1" customWidth="1"/>
    <col min="2315" max="2315" width="12" style="1" bestFit="1" customWidth="1"/>
    <col min="2316" max="2316" width="13.453125" style="1" customWidth="1"/>
    <col min="2317" max="2317" width="11.453125" style="1" customWidth="1"/>
    <col min="2318" max="2318" width="12.08984375" style="1" customWidth="1"/>
    <col min="2319" max="2321" width="11.453125" style="1" customWidth="1"/>
    <col min="2322" max="2564" width="11.90625" style="1"/>
    <col min="2565" max="2565" width="36.08984375" style="1" bestFit="1" customWidth="1"/>
    <col min="2566" max="2567" width="11.90625" style="1" customWidth="1"/>
    <col min="2568" max="2569" width="11.453125" style="1" customWidth="1"/>
    <col min="2570" max="2570" width="13.453125" style="1" customWidth="1"/>
    <col min="2571" max="2571" width="12" style="1" bestFit="1" customWidth="1"/>
    <col min="2572" max="2572" width="13.453125" style="1" customWidth="1"/>
    <col min="2573" max="2573" width="11.453125" style="1" customWidth="1"/>
    <col min="2574" max="2574" width="12.08984375" style="1" customWidth="1"/>
    <col min="2575" max="2577" width="11.453125" style="1" customWidth="1"/>
    <col min="2578" max="2820" width="11.90625" style="1"/>
    <col min="2821" max="2821" width="36.08984375" style="1" bestFit="1" customWidth="1"/>
    <col min="2822" max="2823" width="11.90625" style="1" customWidth="1"/>
    <col min="2824" max="2825" width="11.453125" style="1" customWidth="1"/>
    <col min="2826" max="2826" width="13.453125" style="1" customWidth="1"/>
    <col min="2827" max="2827" width="12" style="1" bestFit="1" customWidth="1"/>
    <col min="2828" max="2828" width="13.453125" style="1" customWidth="1"/>
    <col min="2829" max="2829" width="11.453125" style="1" customWidth="1"/>
    <col min="2830" max="2830" width="12.08984375" style="1" customWidth="1"/>
    <col min="2831" max="2833" width="11.453125" style="1" customWidth="1"/>
    <col min="2834" max="3076" width="11.90625" style="1"/>
    <col min="3077" max="3077" width="36.08984375" style="1" bestFit="1" customWidth="1"/>
    <col min="3078" max="3079" width="11.90625" style="1" customWidth="1"/>
    <col min="3080" max="3081" width="11.453125" style="1" customWidth="1"/>
    <col min="3082" max="3082" width="13.453125" style="1" customWidth="1"/>
    <col min="3083" max="3083" width="12" style="1" bestFit="1" customWidth="1"/>
    <col min="3084" max="3084" width="13.453125" style="1" customWidth="1"/>
    <col min="3085" max="3085" width="11.453125" style="1" customWidth="1"/>
    <col min="3086" max="3086" width="12.08984375" style="1" customWidth="1"/>
    <col min="3087" max="3089" width="11.453125" style="1" customWidth="1"/>
    <col min="3090" max="3332" width="11.90625" style="1"/>
    <col min="3333" max="3333" width="36.08984375" style="1" bestFit="1" customWidth="1"/>
    <col min="3334" max="3335" width="11.90625" style="1" customWidth="1"/>
    <col min="3336" max="3337" width="11.453125" style="1" customWidth="1"/>
    <col min="3338" max="3338" width="13.453125" style="1" customWidth="1"/>
    <col min="3339" max="3339" width="12" style="1" bestFit="1" customWidth="1"/>
    <col min="3340" max="3340" width="13.453125" style="1" customWidth="1"/>
    <col min="3341" max="3341" width="11.453125" style="1" customWidth="1"/>
    <col min="3342" max="3342" width="12.08984375" style="1" customWidth="1"/>
    <col min="3343" max="3345" width="11.453125" style="1" customWidth="1"/>
    <col min="3346" max="3588" width="11.90625" style="1"/>
    <col min="3589" max="3589" width="36.08984375" style="1" bestFit="1" customWidth="1"/>
    <col min="3590" max="3591" width="11.90625" style="1" customWidth="1"/>
    <col min="3592" max="3593" width="11.453125" style="1" customWidth="1"/>
    <col min="3594" max="3594" width="13.453125" style="1" customWidth="1"/>
    <col min="3595" max="3595" width="12" style="1" bestFit="1" customWidth="1"/>
    <col min="3596" max="3596" width="13.453125" style="1" customWidth="1"/>
    <col min="3597" max="3597" width="11.453125" style="1" customWidth="1"/>
    <col min="3598" max="3598" width="12.08984375" style="1" customWidth="1"/>
    <col min="3599" max="3601" width="11.453125" style="1" customWidth="1"/>
    <col min="3602" max="3844" width="11.90625" style="1"/>
    <col min="3845" max="3845" width="36.08984375" style="1" bestFit="1" customWidth="1"/>
    <col min="3846" max="3847" width="11.90625" style="1" customWidth="1"/>
    <col min="3848" max="3849" width="11.453125" style="1" customWidth="1"/>
    <col min="3850" max="3850" width="13.453125" style="1" customWidth="1"/>
    <col min="3851" max="3851" width="12" style="1" bestFit="1" customWidth="1"/>
    <col min="3852" max="3852" width="13.453125" style="1" customWidth="1"/>
    <col min="3853" max="3853" width="11.453125" style="1" customWidth="1"/>
    <col min="3854" max="3854" width="12.08984375" style="1" customWidth="1"/>
    <col min="3855" max="3857" width="11.453125" style="1" customWidth="1"/>
    <col min="3858" max="4100" width="11.90625" style="1"/>
    <col min="4101" max="4101" width="36.08984375" style="1" bestFit="1" customWidth="1"/>
    <col min="4102" max="4103" width="11.90625" style="1" customWidth="1"/>
    <col min="4104" max="4105" width="11.453125" style="1" customWidth="1"/>
    <col min="4106" max="4106" width="13.453125" style="1" customWidth="1"/>
    <col min="4107" max="4107" width="12" style="1" bestFit="1" customWidth="1"/>
    <col min="4108" max="4108" width="13.453125" style="1" customWidth="1"/>
    <col min="4109" max="4109" width="11.453125" style="1" customWidth="1"/>
    <col min="4110" max="4110" width="12.08984375" style="1" customWidth="1"/>
    <col min="4111" max="4113" width="11.453125" style="1" customWidth="1"/>
    <col min="4114" max="4356" width="11.90625" style="1"/>
    <col min="4357" max="4357" width="36.08984375" style="1" bestFit="1" customWidth="1"/>
    <col min="4358" max="4359" width="11.90625" style="1" customWidth="1"/>
    <col min="4360" max="4361" width="11.453125" style="1" customWidth="1"/>
    <col min="4362" max="4362" width="13.453125" style="1" customWidth="1"/>
    <col min="4363" max="4363" width="12" style="1" bestFit="1" customWidth="1"/>
    <col min="4364" max="4364" width="13.453125" style="1" customWidth="1"/>
    <col min="4365" max="4365" width="11.453125" style="1" customWidth="1"/>
    <col min="4366" max="4366" width="12.08984375" style="1" customWidth="1"/>
    <col min="4367" max="4369" width="11.453125" style="1" customWidth="1"/>
    <col min="4370" max="4612" width="11.90625" style="1"/>
    <col min="4613" max="4613" width="36.08984375" style="1" bestFit="1" customWidth="1"/>
    <col min="4614" max="4615" width="11.90625" style="1" customWidth="1"/>
    <col min="4616" max="4617" width="11.453125" style="1" customWidth="1"/>
    <col min="4618" max="4618" width="13.453125" style="1" customWidth="1"/>
    <col min="4619" max="4619" width="12" style="1" bestFit="1" customWidth="1"/>
    <col min="4620" max="4620" width="13.453125" style="1" customWidth="1"/>
    <col min="4621" max="4621" width="11.453125" style="1" customWidth="1"/>
    <col min="4622" max="4622" width="12.08984375" style="1" customWidth="1"/>
    <col min="4623" max="4625" width="11.453125" style="1" customWidth="1"/>
    <col min="4626" max="4868" width="11.90625" style="1"/>
    <col min="4869" max="4869" width="36.08984375" style="1" bestFit="1" customWidth="1"/>
    <col min="4870" max="4871" width="11.90625" style="1" customWidth="1"/>
    <col min="4872" max="4873" width="11.453125" style="1" customWidth="1"/>
    <col min="4874" max="4874" width="13.453125" style="1" customWidth="1"/>
    <col min="4875" max="4875" width="12" style="1" bestFit="1" customWidth="1"/>
    <col min="4876" max="4876" width="13.453125" style="1" customWidth="1"/>
    <col min="4877" max="4877" width="11.453125" style="1" customWidth="1"/>
    <col min="4878" max="4878" width="12.08984375" style="1" customWidth="1"/>
    <col min="4879" max="4881" width="11.453125" style="1" customWidth="1"/>
    <col min="4882" max="5124" width="11.90625" style="1"/>
    <col min="5125" max="5125" width="36.08984375" style="1" bestFit="1" customWidth="1"/>
    <col min="5126" max="5127" width="11.90625" style="1" customWidth="1"/>
    <col min="5128" max="5129" width="11.453125" style="1" customWidth="1"/>
    <col min="5130" max="5130" width="13.453125" style="1" customWidth="1"/>
    <col min="5131" max="5131" width="12" style="1" bestFit="1" customWidth="1"/>
    <col min="5132" max="5132" width="13.453125" style="1" customWidth="1"/>
    <col min="5133" max="5133" width="11.453125" style="1" customWidth="1"/>
    <col min="5134" max="5134" width="12.08984375" style="1" customWidth="1"/>
    <col min="5135" max="5137" width="11.453125" style="1" customWidth="1"/>
    <col min="5138" max="5380" width="11.90625" style="1"/>
    <col min="5381" max="5381" width="36.08984375" style="1" bestFit="1" customWidth="1"/>
    <col min="5382" max="5383" width="11.90625" style="1" customWidth="1"/>
    <col min="5384" max="5385" width="11.453125" style="1" customWidth="1"/>
    <col min="5386" max="5386" width="13.453125" style="1" customWidth="1"/>
    <col min="5387" max="5387" width="12" style="1" bestFit="1" customWidth="1"/>
    <col min="5388" max="5388" width="13.453125" style="1" customWidth="1"/>
    <col min="5389" max="5389" width="11.453125" style="1" customWidth="1"/>
    <col min="5390" max="5390" width="12.08984375" style="1" customWidth="1"/>
    <col min="5391" max="5393" width="11.453125" style="1" customWidth="1"/>
    <col min="5394" max="5636" width="11.90625" style="1"/>
    <col min="5637" max="5637" width="36.08984375" style="1" bestFit="1" customWidth="1"/>
    <col min="5638" max="5639" width="11.90625" style="1" customWidth="1"/>
    <col min="5640" max="5641" width="11.453125" style="1" customWidth="1"/>
    <col min="5642" max="5642" width="13.453125" style="1" customWidth="1"/>
    <col min="5643" max="5643" width="12" style="1" bestFit="1" customWidth="1"/>
    <col min="5644" max="5644" width="13.453125" style="1" customWidth="1"/>
    <col min="5645" max="5645" width="11.453125" style="1" customWidth="1"/>
    <col min="5646" max="5646" width="12.08984375" style="1" customWidth="1"/>
    <col min="5647" max="5649" width="11.453125" style="1" customWidth="1"/>
    <col min="5650" max="5892" width="11.90625" style="1"/>
    <col min="5893" max="5893" width="36.08984375" style="1" bestFit="1" customWidth="1"/>
    <col min="5894" max="5895" width="11.90625" style="1" customWidth="1"/>
    <col min="5896" max="5897" width="11.453125" style="1" customWidth="1"/>
    <col min="5898" max="5898" width="13.453125" style="1" customWidth="1"/>
    <col min="5899" max="5899" width="12" style="1" bestFit="1" customWidth="1"/>
    <col min="5900" max="5900" width="13.453125" style="1" customWidth="1"/>
    <col min="5901" max="5901" width="11.453125" style="1" customWidth="1"/>
    <col min="5902" max="5902" width="12.08984375" style="1" customWidth="1"/>
    <col min="5903" max="5905" width="11.453125" style="1" customWidth="1"/>
    <col min="5906" max="6148" width="11.90625" style="1"/>
    <col min="6149" max="6149" width="36.08984375" style="1" bestFit="1" customWidth="1"/>
    <col min="6150" max="6151" width="11.90625" style="1" customWidth="1"/>
    <col min="6152" max="6153" width="11.453125" style="1" customWidth="1"/>
    <col min="6154" max="6154" width="13.453125" style="1" customWidth="1"/>
    <col min="6155" max="6155" width="12" style="1" bestFit="1" customWidth="1"/>
    <col min="6156" max="6156" width="13.453125" style="1" customWidth="1"/>
    <col min="6157" max="6157" width="11.453125" style="1" customWidth="1"/>
    <col min="6158" max="6158" width="12.08984375" style="1" customWidth="1"/>
    <col min="6159" max="6161" width="11.453125" style="1" customWidth="1"/>
    <col min="6162" max="6404" width="11.90625" style="1"/>
    <col min="6405" max="6405" width="36.08984375" style="1" bestFit="1" customWidth="1"/>
    <col min="6406" max="6407" width="11.90625" style="1" customWidth="1"/>
    <col min="6408" max="6409" width="11.453125" style="1" customWidth="1"/>
    <col min="6410" max="6410" width="13.453125" style="1" customWidth="1"/>
    <col min="6411" max="6411" width="12" style="1" bestFit="1" customWidth="1"/>
    <col min="6412" max="6412" width="13.453125" style="1" customWidth="1"/>
    <col min="6413" max="6413" width="11.453125" style="1" customWidth="1"/>
    <col min="6414" max="6414" width="12.08984375" style="1" customWidth="1"/>
    <col min="6415" max="6417" width="11.453125" style="1" customWidth="1"/>
    <col min="6418" max="6660" width="11.90625" style="1"/>
    <col min="6661" max="6661" width="36.08984375" style="1" bestFit="1" customWidth="1"/>
    <col min="6662" max="6663" width="11.90625" style="1" customWidth="1"/>
    <col min="6664" max="6665" width="11.453125" style="1" customWidth="1"/>
    <col min="6666" max="6666" width="13.453125" style="1" customWidth="1"/>
    <col min="6667" max="6667" width="12" style="1" bestFit="1" customWidth="1"/>
    <col min="6668" max="6668" width="13.453125" style="1" customWidth="1"/>
    <col min="6669" max="6669" width="11.453125" style="1" customWidth="1"/>
    <col min="6670" max="6670" width="12.08984375" style="1" customWidth="1"/>
    <col min="6671" max="6673" width="11.453125" style="1" customWidth="1"/>
    <col min="6674" max="6916" width="11.90625" style="1"/>
    <col min="6917" max="6917" width="36.08984375" style="1" bestFit="1" customWidth="1"/>
    <col min="6918" max="6919" width="11.90625" style="1" customWidth="1"/>
    <col min="6920" max="6921" width="11.453125" style="1" customWidth="1"/>
    <col min="6922" max="6922" width="13.453125" style="1" customWidth="1"/>
    <col min="6923" max="6923" width="12" style="1" bestFit="1" customWidth="1"/>
    <col min="6924" max="6924" width="13.453125" style="1" customWidth="1"/>
    <col min="6925" max="6925" width="11.453125" style="1" customWidth="1"/>
    <col min="6926" max="6926" width="12.08984375" style="1" customWidth="1"/>
    <col min="6927" max="6929" width="11.453125" style="1" customWidth="1"/>
    <col min="6930" max="7172" width="11.90625" style="1"/>
    <col min="7173" max="7173" width="36.08984375" style="1" bestFit="1" customWidth="1"/>
    <col min="7174" max="7175" width="11.90625" style="1" customWidth="1"/>
    <col min="7176" max="7177" width="11.453125" style="1" customWidth="1"/>
    <col min="7178" max="7178" width="13.453125" style="1" customWidth="1"/>
    <col min="7179" max="7179" width="12" style="1" bestFit="1" customWidth="1"/>
    <col min="7180" max="7180" width="13.453125" style="1" customWidth="1"/>
    <col min="7181" max="7181" width="11.453125" style="1" customWidth="1"/>
    <col min="7182" max="7182" width="12.08984375" style="1" customWidth="1"/>
    <col min="7183" max="7185" width="11.453125" style="1" customWidth="1"/>
    <col min="7186" max="7428" width="11.90625" style="1"/>
    <col min="7429" max="7429" width="36.08984375" style="1" bestFit="1" customWidth="1"/>
    <col min="7430" max="7431" width="11.90625" style="1" customWidth="1"/>
    <col min="7432" max="7433" width="11.453125" style="1" customWidth="1"/>
    <col min="7434" max="7434" width="13.453125" style="1" customWidth="1"/>
    <col min="7435" max="7435" width="12" style="1" bestFit="1" customWidth="1"/>
    <col min="7436" max="7436" width="13.453125" style="1" customWidth="1"/>
    <col min="7437" max="7437" width="11.453125" style="1" customWidth="1"/>
    <col min="7438" max="7438" width="12.08984375" style="1" customWidth="1"/>
    <col min="7439" max="7441" width="11.453125" style="1" customWidth="1"/>
    <col min="7442" max="7684" width="11.90625" style="1"/>
    <col min="7685" max="7685" width="36.08984375" style="1" bestFit="1" customWidth="1"/>
    <col min="7686" max="7687" width="11.90625" style="1" customWidth="1"/>
    <col min="7688" max="7689" width="11.453125" style="1" customWidth="1"/>
    <col min="7690" max="7690" width="13.453125" style="1" customWidth="1"/>
    <col min="7691" max="7691" width="12" style="1" bestFit="1" customWidth="1"/>
    <col min="7692" max="7692" width="13.453125" style="1" customWidth="1"/>
    <col min="7693" max="7693" width="11.453125" style="1" customWidth="1"/>
    <col min="7694" max="7694" width="12.08984375" style="1" customWidth="1"/>
    <col min="7695" max="7697" width="11.453125" style="1" customWidth="1"/>
    <col min="7698" max="7940" width="11.90625" style="1"/>
    <col min="7941" max="7941" width="36.08984375" style="1" bestFit="1" customWidth="1"/>
    <col min="7942" max="7943" width="11.90625" style="1" customWidth="1"/>
    <col min="7944" max="7945" width="11.453125" style="1" customWidth="1"/>
    <col min="7946" max="7946" width="13.453125" style="1" customWidth="1"/>
    <col min="7947" max="7947" width="12" style="1" bestFit="1" customWidth="1"/>
    <col min="7948" max="7948" width="13.453125" style="1" customWidth="1"/>
    <col min="7949" max="7949" width="11.453125" style="1" customWidth="1"/>
    <col min="7950" max="7950" width="12.08984375" style="1" customWidth="1"/>
    <col min="7951" max="7953" width="11.453125" style="1" customWidth="1"/>
    <col min="7954" max="8196" width="11.90625" style="1"/>
    <col min="8197" max="8197" width="36.08984375" style="1" bestFit="1" customWidth="1"/>
    <col min="8198" max="8199" width="11.90625" style="1" customWidth="1"/>
    <col min="8200" max="8201" width="11.453125" style="1" customWidth="1"/>
    <col min="8202" max="8202" width="13.453125" style="1" customWidth="1"/>
    <col min="8203" max="8203" width="12" style="1" bestFit="1" customWidth="1"/>
    <col min="8204" max="8204" width="13.453125" style="1" customWidth="1"/>
    <col min="8205" max="8205" width="11.453125" style="1" customWidth="1"/>
    <col min="8206" max="8206" width="12.08984375" style="1" customWidth="1"/>
    <col min="8207" max="8209" width="11.453125" style="1" customWidth="1"/>
    <col min="8210" max="8452" width="11.90625" style="1"/>
    <col min="8453" max="8453" width="36.08984375" style="1" bestFit="1" customWidth="1"/>
    <col min="8454" max="8455" width="11.90625" style="1" customWidth="1"/>
    <col min="8456" max="8457" width="11.453125" style="1" customWidth="1"/>
    <col min="8458" max="8458" width="13.453125" style="1" customWidth="1"/>
    <col min="8459" max="8459" width="12" style="1" bestFit="1" customWidth="1"/>
    <col min="8460" max="8460" width="13.453125" style="1" customWidth="1"/>
    <col min="8461" max="8461" width="11.453125" style="1" customWidth="1"/>
    <col min="8462" max="8462" width="12.08984375" style="1" customWidth="1"/>
    <col min="8463" max="8465" width="11.453125" style="1" customWidth="1"/>
    <col min="8466" max="8708" width="11.90625" style="1"/>
    <col min="8709" max="8709" width="36.08984375" style="1" bestFit="1" customWidth="1"/>
    <col min="8710" max="8711" width="11.90625" style="1" customWidth="1"/>
    <col min="8712" max="8713" width="11.453125" style="1" customWidth="1"/>
    <col min="8714" max="8714" width="13.453125" style="1" customWidth="1"/>
    <col min="8715" max="8715" width="12" style="1" bestFit="1" customWidth="1"/>
    <col min="8716" max="8716" width="13.453125" style="1" customWidth="1"/>
    <col min="8717" max="8717" width="11.453125" style="1" customWidth="1"/>
    <col min="8718" max="8718" width="12.08984375" style="1" customWidth="1"/>
    <col min="8719" max="8721" width="11.453125" style="1" customWidth="1"/>
    <col min="8722" max="8964" width="11.90625" style="1"/>
    <col min="8965" max="8965" width="36.08984375" style="1" bestFit="1" customWidth="1"/>
    <col min="8966" max="8967" width="11.90625" style="1" customWidth="1"/>
    <col min="8968" max="8969" width="11.453125" style="1" customWidth="1"/>
    <col min="8970" max="8970" width="13.453125" style="1" customWidth="1"/>
    <col min="8971" max="8971" width="12" style="1" bestFit="1" customWidth="1"/>
    <col min="8972" max="8972" width="13.453125" style="1" customWidth="1"/>
    <col min="8973" max="8973" width="11.453125" style="1" customWidth="1"/>
    <col min="8974" max="8974" width="12.08984375" style="1" customWidth="1"/>
    <col min="8975" max="8977" width="11.453125" style="1" customWidth="1"/>
    <col min="8978" max="9220" width="11.90625" style="1"/>
    <col min="9221" max="9221" width="36.08984375" style="1" bestFit="1" customWidth="1"/>
    <col min="9222" max="9223" width="11.90625" style="1" customWidth="1"/>
    <col min="9224" max="9225" width="11.453125" style="1" customWidth="1"/>
    <col min="9226" max="9226" width="13.453125" style="1" customWidth="1"/>
    <col min="9227" max="9227" width="12" style="1" bestFit="1" customWidth="1"/>
    <col min="9228" max="9228" width="13.453125" style="1" customWidth="1"/>
    <col min="9229" max="9229" width="11.453125" style="1" customWidth="1"/>
    <col min="9230" max="9230" width="12.08984375" style="1" customWidth="1"/>
    <col min="9231" max="9233" width="11.453125" style="1" customWidth="1"/>
    <col min="9234" max="9476" width="11.90625" style="1"/>
    <col min="9477" max="9477" width="36.08984375" style="1" bestFit="1" customWidth="1"/>
    <col min="9478" max="9479" width="11.90625" style="1" customWidth="1"/>
    <col min="9480" max="9481" width="11.453125" style="1" customWidth="1"/>
    <col min="9482" max="9482" width="13.453125" style="1" customWidth="1"/>
    <col min="9483" max="9483" width="12" style="1" bestFit="1" customWidth="1"/>
    <col min="9484" max="9484" width="13.453125" style="1" customWidth="1"/>
    <col min="9485" max="9485" width="11.453125" style="1" customWidth="1"/>
    <col min="9486" max="9486" width="12.08984375" style="1" customWidth="1"/>
    <col min="9487" max="9489" width="11.453125" style="1" customWidth="1"/>
    <col min="9490" max="9732" width="11.90625" style="1"/>
    <col min="9733" max="9733" width="36.08984375" style="1" bestFit="1" customWidth="1"/>
    <col min="9734" max="9735" width="11.90625" style="1" customWidth="1"/>
    <col min="9736" max="9737" width="11.453125" style="1" customWidth="1"/>
    <col min="9738" max="9738" width="13.453125" style="1" customWidth="1"/>
    <col min="9739" max="9739" width="12" style="1" bestFit="1" customWidth="1"/>
    <col min="9740" max="9740" width="13.453125" style="1" customWidth="1"/>
    <col min="9741" max="9741" width="11.453125" style="1" customWidth="1"/>
    <col min="9742" max="9742" width="12.08984375" style="1" customWidth="1"/>
    <col min="9743" max="9745" width="11.453125" style="1" customWidth="1"/>
    <col min="9746" max="9988" width="11.90625" style="1"/>
    <col min="9989" max="9989" width="36.08984375" style="1" bestFit="1" customWidth="1"/>
    <col min="9990" max="9991" width="11.90625" style="1" customWidth="1"/>
    <col min="9992" max="9993" width="11.453125" style="1" customWidth="1"/>
    <col min="9994" max="9994" width="13.453125" style="1" customWidth="1"/>
    <col min="9995" max="9995" width="12" style="1" bestFit="1" customWidth="1"/>
    <col min="9996" max="9996" width="13.453125" style="1" customWidth="1"/>
    <col min="9997" max="9997" width="11.453125" style="1" customWidth="1"/>
    <col min="9998" max="9998" width="12.08984375" style="1" customWidth="1"/>
    <col min="9999" max="10001" width="11.453125" style="1" customWidth="1"/>
    <col min="10002" max="10244" width="11.90625" style="1"/>
    <col min="10245" max="10245" width="36.08984375" style="1" bestFit="1" customWidth="1"/>
    <col min="10246" max="10247" width="11.90625" style="1" customWidth="1"/>
    <col min="10248" max="10249" width="11.453125" style="1" customWidth="1"/>
    <col min="10250" max="10250" width="13.453125" style="1" customWidth="1"/>
    <col min="10251" max="10251" width="12" style="1" bestFit="1" customWidth="1"/>
    <col min="10252" max="10252" width="13.453125" style="1" customWidth="1"/>
    <col min="10253" max="10253" width="11.453125" style="1" customWidth="1"/>
    <col min="10254" max="10254" width="12.08984375" style="1" customWidth="1"/>
    <col min="10255" max="10257" width="11.453125" style="1" customWidth="1"/>
    <col min="10258" max="10500" width="11.90625" style="1"/>
    <col min="10501" max="10501" width="36.08984375" style="1" bestFit="1" customWidth="1"/>
    <col min="10502" max="10503" width="11.90625" style="1" customWidth="1"/>
    <col min="10504" max="10505" width="11.453125" style="1" customWidth="1"/>
    <col min="10506" max="10506" width="13.453125" style="1" customWidth="1"/>
    <col min="10507" max="10507" width="12" style="1" bestFit="1" customWidth="1"/>
    <col min="10508" max="10508" width="13.453125" style="1" customWidth="1"/>
    <col min="10509" max="10509" width="11.453125" style="1" customWidth="1"/>
    <col min="10510" max="10510" width="12.08984375" style="1" customWidth="1"/>
    <col min="10511" max="10513" width="11.453125" style="1" customWidth="1"/>
    <col min="10514" max="10756" width="11.90625" style="1"/>
    <col min="10757" max="10757" width="36.08984375" style="1" bestFit="1" customWidth="1"/>
    <col min="10758" max="10759" width="11.90625" style="1" customWidth="1"/>
    <col min="10760" max="10761" width="11.453125" style="1" customWidth="1"/>
    <col min="10762" max="10762" width="13.453125" style="1" customWidth="1"/>
    <col min="10763" max="10763" width="12" style="1" bestFit="1" customWidth="1"/>
    <col min="10764" max="10764" width="13.453125" style="1" customWidth="1"/>
    <col min="10765" max="10765" width="11.453125" style="1" customWidth="1"/>
    <col min="10766" max="10766" width="12.08984375" style="1" customWidth="1"/>
    <col min="10767" max="10769" width="11.453125" style="1" customWidth="1"/>
    <col min="10770" max="11012" width="11.90625" style="1"/>
    <col min="11013" max="11013" width="36.08984375" style="1" bestFit="1" customWidth="1"/>
    <col min="11014" max="11015" width="11.90625" style="1" customWidth="1"/>
    <col min="11016" max="11017" width="11.453125" style="1" customWidth="1"/>
    <col min="11018" max="11018" width="13.453125" style="1" customWidth="1"/>
    <col min="11019" max="11019" width="12" style="1" bestFit="1" customWidth="1"/>
    <col min="11020" max="11020" width="13.453125" style="1" customWidth="1"/>
    <col min="11021" max="11021" width="11.453125" style="1" customWidth="1"/>
    <col min="11022" max="11022" width="12.08984375" style="1" customWidth="1"/>
    <col min="11023" max="11025" width="11.453125" style="1" customWidth="1"/>
    <col min="11026" max="11268" width="11.90625" style="1"/>
    <col min="11269" max="11269" width="36.08984375" style="1" bestFit="1" customWidth="1"/>
    <col min="11270" max="11271" width="11.90625" style="1" customWidth="1"/>
    <col min="11272" max="11273" width="11.453125" style="1" customWidth="1"/>
    <col min="11274" max="11274" width="13.453125" style="1" customWidth="1"/>
    <col min="11275" max="11275" width="12" style="1" bestFit="1" customWidth="1"/>
    <col min="11276" max="11276" width="13.453125" style="1" customWidth="1"/>
    <col min="11277" max="11277" width="11.453125" style="1" customWidth="1"/>
    <col min="11278" max="11278" width="12.08984375" style="1" customWidth="1"/>
    <col min="11279" max="11281" width="11.453125" style="1" customWidth="1"/>
    <col min="11282" max="11524" width="11.90625" style="1"/>
    <col min="11525" max="11525" width="36.08984375" style="1" bestFit="1" customWidth="1"/>
    <col min="11526" max="11527" width="11.90625" style="1" customWidth="1"/>
    <col min="11528" max="11529" width="11.453125" style="1" customWidth="1"/>
    <col min="11530" max="11530" width="13.453125" style="1" customWidth="1"/>
    <col min="11531" max="11531" width="12" style="1" bestFit="1" customWidth="1"/>
    <col min="11532" max="11532" width="13.453125" style="1" customWidth="1"/>
    <col min="11533" max="11533" width="11.453125" style="1" customWidth="1"/>
    <col min="11534" max="11534" width="12.08984375" style="1" customWidth="1"/>
    <col min="11535" max="11537" width="11.453125" style="1" customWidth="1"/>
    <col min="11538" max="11780" width="11.90625" style="1"/>
    <col min="11781" max="11781" width="36.08984375" style="1" bestFit="1" customWidth="1"/>
    <col min="11782" max="11783" width="11.90625" style="1" customWidth="1"/>
    <col min="11784" max="11785" width="11.453125" style="1" customWidth="1"/>
    <col min="11786" max="11786" width="13.453125" style="1" customWidth="1"/>
    <col min="11787" max="11787" width="12" style="1" bestFit="1" customWidth="1"/>
    <col min="11788" max="11788" width="13.453125" style="1" customWidth="1"/>
    <col min="11789" max="11789" width="11.453125" style="1" customWidth="1"/>
    <col min="11790" max="11790" width="12.08984375" style="1" customWidth="1"/>
    <col min="11791" max="11793" width="11.453125" style="1" customWidth="1"/>
    <col min="11794" max="12036" width="11.90625" style="1"/>
    <col min="12037" max="12037" width="36.08984375" style="1" bestFit="1" customWidth="1"/>
    <col min="12038" max="12039" width="11.90625" style="1" customWidth="1"/>
    <col min="12040" max="12041" width="11.453125" style="1" customWidth="1"/>
    <col min="12042" max="12042" width="13.453125" style="1" customWidth="1"/>
    <col min="12043" max="12043" width="12" style="1" bestFit="1" customWidth="1"/>
    <col min="12044" max="12044" width="13.453125" style="1" customWidth="1"/>
    <col min="12045" max="12045" width="11.453125" style="1" customWidth="1"/>
    <col min="12046" max="12046" width="12.08984375" style="1" customWidth="1"/>
    <col min="12047" max="12049" width="11.453125" style="1" customWidth="1"/>
    <col min="12050" max="12292" width="11.90625" style="1"/>
    <col min="12293" max="12293" width="36.08984375" style="1" bestFit="1" customWidth="1"/>
    <col min="12294" max="12295" width="11.90625" style="1" customWidth="1"/>
    <col min="12296" max="12297" width="11.453125" style="1" customWidth="1"/>
    <col min="12298" max="12298" width="13.453125" style="1" customWidth="1"/>
    <col min="12299" max="12299" width="12" style="1" bestFit="1" customWidth="1"/>
    <col min="12300" max="12300" width="13.453125" style="1" customWidth="1"/>
    <col min="12301" max="12301" width="11.453125" style="1" customWidth="1"/>
    <col min="12302" max="12302" width="12.08984375" style="1" customWidth="1"/>
    <col min="12303" max="12305" width="11.453125" style="1" customWidth="1"/>
    <col min="12306" max="12548" width="11.90625" style="1"/>
    <col min="12549" max="12549" width="36.08984375" style="1" bestFit="1" customWidth="1"/>
    <col min="12550" max="12551" width="11.90625" style="1" customWidth="1"/>
    <col min="12552" max="12553" width="11.453125" style="1" customWidth="1"/>
    <col min="12554" max="12554" width="13.453125" style="1" customWidth="1"/>
    <col min="12555" max="12555" width="12" style="1" bestFit="1" customWidth="1"/>
    <col min="12556" max="12556" width="13.453125" style="1" customWidth="1"/>
    <col min="12557" max="12557" width="11.453125" style="1" customWidth="1"/>
    <col min="12558" max="12558" width="12.08984375" style="1" customWidth="1"/>
    <col min="12559" max="12561" width="11.453125" style="1" customWidth="1"/>
    <col min="12562" max="12804" width="11.90625" style="1"/>
    <col min="12805" max="12805" width="36.08984375" style="1" bestFit="1" customWidth="1"/>
    <col min="12806" max="12807" width="11.90625" style="1" customWidth="1"/>
    <col min="12808" max="12809" width="11.453125" style="1" customWidth="1"/>
    <col min="12810" max="12810" width="13.453125" style="1" customWidth="1"/>
    <col min="12811" max="12811" width="12" style="1" bestFit="1" customWidth="1"/>
    <col min="12812" max="12812" width="13.453125" style="1" customWidth="1"/>
    <col min="12813" max="12813" width="11.453125" style="1" customWidth="1"/>
    <col min="12814" max="12814" width="12.08984375" style="1" customWidth="1"/>
    <col min="12815" max="12817" width="11.453125" style="1" customWidth="1"/>
    <col min="12818" max="13060" width="11.90625" style="1"/>
    <col min="13061" max="13061" width="36.08984375" style="1" bestFit="1" customWidth="1"/>
    <col min="13062" max="13063" width="11.90625" style="1" customWidth="1"/>
    <col min="13064" max="13065" width="11.453125" style="1" customWidth="1"/>
    <col min="13066" max="13066" width="13.453125" style="1" customWidth="1"/>
    <col min="13067" max="13067" width="12" style="1" bestFit="1" customWidth="1"/>
    <col min="13068" max="13068" width="13.453125" style="1" customWidth="1"/>
    <col min="13069" max="13069" width="11.453125" style="1" customWidth="1"/>
    <col min="13070" max="13070" width="12.08984375" style="1" customWidth="1"/>
    <col min="13071" max="13073" width="11.453125" style="1" customWidth="1"/>
    <col min="13074" max="13316" width="11.90625" style="1"/>
    <col min="13317" max="13317" width="36.08984375" style="1" bestFit="1" customWidth="1"/>
    <col min="13318" max="13319" width="11.90625" style="1" customWidth="1"/>
    <col min="13320" max="13321" width="11.453125" style="1" customWidth="1"/>
    <col min="13322" max="13322" width="13.453125" style="1" customWidth="1"/>
    <col min="13323" max="13323" width="12" style="1" bestFit="1" customWidth="1"/>
    <col min="13324" max="13324" width="13.453125" style="1" customWidth="1"/>
    <col min="13325" max="13325" width="11.453125" style="1" customWidth="1"/>
    <col min="13326" max="13326" width="12.08984375" style="1" customWidth="1"/>
    <col min="13327" max="13329" width="11.453125" style="1" customWidth="1"/>
    <col min="13330" max="13572" width="11.90625" style="1"/>
    <col min="13573" max="13573" width="36.08984375" style="1" bestFit="1" customWidth="1"/>
    <col min="13574" max="13575" width="11.90625" style="1" customWidth="1"/>
    <col min="13576" max="13577" width="11.453125" style="1" customWidth="1"/>
    <col min="13578" max="13578" width="13.453125" style="1" customWidth="1"/>
    <col min="13579" max="13579" width="12" style="1" bestFit="1" customWidth="1"/>
    <col min="13580" max="13580" width="13.453125" style="1" customWidth="1"/>
    <col min="13581" max="13581" width="11.453125" style="1" customWidth="1"/>
    <col min="13582" max="13582" width="12.08984375" style="1" customWidth="1"/>
    <col min="13583" max="13585" width="11.453125" style="1" customWidth="1"/>
    <col min="13586" max="13828" width="11.90625" style="1"/>
    <col min="13829" max="13829" width="36.08984375" style="1" bestFit="1" customWidth="1"/>
    <col min="13830" max="13831" width="11.90625" style="1" customWidth="1"/>
    <col min="13832" max="13833" width="11.453125" style="1" customWidth="1"/>
    <col min="13834" max="13834" width="13.453125" style="1" customWidth="1"/>
    <col min="13835" max="13835" width="12" style="1" bestFit="1" customWidth="1"/>
    <col min="13836" max="13836" width="13.453125" style="1" customWidth="1"/>
    <col min="13837" max="13837" width="11.453125" style="1" customWidth="1"/>
    <col min="13838" max="13838" width="12.08984375" style="1" customWidth="1"/>
    <col min="13839" max="13841" width="11.453125" style="1" customWidth="1"/>
    <col min="13842" max="14084" width="11.90625" style="1"/>
    <col min="14085" max="14085" width="36.08984375" style="1" bestFit="1" customWidth="1"/>
    <col min="14086" max="14087" width="11.90625" style="1" customWidth="1"/>
    <col min="14088" max="14089" width="11.453125" style="1" customWidth="1"/>
    <col min="14090" max="14090" width="13.453125" style="1" customWidth="1"/>
    <col min="14091" max="14091" width="12" style="1" bestFit="1" customWidth="1"/>
    <col min="14092" max="14092" width="13.453125" style="1" customWidth="1"/>
    <col min="14093" max="14093" width="11.453125" style="1" customWidth="1"/>
    <col min="14094" max="14094" width="12.08984375" style="1" customWidth="1"/>
    <col min="14095" max="14097" width="11.453125" style="1" customWidth="1"/>
    <col min="14098" max="14340" width="11.90625" style="1"/>
    <col min="14341" max="14341" width="36.08984375" style="1" bestFit="1" customWidth="1"/>
    <col min="14342" max="14343" width="11.90625" style="1" customWidth="1"/>
    <col min="14344" max="14345" width="11.453125" style="1" customWidth="1"/>
    <col min="14346" max="14346" width="13.453125" style="1" customWidth="1"/>
    <col min="14347" max="14347" width="12" style="1" bestFit="1" customWidth="1"/>
    <col min="14348" max="14348" width="13.453125" style="1" customWidth="1"/>
    <col min="14349" max="14349" width="11.453125" style="1" customWidth="1"/>
    <col min="14350" max="14350" width="12.08984375" style="1" customWidth="1"/>
    <col min="14351" max="14353" width="11.453125" style="1" customWidth="1"/>
    <col min="14354" max="14596" width="11.90625" style="1"/>
    <col min="14597" max="14597" width="36.08984375" style="1" bestFit="1" customWidth="1"/>
    <col min="14598" max="14599" width="11.90625" style="1" customWidth="1"/>
    <col min="14600" max="14601" width="11.453125" style="1" customWidth="1"/>
    <col min="14602" max="14602" width="13.453125" style="1" customWidth="1"/>
    <col min="14603" max="14603" width="12" style="1" bestFit="1" customWidth="1"/>
    <col min="14604" max="14604" width="13.453125" style="1" customWidth="1"/>
    <col min="14605" max="14605" width="11.453125" style="1" customWidth="1"/>
    <col min="14606" max="14606" width="12.08984375" style="1" customWidth="1"/>
    <col min="14607" max="14609" width="11.453125" style="1" customWidth="1"/>
    <col min="14610" max="14852" width="11.90625" style="1"/>
    <col min="14853" max="14853" width="36.08984375" style="1" bestFit="1" customWidth="1"/>
    <col min="14854" max="14855" width="11.90625" style="1" customWidth="1"/>
    <col min="14856" max="14857" width="11.453125" style="1" customWidth="1"/>
    <col min="14858" max="14858" width="13.453125" style="1" customWidth="1"/>
    <col min="14859" max="14859" width="12" style="1" bestFit="1" customWidth="1"/>
    <col min="14860" max="14860" width="13.453125" style="1" customWidth="1"/>
    <col min="14861" max="14861" width="11.453125" style="1" customWidth="1"/>
    <col min="14862" max="14862" width="12.08984375" style="1" customWidth="1"/>
    <col min="14863" max="14865" width="11.453125" style="1" customWidth="1"/>
    <col min="14866" max="15108" width="11.90625" style="1"/>
    <col min="15109" max="15109" width="36.08984375" style="1" bestFit="1" customWidth="1"/>
    <col min="15110" max="15111" width="11.90625" style="1" customWidth="1"/>
    <col min="15112" max="15113" width="11.453125" style="1" customWidth="1"/>
    <col min="15114" max="15114" width="13.453125" style="1" customWidth="1"/>
    <col min="15115" max="15115" width="12" style="1" bestFit="1" customWidth="1"/>
    <col min="15116" max="15116" width="13.453125" style="1" customWidth="1"/>
    <col min="15117" max="15117" width="11.453125" style="1" customWidth="1"/>
    <col min="15118" max="15118" width="12.08984375" style="1" customWidth="1"/>
    <col min="15119" max="15121" width="11.453125" style="1" customWidth="1"/>
    <col min="15122" max="15364" width="11.90625" style="1"/>
    <col min="15365" max="15365" width="36.08984375" style="1" bestFit="1" customWidth="1"/>
    <col min="15366" max="15367" width="11.90625" style="1" customWidth="1"/>
    <col min="15368" max="15369" width="11.453125" style="1" customWidth="1"/>
    <col min="15370" max="15370" width="13.453125" style="1" customWidth="1"/>
    <col min="15371" max="15371" width="12" style="1" bestFit="1" customWidth="1"/>
    <col min="15372" max="15372" width="13.453125" style="1" customWidth="1"/>
    <col min="15373" max="15373" width="11.453125" style="1" customWidth="1"/>
    <col min="15374" max="15374" width="12.08984375" style="1" customWidth="1"/>
    <col min="15375" max="15377" width="11.453125" style="1" customWidth="1"/>
    <col min="15378" max="15620" width="11.90625" style="1"/>
    <col min="15621" max="15621" width="36.08984375" style="1" bestFit="1" customWidth="1"/>
    <col min="15622" max="15623" width="11.90625" style="1" customWidth="1"/>
    <col min="15624" max="15625" width="11.453125" style="1" customWidth="1"/>
    <col min="15626" max="15626" width="13.453125" style="1" customWidth="1"/>
    <col min="15627" max="15627" width="12" style="1" bestFit="1" customWidth="1"/>
    <col min="15628" max="15628" width="13.453125" style="1" customWidth="1"/>
    <col min="15629" max="15629" width="11.453125" style="1" customWidth="1"/>
    <col min="15630" max="15630" width="12.08984375" style="1" customWidth="1"/>
    <col min="15631" max="15633" width="11.453125" style="1" customWidth="1"/>
    <col min="15634" max="15876" width="11.90625" style="1"/>
    <col min="15877" max="15877" width="36.08984375" style="1" bestFit="1" customWidth="1"/>
    <col min="15878" max="15879" width="11.90625" style="1" customWidth="1"/>
    <col min="15880" max="15881" width="11.453125" style="1" customWidth="1"/>
    <col min="15882" max="15882" width="13.453125" style="1" customWidth="1"/>
    <col min="15883" max="15883" width="12" style="1" bestFit="1" customWidth="1"/>
    <col min="15884" max="15884" width="13.453125" style="1" customWidth="1"/>
    <col min="15885" max="15885" width="11.453125" style="1" customWidth="1"/>
    <col min="15886" max="15886" width="12.08984375" style="1" customWidth="1"/>
    <col min="15887" max="15889" width="11.453125" style="1" customWidth="1"/>
    <col min="15890" max="16132" width="11.90625" style="1"/>
    <col min="16133" max="16133" width="36.08984375" style="1" bestFit="1" customWidth="1"/>
    <col min="16134" max="16135" width="11.90625" style="1" customWidth="1"/>
    <col min="16136" max="16137" width="11.453125" style="1" customWidth="1"/>
    <col min="16138" max="16138" width="13.453125" style="1" customWidth="1"/>
    <col min="16139" max="16139" width="12" style="1" bestFit="1" customWidth="1"/>
    <col min="16140" max="16140" width="13.453125" style="1" customWidth="1"/>
    <col min="16141" max="16141" width="11.453125" style="1" customWidth="1"/>
    <col min="16142" max="16142" width="12.08984375" style="1" customWidth="1"/>
    <col min="16143" max="16145" width="11.453125" style="1" customWidth="1"/>
    <col min="16146" max="16384" width="11.90625" style="1"/>
  </cols>
  <sheetData>
    <row r="1" spans="1:41" ht="14.15" customHeight="1">
      <c r="A1" s="125" t="s">
        <v>247</v>
      </c>
      <c r="B1" s="118">
        <f>C1-1</f>
        <v>1989</v>
      </c>
      <c r="C1" s="118">
        <f>D1-1</f>
        <v>1990</v>
      </c>
      <c r="D1" s="118">
        <f>E1-1</f>
        <v>1991</v>
      </c>
      <c r="E1" s="118">
        <f>F1-1</f>
        <v>1992</v>
      </c>
      <c r="F1" s="118">
        <f>G1-1</f>
        <v>1993</v>
      </c>
      <c r="G1" s="118">
        <v>1994</v>
      </c>
      <c r="H1" s="118">
        <v>1995</v>
      </c>
      <c r="I1" s="118">
        <v>1996</v>
      </c>
      <c r="J1" s="118">
        <v>1997</v>
      </c>
      <c r="K1" s="118">
        <v>1998</v>
      </c>
      <c r="L1" s="118">
        <v>1999</v>
      </c>
      <c r="M1" s="118">
        <v>2000</v>
      </c>
      <c r="N1" s="118">
        <v>2001</v>
      </c>
      <c r="O1" s="600">
        <v>2002</v>
      </c>
      <c r="P1" s="75">
        <v>2003</v>
      </c>
      <c r="Q1" s="75">
        <v>2004</v>
      </c>
      <c r="R1" s="75">
        <v>2005</v>
      </c>
      <c r="S1" s="75">
        <f>R1+1</f>
        <v>2006</v>
      </c>
      <c r="T1" s="600">
        <f>S1+1</f>
        <v>2007</v>
      </c>
      <c r="U1" s="75">
        <v>2008</v>
      </c>
      <c r="V1" s="75">
        <f>U1+1</f>
        <v>2009</v>
      </c>
      <c r="W1" s="75">
        <f>V1+1</f>
        <v>2010</v>
      </c>
      <c r="X1" s="75">
        <f>W1+1</f>
        <v>2011</v>
      </c>
      <c r="Y1" s="75">
        <v>2012</v>
      </c>
      <c r="Z1" s="75">
        <v>2013</v>
      </c>
      <c r="AA1" s="325">
        <v>2014</v>
      </c>
      <c r="AB1" s="75">
        <v>2015</v>
      </c>
      <c r="AC1" s="75">
        <v>2016</v>
      </c>
      <c r="AD1" s="75">
        <v>2017</v>
      </c>
      <c r="AE1" s="75">
        <v>2018</v>
      </c>
      <c r="AF1" s="75">
        <v>2019</v>
      </c>
      <c r="AG1" s="75">
        <v>2020</v>
      </c>
      <c r="AH1" s="75">
        <v>2021</v>
      </c>
      <c r="AI1" s="75">
        <v>2022</v>
      </c>
      <c r="AJ1" s="872">
        <v>2023</v>
      </c>
      <c r="AK1" s="872">
        <v>2024</v>
      </c>
      <c r="AL1" s="872">
        <v>2025</v>
      </c>
      <c r="AM1" s="872">
        <v>2026</v>
      </c>
      <c r="AN1" s="872">
        <v>2027</v>
      </c>
      <c r="AO1" s="872">
        <v>2028</v>
      </c>
    </row>
    <row r="2" spans="1:41" ht="15" customHeight="1">
      <c r="A2" s="125" t="s">
        <v>248</v>
      </c>
      <c r="B2" s="38" t="s">
        <v>249</v>
      </c>
      <c r="C2" s="38" t="s">
        <v>249</v>
      </c>
      <c r="D2" s="38" t="s">
        <v>249</v>
      </c>
      <c r="E2" s="38" t="s">
        <v>249</v>
      </c>
      <c r="F2" s="38" t="s">
        <v>249</v>
      </c>
      <c r="G2" s="38" t="s">
        <v>249</v>
      </c>
      <c r="H2" s="38" t="s">
        <v>249</v>
      </c>
      <c r="I2" s="38" t="s">
        <v>249</v>
      </c>
      <c r="J2" s="38" t="s">
        <v>249</v>
      </c>
      <c r="K2" s="38" t="s">
        <v>249</v>
      </c>
      <c r="L2" s="38" t="s">
        <v>249</v>
      </c>
      <c r="M2" s="38" t="s">
        <v>249</v>
      </c>
      <c r="N2" s="38" t="s">
        <v>249</v>
      </c>
      <c r="O2" s="601" t="s">
        <v>249</v>
      </c>
      <c r="P2" s="38" t="s">
        <v>249</v>
      </c>
      <c r="Q2" s="38" t="s">
        <v>249</v>
      </c>
      <c r="R2" s="38" t="s">
        <v>249</v>
      </c>
      <c r="S2" s="38" t="s">
        <v>249</v>
      </c>
      <c r="T2" s="601" t="s">
        <v>249</v>
      </c>
      <c r="U2" s="38" t="s">
        <v>249</v>
      </c>
      <c r="V2" s="38" t="s">
        <v>249</v>
      </c>
      <c r="W2" s="38" t="s">
        <v>249</v>
      </c>
      <c r="X2" s="38" t="s">
        <v>249</v>
      </c>
      <c r="Y2" s="38" t="s">
        <v>249</v>
      </c>
      <c r="Z2" s="38" t="s">
        <v>249</v>
      </c>
      <c r="AA2" s="317" t="s">
        <v>249</v>
      </c>
      <c r="AB2" s="38" t="s">
        <v>249</v>
      </c>
      <c r="AC2" s="38" t="s">
        <v>249</v>
      </c>
      <c r="AD2" s="38" t="s">
        <v>249</v>
      </c>
      <c r="AE2" s="38" t="s">
        <v>250</v>
      </c>
      <c r="AF2" s="38" t="s">
        <v>249</v>
      </c>
      <c r="AG2" s="38" t="s">
        <v>249</v>
      </c>
      <c r="AH2" s="38" t="s">
        <v>249</v>
      </c>
      <c r="AI2" s="38" t="s">
        <v>249</v>
      </c>
      <c r="AJ2" s="873" t="s">
        <v>250</v>
      </c>
      <c r="AK2" s="873" t="s">
        <v>250</v>
      </c>
      <c r="AL2" s="873" t="s">
        <v>251</v>
      </c>
      <c r="AM2" s="873" t="s">
        <v>251</v>
      </c>
      <c r="AN2" s="873" t="s">
        <v>251</v>
      </c>
      <c r="AO2" s="873" t="s">
        <v>251</v>
      </c>
    </row>
    <row r="3" spans="1:41" ht="14.15" customHeight="1">
      <c r="A3" s="126"/>
      <c r="B3" s="119" t="s">
        <v>252</v>
      </c>
      <c r="C3" s="119" t="s">
        <v>252</v>
      </c>
      <c r="D3" s="119" t="s">
        <v>252</v>
      </c>
      <c r="E3" s="119" t="s">
        <v>252</v>
      </c>
      <c r="F3" s="119" t="s">
        <v>252</v>
      </c>
      <c r="G3" s="119" t="s">
        <v>252</v>
      </c>
      <c r="H3" s="119" t="s">
        <v>252</v>
      </c>
      <c r="I3" s="119" t="s">
        <v>252</v>
      </c>
      <c r="J3" s="119" t="s">
        <v>252</v>
      </c>
      <c r="K3" s="119" t="s">
        <v>252</v>
      </c>
      <c r="L3" s="119" t="s">
        <v>252</v>
      </c>
      <c r="M3" s="119" t="s">
        <v>252</v>
      </c>
      <c r="N3" s="119" t="s">
        <v>252</v>
      </c>
      <c r="O3" s="602" t="s">
        <v>58</v>
      </c>
      <c r="P3" s="119" t="s">
        <v>58</v>
      </c>
      <c r="Q3" s="119" t="s">
        <v>58</v>
      </c>
      <c r="R3" s="119" t="s">
        <v>58</v>
      </c>
      <c r="S3" s="119" t="s">
        <v>58</v>
      </c>
      <c r="T3" s="76" t="s">
        <v>188</v>
      </c>
      <c r="U3" s="76" t="s">
        <v>188</v>
      </c>
      <c r="V3" s="76" t="s">
        <v>188</v>
      </c>
      <c r="W3" s="76" t="s">
        <v>188</v>
      </c>
      <c r="X3" s="76" t="s">
        <v>188</v>
      </c>
      <c r="Y3" s="76" t="s">
        <v>188</v>
      </c>
      <c r="Z3" s="76" t="s">
        <v>188</v>
      </c>
      <c r="AA3" s="76" t="s">
        <v>188</v>
      </c>
      <c r="AB3" s="76" t="s">
        <v>188</v>
      </c>
      <c r="AC3" s="76" t="s">
        <v>163</v>
      </c>
      <c r="AD3" s="76" t="s">
        <v>163</v>
      </c>
      <c r="AE3" s="76" t="s">
        <v>163</v>
      </c>
      <c r="AF3" s="76" t="s">
        <v>157</v>
      </c>
      <c r="AG3" s="76" t="s">
        <v>253</v>
      </c>
      <c r="AH3" s="76" t="s">
        <v>915</v>
      </c>
      <c r="AI3" s="76" t="s">
        <v>915</v>
      </c>
      <c r="AJ3" s="874" t="s">
        <v>915</v>
      </c>
      <c r="AK3" s="874" t="s">
        <v>915</v>
      </c>
      <c r="AL3" s="874" t="s">
        <v>915</v>
      </c>
      <c r="AM3" s="874" t="s">
        <v>915</v>
      </c>
      <c r="AN3" s="874" t="s">
        <v>915</v>
      </c>
      <c r="AO3" s="874" t="s">
        <v>915</v>
      </c>
    </row>
    <row r="4" spans="1:41" ht="19.399999999999999" customHeight="1">
      <c r="A4" s="127" t="s">
        <v>254</v>
      </c>
      <c r="B4" s="127"/>
      <c r="C4" s="127"/>
      <c r="D4" s="127"/>
      <c r="E4" s="127"/>
      <c r="F4" s="127"/>
      <c r="G4" s="119"/>
      <c r="H4" s="119"/>
      <c r="I4" s="119"/>
      <c r="J4" s="119"/>
      <c r="K4" s="119"/>
      <c r="L4" s="119"/>
      <c r="M4" s="119"/>
      <c r="N4" s="119"/>
      <c r="O4" s="602"/>
      <c r="P4" s="119"/>
      <c r="Q4" s="119"/>
      <c r="R4" s="119"/>
      <c r="S4" s="119"/>
      <c r="T4" s="602"/>
      <c r="U4" s="119"/>
      <c r="V4" s="119"/>
      <c r="W4" s="119"/>
      <c r="X4" s="119"/>
      <c r="Y4" s="119"/>
      <c r="Z4" s="76"/>
      <c r="AA4" s="324"/>
      <c r="AB4" s="76"/>
      <c r="AC4" s="76"/>
      <c r="AD4" s="76"/>
      <c r="AE4" s="76"/>
      <c r="AF4" s="76"/>
      <c r="AG4" s="76"/>
      <c r="AH4" s="76"/>
      <c r="AI4" s="76"/>
      <c r="AJ4" s="874"/>
      <c r="AK4" s="874"/>
      <c r="AL4" s="874"/>
      <c r="AM4" s="874"/>
      <c r="AN4" s="874"/>
      <c r="AO4" s="874"/>
    </row>
    <row r="5" spans="1:41" ht="13.4" customHeight="1">
      <c r="A5" s="128" t="s">
        <v>255</v>
      </c>
      <c r="B5" s="128"/>
      <c r="C5" s="128"/>
      <c r="D5" s="128"/>
      <c r="E5" s="128"/>
      <c r="F5" s="128"/>
      <c r="G5" s="120"/>
      <c r="H5" s="120"/>
      <c r="I5" s="120"/>
      <c r="J5" s="120"/>
      <c r="K5" s="120"/>
      <c r="L5" s="120"/>
      <c r="M5" s="120"/>
      <c r="N5" s="120"/>
      <c r="O5" s="603"/>
      <c r="P5" s="58"/>
      <c r="Q5" s="58"/>
      <c r="R5" s="58"/>
      <c r="S5" s="58"/>
      <c r="T5" s="603"/>
      <c r="U5" s="58"/>
      <c r="V5" s="58"/>
      <c r="W5" s="58"/>
      <c r="X5" s="58"/>
      <c r="Y5" s="58"/>
      <c r="Z5" s="58"/>
      <c r="AA5" s="324"/>
      <c r="AB5" s="58"/>
      <c r="AC5" s="58"/>
      <c r="AD5" s="58"/>
      <c r="AE5" s="58"/>
      <c r="AF5" s="58"/>
      <c r="AG5" s="58"/>
      <c r="AH5" s="58"/>
      <c r="AI5" s="58"/>
      <c r="AJ5" s="875"/>
      <c r="AK5" s="875"/>
      <c r="AL5" s="875"/>
      <c r="AM5" s="875"/>
      <c r="AN5" s="875"/>
      <c r="AO5" s="875"/>
    </row>
    <row r="6" spans="1:41" ht="13.4" customHeight="1">
      <c r="A6" s="129" t="s">
        <v>256</v>
      </c>
      <c r="B6" s="122">
        <v>856.3</v>
      </c>
      <c r="C6" s="122">
        <v>891.3</v>
      </c>
      <c r="D6" s="122">
        <v>936.5</v>
      </c>
      <c r="E6" s="122">
        <v>1033.5</v>
      </c>
      <c r="F6" s="122">
        <v>1328.7</v>
      </c>
      <c r="G6" s="122">
        <v>1532.1</v>
      </c>
      <c r="H6" s="122">
        <v>1692.6</v>
      </c>
      <c r="I6" s="122">
        <v>1831.9</v>
      </c>
      <c r="J6" s="122">
        <v>1874.2</v>
      </c>
      <c r="K6" s="122">
        <v>3105.2</v>
      </c>
      <c r="L6" s="122">
        <v>2707.2</v>
      </c>
      <c r="M6" s="122">
        <v>2638</v>
      </c>
      <c r="N6" s="122">
        <v>2847</v>
      </c>
      <c r="O6" s="604">
        <v>4428</v>
      </c>
      <c r="P6" s="122">
        <v>4819.3999999999996</v>
      </c>
      <c r="Q6" s="122">
        <v>4550.8</v>
      </c>
      <c r="R6" s="122">
        <v>5019.8999999999996</v>
      </c>
      <c r="S6" s="122">
        <v>5327.3</v>
      </c>
      <c r="T6" s="604">
        <v>5550</v>
      </c>
      <c r="U6" s="122">
        <v>6358</v>
      </c>
      <c r="V6" s="122">
        <v>6929</v>
      </c>
      <c r="W6" s="122">
        <v>7599</v>
      </c>
      <c r="X6" s="122">
        <v>8187</v>
      </c>
      <c r="Y6" s="122">
        <v>8552</v>
      </c>
      <c r="Z6" s="122">
        <v>9191</v>
      </c>
      <c r="AA6" s="323">
        <v>10106</v>
      </c>
      <c r="AB6" s="77">
        <v>10911.5</v>
      </c>
      <c r="AC6" s="77">
        <v>11619.9</v>
      </c>
      <c r="AD6" s="77">
        <v>12799.8</v>
      </c>
      <c r="AE6" s="77">
        <v>13478</v>
      </c>
      <c r="AF6" s="77">
        <v>14234.5</v>
      </c>
      <c r="AG6" s="77">
        <v>15476</v>
      </c>
      <c r="AH6" s="44">
        <v>17399.7</v>
      </c>
      <c r="AI6" s="44">
        <v>18835.3</v>
      </c>
      <c r="AJ6" s="876">
        <v>19960</v>
      </c>
      <c r="AK6" s="876">
        <v>21375.9</v>
      </c>
      <c r="AL6" s="876">
        <v>22942.9</v>
      </c>
      <c r="AM6" s="876">
        <v>24587.599999999999</v>
      </c>
      <c r="AN6" s="876">
        <v>26404.400000000001</v>
      </c>
      <c r="AO6" s="876">
        <v>28303.599999999999</v>
      </c>
    </row>
    <row r="7" spans="1:41" ht="13.4" customHeight="1">
      <c r="A7" s="129" t="s">
        <v>257</v>
      </c>
      <c r="B7" s="122"/>
      <c r="C7" s="122"/>
      <c r="D7" s="122"/>
      <c r="E7" s="122"/>
      <c r="F7" s="122"/>
      <c r="G7" s="122"/>
      <c r="H7" s="122"/>
      <c r="I7" s="122"/>
      <c r="J7" s="122"/>
      <c r="K7" s="122"/>
      <c r="L7" s="122"/>
      <c r="M7" s="122"/>
      <c r="N7" s="122"/>
      <c r="O7" s="604">
        <v>158.80000000000001</v>
      </c>
      <c r="P7" s="122">
        <v>164.6</v>
      </c>
      <c r="Q7" s="122">
        <v>148.6</v>
      </c>
      <c r="R7" s="122">
        <v>152.9</v>
      </c>
      <c r="S7" s="122">
        <v>160.5</v>
      </c>
      <c r="T7" s="604">
        <v>74.5</v>
      </c>
      <c r="U7" s="122">
        <v>84.2</v>
      </c>
      <c r="V7" s="122">
        <v>86.7</v>
      </c>
      <c r="W7" s="122">
        <v>92.5</v>
      </c>
      <c r="X7" s="122">
        <v>98.8</v>
      </c>
      <c r="Y7" s="122">
        <v>97.4</v>
      </c>
      <c r="Z7" s="122">
        <v>100</v>
      </c>
      <c r="AA7" s="323">
        <v>106.4</v>
      </c>
      <c r="AB7" s="323">
        <v>112.5</v>
      </c>
      <c r="AC7" s="323">
        <v>122.4</v>
      </c>
      <c r="AD7" s="323">
        <v>131.69999999999999</v>
      </c>
      <c r="AE7" s="323"/>
      <c r="AF7" s="323">
        <v>136.9</v>
      </c>
      <c r="AG7" s="323">
        <v>146.19999999999999</v>
      </c>
      <c r="AH7" s="323">
        <v>162.6</v>
      </c>
      <c r="AI7" s="323">
        <v>170.7</v>
      </c>
      <c r="AJ7" s="877">
        <v>177</v>
      </c>
      <c r="AK7" s="877">
        <v>184.5</v>
      </c>
      <c r="AL7" s="877">
        <v>191.7</v>
      </c>
      <c r="AM7" s="877">
        <v>199.6</v>
      </c>
      <c r="AN7" s="877">
        <v>207.7</v>
      </c>
      <c r="AO7" s="877">
        <v>188.5</v>
      </c>
    </row>
    <row r="8" spans="1:41" ht="13.4" customHeight="1">
      <c r="A8" s="129" t="s">
        <v>258</v>
      </c>
      <c r="B8" s="122"/>
      <c r="C8" s="122"/>
      <c r="D8" s="122"/>
      <c r="E8" s="122"/>
      <c r="F8" s="122"/>
      <c r="G8" s="122"/>
      <c r="H8" s="122"/>
      <c r="I8" s="122"/>
      <c r="J8" s="122"/>
      <c r="K8" s="122"/>
      <c r="L8" s="122"/>
      <c r="M8" s="122"/>
      <c r="N8" s="122"/>
      <c r="O8" s="604">
        <v>2788.8</v>
      </c>
      <c r="P8" s="122">
        <v>2927.2</v>
      </c>
      <c r="Q8" s="122">
        <v>3062.1</v>
      </c>
      <c r="R8" s="122">
        <v>3284</v>
      </c>
      <c r="S8" s="122">
        <v>3318.2</v>
      </c>
      <c r="T8" s="604">
        <v>7453</v>
      </c>
      <c r="U8" s="122">
        <v>7553</v>
      </c>
      <c r="V8" s="122">
        <v>7992</v>
      </c>
      <c r="W8" s="122">
        <v>8217</v>
      </c>
      <c r="X8" s="122">
        <v>8287</v>
      </c>
      <c r="Y8" s="122">
        <v>8781</v>
      </c>
      <c r="Z8" s="122">
        <v>9191</v>
      </c>
      <c r="AA8" s="323">
        <v>9494</v>
      </c>
      <c r="AB8" s="77">
        <v>9701.2999999999993</v>
      </c>
      <c r="AC8" s="77">
        <v>9496.7999999999993</v>
      </c>
      <c r="AD8" s="77">
        <v>9720.4</v>
      </c>
      <c r="AE8" s="77"/>
      <c r="AF8" s="77">
        <v>10394.4</v>
      </c>
      <c r="AG8" s="77">
        <v>10588.1</v>
      </c>
      <c r="AH8" s="44">
        <v>10702.6</v>
      </c>
      <c r="AI8" s="44">
        <v>11035.3</v>
      </c>
      <c r="AJ8" s="876">
        <v>11276.6</v>
      </c>
      <c r="AK8" s="876">
        <v>11585</v>
      </c>
      <c r="AL8" s="876">
        <v>11971</v>
      </c>
      <c r="AM8" s="876">
        <v>12316.8</v>
      </c>
      <c r="AN8" s="876">
        <v>12709.9</v>
      </c>
      <c r="AO8" s="876">
        <v>13070.3</v>
      </c>
    </row>
    <row r="9" spans="1:41" ht="13.4" customHeight="1">
      <c r="A9" s="129" t="s">
        <v>259</v>
      </c>
      <c r="B9" s="122"/>
      <c r="C9" s="122"/>
      <c r="D9" s="122"/>
      <c r="E9" s="122"/>
      <c r="F9" s="122"/>
      <c r="G9" s="122"/>
      <c r="H9" s="122"/>
      <c r="I9" s="122"/>
      <c r="J9" s="122"/>
      <c r="K9" s="122"/>
      <c r="L9" s="122"/>
      <c r="M9" s="122"/>
      <c r="N9" s="122"/>
      <c r="O9" s="604">
        <v>-4.0999999999999996</v>
      </c>
      <c r="P9" s="122">
        <v>5</v>
      </c>
      <c r="Q9" s="122">
        <v>4.5999999999999996</v>
      </c>
      <c r="R9" s="122">
        <v>5.6</v>
      </c>
      <c r="S9" s="122">
        <v>1</v>
      </c>
      <c r="T9" s="604">
        <v>-1.1000000000000001</v>
      </c>
      <c r="U9" s="122">
        <v>1.3</v>
      </c>
      <c r="V9" s="122">
        <v>5.8</v>
      </c>
      <c r="W9" s="122">
        <v>2.8</v>
      </c>
      <c r="X9" s="122">
        <v>0.9</v>
      </c>
      <c r="Y9" s="122">
        <v>6</v>
      </c>
      <c r="Z9" s="122">
        <v>4.7</v>
      </c>
      <c r="AA9" s="323">
        <v>3.3</v>
      </c>
      <c r="AB9" s="77">
        <v>2.2000000000000002</v>
      </c>
      <c r="AC9" s="77">
        <v>2.7</v>
      </c>
      <c r="AD9" s="77">
        <v>2.4</v>
      </c>
      <c r="AE9" s="77"/>
      <c r="AF9" s="77">
        <v>2.2999999999999998</v>
      </c>
      <c r="AG9" s="77">
        <v>1.9</v>
      </c>
      <c r="AH9" s="44">
        <v>1.1000000000000001</v>
      </c>
      <c r="AI9" s="44">
        <v>3.1</v>
      </c>
      <c r="AJ9" s="876">
        <v>2.2000000000000002</v>
      </c>
      <c r="AK9" s="876">
        <v>2.7</v>
      </c>
      <c r="AL9" s="876">
        <v>3.3</v>
      </c>
      <c r="AM9" s="876">
        <v>2.9</v>
      </c>
      <c r="AN9" s="876">
        <v>3.2</v>
      </c>
      <c r="AO9" s="876">
        <v>2.8</v>
      </c>
    </row>
    <row r="10" spans="1:41" ht="13.4" customHeight="1">
      <c r="A10" s="129"/>
      <c r="B10" s="122"/>
      <c r="C10" s="122"/>
      <c r="D10" s="122"/>
      <c r="E10" s="122"/>
      <c r="F10" s="122"/>
      <c r="G10" s="122"/>
      <c r="H10" s="122"/>
      <c r="I10" s="122"/>
      <c r="J10" s="122"/>
      <c r="K10" s="122"/>
      <c r="L10" s="122"/>
      <c r="M10" s="122"/>
      <c r="N10" s="122"/>
      <c r="O10" s="604"/>
      <c r="P10" s="122"/>
      <c r="Q10" s="122"/>
      <c r="R10" s="122"/>
      <c r="S10" s="122"/>
      <c r="T10" s="604"/>
      <c r="U10" s="122"/>
      <c r="V10" s="122"/>
      <c r="W10" s="122"/>
      <c r="X10" s="122"/>
      <c r="Y10" s="122"/>
      <c r="Z10" s="60"/>
      <c r="AA10" s="323"/>
      <c r="AB10" s="77"/>
      <c r="AC10" s="77"/>
      <c r="AD10" s="77"/>
      <c r="AE10" s="77"/>
      <c r="AF10" s="77"/>
      <c r="AG10" s="77"/>
      <c r="AH10" s="44"/>
      <c r="AI10" s="44"/>
      <c r="AJ10" s="876"/>
      <c r="AK10" s="876"/>
      <c r="AL10" s="876"/>
      <c r="AM10" s="876"/>
      <c r="AN10" s="876"/>
      <c r="AO10" s="876"/>
    </row>
    <row r="11" spans="1:41" ht="13">
      <c r="A11" s="128" t="s">
        <v>260</v>
      </c>
      <c r="B11" s="122"/>
      <c r="C11" s="122"/>
      <c r="D11" s="122"/>
      <c r="E11" s="122"/>
      <c r="F11" s="122"/>
      <c r="G11" s="122"/>
      <c r="H11" s="122"/>
      <c r="I11" s="122"/>
      <c r="J11" s="122"/>
      <c r="K11" s="122"/>
      <c r="L11" s="122"/>
      <c r="M11" s="122"/>
      <c r="N11" s="122"/>
      <c r="O11" s="604"/>
      <c r="P11" s="122"/>
      <c r="Q11" s="122"/>
      <c r="R11" s="122"/>
      <c r="S11" s="122"/>
      <c r="T11" s="604"/>
      <c r="U11" s="122"/>
      <c r="V11" s="122"/>
      <c r="W11" s="122"/>
      <c r="X11" s="122"/>
      <c r="Y11" s="122"/>
      <c r="Z11" s="122"/>
      <c r="AA11" s="323"/>
      <c r="AB11" s="58"/>
      <c r="AC11" s="58"/>
      <c r="AD11" s="58"/>
      <c r="AE11" s="58"/>
      <c r="AF11" s="58"/>
      <c r="AG11" s="58"/>
      <c r="AH11" s="58"/>
      <c r="AI11" s="58"/>
      <c r="AJ11" s="875"/>
      <c r="AK11" s="875"/>
      <c r="AL11" s="875"/>
      <c r="AM11" s="875"/>
      <c r="AN11" s="875"/>
      <c r="AO11" s="875"/>
    </row>
    <row r="12" spans="1:41" ht="12.5">
      <c r="A12" s="129" t="s">
        <v>256</v>
      </c>
      <c r="B12" s="122"/>
      <c r="C12" s="122"/>
      <c r="D12" s="122"/>
      <c r="E12" s="122"/>
      <c r="F12" s="122"/>
      <c r="G12" s="122"/>
      <c r="H12" s="122"/>
      <c r="I12" s="122"/>
      <c r="J12" s="122"/>
      <c r="K12" s="122"/>
      <c r="L12" s="122"/>
      <c r="M12" s="122"/>
      <c r="N12" s="122"/>
      <c r="O12" s="604">
        <v>1096.7</v>
      </c>
      <c r="P12" s="122">
        <v>853</v>
      </c>
      <c r="Q12" s="122">
        <v>738.4</v>
      </c>
      <c r="R12" s="122">
        <v>2038.1</v>
      </c>
      <c r="S12" s="122">
        <v>2269.5</v>
      </c>
      <c r="T12" s="604">
        <v>1977</v>
      </c>
      <c r="U12" s="122">
        <v>2347</v>
      </c>
      <c r="V12" s="122">
        <v>1094</v>
      </c>
      <c r="W12" s="122">
        <v>1490</v>
      </c>
      <c r="X12" s="122">
        <v>1674</v>
      </c>
      <c r="Y12" s="122">
        <v>1399</v>
      </c>
      <c r="Z12" s="122">
        <v>1515</v>
      </c>
      <c r="AA12" s="323">
        <v>6403</v>
      </c>
      <c r="AB12" s="58">
        <v>9800.4</v>
      </c>
      <c r="AC12" s="58">
        <v>9657.7999999999993</v>
      </c>
      <c r="AD12" s="58">
        <v>11953.9</v>
      </c>
      <c r="AE12" s="58">
        <v>13888.2</v>
      </c>
      <c r="AF12" s="58">
        <v>14719.8</v>
      </c>
      <c r="AG12" s="58">
        <v>11663.3</v>
      </c>
      <c r="AH12" s="58">
        <v>15675.2</v>
      </c>
      <c r="AI12" s="58">
        <v>26397.7</v>
      </c>
      <c r="AJ12" s="875">
        <v>19763.099999999999</v>
      </c>
      <c r="AK12" s="875">
        <v>20502.400000000001</v>
      </c>
      <c r="AL12" s="875">
        <v>19943</v>
      </c>
      <c r="AM12" s="875">
        <v>18953.900000000001</v>
      </c>
      <c r="AN12" s="875">
        <v>18339.599999999999</v>
      </c>
      <c r="AO12" s="875">
        <v>17491.5</v>
      </c>
    </row>
    <row r="13" spans="1:41" ht="12.5">
      <c r="A13" s="129" t="s">
        <v>257</v>
      </c>
      <c r="B13" s="122"/>
      <c r="C13" s="122"/>
      <c r="D13" s="122"/>
      <c r="E13" s="122"/>
      <c r="F13" s="122"/>
      <c r="G13" s="122"/>
      <c r="H13" s="122"/>
      <c r="I13" s="122"/>
      <c r="J13" s="122"/>
      <c r="K13" s="122"/>
      <c r="L13" s="122"/>
      <c r="M13" s="122"/>
      <c r="N13" s="122"/>
      <c r="O13" s="604">
        <v>402.3</v>
      </c>
      <c r="P13" s="122">
        <v>317.8</v>
      </c>
      <c r="Q13" s="122">
        <v>300.5</v>
      </c>
      <c r="R13" s="122">
        <v>591.79999999999995</v>
      </c>
      <c r="S13" s="122">
        <v>681.9</v>
      </c>
      <c r="T13" s="604">
        <v>88.3</v>
      </c>
      <c r="U13" s="122">
        <v>119.1</v>
      </c>
      <c r="V13" s="122">
        <v>66.900000000000006</v>
      </c>
      <c r="W13" s="122">
        <v>86.9</v>
      </c>
      <c r="X13" s="122">
        <v>112.4</v>
      </c>
      <c r="Y13" s="122">
        <v>95.6</v>
      </c>
      <c r="Z13" s="122">
        <v>100</v>
      </c>
      <c r="AA13" s="323">
        <v>109.1</v>
      </c>
      <c r="AB13" s="77">
        <v>86.4</v>
      </c>
      <c r="AC13" s="77">
        <v>70.599999999999994</v>
      </c>
      <c r="AD13" s="77">
        <v>83.9</v>
      </c>
      <c r="AE13" s="77"/>
      <c r="AF13" s="77">
        <v>112.7</v>
      </c>
      <c r="AG13" s="44">
        <v>90</v>
      </c>
      <c r="AH13" s="58">
        <v>130.30000000000001</v>
      </c>
      <c r="AI13" s="58">
        <v>216.4</v>
      </c>
      <c r="AJ13" s="875">
        <v>169.1</v>
      </c>
      <c r="AK13" s="875">
        <v>174</v>
      </c>
      <c r="AL13" s="875">
        <v>168.3</v>
      </c>
      <c r="AM13" s="875">
        <v>160.19999999999999</v>
      </c>
      <c r="AN13" s="875">
        <v>156</v>
      </c>
      <c r="AO13" s="875">
        <v>149.5</v>
      </c>
    </row>
    <row r="14" spans="1:41" ht="12.5">
      <c r="A14" s="129" t="s">
        <v>258</v>
      </c>
      <c r="B14" s="122"/>
      <c r="C14" s="122"/>
      <c r="D14" s="122"/>
      <c r="E14" s="122"/>
      <c r="F14" s="122"/>
      <c r="G14" s="122"/>
      <c r="H14" s="122"/>
      <c r="I14" s="122"/>
      <c r="J14" s="122"/>
      <c r="K14" s="122"/>
      <c r="L14" s="122"/>
      <c r="M14" s="122"/>
      <c r="N14" s="122"/>
      <c r="O14" s="604">
        <v>272.60000000000002</v>
      </c>
      <c r="P14" s="122">
        <v>268.39999999999998</v>
      </c>
      <c r="Q14" s="122">
        <v>245.7</v>
      </c>
      <c r="R14" s="122">
        <v>344.4</v>
      </c>
      <c r="S14" s="122">
        <v>332.8</v>
      </c>
      <c r="T14" s="604">
        <v>2239</v>
      </c>
      <c r="U14" s="122">
        <v>1970</v>
      </c>
      <c r="V14" s="122">
        <v>1636</v>
      </c>
      <c r="W14" s="122">
        <v>1715</v>
      </c>
      <c r="X14" s="122">
        <v>1489</v>
      </c>
      <c r="Y14" s="122">
        <v>1463</v>
      </c>
      <c r="Z14" s="122">
        <v>1515</v>
      </c>
      <c r="AA14" s="323">
        <v>5870</v>
      </c>
      <c r="AB14" s="77">
        <v>11349.3</v>
      </c>
      <c r="AC14" s="77">
        <v>13683</v>
      </c>
      <c r="AD14" s="77">
        <v>14244.1</v>
      </c>
      <c r="AE14" s="77"/>
      <c r="AF14" s="77">
        <v>13056.7</v>
      </c>
      <c r="AG14" s="44">
        <v>12960.5</v>
      </c>
      <c r="AH14" s="44">
        <v>12034.6</v>
      </c>
      <c r="AI14" s="44">
        <v>12198.5</v>
      </c>
      <c r="AJ14" s="876">
        <v>11689.5</v>
      </c>
      <c r="AK14" s="876">
        <v>11782.3</v>
      </c>
      <c r="AL14" s="876">
        <v>11850.2</v>
      </c>
      <c r="AM14" s="876">
        <v>11828.7</v>
      </c>
      <c r="AN14" s="876">
        <v>11757.7</v>
      </c>
      <c r="AO14" s="876">
        <v>11700.7</v>
      </c>
    </row>
    <row r="15" spans="1:41" ht="12.5">
      <c r="A15" s="129" t="s">
        <v>259</v>
      </c>
      <c r="B15" s="122"/>
      <c r="C15" s="122"/>
      <c r="D15" s="122"/>
      <c r="E15" s="122"/>
      <c r="F15" s="122"/>
      <c r="G15" s="122"/>
      <c r="H15" s="122"/>
      <c r="I15" s="122"/>
      <c r="J15" s="122"/>
      <c r="K15" s="122"/>
      <c r="L15" s="122"/>
      <c r="M15" s="122"/>
      <c r="N15" s="122"/>
      <c r="O15" s="604">
        <v>-36.1</v>
      </c>
      <c r="P15" s="122">
        <v>-1.5</v>
      </c>
      <c r="Q15" s="122">
        <v>-8.5</v>
      </c>
      <c r="R15" s="122">
        <v>13</v>
      </c>
      <c r="S15" s="122">
        <v>-3.4</v>
      </c>
      <c r="T15" s="604">
        <v>4</v>
      </c>
      <c r="U15" s="122">
        <v>-12</v>
      </c>
      <c r="V15" s="122">
        <v>-17</v>
      </c>
      <c r="W15" s="122">
        <v>4.8</v>
      </c>
      <c r="X15" s="122">
        <v>-13.2</v>
      </c>
      <c r="Y15" s="122">
        <v>-1.7</v>
      </c>
      <c r="Z15" s="122">
        <v>3.6</v>
      </c>
      <c r="AA15" s="323">
        <v>287.5</v>
      </c>
      <c r="AB15" s="77">
        <v>93.3</v>
      </c>
      <c r="AC15" s="77">
        <v>6.7</v>
      </c>
      <c r="AD15" s="77">
        <v>4.0999999999999996</v>
      </c>
      <c r="AE15" s="77"/>
      <c r="AF15" s="77">
        <v>15.1</v>
      </c>
      <c r="AG15" s="44">
        <v>-0.7</v>
      </c>
      <c r="AH15" s="44">
        <v>-7.1</v>
      </c>
      <c r="AI15" s="44">
        <v>1.4</v>
      </c>
      <c r="AJ15" s="876">
        <v>-4.2</v>
      </c>
      <c r="AK15" s="876">
        <v>0.8</v>
      </c>
      <c r="AL15" s="876">
        <v>0.6</v>
      </c>
      <c r="AM15" s="876">
        <v>-0.2</v>
      </c>
      <c r="AN15" s="876">
        <v>-0.6</v>
      </c>
      <c r="AO15" s="876">
        <v>-0.5</v>
      </c>
    </row>
    <row r="16" spans="1:41" ht="12.5">
      <c r="A16" s="129"/>
      <c r="B16" s="122"/>
      <c r="C16" s="122"/>
      <c r="D16" s="122"/>
      <c r="E16" s="122"/>
      <c r="F16" s="122"/>
      <c r="G16" s="122"/>
      <c r="H16" s="122"/>
      <c r="I16" s="122"/>
      <c r="J16" s="122"/>
      <c r="K16" s="122"/>
      <c r="L16" s="122"/>
      <c r="M16" s="122"/>
      <c r="N16" s="122"/>
      <c r="O16" s="604"/>
      <c r="P16" s="122"/>
      <c r="Q16" s="122"/>
      <c r="R16" s="122"/>
      <c r="S16" s="122"/>
      <c r="T16" s="604"/>
      <c r="U16" s="122"/>
      <c r="V16" s="122"/>
      <c r="W16" s="122"/>
      <c r="X16" s="122"/>
      <c r="Y16" s="122"/>
      <c r="Z16" s="60"/>
      <c r="AA16" s="323"/>
      <c r="AB16" s="58"/>
      <c r="AC16" s="58"/>
      <c r="AD16" s="58"/>
      <c r="AE16" s="58"/>
      <c r="AF16" s="58"/>
      <c r="AG16" s="742"/>
      <c r="AH16" s="44"/>
      <c r="AI16" s="44"/>
      <c r="AJ16" s="876"/>
      <c r="AK16" s="876"/>
      <c r="AL16" s="876"/>
      <c r="AM16" s="876"/>
      <c r="AN16" s="876"/>
      <c r="AO16" s="876"/>
    </row>
    <row r="17" spans="1:41" ht="13">
      <c r="A17" s="128" t="s">
        <v>261</v>
      </c>
      <c r="B17" s="122"/>
      <c r="C17" s="122"/>
      <c r="D17" s="122"/>
      <c r="E17" s="122"/>
      <c r="F17" s="122"/>
      <c r="G17" s="122"/>
      <c r="H17" s="122"/>
      <c r="I17" s="122"/>
      <c r="J17" s="122"/>
      <c r="K17" s="122"/>
      <c r="L17" s="122"/>
      <c r="M17" s="122"/>
      <c r="N17" s="122"/>
      <c r="O17" s="604"/>
      <c r="P17" s="122"/>
      <c r="Q17" s="122"/>
      <c r="R17" s="122"/>
      <c r="S17" s="122"/>
      <c r="T17" s="604"/>
      <c r="U17" s="122"/>
      <c r="V17" s="122"/>
      <c r="W17" s="122"/>
      <c r="X17" s="122"/>
      <c r="Y17" s="122"/>
      <c r="Z17" s="60"/>
      <c r="AA17" s="323"/>
      <c r="AB17" s="58"/>
      <c r="AC17" s="58"/>
      <c r="AD17" s="58"/>
      <c r="AE17" s="58"/>
      <c r="AF17" s="58"/>
      <c r="AG17" s="742"/>
      <c r="AH17" s="58"/>
      <c r="AI17" s="58"/>
      <c r="AJ17" s="875"/>
      <c r="AK17" s="875"/>
      <c r="AL17" s="875"/>
      <c r="AM17" s="875"/>
      <c r="AN17" s="875"/>
      <c r="AO17" s="875"/>
    </row>
    <row r="18" spans="1:41" ht="12.5">
      <c r="A18" s="129" t="s">
        <v>256</v>
      </c>
      <c r="B18" s="122">
        <v>352.7</v>
      </c>
      <c r="C18" s="122">
        <v>452.2</v>
      </c>
      <c r="D18" s="122">
        <v>612.9</v>
      </c>
      <c r="E18" s="122">
        <v>1012.6</v>
      </c>
      <c r="F18" s="122">
        <v>1294.8</v>
      </c>
      <c r="G18" s="122">
        <v>1276.9000000000001</v>
      </c>
      <c r="H18" s="122">
        <v>1793.6</v>
      </c>
      <c r="I18" s="122">
        <v>1752.5</v>
      </c>
      <c r="J18" s="122">
        <v>1288.3</v>
      </c>
      <c r="K18" s="122">
        <v>1868.3</v>
      </c>
      <c r="L18" s="122">
        <v>2355.5</v>
      </c>
      <c r="M18" s="122">
        <v>2662.7</v>
      </c>
      <c r="N18" s="122">
        <v>2745.1</v>
      </c>
      <c r="O18" s="604">
        <v>1252.0999999999999</v>
      </c>
      <c r="P18" s="122">
        <v>1398.8</v>
      </c>
      <c r="Q18" s="122">
        <v>1652.7</v>
      </c>
      <c r="R18" s="122">
        <v>2023.6</v>
      </c>
      <c r="S18" s="122">
        <v>2773.2</v>
      </c>
      <c r="T18" s="604">
        <v>5253</v>
      </c>
      <c r="U18" s="122">
        <v>5607</v>
      </c>
      <c r="V18" s="122">
        <v>5016</v>
      </c>
      <c r="W18" s="122">
        <v>6415</v>
      </c>
      <c r="X18" s="122">
        <v>6281</v>
      </c>
      <c r="Y18" s="122">
        <v>4856</v>
      </c>
      <c r="Z18" s="122">
        <v>4963</v>
      </c>
      <c r="AA18" s="323">
        <v>5179</v>
      </c>
      <c r="AB18" s="77">
        <v>4716.8</v>
      </c>
      <c r="AC18" s="77">
        <v>5862.3</v>
      </c>
      <c r="AD18" s="77">
        <v>7428.5</v>
      </c>
      <c r="AE18" s="77">
        <v>8237</v>
      </c>
      <c r="AF18" s="77">
        <v>9038.7000000000007</v>
      </c>
      <c r="AG18" s="44">
        <v>8377.9</v>
      </c>
      <c r="AH18" s="58">
        <v>7530.8</v>
      </c>
      <c r="AI18" s="58">
        <v>9135.4</v>
      </c>
      <c r="AJ18" s="875">
        <v>9463.1</v>
      </c>
      <c r="AK18" s="875">
        <v>11998.3</v>
      </c>
      <c r="AL18" s="875">
        <v>13640.5</v>
      </c>
      <c r="AM18" s="875">
        <v>13989.7</v>
      </c>
      <c r="AN18" s="875">
        <v>14197.5</v>
      </c>
      <c r="AO18" s="875">
        <v>14357.4</v>
      </c>
    </row>
    <row r="19" spans="1:41" ht="12.5">
      <c r="A19" s="129" t="s">
        <v>257</v>
      </c>
      <c r="B19" s="122"/>
      <c r="C19" s="122"/>
      <c r="D19" s="122"/>
      <c r="E19" s="122"/>
      <c r="F19" s="122"/>
      <c r="G19" s="122"/>
      <c r="H19" s="122"/>
      <c r="I19" s="122"/>
      <c r="J19" s="122"/>
      <c r="K19" s="122"/>
      <c r="L19" s="122"/>
      <c r="M19" s="122"/>
      <c r="N19" s="122"/>
      <c r="O19" s="604">
        <v>186.9</v>
      </c>
      <c r="P19" s="122">
        <v>199.6</v>
      </c>
      <c r="Q19" s="122">
        <v>227.7</v>
      </c>
      <c r="R19" s="122">
        <v>259</v>
      </c>
      <c r="S19" s="122">
        <v>397.5</v>
      </c>
      <c r="T19" s="604"/>
      <c r="U19" s="122"/>
      <c r="V19" s="122"/>
      <c r="W19" s="122"/>
      <c r="X19" s="122"/>
      <c r="Y19" s="122"/>
      <c r="Z19" s="122"/>
      <c r="AA19" s="323"/>
      <c r="AB19" s="77"/>
      <c r="AC19" s="77">
        <v>93.6</v>
      </c>
      <c r="AD19" s="77">
        <v>102.1</v>
      </c>
      <c r="AE19" s="77"/>
      <c r="AF19" s="77">
        <v>115.4</v>
      </c>
      <c r="AG19" s="44">
        <v>139.30000000000001</v>
      </c>
      <c r="AH19" s="58">
        <v>158.9</v>
      </c>
      <c r="AI19" s="58">
        <v>168</v>
      </c>
      <c r="AJ19" s="875">
        <v>170.3</v>
      </c>
      <c r="AK19" s="875">
        <v>179.5</v>
      </c>
      <c r="AL19" s="875">
        <v>186</v>
      </c>
      <c r="AM19" s="875">
        <v>190.7</v>
      </c>
      <c r="AN19" s="875">
        <v>195.6</v>
      </c>
      <c r="AO19" s="875">
        <v>137</v>
      </c>
    </row>
    <row r="20" spans="1:41" ht="12.5">
      <c r="A20" s="129" t="s">
        <v>258</v>
      </c>
      <c r="B20" s="122"/>
      <c r="C20" s="122"/>
      <c r="D20" s="122"/>
      <c r="E20" s="122"/>
      <c r="F20" s="122"/>
      <c r="G20" s="122"/>
      <c r="H20" s="122"/>
      <c r="I20" s="122"/>
      <c r="J20" s="122"/>
      <c r="K20" s="122"/>
      <c r="L20" s="122"/>
      <c r="M20" s="122"/>
      <c r="N20" s="122"/>
      <c r="O20" s="604">
        <v>669.9</v>
      </c>
      <c r="P20" s="122">
        <v>700.7</v>
      </c>
      <c r="Q20" s="122">
        <v>725.9</v>
      </c>
      <c r="R20" s="122">
        <v>781.3</v>
      </c>
      <c r="S20" s="122">
        <v>697.6</v>
      </c>
      <c r="T20" s="604"/>
      <c r="U20" s="122"/>
      <c r="V20" s="122"/>
      <c r="W20" s="122"/>
      <c r="X20" s="122"/>
      <c r="Y20" s="122"/>
      <c r="Z20" s="122"/>
      <c r="AA20" s="323"/>
      <c r="AB20" s="77"/>
      <c r="AC20" s="77">
        <v>6264</v>
      </c>
      <c r="AD20" s="77">
        <v>7277.4</v>
      </c>
      <c r="AE20" s="77"/>
      <c r="AF20" s="77">
        <v>7832.4</v>
      </c>
      <c r="AG20" s="44">
        <v>6016.2</v>
      </c>
      <c r="AH20" s="44">
        <v>4739.7</v>
      </c>
      <c r="AI20" s="44">
        <v>5437.6</v>
      </c>
      <c r="AJ20" s="876">
        <v>5555.7</v>
      </c>
      <c r="AK20" s="876">
        <v>6685.1</v>
      </c>
      <c r="AL20" s="876">
        <v>7333.6</v>
      </c>
      <c r="AM20" s="876">
        <v>7335.9</v>
      </c>
      <c r="AN20" s="876">
        <v>7338.2</v>
      </c>
      <c r="AO20" s="876">
        <v>7340.6</v>
      </c>
    </row>
    <row r="21" spans="1:41" ht="12.5">
      <c r="A21" s="129" t="s">
        <v>259</v>
      </c>
      <c r="B21" s="122"/>
      <c r="C21" s="122"/>
      <c r="D21" s="122"/>
      <c r="E21" s="122"/>
      <c r="F21" s="122"/>
      <c r="G21" s="122"/>
      <c r="H21" s="122"/>
      <c r="I21" s="122"/>
      <c r="J21" s="122"/>
      <c r="K21" s="122"/>
      <c r="L21" s="122"/>
      <c r="M21" s="122"/>
      <c r="N21" s="122"/>
      <c r="O21" s="604">
        <v>-3.5</v>
      </c>
      <c r="P21" s="122">
        <v>4.5999999999999996</v>
      </c>
      <c r="Q21" s="122">
        <v>3.6</v>
      </c>
      <c r="R21" s="122">
        <v>-3.2</v>
      </c>
      <c r="S21" s="122">
        <v>-10.7</v>
      </c>
      <c r="T21" s="604"/>
      <c r="U21" s="122"/>
      <c r="V21" s="122"/>
      <c r="W21" s="122"/>
      <c r="X21" s="122"/>
      <c r="Y21" s="122"/>
      <c r="Z21" s="122"/>
      <c r="AA21" s="323"/>
      <c r="AB21" s="77"/>
      <c r="AC21" s="77">
        <v>17.399999999999999</v>
      </c>
      <c r="AD21" s="77">
        <v>16.2</v>
      </c>
      <c r="AE21" s="77"/>
      <c r="AF21" s="77">
        <v>5.3</v>
      </c>
      <c r="AG21" s="44">
        <v>-23.2</v>
      </c>
      <c r="AH21" s="44">
        <v>-21.2</v>
      </c>
      <c r="AI21" s="44">
        <v>14.7</v>
      </c>
      <c r="AJ21" s="876">
        <v>2.2000000000000002</v>
      </c>
      <c r="AK21" s="876">
        <v>20.3</v>
      </c>
      <c r="AL21" s="876">
        <v>9.6999999999999993</v>
      </c>
      <c r="AM21" s="876">
        <v>0</v>
      </c>
      <c r="AN21" s="876">
        <v>0</v>
      </c>
      <c r="AO21" s="876">
        <v>0</v>
      </c>
    </row>
    <row r="22" spans="1:41" ht="12.5">
      <c r="A22" s="129"/>
      <c r="B22" s="122"/>
      <c r="C22" s="122"/>
      <c r="D22" s="122"/>
      <c r="E22" s="122"/>
      <c r="F22" s="122"/>
      <c r="G22" s="122"/>
      <c r="H22" s="122"/>
      <c r="I22" s="122"/>
      <c r="J22" s="122"/>
      <c r="K22" s="122"/>
      <c r="L22" s="122"/>
      <c r="M22" s="122"/>
      <c r="N22" s="122"/>
      <c r="O22" s="604"/>
      <c r="P22" s="122"/>
      <c r="Q22" s="122"/>
      <c r="R22" s="122"/>
      <c r="S22" s="122"/>
      <c r="T22" s="604"/>
      <c r="U22" s="122"/>
      <c r="V22" s="122"/>
      <c r="W22" s="122"/>
      <c r="X22" s="122"/>
      <c r="Y22" s="122"/>
      <c r="Z22" s="60"/>
      <c r="AA22" s="323"/>
      <c r="AB22" s="58"/>
      <c r="AC22" s="58"/>
      <c r="AD22" s="58"/>
      <c r="AE22" s="58"/>
      <c r="AF22" s="58"/>
      <c r="AG22" s="742"/>
      <c r="AH22" s="44"/>
      <c r="AI22" s="44"/>
      <c r="AJ22" s="876"/>
      <c r="AK22" s="876"/>
      <c r="AL22" s="876"/>
      <c r="AM22" s="876"/>
      <c r="AN22" s="876"/>
      <c r="AO22" s="876"/>
    </row>
    <row r="23" spans="1:41" ht="13">
      <c r="A23" s="128" t="s">
        <v>262</v>
      </c>
      <c r="B23" s="122"/>
      <c r="C23" s="122"/>
      <c r="D23" s="122"/>
      <c r="E23" s="122"/>
      <c r="F23" s="122"/>
      <c r="G23" s="122"/>
      <c r="H23" s="122"/>
      <c r="I23" s="122"/>
      <c r="J23" s="122"/>
      <c r="K23" s="122"/>
      <c r="L23" s="122"/>
      <c r="M23" s="122"/>
      <c r="N23" s="122"/>
      <c r="O23" s="604"/>
      <c r="P23" s="122"/>
      <c r="Q23" s="122"/>
      <c r="R23" s="122"/>
      <c r="S23" s="122"/>
      <c r="T23" s="1"/>
      <c r="U23" s="122"/>
      <c r="V23" s="122"/>
      <c r="W23" s="122"/>
      <c r="X23" s="122"/>
      <c r="Y23" s="122"/>
      <c r="Z23" s="122"/>
      <c r="AA23" s="122"/>
      <c r="AB23" s="122"/>
      <c r="AC23" s="122"/>
      <c r="AD23" s="122"/>
      <c r="AE23" s="122"/>
      <c r="AF23" s="122"/>
      <c r="AG23" s="743"/>
      <c r="AH23" s="58"/>
      <c r="AI23" s="58"/>
      <c r="AJ23" s="875"/>
      <c r="AK23" s="875"/>
      <c r="AL23" s="875"/>
      <c r="AM23" s="875"/>
      <c r="AN23" s="875"/>
      <c r="AO23" s="875"/>
    </row>
    <row r="24" spans="1:41" ht="12.5">
      <c r="A24" s="129" t="s">
        <v>256</v>
      </c>
      <c r="B24" s="122">
        <v>336.9</v>
      </c>
      <c r="C24" s="122">
        <v>275.8</v>
      </c>
      <c r="D24" s="122">
        <v>345.1</v>
      </c>
      <c r="E24" s="122">
        <v>390.3</v>
      </c>
      <c r="F24" s="122">
        <v>411</v>
      </c>
      <c r="G24" s="122">
        <v>454.4</v>
      </c>
      <c r="H24" s="122">
        <v>496.6</v>
      </c>
      <c r="I24" s="122">
        <v>602.9</v>
      </c>
      <c r="J24" s="122">
        <v>609</v>
      </c>
      <c r="K24" s="122"/>
      <c r="L24" s="122">
        <v>778.9</v>
      </c>
      <c r="M24" s="122"/>
      <c r="N24" s="122"/>
      <c r="O24" s="604">
        <v>729.3</v>
      </c>
      <c r="P24" s="122">
        <v>820.8</v>
      </c>
      <c r="Q24" s="122">
        <v>848.3</v>
      </c>
      <c r="R24" s="122">
        <v>928.1</v>
      </c>
      <c r="S24" s="122">
        <v>974.7</v>
      </c>
      <c r="T24" s="604">
        <v>682</v>
      </c>
      <c r="U24" s="122">
        <v>792</v>
      </c>
      <c r="V24" s="122">
        <v>830</v>
      </c>
      <c r="W24" s="122">
        <v>946</v>
      </c>
      <c r="X24" s="122">
        <v>1070</v>
      </c>
      <c r="Y24" s="122">
        <v>1094</v>
      </c>
      <c r="Z24" s="122">
        <v>1165</v>
      </c>
      <c r="AA24" s="323">
        <v>1216</v>
      </c>
      <c r="AB24" s="58">
        <v>1302.4000000000001</v>
      </c>
      <c r="AC24" s="58">
        <v>1256.0999999999999</v>
      </c>
      <c r="AD24" s="58">
        <v>1410.8</v>
      </c>
      <c r="AE24" s="58">
        <v>1369.1</v>
      </c>
      <c r="AF24" s="58">
        <v>1418.2</v>
      </c>
      <c r="AG24" s="58">
        <v>1390.6</v>
      </c>
      <c r="AH24" s="44">
        <v>1559</v>
      </c>
      <c r="AI24" s="44">
        <v>1812.5</v>
      </c>
      <c r="AJ24" s="876">
        <v>1979.3</v>
      </c>
      <c r="AK24" s="876">
        <v>2187.1999999999998</v>
      </c>
      <c r="AL24" s="876">
        <v>2389.8000000000002</v>
      </c>
      <c r="AM24" s="876">
        <v>2663</v>
      </c>
      <c r="AN24" s="876">
        <v>2966.6</v>
      </c>
      <c r="AO24" s="876">
        <v>3304.7</v>
      </c>
    </row>
    <row r="25" spans="1:41" ht="12.5">
      <c r="A25" s="129" t="s">
        <v>257</v>
      </c>
      <c r="B25" s="122"/>
      <c r="C25" s="122"/>
      <c r="D25" s="122"/>
      <c r="E25" s="122"/>
      <c r="F25" s="122"/>
      <c r="G25" s="122"/>
      <c r="H25" s="122"/>
      <c r="I25" s="122"/>
      <c r="J25" s="122"/>
      <c r="K25" s="122"/>
      <c r="L25" s="122"/>
      <c r="M25" s="122"/>
      <c r="N25" s="122"/>
      <c r="O25" s="604">
        <v>130.19999999999999</v>
      </c>
      <c r="P25" s="122">
        <v>139.80000000000001</v>
      </c>
      <c r="Q25" s="122">
        <v>141.30000000000001</v>
      </c>
      <c r="R25" s="122">
        <v>142.69999999999999</v>
      </c>
      <c r="S25" s="122">
        <v>144.1</v>
      </c>
      <c r="T25" s="604"/>
      <c r="U25" s="122"/>
      <c r="V25" s="122"/>
      <c r="W25" s="122"/>
      <c r="X25" s="122"/>
      <c r="Y25" s="122"/>
      <c r="Z25" s="122"/>
      <c r="AA25" s="323"/>
      <c r="AB25" s="77"/>
      <c r="AC25" s="77">
        <v>120.4</v>
      </c>
      <c r="AD25" s="77">
        <v>130.4</v>
      </c>
      <c r="AE25" s="77"/>
      <c r="AF25" s="77">
        <v>141.4</v>
      </c>
      <c r="AG25" s="44">
        <v>148.1</v>
      </c>
      <c r="AH25" s="58">
        <v>154.80000000000001</v>
      </c>
      <c r="AI25" s="58">
        <v>163</v>
      </c>
      <c r="AJ25" s="875">
        <v>169.5</v>
      </c>
      <c r="AK25" s="875">
        <v>178</v>
      </c>
      <c r="AL25" s="875">
        <v>187.1</v>
      </c>
      <c r="AM25" s="875">
        <v>196.6</v>
      </c>
      <c r="AN25" s="875">
        <v>206.7</v>
      </c>
      <c r="AO25" s="875">
        <v>217.2</v>
      </c>
    </row>
    <row r="26" spans="1:41" ht="12.5">
      <c r="A26" s="129" t="s">
        <v>258</v>
      </c>
      <c r="B26" s="122"/>
      <c r="C26" s="122"/>
      <c r="D26" s="122"/>
      <c r="E26" s="122"/>
      <c r="F26" s="122"/>
      <c r="G26" s="122"/>
      <c r="H26" s="122"/>
      <c r="I26" s="122"/>
      <c r="J26" s="122"/>
      <c r="K26" s="122"/>
      <c r="L26" s="122"/>
      <c r="M26" s="122"/>
      <c r="N26" s="122"/>
      <c r="O26" s="604">
        <v>560</v>
      </c>
      <c r="P26" s="122">
        <v>587.1</v>
      </c>
      <c r="Q26" s="122">
        <v>600.4</v>
      </c>
      <c r="R26" s="122">
        <v>650.4</v>
      </c>
      <c r="S26" s="122">
        <v>676.4</v>
      </c>
      <c r="T26" s="604"/>
      <c r="U26" s="122"/>
      <c r="V26" s="122"/>
      <c r="W26" s="122"/>
      <c r="X26" s="122"/>
      <c r="Y26" s="122"/>
      <c r="Z26" s="122"/>
      <c r="AA26" s="323"/>
      <c r="AB26" s="77"/>
      <c r="AC26" s="77"/>
      <c r="AD26" s="77"/>
      <c r="AE26" s="77"/>
      <c r="AF26" s="77">
        <v>1003.1</v>
      </c>
      <c r="AG26" s="44">
        <v>938.7</v>
      </c>
      <c r="AH26" s="122">
        <v>1007.1</v>
      </c>
      <c r="AI26" s="122">
        <v>1112.0999999999999</v>
      </c>
      <c r="AJ26" s="878">
        <v>1167.7</v>
      </c>
      <c r="AK26" s="878">
        <v>1228.5</v>
      </c>
      <c r="AL26" s="878">
        <v>1277.5999999999999</v>
      </c>
      <c r="AM26" s="878">
        <v>1354.3</v>
      </c>
      <c r="AN26" s="878">
        <v>1435.5</v>
      </c>
      <c r="AO26" s="878">
        <v>1521.6</v>
      </c>
    </row>
    <row r="27" spans="1:41" ht="12.5">
      <c r="A27" s="129" t="s">
        <v>259</v>
      </c>
      <c r="B27" s="122"/>
      <c r="C27" s="122"/>
      <c r="D27" s="122"/>
      <c r="E27" s="122"/>
      <c r="F27" s="122"/>
      <c r="G27" s="122"/>
      <c r="H27" s="122"/>
      <c r="I27" s="122"/>
      <c r="J27" s="122"/>
      <c r="K27" s="122"/>
      <c r="L27" s="122"/>
      <c r="M27" s="122"/>
      <c r="N27" s="122"/>
      <c r="O27" s="604">
        <v>-5.8</v>
      </c>
      <c r="P27" s="122">
        <v>4.8</v>
      </c>
      <c r="Q27" s="122">
        <v>2.2999999999999998</v>
      </c>
      <c r="R27" s="122">
        <v>8.3000000000000007</v>
      </c>
      <c r="S27" s="122">
        <v>4</v>
      </c>
      <c r="T27" s="604"/>
      <c r="U27" s="122"/>
      <c r="V27" s="122"/>
      <c r="W27" s="122"/>
      <c r="X27" s="122"/>
      <c r="Y27" s="122"/>
      <c r="Z27" s="122"/>
      <c r="AA27" s="323"/>
      <c r="AB27" s="77"/>
      <c r="AC27" s="77"/>
      <c r="AD27" s="77"/>
      <c r="AE27" s="77"/>
      <c r="AF27" s="77">
        <v>-0.6</v>
      </c>
      <c r="AG27" s="44">
        <v>-6.4</v>
      </c>
      <c r="AH27" s="58">
        <v>7.3</v>
      </c>
      <c r="AI27" s="58">
        <v>10.4</v>
      </c>
      <c r="AJ27" s="875">
        <v>5</v>
      </c>
      <c r="AK27" s="875">
        <v>5.2</v>
      </c>
      <c r="AL27" s="875">
        <v>4</v>
      </c>
      <c r="AM27" s="875">
        <v>6</v>
      </c>
      <c r="AN27" s="875">
        <v>6</v>
      </c>
      <c r="AO27" s="875">
        <v>6</v>
      </c>
    </row>
    <row r="28" spans="1:41" ht="12.5">
      <c r="A28" s="129"/>
      <c r="B28" s="122"/>
      <c r="C28" s="122"/>
      <c r="D28" s="122"/>
      <c r="E28" s="122"/>
      <c r="F28" s="122"/>
      <c r="G28" s="122"/>
      <c r="H28" s="122"/>
      <c r="I28" s="122"/>
      <c r="J28" s="122"/>
      <c r="K28" s="122"/>
      <c r="L28" s="122"/>
      <c r="M28" s="122"/>
      <c r="N28" s="122"/>
      <c r="O28" s="604"/>
      <c r="P28" s="122"/>
      <c r="Q28" s="122"/>
      <c r="R28" s="122"/>
      <c r="S28" s="122"/>
      <c r="T28" s="604"/>
      <c r="U28" s="122"/>
      <c r="V28" s="122"/>
      <c r="W28" s="122"/>
      <c r="X28" s="122"/>
      <c r="Y28" s="122"/>
      <c r="Z28" s="60"/>
      <c r="AA28" s="323"/>
      <c r="AB28" s="58"/>
      <c r="AC28" s="58"/>
      <c r="AD28" s="58"/>
      <c r="AE28" s="58"/>
      <c r="AF28" s="58"/>
      <c r="AG28" s="742"/>
      <c r="AH28" s="44"/>
      <c r="AI28" s="44"/>
      <c r="AJ28" s="876"/>
      <c r="AK28" s="876"/>
      <c r="AL28" s="876"/>
      <c r="AM28" s="876"/>
      <c r="AN28" s="876"/>
      <c r="AO28" s="876"/>
    </row>
    <row r="29" spans="1:41" ht="13">
      <c r="A29" s="128" t="s">
        <v>263</v>
      </c>
      <c r="B29" s="122"/>
      <c r="C29" s="122"/>
      <c r="D29" s="122"/>
      <c r="E29" s="122"/>
      <c r="F29" s="122"/>
      <c r="G29" s="122"/>
      <c r="H29" s="122"/>
      <c r="I29" s="122"/>
      <c r="J29" s="122"/>
      <c r="K29" s="122"/>
      <c r="L29" s="122"/>
      <c r="M29" s="122"/>
      <c r="N29" s="122"/>
      <c r="O29" s="604"/>
      <c r="P29" s="122"/>
      <c r="Q29" s="122"/>
      <c r="R29" s="122"/>
      <c r="S29" s="122"/>
      <c r="T29" s="604"/>
      <c r="U29" s="122"/>
      <c r="V29" s="122"/>
      <c r="W29" s="122"/>
      <c r="X29" s="122"/>
      <c r="Y29" s="122"/>
      <c r="Z29" s="122"/>
      <c r="AA29" s="323"/>
      <c r="AB29" s="58"/>
      <c r="AC29" s="58"/>
      <c r="AD29" s="58"/>
      <c r="AE29" s="58"/>
      <c r="AF29" s="58"/>
      <c r="AG29" s="742"/>
      <c r="AH29" s="58"/>
      <c r="AI29" s="58"/>
      <c r="AJ29" s="875"/>
      <c r="AK29" s="875"/>
      <c r="AL29" s="875"/>
      <c r="AM29" s="875"/>
      <c r="AN29" s="875"/>
      <c r="AO29" s="875"/>
    </row>
    <row r="30" spans="1:41" ht="12.5">
      <c r="A30" s="129" t="s">
        <v>264</v>
      </c>
      <c r="B30" s="122">
        <v>49</v>
      </c>
      <c r="C30" s="122">
        <v>52.3</v>
      </c>
      <c r="D30" s="122">
        <v>59.2</v>
      </c>
      <c r="E30" s="122">
        <v>65.099999999999994</v>
      </c>
      <c r="F30" s="122">
        <v>66.3</v>
      </c>
      <c r="G30" s="122">
        <v>72.900000000000006</v>
      </c>
      <c r="H30" s="122">
        <v>80.2</v>
      </c>
      <c r="I30" s="122">
        <v>89.9</v>
      </c>
      <c r="J30" s="122">
        <v>88.5</v>
      </c>
      <c r="K30" s="122"/>
      <c r="L30" s="122">
        <v>103</v>
      </c>
      <c r="M30" s="121"/>
      <c r="N30" s="121"/>
      <c r="O30" s="604">
        <v>193.8</v>
      </c>
      <c r="P30" s="122">
        <v>228.7</v>
      </c>
      <c r="Q30" s="122">
        <v>263.7</v>
      </c>
      <c r="R30" s="122">
        <v>301.3</v>
      </c>
      <c r="S30" s="122">
        <v>337.7</v>
      </c>
      <c r="T30" s="604"/>
      <c r="U30" s="122"/>
      <c r="V30" s="122"/>
      <c r="W30" s="122"/>
      <c r="X30" s="122"/>
      <c r="Y30" s="122"/>
      <c r="Z30" s="122"/>
      <c r="AA30" s="323"/>
      <c r="AB30" s="77"/>
      <c r="AC30" s="77"/>
      <c r="AD30" s="77"/>
      <c r="AE30" s="77"/>
      <c r="AF30" s="77"/>
      <c r="AG30" s="147"/>
      <c r="AH30" s="58"/>
      <c r="AI30" s="58"/>
      <c r="AJ30" s="875"/>
      <c r="AK30" s="875"/>
      <c r="AL30" s="875"/>
      <c r="AM30" s="875"/>
      <c r="AN30" s="875"/>
      <c r="AO30" s="875"/>
    </row>
    <row r="31" spans="1:41" ht="12.5">
      <c r="A31" s="129" t="s">
        <v>257</v>
      </c>
      <c r="B31" s="122"/>
      <c r="C31" s="122"/>
      <c r="D31" s="122"/>
      <c r="E31" s="122"/>
      <c r="F31" s="122"/>
      <c r="G31" s="122"/>
      <c r="H31" s="122"/>
      <c r="I31" s="122"/>
      <c r="J31" s="122"/>
      <c r="K31" s="122"/>
      <c r="L31" s="122"/>
      <c r="M31" s="121"/>
      <c r="N31" s="121"/>
      <c r="O31" s="604">
        <v>181.6</v>
      </c>
      <c r="P31" s="122">
        <v>189</v>
      </c>
      <c r="Q31" s="122">
        <v>209</v>
      </c>
      <c r="R31" s="122">
        <v>225.7</v>
      </c>
      <c r="S31" s="122">
        <v>249.8</v>
      </c>
      <c r="T31" s="604"/>
      <c r="U31" s="122"/>
      <c r="V31" s="122"/>
      <c r="W31" s="122"/>
      <c r="X31" s="122"/>
      <c r="Y31" s="122"/>
      <c r="Z31" s="122"/>
      <c r="AA31" s="323"/>
      <c r="AB31" s="77"/>
      <c r="AC31" s="77"/>
      <c r="AD31" s="77"/>
      <c r="AE31" s="77"/>
      <c r="AF31" s="77"/>
      <c r="AG31" s="147"/>
      <c r="AH31" s="58"/>
      <c r="AI31" s="58"/>
      <c r="AJ31" s="875"/>
      <c r="AK31" s="875"/>
      <c r="AL31" s="875"/>
      <c r="AM31" s="875"/>
      <c r="AN31" s="875"/>
      <c r="AO31" s="875"/>
    </row>
    <row r="32" spans="1:41" ht="12.5">
      <c r="A32" s="129" t="s">
        <v>258</v>
      </c>
      <c r="B32" s="122"/>
      <c r="C32" s="122"/>
      <c r="D32" s="122"/>
      <c r="E32" s="122"/>
      <c r="F32" s="122"/>
      <c r="G32" s="122"/>
      <c r="H32" s="122"/>
      <c r="I32" s="122"/>
      <c r="J32" s="122"/>
      <c r="K32" s="122"/>
      <c r="L32" s="122"/>
      <c r="M32" s="121"/>
      <c r="N32" s="121"/>
      <c r="O32" s="604">
        <v>106.7</v>
      </c>
      <c r="P32" s="122">
        <v>121</v>
      </c>
      <c r="Q32" s="122">
        <v>126.2</v>
      </c>
      <c r="R32" s="122">
        <v>133.5</v>
      </c>
      <c r="S32" s="122">
        <v>135.19999999999999</v>
      </c>
      <c r="T32" s="604"/>
      <c r="U32" s="122"/>
      <c r="V32" s="122"/>
      <c r="W32" s="122"/>
      <c r="X32" s="122"/>
      <c r="Y32" s="122"/>
      <c r="Z32" s="122"/>
      <c r="AA32" s="323"/>
      <c r="AB32" s="77"/>
      <c r="AC32" s="77"/>
      <c r="AD32" s="77"/>
      <c r="AE32" s="77"/>
      <c r="AF32" s="77"/>
      <c r="AG32" s="147"/>
      <c r="AH32" s="58"/>
      <c r="AI32" s="58"/>
      <c r="AJ32" s="875"/>
      <c r="AK32" s="875"/>
      <c r="AL32" s="875"/>
      <c r="AM32" s="875"/>
      <c r="AN32" s="875"/>
      <c r="AO32" s="875"/>
    </row>
    <row r="33" spans="1:41" ht="12.5">
      <c r="A33" s="129" t="s">
        <v>259</v>
      </c>
      <c r="B33" s="122"/>
      <c r="C33" s="122"/>
      <c r="D33" s="122"/>
      <c r="E33" s="122"/>
      <c r="F33" s="122"/>
      <c r="G33" s="122"/>
      <c r="H33" s="122"/>
      <c r="I33" s="122"/>
      <c r="J33" s="122"/>
      <c r="K33" s="122"/>
      <c r="L33" s="122"/>
      <c r="M33" s="121"/>
      <c r="N33" s="121"/>
      <c r="O33" s="604">
        <v>-0.4</v>
      </c>
      <c r="P33" s="122">
        <v>13.4</v>
      </c>
      <c r="Q33" s="122">
        <v>4.3</v>
      </c>
      <c r="R33" s="122">
        <v>5.0999999999999996</v>
      </c>
      <c r="S33" s="122">
        <v>1.3</v>
      </c>
      <c r="T33" s="604"/>
      <c r="U33" s="122"/>
      <c r="V33" s="122"/>
      <c r="W33" s="122"/>
      <c r="X33" s="122"/>
      <c r="Y33" s="122"/>
      <c r="Z33" s="122"/>
      <c r="AA33" s="323"/>
      <c r="AB33" s="77"/>
      <c r="AC33" s="77"/>
      <c r="AD33" s="77"/>
      <c r="AE33" s="77"/>
      <c r="AF33" s="77"/>
      <c r="AG33" s="147"/>
      <c r="AH33" s="58"/>
      <c r="AI33" s="58"/>
      <c r="AJ33" s="875"/>
      <c r="AK33" s="875"/>
      <c r="AL33" s="875"/>
      <c r="AM33" s="875"/>
      <c r="AN33" s="875"/>
      <c r="AO33" s="875"/>
    </row>
    <row r="34" spans="1:41" ht="13.4" customHeight="1">
      <c r="A34" s="129"/>
      <c r="B34" s="122"/>
      <c r="C34" s="122"/>
      <c r="D34" s="122"/>
      <c r="E34" s="122"/>
      <c r="F34" s="122"/>
      <c r="G34" s="122"/>
      <c r="H34" s="122"/>
      <c r="I34" s="122"/>
      <c r="J34" s="122"/>
      <c r="K34" s="122"/>
      <c r="L34" s="122"/>
      <c r="M34" s="121"/>
      <c r="N34" s="121"/>
      <c r="O34" s="604"/>
      <c r="P34" s="122"/>
      <c r="Q34" s="122"/>
      <c r="R34" s="122"/>
      <c r="S34" s="122"/>
      <c r="T34" s="604"/>
      <c r="U34" s="122"/>
      <c r="V34" s="122"/>
      <c r="W34" s="122"/>
      <c r="X34" s="122"/>
      <c r="Y34" s="122"/>
      <c r="Z34" s="60"/>
      <c r="AA34" s="323"/>
      <c r="AB34" s="58"/>
      <c r="AC34" s="58"/>
      <c r="AD34" s="58"/>
      <c r="AE34" s="58"/>
      <c r="AF34" s="58"/>
      <c r="AG34" s="742"/>
      <c r="AH34" s="58"/>
      <c r="AI34" s="58"/>
      <c r="AJ34" s="875"/>
      <c r="AK34" s="875"/>
      <c r="AL34" s="875"/>
      <c r="AM34" s="875"/>
      <c r="AN34" s="875"/>
      <c r="AO34" s="875"/>
    </row>
    <row r="35" spans="1:41" ht="13.4" customHeight="1">
      <c r="A35" s="128" t="s">
        <v>265</v>
      </c>
      <c r="B35" s="122"/>
      <c r="C35" s="122"/>
      <c r="D35" s="122"/>
      <c r="E35" s="122"/>
      <c r="F35" s="122"/>
      <c r="G35" s="122"/>
      <c r="H35" s="122"/>
      <c r="I35" s="122"/>
      <c r="J35" s="122"/>
      <c r="K35" s="122"/>
      <c r="L35" s="122"/>
      <c r="M35" s="121"/>
      <c r="N35" s="121"/>
      <c r="O35" s="604"/>
      <c r="P35" s="122"/>
      <c r="Q35" s="122"/>
      <c r="R35" s="122"/>
      <c r="S35" s="122"/>
      <c r="T35" s="604"/>
      <c r="U35" s="122"/>
      <c r="V35" s="122"/>
      <c r="W35" s="122"/>
      <c r="X35" s="122"/>
      <c r="Y35" s="122"/>
      <c r="Z35" s="60"/>
      <c r="AA35" s="323"/>
      <c r="AB35" s="58"/>
      <c r="AC35" s="58"/>
      <c r="AD35" s="58"/>
      <c r="AE35" s="58"/>
      <c r="AF35" s="58"/>
      <c r="AG35" s="742"/>
      <c r="AH35" s="58"/>
      <c r="AI35" s="58"/>
      <c r="AJ35" s="875"/>
      <c r="AK35" s="875"/>
      <c r="AL35" s="875"/>
      <c r="AM35" s="875"/>
      <c r="AN35" s="875"/>
      <c r="AO35" s="875"/>
    </row>
    <row r="36" spans="1:41" ht="13.4" customHeight="1">
      <c r="A36" s="129" t="s">
        <v>256</v>
      </c>
      <c r="B36" s="122"/>
      <c r="C36" s="122"/>
      <c r="D36" s="122"/>
      <c r="E36" s="122"/>
      <c r="F36" s="122"/>
      <c r="G36" s="122"/>
      <c r="H36" s="122"/>
      <c r="I36" s="122"/>
      <c r="J36" s="122"/>
      <c r="K36" s="122"/>
      <c r="L36" s="122"/>
      <c r="M36" s="121"/>
      <c r="N36" s="121"/>
      <c r="O36" s="604"/>
      <c r="P36" s="122"/>
      <c r="Q36" s="122"/>
      <c r="R36" s="122"/>
      <c r="S36" s="122"/>
      <c r="T36" s="604">
        <v>229</v>
      </c>
      <c r="U36" s="122">
        <v>255</v>
      </c>
      <c r="V36" s="122">
        <v>294</v>
      </c>
      <c r="W36" s="122">
        <v>307</v>
      </c>
      <c r="X36" s="122">
        <v>348</v>
      </c>
      <c r="Y36" s="122">
        <v>386</v>
      </c>
      <c r="Z36" s="60">
        <v>453</v>
      </c>
      <c r="AA36" s="323">
        <v>497</v>
      </c>
      <c r="AB36" s="58">
        <v>548.70000000000005</v>
      </c>
      <c r="AC36" s="58">
        <v>541.20000000000005</v>
      </c>
      <c r="AD36" s="58">
        <v>588.20000000000005</v>
      </c>
      <c r="AE36" s="58">
        <v>638</v>
      </c>
      <c r="AF36" s="58">
        <v>685.8</v>
      </c>
      <c r="AG36" s="58">
        <v>722.3</v>
      </c>
      <c r="AH36" s="44">
        <v>709</v>
      </c>
      <c r="AI36" s="44">
        <v>721.1</v>
      </c>
      <c r="AJ36" s="876">
        <v>780</v>
      </c>
      <c r="AK36" s="876">
        <v>868.4</v>
      </c>
      <c r="AL36" s="876">
        <v>958</v>
      </c>
      <c r="AM36" s="876">
        <v>1057.5</v>
      </c>
      <c r="AN36" s="876">
        <v>1166.9000000000001</v>
      </c>
      <c r="AO36" s="876">
        <v>1287.5999999999999</v>
      </c>
    </row>
    <row r="37" spans="1:41" ht="13.4" customHeight="1">
      <c r="A37" s="129" t="s">
        <v>257</v>
      </c>
      <c r="B37" s="122"/>
      <c r="C37" s="122"/>
      <c r="D37" s="122"/>
      <c r="E37" s="122"/>
      <c r="F37" s="122"/>
      <c r="G37" s="122"/>
      <c r="H37" s="122"/>
      <c r="I37" s="122"/>
      <c r="J37" s="122"/>
      <c r="K37" s="122"/>
      <c r="L37" s="122"/>
      <c r="M37" s="121"/>
      <c r="N37" s="121"/>
      <c r="O37" s="604"/>
      <c r="P37" s="122"/>
      <c r="Q37" s="122"/>
      <c r="R37" s="122"/>
      <c r="S37" s="122"/>
      <c r="T37" s="604"/>
      <c r="U37" s="122"/>
      <c r="V37" s="122"/>
      <c r="W37" s="122"/>
      <c r="X37" s="122"/>
      <c r="Y37" s="122"/>
      <c r="Z37" s="60"/>
      <c r="AA37" s="323"/>
      <c r="AB37" s="58"/>
      <c r="AC37" s="58">
        <v>105.7</v>
      </c>
      <c r="AD37" s="58">
        <v>109.8</v>
      </c>
      <c r="AE37" s="58"/>
      <c r="AF37" s="58">
        <v>117.9</v>
      </c>
      <c r="AG37" s="58">
        <v>118.7</v>
      </c>
      <c r="AH37" s="44">
        <v>119.5</v>
      </c>
      <c r="AI37" s="44">
        <v>120.9</v>
      </c>
      <c r="AJ37" s="876">
        <v>125.7</v>
      </c>
      <c r="AK37" s="876">
        <v>132.1</v>
      </c>
      <c r="AL37" s="876">
        <v>138.69999999999999</v>
      </c>
      <c r="AM37" s="876">
        <v>145.80000000000001</v>
      </c>
      <c r="AN37" s="876">
        <v>153.30000000000001</v>
      </c>
      <c r="AO37" s="876">
        <v>161.1</v>
      </c>
    </row>
    <row r="38" spans="1:41" ht="13.4" customHeight="1">
      <c r="A38" s="129" t="s">
        <v>258</v>
      </c>
      <c r="B38" s="122"/>
      <c r="C38" s="122"/>
      <c r="D38" s="122"/>
      <c r="E38" s="122"/>
      <c r="F38" s="122"/>
      <c r="G38" s="122"/>
      <c r="H38" s="122"/>
      <c r="I38" s="122"/>
      <c r="J38" s="122"/>
      <c r="K38" s="122"/>
      <c r="L38" s="122"/>
      <c r="M38" s="121"/>
      <c r="N38" s="121"/>
      <c r="O38" s="604"/>
      <c r="P38" s="122"/>
      <c r="Q38" s="122"/>
      <c r="R38" s="122"/>
      <c r="S38" s="122"/>
      <c r="T38" s="604"/>
      <c r="U38" s="122"/>
      <c r="V38" s="122"/>
      <c r="W38" s="122"/>
      <c r="X38" s="122"/>
      <c r="Y38" s="122"/>
      <c r="Z38" s="60"/>
      <c r="AA38" s="323"/>
      <c r="AB38" s="58"/>
      <c r="AC38" s="58">
        <v>511.9</v>
      </c>
      <c r="AD38" s="58">
        <v>535.70000000000005</v>
      </c>
      <c r="AE38" s="58"/>
      <c r="AF38" s="58">
        <v>581.5</v>
      </c>
      <c r="AG38" s="58">
        <v>608.29999999999995</v>
      </c>
      <c r="AH38" s="58">
        <v>593.4</v>
      </c>
      <c r="AI38" s="58">
        <v>596.6</v>
      </c>
      <c r="AJ38" s="875">
        <v>620.4</v>
      </c>
      <c r="AK38" s="875">
        <v>657.6</v>
      </c>
      <c r="AL38" s="875">
        <v>690.5</v>
      </c>
      <c r="AM38" s="875">
        <v>725.1</v>
      </c>
      <c r="AN38" s="875">
        <v>761.3</v>
      </c>
      <c r="AO38" s="875">
        <v>799.4</v>
      </c>
    </row>
    <row r="39" spans="1:41" ht="13.4" customHeight="1">
      <c r="A39" s="129" t="s">
        <v>259</v>
      </c>
      <c r="B39" s="122"/>
      <c r="C39" s="122"/>
      <c r="D39" s="122"/>
      <c r="E39" s="122"/>
      <c r="F39" s="122"/>
      <c r="G39" s="122"/>
      <c r="H39" s="122"/>
      <c r="I39" s="122"/>
      <c r="J39" s="122"/>
      <c r="K39" s="122"/>
      <c r="L39" s="122"/>
      <c r="M39" s="121"/>
      <c r="N39" s="121"/>
      <c r="O39" s="604"/>
      <c r="P39" s="122"/>
      <c r="Q39" s="122"/>
      <c r="R39" s="122"/>
      <c r="S39" s="122"/>
      <c r="T39" s="604"/>
      <c r="U39" s="122"/>
      <c r="V39" s="122"/>
      <c r="W39" s="122"/>
      <c r="X39" s="122"/>
      <c r="Y39" s="122"/>
      <c r="Z39" s="60"/>
      <c r="AA39" s="323"/>
      <c r="AB39" s="58"/>
      <c r="AC39" s="58"/>
      <c r="AD39" s="58"/>
      <c r="AE39" s="58"/>
      <c r="AF39" s="58">
        <v>4</v>
      </c>
      <c r="AG39" s="58">
        <v>4.5999999999999996</v>
      </c>
      <c r="AH39" s="58">
        <v>-2.5</v>
      </c>
      <c r="AI39" s="58">
        <v>0.5</v>
      </c>
      <c r="AJ39" s="875">
        <v>4</v>
      </c>
      <c r="AK39" s="875">
        <v>6</v>
      </c>
      <c r="AL39" s="875">
        <v>5</v>
      </c>
      <c r="AM39" s="875">
        <v>5</v>
      </c>
      <c r="AN39" s="875">
        <v>5</v>
      </c>
      <c r="AO39" s="875">
        <v>5</v>
      </c>
    </row>
    <row r="40" spans="1:41" ht="13.4" customHeight="1">
      <c r="A40" s="129"/>
      <c r="B40" s="122"/>
      <c r="C40" s="122"/>
      <c r="D40" s="122"/>
      <c r="E40" s="122"/>
      <c r="F40" s="122"/>
      <c r="G40" s="122"/>
      <c r="H40" s="122"/>
      <c r="I40" s="122"/>
      <c r="J40" s="122"/>
      <c r="K40" s="122"/>
      <c r="L40" s="122"/>
      <c r="M40" s="121"/>
      <c r="N40" s="121"/>
      <c r="O40" s="604"/>
      <c r="P40" s="122"/>
      <c r="Q40" s="122"/>
      <c r="R40" s="122"/>
      <c r="S40" s="122"/>
      <c r="T40" s="604"/>
      <c r="U40" s="122"/>
      <c r="V40" s="122"/>
      <c r="W40" s="122"/>
      <c r="X40" s="122"/>
      <c r="Y40" s="122"/>
      <c r="Z40" s="60"/>
      <c r="AA40" s="323"/>
      <c r="AB40" s="58"/>
      <c r="AC40" s="58"/>
      <c r="AD40" s="58"/>
      <c r="AE40" s="58"/>
      <c r="AF40" s="58"/>
      <c r="AG40" s="742"/>
      <c r="AH40" s="44"/>
      <c r="AI40" s="44"/>
      <c r="AJ40" s="876"/>
      <c r="AK40" s="876"/>
      <c r="AL40" s="876"/>
      <c r="AM40" s="876"/>
      <c r="AN40" s="876"/>
      <c r="AO40" s="876"/>
    </row>
    <row r="41" spans="1:41" ht="13.4" customHeight="1">
      <c r="A41" s="128" t="s">
        <v>266</v>
      </c>
      <c r="B41" s="122"/>
      <c r="C41" s="122"/>
      <c r="D41" s="122"/>
      <c r="E41" s="122"/>
      <c r="F41" s="122"/>
      <c r="G41" s="122"/>
      <c r="H41" s="122"/>
      <c r="I41" s="122"/>
      <c r="J41" s="122"/>
      <c r="K41" s="122"/>
      <c r="L41" s="122"/>
      <c r="M41" s="121"/>
      <c r="N41" s="121"/>
      <c r="O41" s="604"/>
      <c r="P41" s="122"/>
      <c r="Q41" s="122"/>
      <c r="R41" s="122"/>
      <c r="S41" s="122"/>
      <c r="T41" s="604"/>
      <c r="U41" s="122"/>
      <c r="V41" s="122"/>
      <c r="W41" s="122"/>
      <c r="X41" s="122"/>
      <c r="Y41" s="122"/>
      <c r="Z41" s="60"/>
      <c r="AA41" s="323"/>
      <c r="AB41" s="58"/>
      <c r="AC41" s="58"/>
      <c r="AD41" s="58"/>
      <c r="AE41" s="58"/>
      <c r="AF41" s="58"/>
      <c r="AG41" s="742"/>
      <c r="AH41" s="58"/>
      <c r="AI41" s="58"/>
      <c r="AJ41" s="875"/>
      <c r="AK41" s="875"/>
      <c r="AL41" s="875"/>
      <c r="AM41" s="875"/>
      <c r="AN41" s="875"/>
      <c r="AO41" s="875"/>
    </row>
    <row r="42" spans="1:41" ht="13.4" customHeight="1">
      <c r="A42" s="129" t="s">
        <v>256</v>
      </c>
      <c r="B42" s="122"/>
      <c r="C42" s="122"/>
      <c r="D42" s="122"/>
      <c r="E42" s="122"/>
      <c r="F42" s="122"/>
      <c r="G42" s="122"/>
      <c r="H42" s="122"/>
      <c r="I42" s="122"/>
      <c r="J42" s="122"/>
      <c r="K42" s="122"/>
      <c r="L42" s="122"/>
      <c r="M42" s="121"/>
      <c r="N42" s="121"/>
      <c r="O42" s="604"/>
      <c r="P42" s="122"/>
      <c r="Q42" s="122"/>
      <c r="R42" s="122"/>
      <c r="S42" s="122"/>
      <c r="T42" s="604">
        <v>44</v>
      </c>
      <c r="U42" s="122">
        <v>53</v>
      </c>
      <c r="V42" s="122">
        <v>57</v>
      </c>
      <c r="W42" s="122">
        <v>61</v>
      </c>
      <c r="X42" s="122">
        <v>77</v>
      </c>
      <c r="Y42" s="122">
        <v>83</v>
      </c>
      <c r="Z42" s="60">
        <v>96</v>
      </c>
      <c r="AA42" s="323">
        <v>112</v>
      </c>
      <c r="AB42" s="58">
        <v>123</v>
      </c>
      <c r="AC42" s="58">
        <v>124.9</v>
      </c>
      <c r="AD42" s="58">
        <v>137.9</v>
      </c>
      <c r="AE42" s="58">
        <v>152.1</v>
      </c>
      <c r="AF42" s="58">
        <v>158.19999999999999</v>
      </c>
      <c r="AG42" s="58">
        <v>176.5</v>
      </c>
      <c r="AH42" s="44">
        <v>191.2</v>
      </c>
      <c r="AI42" s="44">
        <v>209.5</v>
      </c>
      <c r="AJ42" s="876">
        <v>230.9</v>
      </c>
      <c r="AK42" s="876">
        <v>259.5</v>
      </c>
      <c r="AL42" s="876">
        <v>286</v>
      </c>
      <c r="AM42" s="876">
        <v>315.39999999999998</v>
      </c>
      <c r="AN42" s="876">
        <v>347.7</v>
      </c>
      <c r="AO42" s="876">
        <v>385.6</v>
      </c>
    </row>
    <row r="43" spans="1:41" ht="13.4" customHeight="1">
      <c r="A43" s="129" t="s">
        <v>257</v>
      </c>
      <c r="B43" s="122"/>
      <c r="C43" s="122"/>
      <c r="D43" s="122"/>
      <c r="E43" s="122"/>
      <c r="F43" s="122"/>
      <c r="G43" s="122"/>
      <c r="H43" s="122"/>
      <c r="I43" s="122"/>
      <c r="J43" s="122"/>
      <c r="K43" s="122"/>
      <c r="L43" s="122"/>
      <c r="M43" s="121"/>
      <c r="N43" s="121"/>
      <c r="O43" s="604"/>
      <c r="P43" s="122"/>
      <c r="Q43" s="122"/>
      <c r="R43" s="122"/>
      <c r="S43" s="122"/>
      <c r="T43" s="604"/>
      <c r="U43" s="122"/>
      <c r="V43" s="122"/>
      <c r="W43" s="122"/>
      <c r="X43" s="122"/>
      <c r="Y43" s="122"/>
      <c r="Z43" s="60"/>
      <c r="AA43" s="323"/>
      <c r="AB43" s="58"/>
      <c r="AC43" s="58">
        <v>137.6</v>
      </c>
      <c r="AD43" s="58">
        <v>144.5</v>
      </c>
      <c r="AE43" s="58"/>
      <c r="AF43" s="58">
        <v>144.80000000000001</v>
      </c>
      <c r="AG43" s="58">
        <v>151.9</v>
      </c>
      <c r="AH43" s="44">
        <v>154.30000000000001</v>
      </c>
      <c r="AI43" s="44">
        <v>157.5</v>
      </c>
      <c r="AJ43" s="876">
        <v>163.80000000000001</v>
      </c>
      <c r="AK43" s="876">
        <v>172.1</v>
      </c>
      <c r="AL43" s="876">
        <v>180.8</v>
      </c>
      <c r="AM43" s="876">
        <v>190.1</v>
      </c>
      <c r="AN43" s="876">
        <v>199.7</v>
      </c>
      <c r="AO43" s="876">
        <v>209.9</v>
      </c>
    </row>
    <row r="44" spans="1:41" ht="13.4" customHeight="1">
      <c r="A44" s="129" t="s">
        <v>258</v>
      </c>
      <c r="B44" s="122"/>
      <c r="C44" s="122"/>
      <c r="D44" s="122"/>
      <c r="E44" s="122"/>
      <c r="F44" s="122"/>
      <c r="G44" s="122"/>
      <c r="H44" s="122"/>
      <c r="I44" s="122"/>
      <c r="J44" s="122"/>
      <c r="K44" s="122"/>
      <c r="L44" s="122"/>
      <c r="M44" s="121"/>
      <c r="N44" s="121"/>
      <c r="O44" s="604"/>
      <c r="P44" s="122"/>
      <c r="Q44" s="122"/>
      <c r="R44" s="122"/>
      <c r="S44" s="122"/>
      <c r="T44" s="604"/>
      <c r="U44" s="122"/>
      <c r="V44" s="122"/>
      <c r="W44" s="122"/>
      <c r="X44" s="122"/>
      <c r="Y44" s="122"/>
      <c r="Z44" s="60"/>
      <c r="AA44" s="323"/>
      <c r="AB44" s="58"/>
      <c r="AC44" s="58">
        <v>90.7</v>
      </c>
      <c r="AD44" s="58">
        <v>95.5</v>
      </c>
      <c r="AE44" s="58"/>
      <c r="AF44" s="58">
        <v>109.3</v>
      </c>
      <c r="AG44" s="58">
        <v>116.2</v>
      </c>
      <c r="AH44" s="44">
        <v>123.9</v>
      </c>
      <c r="AI44" s="44">
        <v>133</v>
      </c>
      <c r="AJ44" s="876">
        <v>141</v>
      </c>
      <c r="AK44" s="876">
        <v>150.80000000000001</v>
      </c>
      <c r="AL44" s="876">
        <v>158.19999999999999</v>
      </c>
      <c r="AM44" s="876">
        <v>166</v>
      </c>
      <c r="AN44" s="876">
        <v>174.1</v>
      </c>
      <c r="AO44" s="876">
        <v>183.7</v>
      </c>
    </row>
    <row r="45" spans="1:41" ht="13.4" customHeight="1">
      <c r="A45" s="129" t="s">
        <v>259</v>
      </c>
      <c r="B45" s="122"/>
      <c r="C45" s="122"/>
      <c r="D45" s="122"/>
      <c r="E45" s="122"/>
      <c r="F45" s="122"/>
      <c r="G45" s="122"/>
      <c r="H45" s="122"/>
      <c r="I45" s="122"/>
      <c r="J45" s="122"/>
      <c r="K45" s="122"/>
      <c r="L45" s="122"/>
      <c r="M45" s="121"/>
      <c r="N45" s="121"/>
      <c r="O45" s="604"/>
      <c r="P45" s="122"/>
      <c r="Q45" s="122"/>
      <c r="R45" s="122"/>
      <c r="S45" s="122"/>
      <c r="T45" s="604"/>
      <c r="U45" s="122"/>
      <c r="V45" s="122"/>
      <c r="W45" s="122"/>
      <c r="X45" s="122"/>
      <c r="Y45" s="122"/>
      <c r="Z45" s="60"/>
      <c r="AA45" s="323"/>
      <c r="AB45" s="58"/>
      <c r="AC45" s="58"/>
      <c r="AD45" s="58"/>
      <c r="AE45" s="58"/>
      <c r="AF45" s="58">
        <v>4.0999999999999996</v>
      </c>
      <c r="AG45" s="58">
        <v>6.3</v>
      </c>
      <c r="AH45" s="58">
        <v>6.7</v>
      </c>
      <c r="AI45" s="58">
        <v>7.3</v>
      </c>
      <c r="AJ45" s="875">
        <v>6</v>
      </c>
      <c r="AK45" s="875">
        <v>7</v>
      </c>
      <c r="AL45" s="875">
        <v>4.9000000000000004</v>
      </c>
      <c r="AM45" s="875">
        <v>4.9000000000000004</v>
      </c>
      <c r="AN45" s="875">
        <v>4.9000000000000004</v>
      </c>
      <c r="AO45" s="875">
        <v>5.5</v>
      </c>
    </row>
    <row r="46" spans="1:41" ht="13.4" customHeight="1">
      <c r="A46" s="129"/>
      <c r="B46" s="122"/>
      <c r="C46" s="122"/>
      <c r="D46" s="122"/>
      <c r="E46" s="122"/>
      <c r="F46" s="122"/>
      <c r="G46" s="122"/>
      <c r="H46" s="122"/>
      <c r="I46" s="122"/>
      <c r="J46" s="122"/>
      <c r="K46" s="122"/>
      <c r="L46" s="122"/>
      <c r="M46" s="121"/>
      <c r="N46" s="121"/>
      <c r="O46" s="604"/>
      <c r="P46" s="122"/>
      <c r="Q46" s="122"/>
      <c r="R46" s="122"/>
      <c r="S46" s="122"/>
      <c r="T46" s="604"/>
      <c r="U46" s="122"/>
      <c r="V46" s="122"/>
      <c r="W46" s="122"/>
      <c r="X46" s="122"/>
      <c r="Y46" s="122"/>
      <c r="Z46" s="60"/>
      <c r="AA46" s="323"/>
      <c r="AB46" s="58"/>
      <c r="AC46" s="58"/>
      <c r="AD46" s="58"/>
      <c r="AE46" s="58"/>
      <c r="AF46" s="58"/>
      <c r="AG46" s="742"/>
      <c r="AH46" s="58"/>
      <c r="AI46" s="58"/>
      <c r="AJ46" s="875"/>
      <c r="AK46" s="875"/>
      <c r="AL46" s="875"/>
      <c r="AM46" s="875"/>
      <c r="AN46" s="875"/>
      <c r="AO46" s="875"/>
    </row>
    <row r="47" spans="1:41" ht="13.4" customHeight="1">
      <c r="A47" s="128" t="s">
        <v>267</v>
      </c>
      <c r="B47" s="122"/>
      <c r="C47" s="122"/>
      <c r="D47" s="122"/>
      <c r="E47" s="122"/>
      <c r="F47" s="122"/>
      <c r="G47" s="122"/>
      <c r="H47" s="122"/>
      <c r="I47" s="122"/>
      <c r="J47" s="122"/>
      <c r="K47" s="122"/>
      <c r="L47" s="122"/>
      <c r="M47" s="121"/>
      <c r="N47" s="121"/>
      <c r="O47" s="604"/>
      <c r="P47" s="122"/>
      <c r="Q47" s="122"/>
      <c r="R47" s="122"/>
      <c r="S47" s="122"/>
      <c r="T47" s="604"/>
      <c r="U47" s="122"/>
      <c r="V47" s="122"/>
      <c r="W47" s="122"/>
      <c r="X47" s="122"/>
      <c r="Y47" s="122"/>
      <c r="Z47" s="122"/>
      <c r="AA47" s="323"/>
      <c r="AB47" s="58"/>
      <c r="AC47" s="58"/>
      <c r="AD47" s="58"/>
      <c r="AE47" s="58"/>
      <c r="AF47" s="58"/>
      <c r="AG47" s="742"/>
      <c r="AH47" s="58"/>
      <c r="AI47" s="58"/>
      <c r="AJ47" s="875"/>
      <c r="AK47" s="875"/>
      <c r="AL47" s="875"/>
      <c r="AM47" s="875"/>
      <c r="AN47" s="875"/>
      <c r="AO47" s="875"/>
    </row>
    <row r="48" spans="1:41" ht="12.5">
      <c r="A48" s="129" t="s">
        <v>256</v>
      </c>
      <c r="B48" s="122">
        <v>161.30000000000001</v>
      </c>
      <c r="C48" s="122">
        <v>155.1</v>
      </c>
      <c r="D48" s="122">
        <v>224.1</v>
      </c>
      <c r="E48" s="122">
        <v>210.6</v>
      </c>
      <c r="F48" s="122">
        <v>189.9</v>
      </c>
      <c r="G48" s="122">
        <v>236.7</v>
      </c>
      <c r="H48" s="122">
        <v>196</v>
      </c>
      <c r="I48" s="122">
        <v>384.1</v>
      </c>
      <c r="J48" s="122">
        <v>367.2</v>
      </c>
      <c r="K48" s="122"/>
      <c r="L48" s="122">
        <v>350.3</v>
      </c>
      <c r="M48" s="121"/>
      <c r="N48" s="121"/>
      <c r="O48" s="604">
        <v>995.7</v>
      </c>
      <c r="P48" s="122">
        <v>1128.9000000000001</v>
      </c>
      <c r="Q48" s="122">
        <v>1177</v>
      </c>
      <c r="R48" s="122">
        <v>1245.8</v>
      </c>
      <c r="S48" s="122">
        <v>1437.2</v>
      </c>
      <c r="T48" s="604">
        <v>1591</v>
      </c>
      <c r="U48" s="122">
        <v>1783</v>
      </c>
      <c r="V48" s="122">
        <v>2240</v>
      </c>
      <c r="W48" s="122">
        <v>3635</v>
      </c>
      <c r="X48" s="122">
        <v>3913</v>
      </c>
      <c r="Y48" s="122">
        <v>4417</v>
      </c>
      <c r="Z48" s="122">
        <v>4473</v>
      </c>
      <c r="AA48" s="323">
        <v>4695</v>
      </c>
      <c r="AB48" s="77">
        <v>4973.5</v>
      </c>
      <c r="AC48" s="77">
        <v>5145.3999999999996</v>
      </c>
      <c r="AD48" s="77">
        <v>4849.6000000000004</v>
      </c>
      <c r="AE48" s="77">
        <v>5035.1000000000004</v>
      </c>
      <c r="AF48" s="77">
        <v>4759.5</v>
      </c>
      <c r="AG48" s="44">
        <v>4938.2</v>
      </c>
      <c r="AH48" s="58">
        <v>5532.9</v>
      </c>
      <c r="AI48" s="58">
        <v>6602.1</v>
      </c>
      <c r="AJ48" s="875">
        <v>7140.8</v>
      </c>
      <c r="AK48" s="875">
        <v>7950.8</v>
      </c>
      <c r="AL48" s="875">
        <v>8687.2999999999993</v>
      </c>
      <c r="AM48" s="875">
        <v>9498</v>
      </c>
      <c r="AN48" s="875">
        <v>10480.700000000001</v>
      </c>
      <c r="AO48" s="875">
        <v>11620.3</v>
      </c>
    </row>
    <row r="49" spans="1:41" ht="12.5">
      <c r="A49" s="129" t="s">
        <v>257</v>
      </c>
      <c r="B49" s="122"/>
      <c r="C49" s="122"/>
      <c r="D49" s="122"/>
      <c r="E49" s="122"/>
      <c r="F49" s="122"/>
      <c r="G49" s="122"/>
      <c r="H49" s="122"/>
      <c r="I49" s="122"/>
      <c r="J49" s="122"/>
      <c r="K49" s="122"/>
      <c r="L49" s="122"/>
      <c r="M49" s="121"/>
      <c r="N49" s="121"/>
      <c r="O49" s="604">
        <v>123.7</v>
      </c>
      <c r="P49" s="122">
        <v>133</v>
      </c>
      <c r="Q49" s="122">
        <v>134.4</v>
      </c>
      <c r="R49" s="122">
        <v>135.80000000000001</v>
      </c>
      <c r="S49" s="122">
        <v>139.80000000000001</v>
      </c>
      <c r="T49" s="604"/>
      <c r="U49" s="122"/>
      <c r="V49" s="122"/>
      <c r="W49" s="122"/>
      <c r="X49" s="122"/>
      <c r="Y49" s="122"/>
      <c r="Z49" s="122"/>
      <c r="AA49" s="323"/>
      <c r="AB49" s="77"/>
      <c r="AC49" s="77">
        <v>123</v>
      </c>
      <c r="AD49" s="77">
        <v>129.69999999999999</v>
      </c>
      <c r="AE49" s="77"/>
      <c r="AF49" s="77">
        <v>140.5</v>
      </c>
      <c r="AG49" s="44">
        <v>146.1</v>
      </c>
      <c r="AH49" s="58">
        <v>152.6</v>
      </c>
      <c r="AI49" s="58">
        <v>160.6</v>
      </c>
      <c r="AJ49" s="875">
        <v>167.1</v>
      </c>
      <c r="AK49" s="875">
        <v>175.5</v>
      </c>
      <c r="AL49" s="875">
        <v>184.4</v>
      </c>
      <c r="AM49" s="875">
        <v>193.8</v>
      </c>
      <c r="AN49" s="875">
        <v>203.7</v>
      </c>
      <c r="AO49" s="875">
        <v>214.1</v>
      </c>
    </row>
    <row r="50" spans="1:41" ht="12.5">
      <c r="A50" s="129" t="s">
        <v>258</v>
      </c>
      <c r="B50" s="122"/>
      <c r="C50" s="122"/>
      <c r="D50" s="122"/>
      <c r="E50" s="122"/>
      <c r="F50" s="122"/>
      <c r="G50" s="122"/>
      <c r="H50" s="122"/>
      <c r="I50" s="122"/>
      <c r="J50" s="122"/>
      <c r="K50" s="122"/>
      <c r="L50" s="122"/>
      <c r="M50" s="121"/>
      <c r="N50" s="121"/>
      <c r="O50" s="604">
        <v>805</v>
      </c>
      <c r="P50" s="122">
        <v>848.7</v>
      </c>
      <c r="Q50" s="122">
        <v>875.7</v>
      </c>
      <c r="R50" s="122">
        <v>917.7</v>
      </c>
      <c r="S50" s="122">
        <v>1027.9000000000001</v>
      </c>
      <c r="T50" s="604"/>
      <c r="U50" s="122"/>
      <c r="V50" s="122"/>
      <c r="W50" s="122"/>
      <c r="X50" s="122"/>
      <c r="Y50" s="122"/>
      <c r="Z50" s="122"/>
      <c r="AA50" s="323"/>
      <c r="AB50" s="77"/>
      <c r="AC50" s="77">
        <v>4181.8</v>
      </c>
      <c r="AD50" s="77">
        <v>3739.2</v>
      </c>
      <c r="AE50" s="77"/>
      <c r="AF50" s="77">
        <v>3387</v>
      </c>
      <c r="AG50" s="44">
        <v>3381</v>
      </c>
      <c r="AH50" s="58">
        <v>3625.5</v>
      </c>
      <c r="AI50" s="58">
        <v>4109.8</v>
      </c>
      <c r="AJ50" s="875">
        <v>4274.2</v>
      </c>
      <c r="AK50" s="875">
        <v>4530.6000000000004</v>
      </c>
      <c r="AL50" s="875">
        <v>4711.8</v>
      </c>
      <c r="AM50" s="875">
        <v>4900.3</v>
      </c>
      <c r="AN50" s="875">
        <v>5145.3</v>
      </c>
      <c r="AO50" s="875">
        <v>5428.3</v>
      </c>
    </row>
    <row r="51" spans="1:41" ht="13.4" customHeight="1">
      <c r="A51" s="129" t="s">
        <v>259</v>
      </c>
      <c r="B51" s="122"/>
      <c r="C51" s="122"/>
      <c r="D51" s="122"/>
      <c r="E51" s="122"/>
      <c r="F51" s="122"/>
      <c r="G51" s="122"/>
      <c r="H51" s="122"/>
      <c r="I51" s="122"/>
      <c r="J51" s="122"/>
      <c r="K51" s="122"/>
      <c r="L51" s="122"/>
      <c r="M51" s="121"/>
      <c r="N51" s="121"/>
      <c r="O51" s="604">
        <v>34</v>
      </c>
      <c r="P51" s="122">
        <v>5.4</v>
      </c>
      <c r="Q51" s="122">
        <v>3.2</v>
      </c>
      <c r="R51" s="122">
        <v>4.8</v>
      </c>
      <c r="S51" s="122">
        <v>12</v>
      </c>
      <c r="T51" s="604"/>
      <c r="U51" s="122"/>
      <c r="V51" s="122"/>
      <c r="W51" s="122"/>
      <c r="X51" s="122"/>
      <c r="Y51" s="122"/>
      <c r="Z51" s="122"/>
      <c r="AA51" s="323"/>
      <c r="AB51" s="77"/>
      <c r="AC51" s="77"/>
      <c r="AD51" s="77"/>
      <c r="AE51" s="77"/>
      <c r="AF51" s="77">
        <v>-8.6</v>
      </c>
      <c r="AG51" s="44">
        <v>-0.2</v>
      </c>
      <c r="AH51" s="58">
        <v>7.2</v>
      </c>
      <c r="AI51" s="58">
        <v>13.4</v>
      </c>
      <c r="AJ51" s="875">
        <v>4</v>
      </c>
      <c r="AK51" s="875">
        <v>6</v>
      </c>
      <c r="AL51" s="875">
        <v>4</v>
      </c>
      <c r="AM51" s="875">
        <v>4</v>
      </c>
      <c r="AN51" s="875">
        <v>5</v>
      </c>
      <c r="AO51" s="875">
        <v>5.5</v>
      </c>
    </row>
    <row r="52" spans="1:41" ht="13.4" customHeight="1">
      <c r="A52" s="129"/>
      <c r="B52" s="122"/>
      <c r="C52" s="122"/>
      <c r="D52" s="122"/>
      <c r="E52" s="122"/>
      <c r="F52" s="122"/>
      <c r="G52" s="122"/>
      <c r="H52" s="122"/>
      <c r="I52" s="122"/>
      <c r="J52" s="122"/>
      <c r="K52" s="122"/>
      <c r="L52" s="122"/>
      <c r="M52" s="121"/>
      <c r="N52" s="121"/>
      <c r="O52" s="604"/>
      <c r="P52" s="122"/>
      <c r="Q52" s="122"/>
      <c r="R52" s="122"/>
      <c r="S52" s="122"/>
      <c r="T52" s="604"/>
      <c r="U52" s="122"/>
      <c r="V52" s="122"/>
      <c r="W52" s="122"/>
      <c r="X52" s="122"/>
      <c r="Y52" s="122"/>
      <c r="Z52" s="60"/>
      <c r="AA52" s="323"/>
      <c r="AB52" s="58"/>
      <c r="AC52" s="58"/>
      <c r="AD52" s="58"/>
      <c r="AE52" s="58"/>
      <c r="AF52" s="58"/>
      <c r="AG52" s="742"/>
      <c r="AH52" s="58"/>
      <c r="AI52" s="58"/>
      <c r="AJ52" s="875"/>
      <c r="AK52" s="875"/>
      <c r="AL52" s="875"/>
      <c r="AM52" s="875"/>
      <c r="AN52" s="875"/>
      <c r="AO52" s="875"/>
    </row>
    <row r="53" spans="1:41" ht="13">
      <c r="A53" s="128" t="s">
        <v>268</v>
      </c>
      <c r="B53" s="122"/>
      <c r="C53" s="122"/>
      <c r="D53" s="122"/>
      <c r="E53" s="122"/>
      <c r="F53" s="122"/>
      <c r="G53" s="122"/>
      <c r="H53" s="122"/>
      <c r="I53" s="122"/>
      <c r="J53" s="122"/>
      <c r="K53" s="122"/>
      <c r="L53" s="122"/>
      <c r="M53" s="121"/>
      <c r="N53" s="121"/>
      <c r="O53" s="604"/>
      <c r="P53" s="122"/>
      <c r="Q53" s="122"/>
      <c r="R53" s="122"/>
      <c r="S53" s="122"/>
      <c r="T53" s="604"/>
      <c r="U53" s="122"/>
      <c r="V53" s="122"/>
      <c r="W53" s="122"/>
      <c r="X53" s="122"/>
      <c r="Y53" s="122"/>
      <c r="Z53" s="122"/>
      <c r="AA53" s="323"/>
      <c r="AB53" s="58"/>
      <c r="AC53" s="58"/>
      <c r="AD53" s="58"/>
      <c r="AE53" s="58"/>
      <c r="AF53" s="58"/>
      <c r="AG53" s="742"/>
      <c r="AH53" s="58"/>
      <c r="AI53" s="58"/>
      <c r="AJ53" s="875"/>
      <c r="AK53" s="875"/>
      <c r="AL53" s="875"/>
      <c r="AM53" s="875"/>
      <c r="AN53" s="875"/>
      <c r="AO53" s="875"/>
    </row>
    <row r="54" spans="1:41" ht="12.5">
      <c r="A54" s="129" t="s">
        <v>256</v>
      </c>
      <c r="B54" s="122">
        <v>328.2</v>
      </c>
      <c r="C54" s="122">
        <v>296.8</v>
      </c>
      <c r="D54" s="122">
        <v>358.4</v>
      </c>
      <c r="E54" s="122">
        <v>387.1</v>
      </c>
      <c r="F54" s="122">
        <v>417.3</v>
      </c>
      <c r="G54" s="122">
        <v>477.4</v>
      </c>
      <c r="H54" s="122">
        <v>520.9</v>
      </c>
      <c r="I54" s="122">
        <v>607.29999999999995</v>
      </c>
      <c r="J54" s="122">
        <v>649.79999999999995</v>
      </c>
      <c r="K54" s="122"/>
      <c r="L54" s="122">
        <v>745.9</v>
      </c>
      <c r="M54" s="121"/>
      <c r="N54" s="121"/>
      <c r="O54" s="604">
        <v>745.5</v>
      </c>
      <c r="P54" s="122">
        <v>849.9</v>
      </c>
      <c r="Q54" s="122">
        <v>890.5</v>
      </c>
      <c r="R54" s="122">
        <v>942.6</v>
      </c>
      <c r="S54" s="122">
        <v>1039</v>
      </c>
      <c r="T54" s="604">
        <v>3173</v>
      </c>
      <c r="U54" s="122">
        <v>3647</v>
      </c>
      <c r="V54" s="122">
        <v>3986</v>
      </c>
      <c r="W54" s="122">
        <v>4326</v>
      </c>
      <c r="X54" s="122">
        <v>4791</v>
      </c>
      <c r="Y54" s="122">
        <v>5130</v>
      </c>
      <c r="Z54" s="122">
        <v>5543</v>
      </c>
      <c r="AA54" s="323">
        <v>5886</v>
      </c>
      <c r="AB54" s="77">
        <v>6354.7</v>
      </c>
      <c r="AC54" s="77">
        <v>6345.9</v>
      </c>
      <c r="AD54" s="77">
        <v>6844.9</v>
      </c>
      <c r="AE54" s="77">
        <v>7368.9</v>
      </c>
      <c r="AF54" s="77">
        <v>7750.1</v>
      </c>
      <c r="AG54" s="44">
        <v>8106.7</v>
      </c>
      <c r="AH54" s="58">
        <v>8973</v>
      </c>
      <c r="AI54" s="58">
        <v>10106.700000000001</v>
      </c>
      <c r="AJ54" s="875">
        <v>10931.4</v>
      </c>
      <c r="AK54" s="875">
        <v>12171.4</v>
      </c>
      <c r="AL54" s="875">
        <v>13490.6</v>
      </c>
      <c r="AM54" s="875">
        <v>14962.2</v>
      </c>
      <c r="AN54" s="875">
        <v>16667.599999999999</v>
      </c>
      <c r="AO54" s="875">
        <v>18567.400000000001</v>
      </c>
    </row>
    <row r="55" spans="1:41" ht="12.5">
      <c r="A55" s="129" t="s">
        <v>257</v>
      </c>
      <c r="B55" s="122"/>
      <c r="C55" s="122"/>
      <c r="D55" s="122"/>
      <c r="E55" s="122"/>
      <c r="F55" s="122"/>
      <c r="G55" s="122"/>
      <c r="H55" s="122"/>
      <c r="I55" s="122"/>
      <c r="J55" s="122"/>
      <c r="K55" s="122"/>
      <c r="L55" s="122"/>
      <c r="M55" s="121"/>
      <c r="N55" s="121"/>
      <c r="O55" s="604">
        <v>141.9</v>
      </c>
      <c r="P55" s="122">
        <v>157.6</v>
      </c>
      <c r="Q55" s="122">
        <v>160</v>
      </c>
      <c r="R55" s="122">
        <v>163.69999999999999</v>
      </c>
      <c r="S55" s="122">
        <v>166.5</v>
      </c>
      <c r="T55" s="604"/>
      <c r="U55" s="122"/>
      <c r="V55" s="122"/>
      <c r="W55" s="122"/>
      <c r="X55" s="122"/>
      <c r="Y55" s="122"/>
      <c r="Z55" s="122"/>
      <c r="AA55" s="323"/>
      <c r="AB55" s="77"/>
      <c r="AC55" s="77">
        <v>118.3</v>
      </c>
      <c r="AD55" s="77">
        <v>126.1</v>
      </c>
      <c r="AE55" s="77"/>
      <c r="AF55" s="77">
        <v>138</v>
      </c>
      <c r="AG55" s="44">
        <v>144.5</v>
      </c>
      <c r="AH55" s="58">
        <v>151</v>
      </c>
      <c r="AI55" s="58">
        <v>159.19999999999999</v>
      </c>
      <c r="AJ55" s="875">
        <v>165.5</v>
      </c>
      <c r="AK55" s="875">
        <v>173.9</v>
      </c>
      <c r="AL55" s="875">
        <v>182.7</v>
      </c>
      <c r="AM55" s="875">
        <v>192.1</v>
      </c>
      <c r="AN55" s="875">
        <v>201.8</v>
      </c>
      <c r="AO55" s="875">
        <v>212.1</v>
      </c>
    </row>
    <row r="56" spans="1:41" ht="13.4" customHeight="1">
      <c r="A56" s="129" t="s">
        <v>258</v>
      </c>
      <c r="B56" s="122"/>
      <c r="C56" s="122"/>
      <c r="D56" s="122"/>
      <c r="E56" s="122"/>
      <c r="F56" s="122"/>
      <c r="G56" s="122"/>
      <c r="H56" s="122"/>
      <c r="I56" s="122"/>
      <c r="J56" s="122"/>
      <c r="K56" s="122"/>
      <c r="L56" s="122"/>
      <c r="M56" s="121"/>
      <c r="N56" s="121"/>
      <c r="O56" s="604">
        <v>525.5</v>
      </c>
      <c r="P56" s="122">
        <v>539.4</v>
      </c>
      <c r="Q56" s="122">
        <v>556.4</v>
      </c>
      <c r="R56" s="122">
        <v>575.6</v>
      </c>
      <c r="S56" s="122">
        <v>624.1</v>
      </c>
      <c r="T56" s="604"/>
      <c r="U56" s="122"/>
      <c r="V56" s="122"/>
      <c r="W56" s="122"/>
      <c r="X56" s="122"/>
      <c r="Y56" s="122"/>
      <c r="Z56" s="122"/>
      <c r="AA56" s="323"/>
      <c r="AB56" s="77"/>
      <c r="AC56" s="77">
        <v>5363.2</v>
      </c>
      <c r="AD56" s="77">
        <v>5427.4</v>
      </c>
      <c r="AE56" s="77"/>
      <c r="AF56" s="77">
        <v>5616.3</v>
      </c>
      <c r="AG56" s="44">
        <v>5610.2</v>
      </c>
      <c r="AH56" s="58">
        <v>5942.9</v>
      </c>
      <c r="AI56" s="58">
        <v>6349.2</v>
      </c>
      <c r="AJ56" s="875">
        <v>6603.2</v>
      </c>
      <c r="AK56" s="875">
        <v>6999.4</v>
      </c>
      <c r="AL56" s="875">
        <v>7384.3</v>
      </c>
      <c r="AM56" s="875">
        <v>7790.5</v>
      </c>
      <c r="AN56" s="875">
        <v>8257.9</v>
      </c>
      <c r="AO56" s="875">
        <v>8753.4</v>
      </c>
    </row>
    <row r="57" spans="1:41" ht="13.4" customHeight="1">
      <c r="A57" s="129" t="s">
        <v>259</v>
      </c>
      <c r="B57" s="122"/>
      <c r="C57" s="122"/>
      <c r="D57" s="122"/>
      <c r="E57" s="122"/>
      <c r="F57" s="122"/>
      <c r="G57" s="122"/>
      <c r="H57" s="122"/>
      <c r="I57" s="122"/>
      <c r="J57" s="122"/>
      <c r="K57" s="122"/>
      <c r="L57" s="122"/>
      <c r="M57" s="121"/>
      <c r="N57" s="121"/>
      <c r="O57" s="604">
        <v>22.7</v>
      </c>
      <c r="P57" s="122">
        <v>2.6</v>
      </c>
      <c r="Q57" s="122">
        <v>3.2</v>
      </c>
      <c r="R57" s="122">
        <v>3.5</v>
      </c>
      <c r="S57" s="122">
        <v>8.4</v>
      </c>
      <c r="T57" s="604"/>
      <c r="U57" s="122"/>
      <c r="V57" s="122"/>
      <c r="W57" s="122"/>
      <c r="X57" s="122"/>
      <c r="Y57" s="122"/>
      <c r="Z57" s="122"/>
      <c r="AA57" s="323"/>
      <c r="AB57" s="77"/>
      <c r="AC57" s="77"/>
      <c r="AD57" s="77"/>
      <c r="AE57" s="77"/>
      <c r="AF57" s="77">
        <v>1.5</v>
      </c>
      <c r="AG57" s="44">
        <v>-0.1</v>
      </c>
      <c r="AH57" s="58">
        <v>5.9</v>
      </c>
      <c r="AI57" s="58">
        <v>6.8</v>
      </c>
      <c r="AJ57" s="875">
        <v>4</v>
      </c>
      <c r="AK57" s="875">
        <v>6</v>
      </c>
      <c r="AL57" s="875">
        <v>5.5</v>
      </c>
      <c r="AM57" s="875">
        <v>5.5</v>
      </c>
      <c r="AN57" s="875">
        <v>6</v>
      </c>
      <c r="AO57" s="875">
        <v>6</v>
      </c>
    </row>
    <row r="58" spans="1:41" ht="12.5">
      <c r="A58" s="129"/>
      <c r="B58" s="122"/>
      <c r="C58" s="122"/>
      <c r="D58" s="122"/>
      <c r="E58" s="122"/>
      <c r="F58" s="122"/>
      <c r="G58" s="122"/>
      <c r="H58" s="122"/>
      <c r="I58" s="122"/>
      <c r="J58" s="122"/>
      <c r="K58" s="122"/>
      <c r="L58" s="122"/>
      <c r="M58" s="121"/>
      <c r="N58" s="121"/>
      <c r="O58" s="604"/>
      <c r="P58" s="122"/>
      <c r="Q58" s="122"/>
      <c r="R58" s="122"/>
      <c r="S58" s="122"/>
      <c r="T58" s="604"/>
      <c r="U58" s="122"/>
      <c r="V58" s="122"/>
      <c r="W58" s="122"/>
      <c r="X58" s="122"/>
      <c r="Y58" s="122"/>
      <c r="Z58" s="60"/>
      <c r="AA58" s="323"/>
      <c r="AB58" s="58"/>
      <c r="AC58" s="58"/>
      <c r="AD58" s="58"/>
      <c r="AE58" s="58"/>
      <c r="AF58" s="58"/>
      <c r="AG58" s="742"/>
      <c r="AH58" s="58"/>
      <c r="AI58" s="58"/>
      <c r="AJ58" s="875"/>
      <c r="AK58" s="875"/>
      <c r="AL58" s="875"/>
      <c r="AM58" s="875"/>
      <c r="AN58" s="875"/>
      <c r="AO58" s="875"/>
    </row>
    <row r="59" spans="1:41" ht="13">
      <c r="A59" s="128" t="s">
        <v>269</v>
      </c>
      <c r="B59" s="122"/>
      <c r="C59" s="122"/>
      <c r="D59" s="122"/>
      <c r="E59" s="122"/>
      <c r="F59" s="122"/>
      <c r="G59" s="122"/>
      <c r="H59" s="122"/>
      <c r="I59" s="122"/>
      <c r="J59" s="122"/>
      <c r="K59" s="122"/>
      <c r="L59" s="122"/>
      <c r="M59" s="121"/>
      <c r="N59" s="121"/>
      <c r="O59" s="604"/>
      <c r="P59" s="122"/>
      <c r="Q59" s="122"/>
      <c r="R59" s="122"/>
      <c r="S59" s="122"/>
      <c r="T59" s="604"/>
      <c r="U59" s="122"/>
      <c r="V59" s="122"/>
      <c r="W59" s="122"/>
      <c r="X59" s="122"/>
      <c r="Y59" s="122"/>
      <c r="Z59" s="122"/>
      <c r="AA59" s="323"/>
      <c r="AB59" s="58"/>
      <c r="AC59" s="58"/>
      <c r="AD59" s="58"/>
      <c r="AE59" s="58"/>
      <c r="AF59" s="58"/>
      <c r="AG59" s="742"/>
      <c r="AH59" s="58"/>
      <c r="AI59" s="58"/>
      <c r="AJ59" s="875"/>
      <c r="AK59" s="875"/>
      <c r="AL59" s="875"/>
      <c r="AM59" s="875"/>
      <c r="AN59" s="875"/>
      <c r="AO59" s="875"/>
    </row>
    <row r="60" spans="1:41" ht="12.5">
      <c r="A60" s="129" t="s">
        <v>256</v>
      </c>
      <c r="B60" s="122">
        <v>163.5</v>
      </c>
      <c r="C60" s="122">
        <v>190.9</v>
      </c>
      <c r="D60" s="122">
        <v>243</v>
      </c>
      <c r="E60" s="122">
        <v>233.7</v>
      </c>
      <c r="F60" s="122">
        <v>261.2</v>
      </c>
      <c r="G60" s="122">
        <v>285</v>
      </c>
      <c r="H60" s="122">
        <v>318.39999999999998</v>
      </c>
      <c r="I60" s="122">
        <v>350.2</v>
      </c>
      <c r="J60" s="122">
        <v>359</v>
      </c>
      <c r="K60" s="122"/>
      <c r="L60" s="122">
        <v>469.6</v>
      </c>
      <c r="M60" s="121"/>
      <c r="N60" s="121"/>
      <c r="O60" s="604">
        <v>179.9</v>
      </c>
      <c r="P60" s="122">
        <v>293.89999999999998</v>
      </c>
      <c r="Q60" s="122">
        <v>304.7</v>
      </c>
      <c r="R60" s="122">
        <v>317</v>
      </c>
      <c r="S60" s="122">
        <v>326.2</v>
      </c>
      <c r="T60" s="604">
        <v>661</v>
      </c>
      <c r="U60" s="122">
        <v>821</v>
      </c>
      <c r="V60" s="122">
        <v>843</v>
      </c>
      <c r="W60" s="122">
        <v>1092</v>
      </c>
      <c r="X60" s="122">
        <v>1256</v>
      </c>
      <c r="Y60" s="122">
        <v>1314</v>
      </c>
      <c r="Z60" s="122">
        <v>1423</v>
      </c>
      <c r="AA60" s="323">
        <v>1423</v>
      </c>
      <c r="AB60" s="58">
        <v>1397.2</v>
      </c>
      <c r="AC60" s="58">
        <v>1462.3</v>
      </c>
      <c r="AD60" s="58">
        <v>1614.7</v>
      </c>
      <c r="AE60" s="58">
        <v>1773</v>
      </c>
      <c r="AF60" s="58">
        <v>2013.4</v>
      </c>
      <c r="AG60" s="58">
        <v>1667.5</v>
      </c>
      <c r="AH60" s="58">
        <v>1793.2</v>
      </c>
      <c r="AI60" s="58">
        <v>2124.9</v>
      </c>
      <c r="AJ60" s="875">
        <v>2287.1999999999998</v>
      </c>
      <c r="AK60" s="875">
        <v>2570.6999999999998</v>
      </c>
      <c r="AL60" s="875">
        <v>2835.8</v>
      </c>
      <c r="AM60" s="875">
        <v>3130.2</v>
      </c>
      <c r="AN60" s="875">
        <v>3454.1</v>
      </c>
      <c r="AO60" s="875">
        <v>3588.2</v>
      </c>
    </row>
    <row r="61" spans="1:41" ht="13.4" customHeight="1">
      <c r="A61" s="129" t="s">
        <v>257</v>
      </c>
      <c r="B61" s="122"/>
      <c r="C61" s="122"/>
      <c r="D61" s="122"/>
      <c r="E61" s="122"/>
      <c r="F61" s="122"/>
      <c r="G61" s="122"/>
      <c r="H61" s="122"/>
      <c r="I61" s="122"/>
      <c r="J61" s="122"/>
      <c r="K61" s="122"/>
      <c r="L61" s="122"/>
      <c r="M61" s="121"/>
      <c r="N61" s="121"/>
      <c r="O61" s="604">
        <v>130.5</v>
      </c>
      <c r="P61" s="122">
        <v>140.1</v>
      </c>
      <c r="Q61" s="122">
        <v>141.5</v>
      </c>
      <c r="R61" s="122">
        <v>142.9</v>
      </c>
      <c r="S61" s="122">
        <v>140.1</v>
      </c>
      <c r="T61" s="604"/>
      <c r="U61" s="122"/>
      <c r="V61" s="122"/>
      <c r="W61" s="122"/>
      <c r="X61" s="122"/>
      <c r="Y61" s="122"/>
      <c r="Z61" s="122"/>
      <c r="AA61" s="323"/>
      <c r="AB61" s="77"/>
      <c r="AC61" s="77">
        <v>108.8</v>
      </c>
      <c r="AD61" s="77">
        <v>118.8</v>
      </c>
      <c r="AE61" s="77"/>
      <c r="AF61" s="77">
        <v>138.1</v>
      </c>
      <c r="AG61" s="44">
        <v>143.4</v>
      </c>
      <c r="AH61" s="58">
        <v>149.69999999999999</v>
      </c>
      <c r="AI61" s="58">
        <v>158.19999999999999</v>
      </c>
      <c r="AJ61" s="875">
        <v>164.5</v>
      </c>
      <c r="AK61" s="875">
        <v>172.8</v>
      </c>
      <c r="AL61" s="875">
        <v>181.5</v>
      </c>
      <c r="AM61" s="875">
        <v>190.8</v>
      </c>
      <c r="AN61" s="875">
        <v>200.5</v>
      </c>
      <c r="AO61" s="875">
        <v>196.5</v>
      </c>
    </row>
    <row r="62" spans="1:41" ht="13.4" customHeight="1">
      <c r="A62" s="129" t="s">
        <v>258</v>
      </c>
      <c r="B62" s="122"/>
      <c r="C62" s="122"/>
      <c r="D62" s="122"/>
      <c r="E62" s="122"/>
      <c r="F62" s="122"/>
      <c r="G62" s="122"/>
      <c r="H62" s="122"/>
      <c r="I62" s="122"/>
      <c r="J62" s="122"/>
      <c r="K62" s="122"/>
      <c r="L62" s="122"/>
      <c r="M62" s="121"/>
      <c r="N62" s="121"/>
      <c r="O62" s="604">
        <v>137.9</v>
      </c>
      <c r="P62" s="122">
        <v>209.8</v>
      </c>
      <c r="Q62" s="122">
        <v>215.3</v>
      </c>
      <c r="R62" s="122">
        <v>221.6</v>
      </c>
      <c r="S62" s="122">
        <v>232.6</v>
      </c>
      <c r="T62" s="604"/>
      <c r="U62" s="122"/>
      <c r="V62" s="122"/>
      <c r="W62" s="122"/>
      <c r="X62" s="122"/>
      <c r="Y62" s="122"/>
      <c r="Z62" s="122"/>
      <c r="AA62" s="323"/>
      <c r="AB62" s="77"/>
      <c r="AC62" s="77">
        <v>1343.8</v>
      </c>
      <c r="AD62" s="77">
        <v>1359.5</v>
      </c>
      <c r="AE62" s="77"/>
      <c r="AF62" s="77">
        <v>1458.2</v>
      </c>
      <c r="AG62" s="44">
        <v>1163.2</v>
      </c>
      <c r="AH62" s="44">
        <v>1197.8</v>
      </c>
      <c r="AI62" s="44">
        <v>1343.5</v>
      </c>
      <c r="AJ62" s="876">
        <v>1390.5</v>
      </c>
      <c r="AK62" s="876">
        <v>1487.9</v>
      </c>
      <c r="AL62" s="876">
        <v>1562.2</v>
      </c>
      <c r="AM62" s="876">
        <v>1640.4</v>
      </c>
      <c r="AN62" s="876">
        <v>1722.4</v>
      </c>
      <c r="AO62" s="876">
        <v>1825.7</v>
      </c>
    </row>
    <row r="63" spans="1:41" ht="12.5">
      <c r="A63" s="129" t="s">
        <v>259</v>
      </c>
      <c r="B63" s="122"/>
      <c r="C63" s="122"/>
      <c r="D63" s="122"/>
      <c r="E63" s="122"/>
      <c r="F63" s="122"/>
      <c r="G63" s="122"/>
      <c r="H63" s="122"/>
      <c r="I63" s="122"/>
      <c r="J63" s="122"/>
      <c r="K63" s="122"/>
      <c r="L63" s="122"/>
      <c r="M63" s="121"/>
      <c r="N63" s="121"/>
      <c r="O63" s="604">
        <v>-34.200000000000003</v>
      </c>
      <c r="P63" s="122">
        <v>2.1</v>
      </c>
      <c r="Q63" s="122">
        <v>2.6</v>
      </c>
      <c r="R63" s="122">
        <v>3</v>
      </c>
      <c r="S63" s="122">
        <v>5</v>
      </c>
      <c r="T63" s="604"/>
      <c r="U63" s="122"/>
      <c r="V63" s="122"/>
      <c r="W63" s="122"/>
      <c r="X63" s="122"/>
      <c r="Y63" s="122"/>
      <c r="Z63" s="122"/>
      <c r="AA63" s="323"/>
      <c r="AB63" s="77"/>
      <c r="AC63" s="77"/>
      <c r="AD63" s="77"/>
      <c r="AE63" s="77"/>
      <c r="AF63" s="77">
        <v>3.6</v>
      </c>
      <c r="AG63" s="44">
        <v>-20.2</v>
      </c>
      <c r="AH63" s="44">
        <v>3</v>
      </c>
      <c r="AI63" s="44">
        <v>12.2</v>
      </c>
      <c r="AJ63" s="876">
        <v>3.5</v>
      </c>
      <c r="AK63" s="876">
        <v>7</v>
      </c>
      <c r="AL63" s="876">
        <v>5</v>
      </c>
      <c r="AM63" s="876">
        <v>5</v>
      </c>
      <c r="AN63" s="876">
        <v>5</v>
      </c>
      <c r="AO63" s="876">
        <v>6</v>
      </c>
    </row>
    <row r="64" spans="1:41" ht="12.5">
      <c r="A64" s="129"/>
      <c r="B64" s="122"/>
      <c r="C64" s="122"/>
      <c r="D64" s="122"/>
      <c r="E64" s="122"/>
      <c r="F64" s="122"/>
      <c r="G64" s="122"/>
      <c r="H64" s="122"/>
      <c r="I64" s="122"/>
      <c r="J64" s="122"/>
      <c r="K64" s="122"/>
      <c r="L64" s="122"/>
      <c r="M64" s="121"/>
      <c r="N64" s="121"/>
      <c r="O64" s="604"/>
      <c r="P64" s="122"/>
      <c r="Q64" s="122"/>
      <c r="R64" s="122"/>
      <c r="S64" s="122"/>
      <c r="T64" s="604"/>
      <c r="U64" s="122"/>
      <c r="V64" s="122"/>
      <c r="W64" s="122"/>
      <c r="X64" s="122"/>
      <c r="Y64" s="122"/>
      <c r="Z64" s="122"/>
      <c r="AA64" s="323"/>
      <c r="AB64" s="77"/>
      <c r="AC64" s="77"/>
      <c r="AD64" s="77"/>
      <c r="AE64" s="77"/>
      <c r="AF64" s="77"/>
      <c r="AG64" s="147"/>
      <c r="AH64" s="44"/>
      <c r="AI64" s="44"/>
      <c r="AJ64" s="876"/>
      <c r="AK64" s="876"/>
      <c r="AL64" s="876"/>
      <c r="AM64" s="876"/>
      <c r="AN64" s="876"/>
      <c r="AO64" s="876"/>
    </row>
    <row r="65" spans="1:41" ht="13">
      <c r="A65" s="128" t="s">
        <v>270</v>
      </c>
      <c r="B65" s="122"/>
      <c r="C65" s="122"/>
      <c r="D65" s="122"/>
      <c r="E65" s="122"/>
      <c r="F65" s="122"/>
      <c r="G65" s="122"/>
      <c r="H65" s="122"/>
      <c r="I65" s="122"/>
      <c r="J65" s="122"/>
      <c r="K65" s="122"/>
      <c r="L65" s="122"/>
      <c r="M65" s="121"/>
      <c r="N65" s="121"/>
      <c r="O65" s="604"/>
      <c r="P65" s="122"/>
      <c r="Q65" s="122"/>
      <c r="R65" s="122"/>
      <c r="S65" s="122"/>
      <c r="T65" s="604"/>
      <c r="U65" s="122"/>
      <c r="V65" s="122"/>
      <c r="W65" s="122"/>
      <c r="X65" s="122"/>
      <c r="Y65" s="122"/>
      <c r="Z65" s="60"/>
      <c r="AA65" s="323"/>
      <c r="AB65" s="58"/>
      <c r="AC65" s="58"/>
      <c r="AD65" s="58"/>
      <c r="AE65" s="58"/>
      <c r="AF65" s="58"/>
      <c r="AG65" s="742"/>
      <c r="AH65" s="58"/>
      <c r="AI65" s="58"/>
      <c r="AJ65" s="875"/>
      <c r="AK65" s="875"/>
      <c r="AL65" s="875"/>
      <c r="AM65" s="875"/>
      <c r="AN65" s="875"/>
      <c r="AO65" s="875"/>
    </row>
    <row r="66" spans="1:41" ht="12.5">
      <c r="A66" s="129" t="s">
        <v>256</v>
      </c>
      <c r="B66" s="122"/>
      <c r="C66" s="122"/>
      <c r="D66" s="122"/>
      <c r="E66" s="122"/>
      <c r="F66" s="122"/>
      <c r="G66" s="122"/>
      <c r="H66" s="122"/>
      <c r="I66" s="122"/>
      <c r="J66" s="122"/>
      <c r="K66" s="122"/>
      <c r="L66" s="122"/>
      <c r="M66" s="121"/>
      <c r="N66" s="121"/>
      <c r="O66" s="604"/>
      <c r="P66" s="122"/>
      <c r="Q66" s="122"/>
      <c r="R66" s="122"/>
      <c r="S66" s="122"/>
      <c r="T66" s="122">
        <v>580</v>
      </c>
      <c r="U66" s="122">
        <v>650</v>
      </c>
      <c r="V66" s="122">
        <v>671</v>
      </c>
      <c r="W66" s="122">
        <v>721</v>
      </c>
      <c r="X66" s="122">
        <v>810</v>
      </c>
      <c r="Y66" s="60">
        <v>879</v>
      </c>
      <c r="Z66" s="323">
        <v>949</v>
      </c>
      <c r="AA66" s="58">
        <v>1002</v>
      </c>
      <c r="AB66" s="58">
        <v>1065.0999999999999</v>
      </c>
      <c r="AC66" s="58">
        <v>1131</v>
      </c>
      <c r="AD66" s="58">
        <v>1211.5</v>
      </c>
      <c r="AE66" s="58">
        <v>1439.7</v>
      </c>
      <c r="AF66" s="58">
        <v>1416.2</v>
      </c>
      <c r="AG66" s="58">
        <v>1352</v>
      </c>
      <c r="AH66" s="44">
        <v>1445.6</v>
      </c>
      <c r="AI66" s="44">
        <v>1620.5</v>
      </c>
      <c r="AJ66" s="876">
        <v>1735.9</v>
      </c>
      <c r="AK66" s="876">
        <v>1932.8</v>
      </c>
      <c r="AL66" s="876">
        <v>2091.6</v>
      </c>
      <c r="AM66" s="876">
        <v>2264.8000000000002</v>
      </c>
      <c r="AN66" s="876">
        <v>2451.5</v>
      </c>
      <c r="AO66" s="876">
        <v>2653.6</v>
      </c>
    </row>
    <row r="67" spans="1:41" ht="12.5">
      <c r="A67" s="129" t="s">
        <v>257</v>
      </c>
      <c r="B67" s="122"/>
      <c r="C67" s="122"/>
      <c r="D67" s="122"/>
      <c r="E67" s="122"/>
      <c r="F67" s="122"/>
      <c r="G67" s="122"/>
      <c r="H67" s="122"/>
      <c r="I67" s="122"/>
      <c r="J67" s="122"/>
      <c r="K67" s="122"/>
      <c r="L67" s="122"/>
      <c r="M67" s="121"/>
      <c r="N67" s="121"/>
      <c r="O67" s="604"/>
      <c r="P67" s="122"/>
      <c r="Q67" s="122"/>
      <c r="R67" s="122"/>
      <c r="S67" s="122"/>
      <c r="T67" s="604"/>
      <c r="U67" s="122"/>
      <c r="V67" s="122"/>
      <c r="W67" s="122"/>
      <c r="X67" s="122"/>
      <c r="Y67" s="122"/>
      <c r="Z67" s="60"/>
      <c r="AA67" s="323"/>
      <c r="AB67" s="58"/>
      <c r="AC67" s="58">
        <v>116.3</v>
      </c>
      <c r="AD67" s="58">
        <v>119.5</v>
      </c>
      <c r="AE67" s="58"/>
      <c r="AF67" s="58">
        <v>128.19999999999999</v>
      </c>
      <c r="AG67" s="58">
        <v>133.6</v>
      </c>
      <c r="AH67" s="58">
        <v>136.5</v>
      </c>
      <c r="AI67" s="58">
        <v>144</v>
      </c>
      <c r="AJ67" s="875">
        <v>149.80000000000001</v>
      </c>
      <c r="AK67" s="875">
        <v>157.30000000000001</v>
      </c>
      <c r="AL67" s="875">
        <v>165.3</v>
      </c>
      <c r="AM67" s="875">
        <v>173.8</v>
      </c>
      <c r="AN67" s="875">
        <v>182.6</v>
      </c>
      <c r="AO67" s="875">
        <v>191.9</v>
      </c>
    </row>
    <row r="68" spans="1:41" ht="12.5">
      <c r="A68" s="129" t="s">
        <v>258</v>
      </c>
      <c r="B68" s="122"/>
      <c r="C68" s="122"/>
      <c r="D68" s="122"/>
      <c r="E68" s="122"/>
      <c r="F68" s="122"/>
      <c r="G68" s="122"/>
      <c r="H68" s="122"/>
      <c r="I68" s="122"/>
      <c r="J68" s="122"/>
      <c r="K68" s="122"/>
      <c r="L68" s="122"/>
      <c r="M68" s="121"/>
      <c r="N68" s="121"/>
      <c r="O68" s="604"/>
      <c r="P68" s="122"/>
      <c r="Q68" s="122"/>
      <c r="R68" s="122"/>
      <c r="S68" s="122"/>
      <c r="T68" s="604"/>
      <c r="U68" s="122"/>
      <c r="V68" s="122"/>
      <c r="W68" s="122"/>
      <c r="X68" s="122"/>
      <c r="Y68" s="122"/>
      <c r="Z68" s="60"/>
      <c r="AA68" s="323"/>
      <c r="AB68" s="58"/>
      <c r="AC68" s="58">
        <v>972.1</v>
      </c>
      <c r="AD68" s="58">
        <v>1013.6</v>
      </c>
      <c r="AE68" s="58"/>
      <c r="AF68" s="58">
        <v>1104.4000000000001</v>
      </c>
      <c r="AG68" s="58">
        <v>1011.9</v>
      </c>
      <c r="AH68" s="58">
        <v>1059.3</v>
      </c>
      <c r="AI68" s="58">
        <v>1125.3</v>
      </c>
      <c r="AJ68" s="875">
        <v>1159.0999999999999</v>
      </c>
      <c r="AK68" s="875">
        <v>1228.5999999999999</v>
      </c>
      <c r="AL68" s="875">
        <v>1265.5</v>
      </c>
      <c r="AM68" s="875">
        <v>1303.4000000000001</v>
      </c>
      <c r="AN68" s="875">
        <v>1342.5</v>
      </c>
      <c r="AO68" s="875">
        <v>1382.8</v>
      </c>
    </row>
    <row r="69" spans="1:41" ht="12.5">
      <c r="A69" s="129" t="s">
        <v>259</v>
      </c>
      <c r="B69" s="122"/>
      <c r="C69" s="122"/>
      <c r="D69" s="122"/>
      <c r="E69" s="122"/>
      <c r="F69" s="122"/>
      <c r="G69" s="122"/>
      <c r="H69" s="122"/>
      <c r="I69" s="122"/>
      <c r="J69" s="122"/>
      <c r="K69" s="122"/>
      <c r="L69" s="122"/>
      <c r="M69" s="121"/>
      <c r="N69" s="121"/>
      <c r="O69" s="604"/>
      <c r="P69" s="122"/>
      <c r="Q69" s="122"/>
      <c r="R69" s="122"/>
      <c r="S69" s="122"/>
      <c r="T69" s="604"/>
      <c r="U69" s="122"/>
      <c r="V69" s="122"/>
      <c r="W69" s="122"/>
      <c r="X69" s="122"/>
      <c r="Y69" s="122"/>
      <c r="Z69" s="60"/>
      <c r="AA69" s="323"/>
      <c r="AB69" s="58"/>
      <c r="AC69" s="58"/>
      <c r="AD69" s="58"/>
      <c r="AE69" s="58"/>
      <c r="AF69" s="58">
        <v>-1.3</v>
      </c>
      <c r="AG69" s="58">
        <v>-8.4</v>
      </c>
      <c r="AH69" s="44">
        <v>4.7</v>
      </c>
      <c r="AI69" s="44">
        <v>6.2</v>
      </c>
      <c r="AJ69" s="876">
        <v>3</v>
      </c>
      <c r="AK69" s="876">
        <v>6</v>
      </c>
      <c r="AL69" s="876">
        <v>3</v>
      </c>
      <c r="AM69" s="876">
        <v>3</v>
      </c>
      <c r="AN69" s="876">
        <v>3</v>
      </c>
      <c r="AO69" s="876">
        <v>3</v>
      </c>
    </row>
    <row r="70" spans="1:41" ht="12.5">
      <c r="A70" s="129"/>
      <c r="B70" s="122"/>
      <c r="C70" s="122"/>
      <c r="D70" s="122"/>
      <c r="E70" s="122"/>
      <c r="F70" s="122"/>
      <c r="G70" s="122"/>
      <c r="H70" s="122"/>
      <c r="I70" s="122"/>
      <c r="J70" s="122"/>
      <c r="K70" s="122"/>
      <c r="L70" s="122"/>
      <c r="M70" s="121"/>
      <c r="N70" s="121"/>
      <c r="O70" s="604"/>
      <c r="P70" s="122"/>
      <c r="Q70" s="122"/>
      <c r="R70" s="122"/>
      <c r="S70" s="122"/>
      <c r="T70" s="604"/>
      <c r="U70" s="122"/>
      <c r="V70" s="122"/>
      <c r="W70" s="122"/>
      <c r="X70" s="122"/>
      <c r="Y70" s="122"/>
      <c r="Z70" s="60"/>
      <c r="AA70" s="323"/>
      <c r="AB70" s="58"/>
      <c r="AC70" s="58"/>
      <c r="AD70" s="58"/>
      <c r="AE70" s="58"/>
      <c r="AF70" s="58"/>
      <c r="AG70" s="742"/>
      <c r="AH70" s="44"/>
      <c r="AI70" s="44"/>
      <c r="AJ70" s="876"/>
      <c r="AK70" s="876"/>
      <c r="AL70" s="876"/>
      <c r="AM70" s="876"/>
      <c r="AN70" s="876"/>
      <c r="AO70" s="876"/>
    </row>
    <row r="71" spans="1:41" ht="13">
      <c r="A71" s="128" t="s">
        <v>271</v>
      </c>
      <c r="B71" s="122"/>
      <c r="C71" s="122"/>
      <c r="D71" s="122"/>
      <c r="E71" s="122"/>
      <c r="F71" s="122"/>
      <c r="G71" s="122"/>
      <c r="H71" s="122"/>
      <c r="I71" s="122"/>
      <c r="J71" s="122"/>
      <c r="K71" s="122"/>
      <c r="L71" s="122"/>
      <c r="M71" s="121"/>
      <c r="N71" s="121"/>
      <c r="O71" s="604"/>
      <c r="P71" s="122"/>
      <c r="Q71" s="122"/>
      <c r="R71" s="122"/>
      <c r="S71" s="122"/>
      <c r="T71" s="604"/>
      <c r="U71" s="122"/>
      <c r="V71" s="122"/>
      <c r="W71" s="122"/>
      <c r="X71" s="122"/>
      <c r="Y71" s="122"/>
      <c r="Z71" s="60"/>
      <c r="AA71" s="323"/>
      <c r="AB71" s="58"/>
      <c r="AC71" s="58"/>
      <c r="AD71" s="58"/>
      <c r="AE71" s="58"/>
      <c r="AF71" s="58"/>
      <c r="AG71" s="742"/>
      <c r="AH71" s="44"/>
      <c r="AI71" s="44"/>
      <c r="AJ71" s="876"/>
      <c r="AK71" s="876"/>
      <c r="AL71" s="876"/>
      <c r="AM71" s="876"/>
      <c r="AN71" s="876"/>
      <c r="AO71" s="876"/>
    </row>
    <row r="72" spans="1:41" ht="12.5">
      <c r="A72" s="129" t="s">
        <v>256</v>
      </c>
      <c r="B72" s="122"/>
      <c r="C72" s="122"/>
      <c r="D72" s="122"/>
      <c r="E72" s="122"/>
      <c r="F72" s="122"/>
      <c r="G72" s="122"/>
      <c r="H72" s="122"/>
      <c r="I72" s="122"/>
      <c r="J72" s="122"/>
      <c r="K72" s="122"/>
      <c r="L72" s="122"/>
      <c r="M72" s="121"/>
      <c r="N72" s="121"/>
      <c r="O72" s="604"/>
      <c r="P72" s="122"/>
      <c r="Q72" s="122"/>
      <c r="R72" s="122"/>
      <c r="S72" s="122"/>
      <c r="T72" s="604">
        <v>249</v>
      </c>
      <c r="U72" s="122">
        <v>389</v>
      </c>
      <c r="V72" s="122">
        <v>550</v>
      </c>
      <c r="W72" s="122">
        <v>662</v>
      </c>
      <c r="X72" s="122">
        <v>714</v>
      </c>
      <c r="Y72" s="122">
        <v>730</v>
      </c>
      <c r="Z72" s="60">
        <v>774</v>
      </c>
      <c r="AA72" s="323">
        <v>966</v>
      </c>
      <c r="AB72" s="58">
        <v>1065</v>
      </c>
      <c r="AC72" s="58">
        <v>1048.3</v>
      </c>
      <c r="AD72" s="58">
        <v>1074.2</v>
      </c>
      <c r="AE72" s="58">
        <v>1166.9000000000001</v>
      </c>
      <c r="AF72" s="58">
        <v>1334.6</v>
      </c>
      <c r="AG72" s="58">
        <v>1406</v>
      </c>
      <c r="AH72" s="44">
        <v>1665.7</v>
      </c>
      <c r="AI72" s="44">
        <v>1906.4</v>
      </c>
      <c r="AJ72" s="876">
        <v>2129.3000000000002</v>
      </c>
      <c r="AK72" s="876">
        <v>2402.1999999999998</v>
      </c>
      <c r="AL72" s="876">
        <v>2710.5</v>
      </c>
      <c r="AM72" s="876">
        <v>3060.3</v>
      </c>
      <c r="AN72" s="876">
        <v>3454.2</v>
      </c>
      <c r="AO72" s="876">
        <v>3920.5</v>
      </c>
    </row>
    <row r="73" spans="1:41" ht="12.5">
      <c r="A73" s="129" t="s">
        <v>257</v>
      </c>
      <c r="B73" s="122"/>
      <c r="C73" s="122"/>
      <c r="D73" s="122"/>
      <c r="E73" s="122"/>
      <c r="F73" s="122"/>
      <c r="G73" s="122"/>
      <c r="H73" s="122"/>
      <c r="I73" s="122"/>
      <c r="J73" s="122"/>
      <c r="K73" s="122"/>
      <c r="L73" s="122"/>
      <c r="M73" s="121"/>
      <c r="N73" s="121"/>
      <c r="O73" s="604"/>
      <c r="P73" s="122"/>
      <c r="Q73" s="122"/>
      <c r="R73" s="122"/>
      <c r="S73" s="122"/>
      <c r="T73" s="604"/>
      <c r="U73" s="122"/>
      <c r="V73" s="122"/>
      <c r="W73" s="122"/>
      <c r="X73" s="122"/>
      <c r="Y73" s="122"/>
      <c r="Z73" s="60"/>
      <c r="AA73" s="323"/>
      <c r="AB73" s="58"/>
      <c r="AC73" s="58">
        <v>91</v>
      </c>
      <c r="AD73" s="58">
        <v>91</v>
      </c>
      <c r="AE73" s="58"/>
      <c r="AF73" s="58">
        <v>95.2</v>
      </c>
      <c r="AG73" s="58">
        <v>94.1</v>
      </c>
      <c r="AH73" s="44">
        <v>93.9</v>
      </c>
      <c r="AI73" s="44">
        <v>95.4</v>
      </c>
      <c r="AJ73" s="876">
        <v>99.2</v>
      </c>
      <c r="AK73" s="876">
        <v>104.2</v>
      </c>
      <c r="AL73" s="876">
        <v>109.5</v>
      </c>
      <c r="AM73" s="876">
        <v>115.1</v>
      </c>
      <c r="AN73" s="876">
        <v>121</v>
      </c>
      <c r="AO73" s="876">
        <v>127.1</v>
      </c>
    </row>
    <row r="74" spans="1:41" ht="12.5">
      <c r="A74" s="129" t="s">
        <v>258</v>
      </c>
      <c r="B74" s="122"/>
      <c r="C74" s="122"/>
      <c r="D74" s="122"/>
      <c r="E74" s="122"/>
      <c r="F74" s="122"/>
      <c r="G74" s="122"/>
      <c r="H74" s="122"/>
      <c r="I74" s="122"/>
      <c r="J74" s="122"/>
      <c r="K74" s="122"/>
      <c r="L74" s="122"/>
      <c r="M74" s="121"/>
      <c r="N74" s="121"/>
      <c r="O74" s="604"/>
      <c r="P74" s="122"/>
      <c r="Q74" s="122"/>
      <c r="R74" s="122"/>
      <c r="S74" s="122"/>
      <c r="T74" s="604"/>
      <c r="U74" s="122"/>
      <c r="V74" s="122"/>
      <c r="W74" s="122"/>
      <c r="X74" s="122"/>
      <c r="Y74" s="122"/>
      <c r="Z74" s="60"/>
      <c r="AA74" s="323"/>
      <c r="AB74" s="58"/>
      <c r="AC74" s="58">
        <v>1151.8</v>
      </c>
      <c r="AD74" s="58">
        <v>1180.3</v>
      </c>
      <c r="AE74" s="58"/>
      <c r="AF74" s="58">
        <v>1402.1</v>
      </c>
      <c r="AG74" s="58">
        <v>1493.5</v>
      </c>
      <c r="AH74" s="58">
        <v>1774.8</v>
      </c>
      <c r="AI74" s="58">
        <v>1998.4</v>
      </c>
      <c r="AJ74" s="875">
        <v>2146.1999999999998</v>
      </c>
      <c r="AK74" s="875">
        <v>2305.1</v>
      </c>
      <c r="AL74" s="875">
        <v>2475.6</v>
      </c>
      <c r="AM74" s="875">
        <v>2658.8</v>
      </c>
      <c r="AN74" s="875">
        <v>2855.6</v>
      </c>
      <c r="AO74" s="875">
        <v>3084</v>
      </c>
    </row>
    <row r="75" spans="1:41" ht="12.5">
      <c r="A75" s="129" t="s">
        <v>259</v>
      </c>
      <c r="B75" s="122"/>
      <c r="C75" s="122"/>
      <c r="D75" s="122"/>
      <c r="E75" s="122"/>
      <c r="F75" s="122"/>
      <c r="G75" s="122"/>
      <c r="H75" s="122"/>
      <c r="I75" s="122"/>
      <c r="J75" s="122"/>
      <c r="K75" s="122"/>
      <c r="L75" s="122"/>
      <c r="M75" s="121"/>
      <c r="N75" s="121"/>
      <c r="O75" s="604"/>
      <c r="P75" s="122"/>
      <c r="Q75" s="122"/>
      <c r="R75" s="122"/>
      <c r="S75" s="122"/>
      <c r="T75" s="604"/>
      <c r="U75" s="122"/>
      <c r="V75" s="122"/>
      <c r="W75" s="122"/>
      <c r="X75" s="122"/>
      <c r="Y75" s="122"/>
      <c r="Z75" s="60"/>
      <c r="AA75" s="323"/>
      <c r="AB75" s="58"/>
      <c r="AC75" s="58"/>
      <c r="AD75" s="58"/>
      <c r="AE75" s="58"/>
      <c r="AF75" s="58">
        <v>15.9</v>
      </c>
      <c r="AG75" s="58">
        <v>6.5</v>
      </c>
      <c r="AH75" s="58">
        <v>18.8</v>
      </c>
      <c r="AI75" s="58">
        <v>12.6</v>
      </c>
      <c r="AJ75" s="875">
        <v>7.4</v>
      </c>
      <c r="AK75" s="875">
        <v>7.4</v>
      </c>
      <c r="AL75" s="875">
        <v>7.4</v>
      </c>
      <c r="AM75" s="875">
        <v>7.4</v>
      </c>
      <c r="AN75" s="875">
        <v>7.4</v>
      </c>
      <c r="AO75" s="875">
        <v>8</v>
      </c>
    </row>
    <row r="76" spans="1:41" ht="12.5">
      <c r="A76" s="129"/>
      <c r="B76" s="122"/>
      <c r="C76" s="122"/>
      <c r="D76" s="122"/>
      <c r="E76" s="122"/>
      <c r="F76" s="122"/>
      <c r="G76" s="122"/>
      <c r="H76" s="122"/>
      <c r="I76" s="122"/>
      <c r="J76" s="122"/>
      <c r="K76" s="122"/>
      <c r="L76" s="122"/>
      <c r="M76" s="121"/>
      <c r="N76" s="121"/>
      <c r="O76" s="604"/>
      <c r="P76" s="122"/>
      <c r="Q76" s="122"/>
      <c r="R76" s="122"/>
      <c r="S76" s="122"/>
      <c r="T76" s="604"/>
      <c r="U76" s="122"/>
      <c r="V76" s="122"/>
      <c r="W76" s="122"/>
      <c r="X76" s="122"/>
      <c r="Y76" s="122"/>
      <c r="Z76" s="60"/>
      <c r="AA76" s="323"/>
      <c r="AB76" s="58"/>
      <c r="AC76" s="58"/>
      <c r="AD76" s="58"/>
      <c r="AE76" s="58"/>
      <c r="AF76" s="58"/>
      <c r="AG76" s="742"/>
      <c r="AH76" s="58"/>
      <c r="AI76" s="58"/>
      <c r="AJ76" s="875"/>
      <c r="AK76" s="875"/>
      <c r="AL76" s="875"/>
      <c r="AM76" s="875"/>
      <c r="AN76" s="875"/>
      <c r="AO76" s="875"/>
    </row>
    <row r="77" spans="1:41" ht="13">
      <c r="A77" s="128" t="s">
        <v>272</v>
      </c>
      <c r="B77" s="122"/>
      <c r="C77" s="122"/>
      <c r="D77" s="122"/>
      <c r="E77" s="122"/>
      <c r="F77" s="122"/>
      <c r="G77" s="122"/>
      <c r="H77" s="122"/>
      <c r="I77" s="122"/>
      <c r="J77" s="122"/>
      <c r="K77" s="122"/>
      <c r="L77" s="122"/>
      <c r="M77" s="121"/>
      <c r="N77" s="121"/>
      <c r="O77" s="604"/>
      <c r="P77" s="122"/>
      <c r="Q77" s="122"/>
      <c r="R77" s="122"/>
      <c r="S77" s="122"/>
      <c r="T77" s="604"/>
      <c r="U77" s="122"/>
      <c r="V77" s="122"/>
      <c r="W77" s="122"/>
      <c r="X77" s="122"/>
      <c r="Y77" s="122"/>
      <c r="Z77" s="122"/>
      <c r="AA77" s="323"/>
      <c r="AB77" s="58"/>
      <c r="AC77" s="58"/>
      <c r="AD77" s="58"/>
      <c r="AE77" s="58"/>
      <c r="AF77" s="58"/>
      <c r="AG77" s="742"/>
      <c r="AH77" s="44"/>
      <c r="AI77" s="44"/>
      <c r="AJ77" s="876"/>
      <c r="AK77" s="876"/>
      <c r="AL77" s="876"/>
      <c r="AM77" s="876"/>
      <c r="AN77" s="876"/>
      <c r="AO77" s="876"/>
    </row>
    <row r="78" spans="1:41" ht="12.5">
      <c r="A78" s="129" t="s">
        <v>256</v>
      </c>
      <c r="B78" s="122">
        <v>172.9</v>
      </c>
      <c r="C78" s="122">
        <v>22.6</v>
      </c>
      <c r="D78" s="122">
        <v>37.1</v>
      </c>
      <c r="E78" s="122">
        <v>44.6</v>
      </c>
      <c r="F78" s="122">
        <v>46.1</v>
      </c>
      <c r="G78" s="122">
        <v>51.3</v>
      </c>
      <c r="H78" s="122">
        <v>57.3</v>
      </c>
      <c r="I78" s="122">
        <v>70.3</v>
      </c>
      <c r="J78" s="122">
        <v>76.599999999999994</v>
      </c>
      <c r="K78" s="122"/>
      <c r="L78" s="122">
        <v>294.3</v>
      </c>
      <c r="M78" s="121"/>
      <c r="N78" s="121"/>
      <c r="O78" s="604">
        <v>407</v>
      </c>
      <c r="P78" s="122">
        <v>422.9</v>
      </c>
      <c r="Q78" s="122">
        <v>415.2</v>
      </c>
      <c r="R78" s="122">
        <v>488.7</v>
      </c>
      <c r="S78" s="122">
        <v>579.4</v>
      </c>
      <c r="T78" s="604">
        <v>879</v>
      </c>
      <c r="U78" s="122">
        <v>927</v>
      </c>
      <c r="V78" s="122">
        <v>969</v>
      </c>
      <c r="W78" s="122">
        <v>1389</v>
      </c>
      <c r="X78" s="122">
        <v>1648</v>
      </c>
      <c r="Y78" s="122">
        <v>1999</v>
      </c>
      <c r="Z78" s="122">
        <v>2340</v>
      </c>
      <c r="AA78" s="323">
        <v>2073</v>
      </c>
      <c r="AB78" s="77">
        <v>1813.9</v>
      </c>
      <c r="AC78" s="77">
        <v>1881.4</v>
      </c>
      <c r="AD78" s="77">
        <v>1951.4</v>
      </c>
      <c r="AE78" s="77">
        <v>2076</v>
      </c>
      <c r="AF78" s="77">
        <v>2055.4</v>
      </c>
      <c r="AG78" s="44">
        <v>1919.5</v>
      </c>
      <c r="AH78" s="44">
        <v>1997.6</v>
      </c>
      <c r="AI78" s="44">
        <v>2176.4</v>
      </c>
      <c r="AJ78" s="876">
        <v>2331.3000000000002</v>
      </c>
      <c r="AK78" s="876">
        <v>2595.8000000000002</v>
      </c>
      <c r="AL78" s="876">
        <v>2945.3</v>
      </c>
      <c r="AM78" s="876">
        <v>3235.6</v>
      </c>
      <c r="AN78" s="876">
        <v>3553.4</v>
      </c>
      <c r="AO78" s="876">
        <v>3921.1</v>
      </c>
    </row>
    <row r="79" spans="1:41" ht="12.5">
      <c r="A79" s="129" t="s">
        <v>257</v>
      </c>
      <c r="B79" s="122"/>
      <c r="C79" s="122"/>
      <c r="D79" s="122"/>
      <c r="E79" s="122"/>
      <c r="F79" s="122"/>
      <c r="G79" s="122"/>
      <c r="H79" s="122"/>
      <c r="I79" s="122"/>
      <c r="J79" s="122"/>
      <c r="K79" s="122"/>
      <c r="L79" s="122"/>
      <c r="M79" s="121"/>
      <c r="N79" s="121"/>
      <c r="O79" s="604">
        <v>125.5</v>
      </c>
      <c r="P79" s="122">
        <v>135</v>
      </c>
      <c r="Q79" s="122">
        <v>137.30000000000001</v>
      </c>
      <c r="R79" s="122">
        <v>146.6</v>
      </c>
      <c r="S79" s="122">
        <v>158.4</v>
      </c>
      <c r="T79" s="604"/>
      <c r="U79" s="122"/>
      <c r="V79" s="122"/>
      <c r="W79" s="122"/>
      <c r="X79" s="122"/>
      <c r="Y79" s="122"/>
      <c r="Z79" s="122"/>
      <c r="AA79" s="323"/>
      <c r="AB79" s="77"/>
      <c r="AC79" s="77">
        <v>119</v>
      </c>
      <c r="AD79" s="77">
        <v>125.4</v>
      </c>
      <c r="AE79" s="77"/>
      <c r="AF79" s="77">
        <v>136.1</v>
      </c>
      <c r="AG79" s="44">
        <v>142.69999999999999</v>
      </c>
      <c r="AH79" s="44">
        <v>149.1</v>
      </c>
      <c r="AI79" s="44">
        <v>156.9</v>
      </c>
      <c r="AJ79" s="876">
        <v>163.19999999999999</v>
      </c>
      <c r="AK79" s="876">
        <v>171.4</v>
      </c>
      <c r="AL79" s="876">
        <v>180.1</v>
      </c>
      <c r="AM79" s="876">
        <v>189.3</v>
      </c>
      <c r="AN79" s="876">
        <v>199</v>
      </c>
      <c r="AO79" s="876">
        <v>209.1</v>
      </c>
    </row>
    <row r="80" spans="1:41" ht="12.5">
      <c r="A80" s="129" t="s">
        <v>258</v>
      </c>
      <c r="B80" s="122"/>
      <c r="C80" s="122"/>
      <c r="D80" s="122"/>
      <c r="E80" s="122"/>
      <c r="F80" s="122"/>
      <c r="G80" s="122"/>
      <c r="H80" s="122"/>
      <c r="I80" s="122"/>
      <c r="J80" s="122"/>
      <c r="K80" s="122"/>
      <c r="L80" s="122"/>
      <c r="M80" s="121"/>
      <c r="N80" s="121"/>
      <c r="O80" s="604">
        <v>324.2</v>
      </c>
      <c r="P80" s="122">
        <v>313.3</v>
      </c>
      <c r="Q80" s="122">
        <v>302.5</v>
      </c>
      <c r="R80" s="122">
        <v>333.3</v>
      </c>
      <c r="S80" s="122">
        <v>365.7</v>
      </c>
      <c r="T80" s="604"/>
      <c r="U80" s="122"/>
      <c r="V80" s="122"/>
      <c r="W80" s="122"/>
      <c r="X80" s="122"/>
      <c r="Y80" s="122"/>
      <c r="Z80" s="122"/>
      <c r="AA80" s="323"/>
      <c r="AB80" s="77"/>
      <c r="AC80" s="77">
        <v>1581.4</v>
      </c>
      <c r="AD80" s="77">
        <v>1555.8</v>
      </c>
      <c r="AE80" s="77"/>
      <c r="AF80" s="77">
        <v>1510</v>
      </c>
      <c r="AG80" s="44">
        <v>1345.1</v>
      </c>
      <c r="AH80" s="44">
        <v>1339.7</v>
      </c>
      <c r="AI80" s="44">
        <v>1386.8</v>
      </c>
      <c r="AJ80" s="876">
        <v>1428.4</v>
      </c>
      <c r="AK80" s="876">
        <v>1514.1</v>
      </c>
      <c r="AL80" s="876">
        <v>1635.2</v>
      </c>
      <c r="AM80" s="876">
        <v>1708.8</v>
      </c>
      <c r="AN80" s="876">
        <v>1785.7</v>
      </c>
      <c r="AO80" s="876">
        <v>1875</v>
      </c>
    </row>
    <row r="81" spans="1:41" ht="12.5">
      <c r="A81" s="129" t="s">
        <v>259</v>
      </c>
      <c r="B81" s="122"/>
      <c r="C81" s="122"/>
      <c r="D81" s="122"/>
      <c r="E81" s="122"/>
      <c r="F81" s="122"/>
      <c r="G81" s="122"/>
      <c r="H81" s="122"/>
      <c r="I81" s="122"/>
      <c r="J81" s="122"/>
      <c r="K81" s="122"/>
      <c r="L81" s="122"/>
      <c r="M81" s="121"/>
      <c r="N81" s="121"/>
      <c r="O81" s="604">
        <v>-5.5</v>
      </c>
      <c r="P81" s="122">
        <v>-3.4</v>
      </c>
      <c r="Q81" s="122">
        <v>-3.4</v>
      </c>
      <c r="R81" s="122">
        <v>10.199999999999999</v>
      </c>
      <c r="S81" s="122">
        <v>9.6999999999999993</v>
      </c>
      <c r="T81" s="604"/>
      <c r="U81" s="122"/>
      <c r="V81" s="122"/>
      <c r="W81" s="122"/>
      <c r="X81" s="122"/>
      <c r="Y81" s="122"/>
      <c r="Z81" s="122"/>
      <c r="AA81" s="323"/>
      <c r="AB81" s="77"/>
      <c r="AC81" s="77"/>
      <c r="AD81" s="77"/>
      <c r="AE81" s="77"/>
      <c r="AF81" s="77">
        <v>-4.5999999999999996</v>
      </c>
      <c r="AG81" s="44">
        <v>-10.9</v>
      </c>
      <c r="AH81" s="44">
        <v>-0.4</v>
      </c>
      <c r="AI81" s="44">
        <v>3.5</v>
      </c>
      <c r="AJ81" s="876">
        <v>3</v>
      </c>
      <c r="AK81" s="876">
        <v>6</v>
      </c>
      <c r="AL81" s="876">
        <v>8</v>
      </c>
      <c r="AM81" s="876">
        <v>4.5</v>
      </c>
      <c r="AN81" s="876">
        <v>4.5</v>
      </c>
      <c r="AO81" s="876">
        <v>5</v>
      </c>
    </row>
    <row r="82" spans="1:41" ht="12.5">
      <c r="A82" s="129"/>
      <c r="B82" s="122"/>
      <c r="C82" s="122"/>
      <c r="D82" s="122"/>
      <c r="E82" s="122"/>
      <c r="F82" s="122"/>
      <c r="G82" s="122"/>
      <c r="H82" s="122"/>
      <c r="I82" s="122"/>
      <c r="J82" s="122"/>
      <c r="K82" s="122"/>
      <c r="L82" s="122"/>
      <c r="M82" s="121"/>
      <c r="N82" s="121"/>
      <c r="O82" s="604"/>
      <c r="P82" s="122"/>
      <c r="Q82" s="122"/>
      <c r="R82" s="122"/>
      <c r="S82" s="122"/>
      <c r="T82" s="604"/>
      <c r="U82" s="122"/>
      <c r="V82" s="122"/>
      <c r="W82" s="122"/>
      <c r="X82" s="122"/>
      <c r="Y82" s="122"/>
      <c r="Z82" s="60"/>
      <c r="AA82" s="323"/>
      <c r="AB82" s="58"/>
      <c r="AC82" s="58"/>
      <c r="AD82" s="58"/>
      <c r="AE82" s="58"/>
      <c r="AF82" s="58"/>
      <c r="AG82" s="742"/>
      <c r="AH82" s="58"/>
      <c r="AI82" s="58"/>
      <c r="AJ82" s="875"/>
      <c r="AK82" s="875"/>
      <c r="AL82" s="875"/>
      <c r="AM82" s="875"/>
      <c r="AN82" s="875"/>
      <c r="AO82" s="875"/>
    </row>
    <row r="83" spans="1:41" ht="13">
      <c r="A83" s="128" t="s">
        <v>273</v>
      </c>
      <c r="B83" s="122"/>
      <c r="C83" s="122"/>
      <c r="D83" s="122"/>
      <c r="E83" s="122"/>
      <c r="F83" s="122"/>
      <c r="G83" s="122"/>
      <c r="H83" s="122"/>
      <c r="I83" s="122"/>
      <c r="J83" s="122"/>
      <c r="K83" s="122"/>
      <c r="L83" s="122"/>
      <c r="M83" s="121"/>
      <c r="N83" s="121"/>
      <c r="O83" s="604"/>
      <c r="P83" s="122"/>
      <c r="Q83" s="122"/>
      <c r="R83" s="122"/>
      <c r="S83" s="122"/>
      <c r="T83" s="604"/>
      <c r="U83" s="122"/>
      <c r="V83" s="122"/>
      <c r="W83" s="122"/>
      <c r="X83" s="122"/>
      <c r="Y83" s="122"/>
      <c r="Z83" s="60"/>
      <c r="AA83" s="323"/>
      <c r="AB83" s="58"/>
      <c r="AC83" s="58"/>
      <c r="AD83" s="58"/>
      <c r="AE83" s="58"/>
      <c r="AF83" s="58"/>
      <c r="AG83" s="742"/>
      <c r="AH83" s="44"/>
      <c r="AI83" s="44"/>
      <c r="AJ83" s="876"/>
      <c r="AK83" s="876"/>
      <c r="AL83" s="876"/>
      <c r="AM83" s="876"/>
      <c r="AN83" s="876"/>
      <c r="AO83" s="876"/>
    </row>
    <row r="84" spans="1:41" ht="12.5">
      <c r="A84" s="129" t="s">
        <v>256</v>
      </c>
      <c r="B84" s="122"/>
      <c r="C84" s="122"/>
      <c r="D84" s="122"/>
      <c r="E84" s="122"/>
      <c r="F84" s="122"/>
      <c r="G84" s="122"/>
      <c r="H84" s="122"/>
      <c r="I84" s="122"/>
      <c r="J84" s="122"/>
      <c r="K84" s="122"/>
      <c r="L84" s="122"/>
      <c r="M84" s="121"/>
      <c r="N84" s="121"/>
      <c r="O84" s="604"/>
      <c r="P84" s="122"/>
      <c r="Q84" s="122"/>
      <c r="R84" s="122"/>
      <c r="S84" s="122"/>
      <c r="T84" s="604">
        <v>1683</v>
      </c>
      <c r="U84" s="122">
        <v>1948</v>
      </c>
      <c r="V84" s="122">
        <v>2111</v>
      </c>
      <c r="W84" s="122">
        <v>2356</v>
      </c>
      <c r="X84" s="122">
        <v>2571</v>
      </c>
      <c r="Y84" s="122">
        <v>2753</v>
      </c>
      <c r="Z84" s="60">
        <v>3057</v>
      </c>
      <c r="AA84" s="323">
        <v>3307</v>
      </c>
      <c r="AB84" s="58">
        <v>3594.8</v>
      </c>
      <c r="AC84" s="58">
        <v>4080.3</v>
      </c>
      <c r="AD84" s="58">
        <v>4453.6000000000004</v>
      </c>
      <c r="AE84" s="58">
        <v>4741.3999999999996</v>
      </c>
      <c r="AF84" s="58">
        <v>5054.8999999999996</v>
      </c>
      <c r="AG84" s="58">
        <v>5425.9</v>
      </c>
      <c r="AH84" s="58">
        <v>5689</v>
      </c>
      <c r="AI84" s="58">
        <v>6157.7</v>
      </c>
      <c r="AJ84" s="875">
        <v>6532</v>
      </c>
      <c r="AK84" s="875">
        <v>7135.8</v>
      </c>
      <c r="AL84" s="875">
        <v>7781.7</v>
      </c>
      <c r="AM84" s="875">
        <v>8483.4</v>
      </c>
      <c r="AN84" s="875">
        <v>9245.2999999999993</v>
      </c>
      <c r="AO84" s="875">
        <v>10104.700000000001</v>
      </c>
    </row>
    <row r="85" spans="1:41" ht="12.5">
      <c r="A85" s="129" t="s">
        <v>257</v>
      </c>
      <c r="B85" s="122"/>
      <c r="C85" s="122"/>
      <c r="D85" s="122"/>
      <c r="E85" s="122"/>
      <c r="F85" s="122"/>
      <c r="G85" s="122"/>
      <c r="H85" s="122"/>
      <c r="I85" s="122"/>
      <c r="J85" s="122"/>
      <c r="K85" s="122"/>
      <c r="L85" s="122"/>
      <c r="M85" s="121"/>
      <c r="N85" s="121"/>
      <c r="O85" s="604"/>
      <c r="P85" s="122"/>
      <c r="Q85" s="122"/>
      <c r="R85" s="122"/>
      <c r="S85" s="122"/>
      <c r="T85" s="604"/>
      <c r="U85" s="122"/>
      <c r="V85" s="122"/>
      <c r="W85" s="122"/>
      <c r="X85" s="122"/>
      <c r="Y85" s="122"/>
      <c r="Z85" s="60"/>
      <c r="AA85" s="323"/>
      <c r="AB85" s="58"/>
      <c r="AC85" s="58">
        <v>120.3</v>
      </c>
      <c r="AD85" s="58">
        <v>126.8</v>
      </c>
      <c r="AE85" s="58"/>
      <c r="AF85" s="58">
        <v>137.4</v>
      </c>
      <c r="AG85" s="58">
        <v>144</v>
      </c>
      <c r="AH85" s="58">
        <v>150.19999999999999</v>
      </c>
      <c r="AI85" s="58">
        <v>158.1</v>
      </c>
      <c r="AJ85" s="875">
        <v>164.5</v>
      </c>
      <c r="AK85" s="875">
        <v>172.8</v>
      </c>
      <c r="AL85" s="875">
        <v>181.5</v>
      </c>
      <c r="AM85" s="875">
        <v>190.8</v>
      </c>
      <c r="AN85" s="875">
        <v>200.5</v>
      </c>
      <c r="AO85" s="875">
        <v>210.7</v>
      </c>
    </row>
    <row r="86" spans="1:41" ht="12.5">
      <c r="A86" s="129" t="s">
        <v>258</v>
      </c>
      <c r="B86" s="122"/>
      <c r="C86" s="122"/>
      <c r="D86" s="122"/>
      <c r="E86" s="122"/>
      <c r="F86" s="122"/>
      <c r="G86" s="122"/>
      <c r="H86" s="122"/>
      <c r="I86" s="122"/>
      <c r="J86" s="122"/>
      <c r="K86" s="122"/>
      <c r="L86" s="122"/>
      <c r="M86" s="121"/>
      <c r="N86" s="121"/>
      <c r="O86" s="604"/>
      <c r="P86" s="122"/>
      <c r="Q86" s="122"/>
      <c r="R86" s="122"/>
      <c r="S86" s="122"/>
      <c r="T86" s="604"/>
      <c r="U86" s="122"/>
      <c r="V86" s="122"/>
      <c r="W86" s="122"/>
      <c r="X86" s="122"/>
      <c r="Y86" s="122"/>
      <c r="Z86" s="60"/>
      <c r="AA86" s="323"/>
      <c r="AB86" s="58"/>
      <c r="AC86" s="58">
        <v>3392.4</v>
      </c>
      <c r="AD86" s="58">
        <v>3511.6</v>
      </c>
      <c r="AE86" s="58"/>
      <c r="AF86" s="58">
        <v>3679.6</v>
      </c>
      <c r="AG86" s="58">
        <v>3774.9</v>
      </c>
      <c r="AH86" s="58">
        <v>3787.1</v>
      </c>
      <c r="AI86" s="58">
        <v>3893.9</v>
      </c>
      <c r="AJ86" s="875">
        <v>3971.8</v>
      </c>
      <c r="AK86" s="875">
        <v>4130.7</v>
      </c>
      <c r="AL86" s="875">
        <v>4287.6000000000004</v>
      </c>
      <c r="AM86" s="875">
        <v>4446.3</v>
      </c>
      <c r="AN86" s="875">
        <v>4610.8</v>
      </c>
      <c r="AO86" s="875">
        <v>4795.2</v>
      </c>
    </row>
    <row r="87" spans="1:41" ht="12.5">
      <c r="A87" s="129" t="s">
        <v>259</v>
      </c>
      <c r="B87" s="122"/>
      <c r="C87" s="122"/>
      <c r="D87" s="122"/>
      <c r="E87" s="122"/>
      <c r="F87" s="122"/>
      <c r="G87" s="122"/>
      <c r="H87" s="122"/>
      <c r="I87" s="122"/>
      <c r="J87" s="122"/>
      <c r="K87" s="122"/>
      <c r="L87" s="122"/>
      <c r="M87" s="121"/>
      <c r="N87" s="121"/>
      <c r="O87" s="604"/>
      <c r="P87" s="122"/>
      <c r="Q87" s="122"/>
      <c r="R87" s="122"/>
      <c r="S87" s="122"/>
      <c r="T87" s="604"/>
      <c r="U87" s="122"/>
      <c r="V87" s="122"/>
      <c r="W87" s="122"/>
      <c r="X87" s="122"/>
      <c r="Y87" s="122"/>
      <c r="Z87" s="60"/>
      <c r="AA87" s="323"/>
      <c r="AB87" s="58"/>
      <c r="AC87" s="58"/>
      <c r="AD87" s="58"/>
      <c r="AE87" s="58"/>
      <c r="AF87" s="58">
        <v>2.7</v>
      </c>
      <c r="AG87" s="58">
        <v>2.6</v>
      </c>
      <c r="AH87" s="58">
        <v>0.3</v>
      </c>
      <c r="AI87" s="58">
        <v>2.8</v>
      </c>
      <c r="AJ87" s="875">
        <v>2</v>
      </c>
      <c r="AK87" s="875">
        <v>4</v>
      </c>
      <c r="AL87" s="875">
        <v>3.8</v>
      </c>
      <c r="AM87" s="875">
        <v>3.7</v>
      </c>
      <c r="AN87" s="875">
        <v>3.7</v>
      </c>
      <c r="AO87" s="875">
        <v>4</v>
      </c>
    </row>
    <row r="88" spans="1:41" ht="12.5">
      <c r="A88" s="129"/>
      <c r="B88" s="122"/>
      <c r="C88" s="122"/>
      <c r="D88" s="122"/>
      <c r="E88" s="122"/>
      <c r="F88" s="122"/>
      <c r="G88" s="122"/>
      <c r="H88" s="122"/>
      <c r="I88" s="122"/>
      <c r="J88" s="122"/>
      <c r="K88" s="122"/>
      <c r="L88" s="122"/>
      <c r="M88" s="121"/>
      <c r="N88" s="121"/>
      <c r="O88" s="604"/>
      <c r="P88" s="122"/>
      <c r="Q88" s="122"/>
      <c r="R88" s="122"/>
      <c r="S88" s="122"/>
      <c r="T88" s="604"/>
      <c r="U88" s="122"/>
      <c r="V88" s="122"/>
      <c r="W88" s="122"/>
      <c r="X88" s="122"/>
      <c r="Y88" s="122"/>
      <c r="Z88" s="60"/>
      <c r="AA88" s="323"/>
      <c r="AB88" s="58"/>
      <c r="AC88" s="58"/>
      <c r="AD88" s="58"/>
      <c r="AE88" s="58"/>
      <c r="AF88" s="58"/>
      <c r="AG88" s="742"/>
      <c r="AH88" s="58"/>
      <c r="AI88" s="58"/>
      <c r="AJ88" s="875"/>
      <c r="AK88" s="875"/>
      <c r="AL88" s="875"/>
      <c r="AM88" s="875"/>
      <c r="AN88" s="875"/>
      <c r="AO88" s="875"/>
    </row>
    <row r="89" spans="1:41" ht="13">
      <c r="A89" s="128" t="s">
        <v>274</v>
      </c>
      <c r="B89" s="122"/>
      <c r="C89" s="122"/>
      <c r="D89" s="122"/>
      <c r="E89" s="122"/>
      <c r="F89" s="122"/>
      <c r="G89" s="122"/>
      <c r="H89" s="122"/>
      <c r="I89" s="122"/>
      <c r="J89" s="122"/>
      <c r="K89" s="122"/>
      <c r="L89" s="122"/>
      <c r="M89" s="121"/>
      <c r="N89" s="121"/>
      <c r="O89" s="604"/>
      <c r="P89" s="122"/>
      <c r="Q89" s="122"/>
      <c r="R89" s="122"/>
      <c r="S89" s="122"/>
      <c r="T89" s="604"/>
      <c r="U89" s="122"/>
      <c r="V89" s="122"/>
      <c r="W89" s="122"/>
      <c r="X89" s="122"/>
      <c r="Y89" s="122"/>
      <c r="Z89" s="60"/>
      <c r="AA89" s="323"/>
      <c r="AB89" s="58"/>
      <c r="AC89" s="58"/>
      <c r="AD89" s="58"/>
      <c r="AE89" s="58"/>
      <c r="AF89" s="58"/>
      <c r="AG89" s="742"/>
      <c r="AH89" s="44"/>
      <c r="AI89" s="44"/>
      <c r="AJ89" s="876"/>
      <c r="AK89" s="876"/>
      <c r="AL89" s="876"/>
      <c r="AM89" s="876"/>
      <c r="AN89" s="876"/>
      <c r="AO89" s="876"/>
    </row>
    <row r="90" spans="1:41" ht="12.5">
      <c r="A90" s="129" t="s">
        <v>256</v>
      </c>
      <c r="B90" s="122"/>
      <c r="C90" s="122"/>
      <c r="D90" s="122"/>
      <c r="E90" s="122"/>
      <c r="F90" s="122"/>
      <c r="G90" s="122"/>
      <c r="H90" s="122"/>
      <c r="I90" s="122"/>
      <c r="J90" s="122"/>
      <c r="K90" s="122"/>
      <c r="L90" s="122"/>
      <c r="M90" s="121"/>
      <c r="N90" s="121"/>
      <c r="O90" s="604"/>
      <c r="P90" s="122"/>
      <c r="Q90" s="122"/>
      <c r="R90" s="122"/>
      <c r="S90" s="122"/>
      <c r="T90" s="122">
        <v>227</v>
      </c>
      <c r="U90" s="122">
        <v>262</v>
      </c>
      <c r="V90" s="122">
        <v>268</v>
      </c>
      <c r="W90" s="122">
        <v>400</v>
      </c>
      <c r="X90" s="122">
        <v>790</v>
      </c>
      <c r="Y90" s="1">
        <v>853</v>
      </c>
      <c r="Z90" s="60">
        <v>863</v>
      </c>
      <c r="AA90" s="323">
        <v>835</v>
      </c>
      <c r="AB90" s="58">
        <v>850.3</v>
      </c>
      <c r="AC90" s="58">
        <v>695.6</v>
      </c>
      <c r="AD90" s="58">
        <v>682.4</v>
      </c>
      <c r="AE90" s="58">
        <v>647.1</v>
      </c>
      <c r="AF90" s="58">
        <v>793.1</v>
      </c>
      <c r="AG90" s="58">
        <v>833.4</v>
      </c>
      <c r="AH90" s="58">
        <v>855</v>
      </c>
      <c r="AI90" s="58">
        <v>942</v>
      </c>
      <c r="AJ90" s="875">
        <v>1018.8</v>
      </c>
      <c r="AK90" s="875">
        <v>1118.4000000000001</v>
      </c>
      <c r="AL90" s="875">
        <v>1238.4000000000001</v>
      </c>
      <c r="AM90" s="875">
        <v>1372.2</v>
      </c>
      <c r="AN90" s="875">
        <v>1519.9</v>
      </c>
      <c r="AO90" s="875">
        <v>1683.6</v>
      </c>
    </row>
    <row r="91" spans="1:41" ht="12.5">
      <c r="A91" s="129" t="s">
        <v>257</v>
      </c>
      <c r="B91" s="122"/>
      <c r="C91" s="122"/>
      <c r="D91" s="122"/>
      <c r="E91" s="122"/>
      <c r="F91" s="122"/>
      <c r="G91" s="122"/>
      <c r="H91" s="122"/>
      <c r="I91" s="122"/>
      <c r="J91" s="122"/>
      <c r="K91" s="122"/>
      <c r="L91" s="122"/>
      <c r="M91" s="121"/>
      <c r="N91" s="121"/>
      <c r="O91" s="604"/>
      <c r="P91" s="122"/>
      <c r="Q91" s="122"/>
      <c r="R91" s="122"/>
      <c r="S91" s="122"/>
      <c r="T91" s="604"/>
      <c r="U91" s="122"/>
      <c r="V91" s="122"/>
      <c r="W91" s="122"/>
      <c r="X91" s="122"/>
      <c r="Y91" s="122"/>
      <c r="Z91" s="60"/>
      <c r="AA91" s="323"/>
      <c r="AB91" s="58"/>
      <c r="AC91" s="58">
        <v>108.7</v>
      </c>
      <c r="AD91" s="58">
        <v>112.3</v>
      </c>
      <c r="AE91" s="58"/>
      <c r="AF91" s="58">
        <v>128.9</v>
      </c>
      <c r="AG91" s="58">
        <v>135.19999999999999</v>
      </c>
      <c r="AH91" s="58">
        <v>141.19999999999999</v>
      </c>
      <c r="AI91" s="58">
        <v>148.6</v>
      </c>
      <c r="AJ91" s="875">
        <v>154.5</v>
      </c>
      <c r="AK91" s="875">
        <v>162.30000000000001</v>
      </c>
      <c r="AL91" s="875">
        <v>170.6</v>
      </c>
      <c r="AM91" s="875">
        <v>179.3</v>
      </c>
      <c r="AN91" s="875">
        <v>188.4</v>
      </c>
      <c r="AO91" s="875">
        <v>198</v>
      </c>
    </row>
    <row r="92" spans="1:41" ht="12.5">
      <c r="A92" s="129" t="s">
        <v>258</v>
      </c>
      <c r="B92" s="122"/>
      <c r="C92" s="122"/>
      <c r="D92" s="122"/>
      <c r="E92" s="122"/>
      <c r="F92" s="122"/>
      <c r="G92" s="122"/>
      <c r="H92" s="122"/>
      <c r="I92" s="122"/>
      <c r="J92" s="122"/>
      <c r="K92" s="122"/>
      <c r="L92" s="122"/>
      <c r="M92" s="121"/>
      <c r="N92" s="121"/>
      <c r="O92" s="604"/>
      <c r="P92" s="122"/>
      <c r="Q92" s="122"/>
      <c r="R92" s="122"/>
      <c r="S92" s="122"/>
      <c r="T92" s="604"/>
      <c r="U92" s="122"/>
      <c r="V92" s="122"/>
      <c r="W92" s="122"/>
      <c r="X92" s="122"/>
      <c r="Y92" s="122"/>
      <c r="Z92" s="60"/>
      <c r="AA92" s="323"/>
      <c r="AB92" s="58"/>
      <c r="AC92" s="58">
        <v>639.9</v>
      </c>
      <c r="AD92" s="58">
        <v>607.6</v>
      </c>
      <c r="AE92" s="58"/>
      <c r="AF92" s="58">
        <v>615.20000000000005</v>
      </c>
      <c r="AG92" s="58">
        <v>616.6</v>
      </c>
      <c r="AH92" s="58">
        <v>605.70000000000005</v>
      </c>
      <c r="AI92" s="58">
        <v>633.9</v>
      </c>
      <c r="AJ92" s="875">
        <v>659.2</v>
      </c>
      <c r="AK92" s="875">
        <v>688.9</v>
      </c>
      <c r="AL92" s="875">
        <v>726.1</v>
      </c>
      <c r="AM92" s="875">
        <v>765.3</v>
      </c>
      <c r="AN92" s="875">
        <v>806.6</v>
      </c>
      <c r="AO92" s="875">
        <v>850.2</v>
      </c>
    </row>
    <row r="93" spans="1:41" ht="12.5">
      <c r="A93" s="129" t="s">
        <v>259</v>
      </c>
      <c r="B93" s="122"/>
      <c r="C93" s="122"/>
      <c r="D93" s="122"/>
      <c r="E93" s="122"/>
      <c r="F93" s="122"/>
      <c r="G93" s="122"/>
      <c r="H93" s="122"/>
      <c r="I93" s="122"/>
      <c r="J93" s="122"/>
      <c r="K93" s="122"/>
      <c r="L93" s="122"/>
      <c r="M93" s="121"/>
      <c r="N93" s="121"/>
      <c r="O93" s="604"/>
      <c r="P93" s="122"/>
      <c r="Q93" s="122"/>
      <c r="R93" s="122"/>
      <c r="S93" s="122"/>
      <c r="T93" s="604"/>
      <c r="U93" s="122"/>
      <c r="V93" s="122"/>
      <c r="W93" s="122"/>
      <c r="X93" s="122"/>
      <c r="Y93" s="122"/>
      <c r="Z93" s="60"/>
      <c r="AA93" s="323"/>
      <c r="AB93" s="58"/>
      <c r="AC93" s="58"/>
      <c r="AD93" s="58"/>
      <c r="AE93" s="58"/>
      <c r="AF93" s="58">
        <v>11.6</v>
      </c>
      <c r="AG93" s="58">
        <v>0.2</v>
      </c>
      <c r="AH93" s="58">
        <v>-1.8</v>
      </c>
      <c r="AI93" s="58">
        <v>4.5999999999999996</v>
      </c>
      <c r="AJ93" s="875">
        <v>4</v>
      </c>
      <c r="AK93" s="875">
        <v>4.5</v>
      </c>
      <c r="AL93" s="875">
        <v>5.4</v>
      </c>
      <c r="AM93" s="875">
        <v>5.4</v>
      </c>
      <c r="AN93" s="875">
        <v>5.4</v>
      </c>
      <c r="AO93" s="875">
        <v>5.4</v>
      </c>
    </row>
    <row r="94" spans="1:41" ht="12.5">
      <c r="A94" s="129"/>
      <c r="B94" s="122"/>
      <c r="C94" s="122"/>
      <c r="D94" s="122"/>
      <c r="E94" s="122"/>
      <c r="F94" s="122"/>
      <c r="G94" s="122"/>
      <c r="H94" s="122"/>
      <c r="I94" s="122"/>
      <c r="J94" s="122"/>
      <c r="K94" s="122"/>
      <c r="L94" s="122"/>
      <c r="M94" s="121"/>
      <c r="N94" s="121"/>
      <c r="O94" s="604"/>
      <c r="P94" s="122"/>
      <c r="Q94" s="122"/>
      <c r="R94" s="122"/>
      <c r="S94" s="122"/>
      <c r="T94" s="604"/>
      <c r="U94" s="122"/>
      <c r="V94" s="122"/>
      <c r="W94" s="122"/>
      <c r="X94" s="122"/>
      <c r="Y94" s="122"/>
      <c r="Z94" s="60"/>
      <c r="AA94" s="323"/>
      <c r="AB94" s="58"/>
      <c r="AC94" s="58"/>
      <c r="AD94" s="58"/>
      <c r="AE94" s="58"/>
      <c r="AF94" s="58"/>
      <c r="AG94" s="742"/>
      <c r="AH94" s="58"/>
      <c r="AI94" s="58"/>
      <c r="AJ94" s="875"/>
      <c r="AK94" s="875"/>
      <c r="AL94" s="875"/>
      <c r="AM94" s="875"/>
      <c r="AN94" s="875"/>
      <c r="AO94" s="875"/>
    </row>
    <row r="95" spans="1:41" ht="13">
      <c r="A95" s="128" t="s">
        <v>275</v>
      </c>
      <c r="B95" s="122"/>
      <c r="C95" s="122"/>
      <c r="D95" s="122"/>
      <c r="E95" s="122"/>
      <c r="F95" s="122"/>
      <c r="G95" s="122"/>
      <c r="H95" s="122"/>
      <c r="I95" s="122"/>
      <c r="J95" s="122"/>
      <c r="K95" s="122"/>
      <c r="L95" s="122"/>
      <c r="M95" s="121"/>
      <c r="N95" s="121"/>
      <c r="O95" s="604"/>
      <c r="P95" s="122"/>
      <c r="Q95" s="122"/>
      <c r="R95" s="122"/>
      <c r="S95" s="122"/>
      <c r="T95" s="604"/>
      <c r="U95" s="122"/>
      <c r="V95" s="122"/>
      <c r="W95" s="122"/>
      <c r="X95" s="122"/>
      <c r="Y95" s="122"/>
      <c r="Z95" s="60"/>
      <c r="AA95" s="323"/>
      <c r="AB95" s="58"/>
      <c r="AC95" s="58"/>
      <c r="AD95" s="58"/>
      <c r="AE95" s="58"/>
      <c r="AF95" s="58"/>
      <c r="AG95" s="742"/>
      <c r="AH95" s="44"/>
      <c r="AI95" s="44"/>
      <c r="AJ95" s="876"/>
      <c r="AK95" s="876"/>
      <c r="AL95" s="876"/>
      <c r="AM95" s="876"/>
      <c r="AN95" s="876"/>
      <c r="AO95" s="876"/>
    </row>
    <row r="96" spans="1:41" ht="12.5">
      <c r="A96" s="129" t="s">
        <v>256</v>
      </c>
      <c r="B96" s="122"/>
      <c r="C96" s="122"/>
      <c r="D96" s="122"/>
      <c r="E96" s="122"/>
      <c r="F96" s="122"/>
      <c r="G96" s="122"/>
      <c r="H96" s="122"/>
      <c r="I96" s="122"/>
      <c r="J96" s="122"/>
      <c r="K96" s="122"/>
      <c r="L96" s="122"/>
      <c r="M96" s="121"/>
      <c r="N96" s="121"/>
      <c r="O96" s="604"/>
      <c r="P96" s="122"/>
      <c r="Q96" s="122"/>
      <c r="R96" s="122"/>
      <c r="S96" s="122"/>
      <c r="T96" s="122">
        <v>1814</v>
      </c>
      <c r="U96" s="122">
        <v>2031</v>
      </c>
      <c r="V96" s="122">
        <v>2139</v>
      </c>
      <c r="W96" s="122">
        <v>2735</v>
      </c>
      <c r="X96" s="122">
        <v>3398</v>
      </c>
      <c r="Y96" s="60">
        <v>3888</v>
      </c>
      <c r="Z96" s="323">
        <v>3949</v>
      </c>
      <c r="AA96" s="58">
        <v>4166</v>
      </c>
      <c r="AB96" s="58">
        <v>4430.6000000000004</v>
      </c>
      <c r="AC96" s="58">
        <v>4704.8</v>
      </c>
      <c r="AD96" s="58">
        <v>5030.8999999999996</v>
      </c>
      <c r="AE96" s="58">
        <v>5924.2</v>
      </c>
      <c r="AF96" s="58">
        <v>6430.8</v>
      </c>
      <c r="AG96" s="58">
        <v>6686.7</v>
      </c>
      <c r="AH96" s="58">
        <v>7030.1</v>
      </c>
      <c r="AI96" s="58">
        <v>8075.6</v>
      </c>
      <c r="AJ96" s="875">
        <v>8650.5</v>
      </c>
      <c r="AK96" s="875">
        <v>9468.2000000000007</v>
      </c>
      <c r="AL96" s="875">
        <v>10494.5</v>
      </c>
      <c r="AM96" s="875">
        <v>11639.3</v>
      </c>
      <c r="AN96" s="875">
        <v>12904.8</v>
      </c>
      <c r="AO96" s="875">
        <v>14375.7</v>
      </c>
    </row>
    <row r="97" spans="1:41" ht="12.5">
      <c r="A97" s="129" t="s">
        <v>257</v>
      </c>
      <c r="B97" s="122"/>
      <c r="C97" s="122"/>
      <c r="D97" s="122"/>
      <c r="E97" s="122"/>
      <c r="F97" s="122"/>
      <c r="G97" s="122"/>
      <c r="H97" s="122"/>
      <c r="I97" s="122"/>
      <c r="J97" s="122"/>
      <c r="K97" s="122"/>
      <c r="L97" s="122"/>
      <c r="M97" s="121"/>
      <c r="N97" s="121"/>
      <c r="O97" s="604"/>
      <c r="P97" s="122"/>
      <c r="Q97" s="122"/>
      <c r="R97" s="122"/>
      <c r="S97" s="122"/>
      <c r="T97" s="604"/>
      <c r="U97" s="122"/>
      <c r="V97" s="122"/>
      <c r="W97" s="122"/>
      <c r="X97" s="122"/>
      <c r="Y97" s="122"/>
      <c r="Z97" s="60"/>
      <c r="AA97" s="323"/>
      <c r="AB97" s="58"/>
      <c r="AC97" s="58">
        <v>119.1</v>
      </c>
      <c r="AD97" s="58">
        <v>126.7</v>
      </c>
      <c r="AE97" s="58"/>
      <c r="AF97" s="58">
        <v>137.69999999999999</v>
      </c>
      <c r="AG97" s="58">
        <v>144.30000000000001</v>
      </c>
      <c r="AH97" s="58">
        <v>150.69999999999999</v>
      </c>
      <c r="AI97" s="58">
        <v>158.69999999999999</v>
      </c>
      <c r="AJ97" s="875">
        <v>165.1</v>
      </c>
      <c r="AK97" s="875">
        <v>173.4</v>
      </c>
      <c r="AL97" s="875">
        <v>182.1</v>
      </c>
      <c r="AM97" s="875">
        <v>191.5</v>
      </c>
      <c r="AN97" s="875">
        <v>201.2</v>
      </c>
      <c r="AO97" s="875">
        <v>211.5</v>
      </c>
    </row>
    <row r="98" spans="1:41" ht="12.5">
      <c r="A98" s="129" t="s">
        <v>258</v>
      </c>
      <c r="B98" s="122"/>
      <c r="C98" s="122"/>
      <c r="D98" s="122"/>
      <c r="E98" s="122"/>
      <c r="F98" s="122"/>
      <c r="G98" s="122"/>
      <c r="H98" s="122"/>
      <c r="I98" s="122"/>
      <c r="J98" s="122"/>
      <c r="K98" s="122"/>
      <c r="L98" s="122"/>
      <c r="M98" s="121"/>
      <c r="N98" s="121"/>
      <c r="O98" s="604"/>
      <c r="P98" s="122"/>
      <c r="Q98" s="122"/>
      <c r="R98" s="122"/>
      <c r="S98" s="122"/>
      <c r="T98" s="604"/>
      <c r="U98" s="122"/>
      <c r="V98" s="122"/>
      <c r="W98" s="122"/>
      <c r="X98" s="122"/>
      <c r="Y98" s="122"/>
      <c r="Z98" s="60"/>
      <c r="AA98" s="323"/>
      <c r="AB98" s="58"/>
      <c r="AC98" s="58">
        <v>3948.9</v>
      </c>
      <c r="AD98" s="58">
        <v>3969.3</v>
      </c>
      <c r="AE98" s="58"/>
      <c r="AF98" s="58">
        <v>4670.8</v>
      </c>
      <c r="AG98" s="58">
        <v>4632.7</v>
      </c>
      <c r="AH98" s="44">
        <v>4663.8</v>
      </c>
      <c r="AI98" s="44">
        <v>5088.3999999999996</v>
      </c>
      <c r="AJ98" s="876">
        <v>5241.1000000000004</v>
      </c>
      <c r="AK98" s="876">
        <v>5461.2</v>
      </c>
      <c r="AL98" s="876">
        <v>5761.5</v>
      </c>
      <c r="AM98" s="876">
        <v>6078.4</v>
      </c>
      <c r="AN98" s="876">
        <v>6412.7</v>
      </c>
      <c r="AO98" s="876">
        <v>6797.5</v>
      </c>
    </row>
    <row r="99" spans="1:41" ht="12.5">
      <c r="A99" s="129" t="s">
        <v>259</v>
      </c>
      <c r="B99" s="122"/>
      <c r="C99" s="122"/>
      <c r="D99" s="122"/>
      <c r="E99" s="122"/>
      <c r="F99" s="122"/>
      <c r="G99" s="122"/>
      <c r="H99" s="122"/>
      <c r="I99" s="122"/>
      <c r="J99" s="122"/>
      <c r="K99" s="122"/>
      <c r="L99" s="122"/>
      <c r="M99" s="121"/>
      <c r="N99" s="121"/>
      <c r="O99" s="604"/>
      <c r="P99" s="122"/>
      <c r="Q99" s="122"/>
      <c r="R99" s="122"/>
      <c r="S99" s="122"/>
      <c r="T99" s="604"/>
      <c r="U99" s="122"/>
      <c r="V99" s="122"/>
      <c r="W99" s="122"/>
      <c r="X99" s="122"/>
      <c r="Y99" s="122"/>
      <c r="Z99" s="60"/>
      <c r="AA99" s="323"/>
      <c r="AB99" s="58"/>
      <c r="AC99" s="58"/>
      <c r="AD99" s="58"/>
      <c r="AE99" s="58"/>
      <c r="AF99" s="58">
        <v>4.0999999999999996</v>
      </c>
      <c r="AG99" s="58">
        <v>-0.8</v>
      </c>
      <c r="AH99" s="44">
        <v>0.7</v>
      </c>
      <c r="AI99" s="44">
        <v>9.1</v>
      </c>
      <c r="AJ99" s="876">
        <v>3</v>
      </c>
      <c r="AK99" s="876">
        <v>4.2</v>
      </c>
      <c r="AL99" s="876">
        <v>5.5</v>
      </c>
      <c r="AM99" s="876">
        <v>5.5</v>
      </c>
      <c r="AN99" s="876">
        <v>5.5</v>
      </c>
      <c r="AO99" s="876">
        <v>6</v>
      </c>
    </row>
    <row r="100" spans="1:41" ht="12.5">
      <c r="A100" s="129"/>
      <c r="B100" s="122"/>
      <c r="C100" s="122"/>
      <c r="D100" s="122"/>
      <c r="E100" s="122"/>
      <c r="F100" s="122"/>
      <c r="G100" s="122"/>
      <c r="H100" s="122"/>
      <c r="I100" s="122"/>
      <c r="J100" s="122"/>
      <c r="K100" s="122"/>
      <c r="L100" s="122"/>
      <c r="M100" s="121"/>
      <c r="N100" s="121"/>
      <c r="O100" s="604"/>
      <c r="P100" s="122"/>
      <c r="Q100" s="122"/>
      <c r="R100" s="122"/>
      <c r="S100" s="122"/>
      <c r="T100" s="604"/>
      <c r="U100" s="122"/>
      <c r="V100" s="122"/>
      <c r="W100" s="122"/>
      <c r="X100" s="122"/>
      <c r="Y100" s="122"/>
      <c r="Z100" s="60"/>
      <c r="AA100" s="323"/>
      <c r="AB100" s="58"/>
      <c r="AC100" s="58"/>
      <c r="AD100" s="58"/>
      <c r="AE100" s="58"/>
      <c r="AF100" s="58"/>
      <c r="AG100" s="742"/>
      <c r="AH100" s="44"/>
      <c r="AI100" s="44"/>
      <c r="AJ100" s="876"/>
      <c r="AK100" s="876"/>
      <c r="AL100" s="876"/>
      <c r="AM100" s="876"/>
      <c r="AN100" s="876"/>
      <c r="AO100" s="876"/>
    </row>
    <row r="101" spans="1:41" ht="13">
      <c r="A101" s="128" t="s">
        <v>276</v>
      </c>
      <c r="B101" s="122"/>
      <c r="C101" s="122"/>
      <c r="D101" s="122"/>
      <c r="E101" s="122"/>
      <c r="F101" s="122"/>
      <c r="G101" s="122"/>
      <c r="H101" s="122"/>
      <c r="I101" s="122"/>
      <c r="J101" s="122"/>
      <c r="K101" s="122"/>
      <c r="L101" s="122"/>
      <c r="M101" s="121"/>
      <c r="N101" s="121"/>
      <c r="O101" s="604"/>
      <c r="P101" s="122"/>
      <c r="Q101" s="122"/>
      <c r="R101" s="122"/>
      <c r="S101" s="122"/>
      <c r="T101" s="604"/>
      <c r="U101" s="122"/>
      <c r="V101" s="122"/>
      <c r="W101" s="122"/>
      <c r="X101" s="122"/>
      <c r="Y101" s="122"/>
      <c r="Z101" s="60"/>
      <c r="AA101" s="323"/>
      <c r="AB101" s="58"/>
      <c r="AC101" s="58"/>
      <c r="AD101" s="58"/>
      <c r="AE101" s="58"/>
      <c r="AF101" s="58"/>
      <c r="AG101" s="742"/>
      <c r="AH101" s="44"/>
      <c r="AI101" s="44"/>
      <c r="AJ101" s="876"/>
      <c r="AK101" s="876"/>
      <c r="AL101" s="876"/>
      <c r="AM101" s="876"/>
      <c r="AN101" s="876"/>
      <c r="AO101" s="876"/>
    </row>
    <row r="102" spans="1:41" ht="12.5">
      <c r="A102" s="129" t="s">
        <v>256</v>
      </c>
      <c r="B102" s="122"/>
      <c r="C102" s="122"/>
      <c r="D102" s="122"/>
      <c r="E102" s="122"/>
      <c r="F102" s="122"/>
      <c r="G102" s="122"/>
      <c r="H102" s="122"/>
      <c r="I102" s="122"/>
      <c r="J102" s="122"/>
      <c r="K102" s="122"/>
      <c r="L102" s="122"/>
      <c r="M102" s="121"/>
      <c r="N102" s="121"/>
      <c r="O102" s="604"/>
      <c r="P102" s="122"/>
      <c r="Q102" s="122"/>
      <c r="R102" s="122"/>
      <c r="S102" s="122"/>
      <c r="T102" s="604">
        <v>1405</v>
      </c>
      <c r="U102" s="122">
        <v>1285</v>
      </c>
      <c r="V102" s="122">
        <v>1442</v>
      </c>
      <c r="W102" s="122">
        <v>1686</v>
      </c>
      <c r="X102" s="122">
        <v>1953</v>
      </c>
      <c r="Y102" s="122">
        <v>2003</v>
      </c>
      <c r="Z102" s="60">
        <v>2334</v>
      </c>
      <c r="AA102" s="323">
        <v>2737</v>
      </c>
      <c r="AB102" s="58">
        <v>2985.6</v>
      </c>
      <c r="AC102" s="58">
        <v>3193</v>
      </c>
      <c r="AD102" s="58">
        <v>3358</v>
      </c>
      <c r="AE102" s="58">
        <v>3801</v>
      </c>
      <c r="AF102" s="58">
        <v>3928.9</v>
      </c>
      <c r="AG102" s="58">
        <v>4390.3</v>
      </c>
      <c r="AH102" s="44">
        <v>4732.2</v>
      </c>
      <c r="AI102" s="44">
        <v>5056.2</v>
      </c>
      <c r="AJ102" s="876">
        <v>5626.5</v>
      </c>
      <c r="AK102" s="876">
        <v>6264.8</v>
      </c>
      <c r="AL102" s="876">
        <v>6917.5</v>
      </c>
      <c r="AM102" s="876">
        <v>7643</v>
      </c>
      <c r="AN102" s="876">
        <v>8441.7999999999993</v>
      </c>
      <c r="AO102" s="876">
        <v>9324.2000000000007</v>
      </c>
    </row>
    <row r="103" spans="1:41" ht="12.5">
      <c r="A103" s="129" t="s">
        <v>257</v>
      </c>
      <c r="B103" s="122"/>
      <c r="C103" s="122"/>
      <c r="D103" s="122"/>
      <c r="E103" s="122"/>
      <c r="F103" s="122"/>
      <c r="G103" s="122"/>
      <c r="H103" s="122"/>
      <c r="I103" s="122"/>
      <c r="J103" s="122"/>
      <c r="K103" s="122"/>
      <c r="L103" s="122"/>
      <c r="M103" s="121"/>
      <c r="N103" s="121"/>
      <c r="O103" s="604"/>
      <c r="P103" s="122"/>
      <c r="Q103" s="122"/>
      <c r="R103" s="122"/>
      <c r="S103" s="122"/>
      <c r="T103" s="604"/>
      <c r="U103" s="122"/>
      <c r="V103" s="122"/>
      <c r="W103" s="122"/>
      <c r="X103" s="122"/>
      <c r="Y103" s="122"/>
      <c r="Z103" s="60"/>
      <c r="AA103" s="323"/>
      <c r="AB103" s="58"/>
      <c r="AC103" s="58">
        <v>116.2</v>
      </c>
      <c r="AD103" s="58">
        <v>119.9</v>
      </c>
      <c r="AE103" s="58"/>
      <c r="AF103" s="58">
        <v>126.9</v>
      </c>
      <c r="AG103" s="58">
        <v>130.30000000000001</v>
      </c>
      <c r="AH103" s="58">
        <v>130.6</v>
      </c>
      <c r="AI103" s="58">
        <v>134.4</v>
      </c>
      <c r="AJ103" s="875">
        <v>139.80000000000001</v>
      </c>
      <c r="AK103" s="875">
        <v>146.80000000000001</v>
      </c>
      <c r="AL103" s="875">
        <v>154.30000000000001</v>
      </c>
      <c r="AM103" s="875">
        <v>162.19999999999999</v>
      </c>
      <c r="AN103" s="875">
        <v>170.4</v>
      </c>
      <c r="AO103" s="875">
        <v>179.1</v>
      </c>
    </row>
    <row r="104" spans="1:41" ht="12.5">
      <c r="A104" s="129" t="s">
        <v>258</v>
      </c>
      <c r="B104" s="122"/>
      <c r="C104" s="122"/>
      <c r="D104" s="122"/>
      <c r="E104" s="122"/>
      <c r="F104" s="122"/>
      <c r="G104" s="122"/>
      <c r="H104" s="122"/>
      <c r="I104" s="122"/>
      <c r="J104" s="122"/>
      <c r="K104" s="122"/>
      <c r="L104" s="122"/>
      <c r="M104" s="121"/>
      <c r="N104" s="121"/>
      <c r="O104" s="604"/>
      <c r="P104" s="122"/>
      <c r="Q104" s="122"/>
      <c r="R104" s="122"/>
      <c r="S104" s="122"/>
      <c r="T104" s="604"/>
      <c r="U104" s="122"/>
      <c r="V104" s="122"/>
      <c r="W104" s="122"/>
      <c r="X104" s="122"/>
      <c r="Y104" s="122"/>
      <c r="Z104" s="60"/>
      <c r="AA104" s="323"/>
      <c r="AB104" s="58"/>
      <c r="AC104" s="58"/>
      <c r="AD104" s="58"/>
      <c r="AE104" s="58"/>
      <c r="AF104" s="58">
        <v>3095.1</v>
      </c>
      <c r="AG104" s="58">
        <v>3370.1</v>
      </c>
      <c r="AH104" s="58">
        <v>3623.8</v>
      </c>
      <c r="AI104" s="58">
        <v>3761.4</v>
      </c>
      <c r="AJ104" s="875">
        <v>4024.7</v>
      </c>
      <c r="AK104" s="875">
        <v>4266.2</v>
      </c>
      <c r="AL104" s="875">
        <v>4483.8</v>
      </c>
      <c r="AM104" s="875">
        <v>4712.3999999999996</v>
      </c>
      <c r="AN104" s="875">
        <v>4952.8</v>
      </c>
      <c r="AO104" s="875">
        <v>5205.3999999999996</v>
      </c>
    </row>
    <row r="105" spans="1:41" ht="12.5">
      <c r="A105" s="129" t="s">
        <v>259</v>
      </c>
      <c r="B105" s="122"/>
      <c r="C105" s="122"/>
      <c r="D105" s="122"/>
      <c r="E105" s="122"/>
      <c r="F105" s="122"/>
      <c r="G105" s="122"/>
      <c r="H105" s="122"/>
      <c r="I105" s="122"/>
      <c r="J105" s="122"/>
      <c r="K105" s="122"/>
      <c r="L105" s="122"/>
      <c r="M105" s="121"/>
      <c r="N105" s="121"/>
      <c r="O105" s="604"/>
      <c r="P105" s="122"/>
      <c r="Q105" s="122"/>
      <c r="R105" s="122"/>
      <c r="S105" s="122"/>
      <c r="T105" s="604"/>
      <c r="U105" s="122"/>
      <c r="V105" s="122"/>
      <c r="W105" s="122"/>
      <c r="X105" s="122"/>
      <c r="Y105" s="122"/>
      <c r="Z105" s="60"/>
      <c r="AA105" s="323"/>
      <c r="AB105" s="58"/>
      <c r="AC105" s="58"/>
      <c r="AD105" s="58"/>
      <c r="AE105" s="58"/>
      <c r="AF105" s="58">
        <v>0.5</v>
      </c>
      <c r="AG105" s="58">
        <v>8.9</v>
      </c>
      <c r="AH105" s="58">
        <v>7.5</v>
      </c>
      <c r="AI105" s="58">
        <v>3.8</v>
      </c>
      <c r="AJ105" s="875">
        <v>7</v>
      </c>
      <c r="AK105" s="875">
        <v>6</v>
      </c>
      <c r="AL105" s="875">
        <v>5.0999999999999996</v>
      </c>
      <c r="AM105" s="875">
        <v>5.0999999999999996</v>
      </c>
      <c r="AN105" s="875">
        <v>5.0999999999999996</v>
      </c>
      <c r="AO105" s="875">
        <v>5.0999999999999996</v>
      </c>
    </row>
    <row r="106" spans="1:41" ht="12.5">
      <c r="A106" s="129"/>
      <c r="B106" s="122"/>
      <c r="C106" s="122"/>
      <c r="D106" s="122"/>
      <c r="E106" s="122"/>
      <c r="F106" s="122"/>
      <c r="G106" s="122"/>
      <c r="H106" s="122"/>
      <c r="I106" s="122"/>
      <c r="J106" s="122"/>
      <c r="K106" s="122"/>
      <c r="L106" s="122"/>
      <c r="M106" s="121"/>
      <c r="N106" s="121"/>
      <c r="O106" s="604"/>
      <c r="P106" s="122"/>
      <c r="Q106" s="122"/>
      <c r="R106" s="122"/>
      <c r="S106" s="122"/>
      <c r="T106" s="604"/>
      <c r="U106" s="122"/>
      <c r="V106" s="122"/>
      <c r="W106" s="122"/>
      <c r="X106" s="122"/>
      <c r="Y106" s="122"/>
      <c r="Z106" s="60"/>
      <c r="AA106" s="323"/>
      <c r="AB106" s="58"/>
      <c r="AC106" s="58"/>
      <c r="AD106" s="58"/>
      <c r="AE106" s="58"/>
      <c r="AF106" s="58"/>
      <c r="AG106" s="742"/>
      <c r="AH106" s="58"/>
      <c r="AI106" s="58"/>
      <c r="AJ106" s="875"/>
      <c r="AK106" s="875"/>
      <c r="AL106" s="875"/>
      <c r="AM106" s="875"/>
      <c r="AN106" s="875"/>
      <c r="AO106" s="875"/>
    </row>
    <row r="107" spans="1:41" ht="13">
      <c r="A107" s="128" t="s">
        <v>277</v>
      </c>
      <c r="B107" s="122"/>
      <c r="C107" s="122"/>
      <c r="D107" s="122"/>
      <c r="E107" s="122"/>
      <c r="F107" s="122"/>
      <c r="G107" s="122"/>
      <c r="H107" s="122"/>
      <c r="I107" s="122"/>
      <c r="J107" s="122"/>
      <c r="K107" s="122"/>
      <c r="L107" s="122"/>
      <c r="M107" s="121"/>
      <c r="N107" s="121"/>
      <c r="O107" s="604"/>
      <c r="P107" s="122"/>
      <c r="Q107" s="122"/>
      <c r="R107" s="122"/>
      <c r="S107" s="122"/>
      <c r="T107" s="604"/>
      <c r="U107" s="122"/>
      <c r="V107" s="122"/>
      <c r="W107" s="122"/>
      <c r="X107" s="122"/>
      <c r="Y107" s="122"/>
      <c r="Z107" s="60"/>
      <c r="AA107" s="323"/>
      <c r="AB107" s="58"/>
      <c r="AC107" s="58"/>
      <c r="AD107" s="58"/>
      <c r="AE107" s="58"/>
      <c r="AF107" s="58"/>
      <c r="AG107" s="742"/>
      <c r="AH107" s="44"/>
      <c r="AI107" s="44"/>
      <c r="AJ107" s="876"/>
      <c r="AK107" s="876"/>
      <c r="AL107" s="876"/>
      <c r="AM107" s="876"/>
      <c r="AN107" s="876"/>
      <c r="AO107" s="876"/>
    </row>
    <row r="108" spans="1:41" ht="12.5">
      <c r="A108" s="129" t="s">
        <v>256</v>
      </c>
      <c r="B108" s="122"/>
      <c r="C108" s="122"/>
      <c r="D108" s="122"/>
      <c r="E108" s="122"/>
      <c r="F108" s="122"/>
      <c r="G108" s="122"/>
      <c r="H108" s="122"/>
      <c r="I108" s="122"/>
      <c r="J108" s="122"/>
      <c r="K108" s="122"/>
      <c r="L108" s="122"/>
      <c r="M108" s="121"/>
      <c r="N108" s="121"/>
      <c r="O108" s="604"/>
      <c r="P108" s="122"/>
      <c r="Q108" s="122"/>
      <c r="R108" s="122"/>
      <c r="S108" s="122"/>
      <c r="T108" s="604">
        <v>726</v>
      </c>
      <c r="U108" s="122">
        <v>702</v>
      </c>
      <c r="V108" s="122">
        <v>776</v>
      </c>
      <c r="W108" s="122">
        <v>799</v>
      </c>
      <c r="X108" s="122">
        <v>994</v>
      </c>
      <c r="Y108" s="122">
        <v>1124</v>
      </c>
      <c r="Z108" s="60">
        <v>1392</v>
      </c>
      <c r="AA108" s="323">
        <v>1572</v>
      </c>
      <c r="AB108" s="58">
        <v>1698.4</v>
      </c>
      <c r="AC108" s="58">
        <v>1875.2</v>
      </c>
      <c r="AD108" s="58">
        <v>1968.7</v>
      </c>
      <c r="AE108" s="58">
        <v>2112.9</v>
      </c>
      <c r="AF108" s="58">
        <v>2187.4</v>
      </c>
      <c r="AG108" s="58">
        <v>2275.6</v>
      </c>
      <c r="AH108" s="58">
        <v>2415.9</v>
      </c>
      <c r="AI108" s="58">
        <v>2570</v>
      </c>
      <c r="AJ108" s="875">
        <v>2833.1</v>
      </c>
      <c r="AK108" s="875">
        <v>3169.4</v>
      </c>
      <c r="AL108" s="875">
        <v>3496.2</v>
      </c>
      <c r="AM108" s="875">
        <v>3859.3</v>
      </c>
      <c r="AN108" s="875">
        <v>4258.6000000000004</v>
      </c>
      <c r="AO108" s="875">
        <v>4699.2</v>
      </c>
    </row>
    <row r="109" spans="1:41" ht="12.5">
      <c r="A109" s="129" t="s">
        <v>257</v>
      </c>
      <c r="B109" s="122"/>
      <c r="C109" s="122"/>
      <c r="D109" s="122"/>
      <c r="E109" s="122"/>
      <c r="F109" s="122"/>
      <c r="G109" s="122"/>
      <c r="H109" s="122"/>
      <c r="I109" s="122"/>
      <c r="J109" s="122"/>
      <c r="K109" s="122"/>
      <c r="L109" s="122"/>
      <c r="M109" s="121"/>
      <c r="N109" s="121"/>
      <c r="O109" s="604"/>
      <c r="P109" s="122"/>
      <c r="Q109" s="122"/>
      <c r="R109" s="122"/>
      <c r="S109" s="122"/>
      <c r="T109" s="604"/>
      <c r="U109" s="122"/>
      <c r="V109" s="122"/>
      <c r="W109" s="122"/>
      <c r="X109" s="122"/>
      <c r="Y109" s="122"/>
      <c r="Z109" s="60"/>
      <c r="AA109" s="323"/>
      <c r="AB109" s="58"/>
      <c r="AC109" s="58">
        <v>114.3</v>
      </c>
      <c r="AD109" s="58">
        <v>117.6</v>
      </c>
      <c r="AE109" s="58"/>
      <c r="AF109" s="58">
        <v>125.8</v>
      </c>
      <c r="AG109" s="58">
        <v>129.19999999999999</v>
      </c>
      <c r="AH109" s="58">
        <v>129.4</v>
      </c>
      <c r="AI109" s="58">
        <v>133.1</v>
      </c>
      <c r="AJ109" s="875">
        <v>138.5</v>
      </c>
      <c r="AK109" s="875">
        <v>145.4</v>
      </c>
      <c r="AL109" s="875">
        <v>152.80000000000001</v>
      </c>
      <c r="AM109" s="875">
        <v>160.6</v>
      </c>
      <c r="AN109" s="875">
        <v>168.8</v>
      </c>
      <c r="AO109" s="875">
        <v>177.4</v>
      </c>
    </row>
    <row r="110" spans="1:41" ht="12.5">
      <c r="A110" s="129" t="s">
        <v>258</v>
      </c>
      <c r="B110" s="122"/>
      <c r="C110" s="122"/>
      <c r="D110" s="122"/>
      <c r="E110" s="122"/>
      <c r="F110" s="122"/>
      <c r="G110" s="122"/>
      <c r="H110" s="122"/>
      <c r="I110" s="122"/>
      <c r="J110" s="122"/>
      <c r="K110" s="122"/>
      <c r="L110" s="122"/>
      <c r="M110" s="121"/>
      <c r="N110" s="121"/>
      <c r="O110" s="604"/>
      <c r="P110" s="122"/>
      <c r="Q110" s="122"/>
      <c r="R110" s="122"/>
      <c r="S110" s="122"/>
      <c r="T110" s="604"/>
      <c r="U110" s="122"/>
      <c r="V110" s="122"/>
      <c r="W110" s="122"/>
      <c r="X110" s="122"/>
      <c r="Y110" s="122"/>
      <c r="Z110" s="60"/>
      <c r="AA110" s="323"/>
      <c r="AB110" s="58"/>
      <c r="AC110" s="58">
        <v>1640</v>
      </c>
      <c r="AD110" s="58">
        <v>1674.6</v>
      </c>
      <c r="AE110" s="58"/>
      <c r="AF110" s="58">
        <v>1738.3</v>
      </c>
      <c r="AG110" s="58">
        <v>1761.9</v>
      </c>
      <c r="AH110" s="58">
        <v>1867.1</v>
      </c>
      <c r="AI110" s="58">
        <v>1930.3</v>
      </c>
      <c r="AJ110" s="875">
        <v>2046.1</v>
      </c>
      <c r="AK110" s="875">
        <v>2179.1</v>
      </c>
      <c r="AL110" s="875">
        <v>2288.1</v>
      </c>
      <c r="AM110" s="875">
        <v>2402.5</v>
      </c>
      <c r="AN110" s="875">
        <v>2522.6</v>
      </c>
      <c r="AO110" s="875">
        <v>2648.8</v>
      </c>
    </row>
    <row r="111" spans="1:41" ht="12.5">
      <c r="A111" s="129" t="s">
        <v>259</v>
      </c>
      <c r="B111" s="122"/>
      <c r="C111" s="122"/>
      <c r="D111" s="122"/>
      <c r="E111" s="122"/>
      <c r="F111" s="122"/>
      <c r="G111" s="122"/>
      <c r="H111" s="122"/>
      <c r="I111" s="122"/>
      <c r="J111" s="122"/>
      <c r="K111" s="122"/>
      <c r="L111" s="122"/>
      <c r="M111" s="121"/>
      <c r="N111" s="121"/>
      <c r="O111" s="604"/>
      <c r="P111" s="122"/>
      <c r="Q111" s="122"/>
      <c r="R111" s="122"/>
      <c r="S111" s="122"/>
      <c r="T111" s="604"/>
      <c r="U111" s="122"/>
      <c r="V111" s="122"/>
      <c r="W111" s="122"/>
      <c r="X111" s="122"/>
      <c r="Y111" s="122"/>
      <c r="Z111" s="60"/>
      <c r="AA111" s="323"/>
      <c r="AB111" s="58"/>
      <c r="AC111" s="58"/>
      <c r="AD111" s="58"/>
      <c r="AE111" s="58"/>
      <c r="AF111" s="58">
        <v>0.7</v>
      </c>
      <c r="AG111" s="58">
        <v>1.4</v>
      </c>
      <c r="AH111" s="58">
        <v>6</v>
      </c>
      <c r="AI111" s="58">
        <v>3.4</v>
      </c>
      <c r="AJ111" s="875">
        <v>6</v>
      </c>
      <c r="AK111" s="875">
        <v>6.5</v>
      </c>
      <c r="AL111" s="875">
        <v>5</v>
      </c>
      <c r="AM111" s="875">
        <v>5</v>
      </c>
      <c r="AN111" s="875">
        <v>5</v>
      </c>
      <c r="AO111" s="875">
        <v>5</v>
      </c>
    </row>
    <row r="112" spans="1:41" ht="12.5">
      <c r="A112" s="129"/>
      <c r="B112" s="122"/>
      <c r="C112" s="122"/>
      <c r="D112" s="122"/>
      <c r="E112" s="122"/>
      <c r="F112" s="122"/>
      <c r="G112" s="122"/>
      <c r="H112" s="122"/>
      <c r="I112" s="122"/>
      <c r="J112" s="122"/>
      <c r="K112" s="122"/>
      <c r="L112" s="122"/>
      <c r="M112" s="121"/>
      <c r="N112" s="121"/>
      <c r="O112" s="604"/>
      <c r="P112" s="122"/>
      <c r="Q112" s="122"/>
      <c r="R112" s="122"/>
      <c r="S112" s="122"/>
      <c r="T112" s="604"/>
      <c r="U112" s="122"/>
      <c r="V112" s="122"/>
      <c r="W112" s="122"/>
      <c r="X112" s="122"/>
      <c r="Y112" s="122"/>
      <c r="Z112" s="60"/>
      <c r="AA112" s="323"/>
      <c r="AB112" s="58"/>
      <c r="AC112" s="58"/>
      <c r="AD112" s="58"/>
      <c r="AE112" s="58"/>
      <c r="AF112" s="58"/>
      <c r="AG112" s="742"/>
      <c r="AH112" s="58"/>
      <c r="AI112" s="58"/>
      <c r="AJ112" s="875"/>
      <c r="AK112" s="875"/>
      <c r="AL112" s="875"/>
      <c r="AM112" s="875"/>
      <c r="AN112" s="875"/>
      <c r="AO112" s="875"/>
    </row>
    <row r="113" spans="1:41" ht="13">
      <c r="A113" s="128" t="s">
        <v>278</v>
      </c>
      <c r="B113" s="122"/>
      <c r="C113" s="122"/>
      <c r="D113" s="122"/>
      <c r="E113" s="122"/>
      <c r="F113" s="122"/>
      <c r="G113" s="122"/>
      <c r="H113" s="122"/>
      <c r="I113" s="122"/>
      <c r="J113" s="122"/>
      <c r="K113" s="122"/>
      <c r="L113" s="122"/>
      <c r="M113" s="121"/>
      <c r="N113" s="121"/>
      <c r="O113" s="604"/>
      <c r="P113" s="122"/>
      <c r="Q113" s="122"/>
      <c r="R113" s="122"/>
      <c r="S113" s="122"/>
      <c r="T113" s="604"/>
      <c r="U113" s="122"/>
      <c r="V113" s="122"/>
      <c r="W113" s="122"/>
      <c r="X113" s="122"/>
      <c r="Y113" s="122"/>
      <c r="Z113" s="122"/>
      <c r="AA113" s="323"/>
      <c r="AB113" s="77"/>
      <c r="AC113" s="77"/>
      <c r="AD113" s="77"/>
      <c r="AE113" s="77"/>
      <c r="AF113" s="77"/>
      <c r="AG113" s="147"/>
      <c r="AH113" s="44"/>
      <c r="AI113" s="44"/>
      <c r="AJ113" s="876"/>
      <c r="AK113" s="876"/>
      <c r="AL113" s="876"/>
      <c r="AM113" s="876"/>
      <c r="AN113" s="876"/>
      <c r="AO113" s="876"/>
    </row>
    <row r="114" spans="1:41" ht="12.5">
      <c r="A114" s="129" t="s">
        <v>264</v>
      </c>
      <c r="B114" s="122">
        <v>421.9</v>
      </c>
      <c r="C114" s="122">
        <v>551.29999999999995</v>
      </c>
      <c r="D114" s="122">
        <v>588.1</v>
      </c>
      <c r="E114" s="122">
        <v>649.6</v>
      </c>
      <c r="F114" s="122">
        <v>711.4</v>
      </c>
      <c r="G114" s="122">
        <v>807.4</v>
      </c>
      <c r="H114" s="122">
        <v>859</v>
      </c>
      <c r="I114" s="122">
        <v>883.5</v>
      </c>
      <c r="J114" s="122">
        <v>963.4</v>
      </c>
      <c r="K114" s="122"/>
      <c r="L114" s="122">
        <v>1225.0999999999999</v>
      </c>
      <c r="M114" s="121"/>
      <c r="N114" s="121"/>
      <c r="O114" s="604">
        <v>1351.8</v>
      </c>
      <c r="P114" s="122">
        <v>1403.1</v>
      </c>
      <c r="Q114" s="122">
        <v>1395</v>
      </c>
      <c r="R114" s="122">
        <v>1447.9</v>
      </c>
      <c r="S114" s="122">
        <v>1526.8</v>
      </c>
      <c r="T114" s="604"/>
      <c r="U114" s="122"/>
      <c r="V114" s="122"/>
      <c r="W114" s="122"/>
      <c r="X114" s="122"/>
      <c r="Y114" s="122"/>
      <c r="Z114" s="122"/>
      <c r="AA114" s="323"/>
      <c r="AB114" s="77"/>
      <c r="AC114" s="77"/>
      <c r="AD114" s="77"/>
      <c r="AE114" s="77"/>
      <c r="AF114" s="77"/>
      <c r="AG114" s="147"/>
      <c r="AH114" s="44"/>
      <c r="AI114" s="44"/>
      <c r="AJ114" s="876"/>
      <c r="AK114" s="876"/>
      <c r="AL114" s="876"/>
      <c r="AM114" s="876"/>
      <c r="AN114" s="876"/>
      <c r="AO114" s="876"/>
    </row>
    <row r="115" spans="1:41" ht="12.5">
      <c r="A115" s="129" t="s">
        <v>257</v>
      </c>
      <c r="B115" s="129"/>
      <c r="C115" s="129"/>
      <c r="D115" s="129"/>
      <c r="E115" s="129"/>
      <c r="F115" s="129"/>
      <c r="G115" s="121"/>
      <c r="H115" s="121"/>
      <c r="I115" s="121"/>
      <c r="J115" s="121"/>
      <c r="K115" s="121"/>
      <c r="L115" s="121"/>
      <c r="M115" s="121"/>
      <c r="N115" s="121"/>
      <c r="O115" s="604">
        <v>115.2</v>
      </c>
      <c r="P115" s="122">
        <v>123.9</v>
      </c>
      <c r="Q115" s="122">
        <v>126.2</v>
      </c>
      <c r="R115" s="122">
        <v>128.5</v>
      </c>
      <c r="S115" s="122">
        <v>131.5</v>
      </c>
      <c r="T115" s="604"/>
      <c r="U115" s="122"/>
      <c r="V115" s="122"/>
      <c r="W115" s="122"/>
      <c r="X115" s="122"/>
      <c r="Y115" s="122"/>
      <c r="Z115" s="122"/>
      <c r="AA115" s="323"/>
      <c r="AB115" s="77"/>
      <c r="AC115" s="77"/>
      <c r="AD115" s="77"/>
      <c r="AE115" s="77"/>
      <c r="AF115" s="77"/>
      <c r="AG115" s="147"/>
      <c r="AH115" s="44"/>
      <c r="AI115" s="44"/>
      <c r="AJ115" s="876"/>
      <c r="AK115" s="876"/>
      <c r="AL115" s="876"/>
      <c r="AM115" s="876"/>
      <c r="AN115" s="876"/>
      <c r="AO115" s="876"/>
    </row>
    <row r="116" spans="1:41" ht="12.5">
      <c r="A116" s="129" t="s">
        <v>258</v>
      </c>
      <c r="B116" s="129"/>
      <c r="C116" s="129"/>
      <c r="D116" s="129"/>
      <c r="E116" s="129"/>
      <c r="F116" s="129"/>
      <c r="G116" s="121"/>
      <c r="H116" s="121"/>
      <c r="I116" s="121"/>
      <c r="J116" s="121"/>
      <c r="K116" s="121"/>
      <c r="L116" s="121"/>
      <c r="M116" s="121"/>
      <c r="N116" s="121"/>
      <c r="O116" s="604">
        <v>1173.7</v>
      </c>
      <c r="P116" s="122">
        <v>1132.9000000000001</v>
      </c>
      <c r="Q116" s="122">
        <v>105.5</v>
      </c>
      <c r="R116" s="122">
        <v>1127.0999999999999</v>
      </c>
      <c r="S116" s="122">
        <v>1160.7</v>
      </c>
      <c r="T116" s="604"/>
      <c r="U116" s="122"/>
      <c r="V116" s="122"/>
      <c r="W116" s="122"/>
      <c r="X116" s="122"/>
      <c r="Y116" s="122"/>
      <c r="Z116" s="122"/>
      <c r="AA116" s="323"/>
      <c r="AB116" s="77"/>
      <c r="AC116" s="77"/>
      <c r="AD116" s="77"/>
      <c r="AE116" s="77"/>
      <c r="AF116" s="77"/>
      <c r="AG116" s="147"/>
      <c r="AH116" s="44"/>
      <c r="AI116" s="44"/>
      <c r="AJ116" s="876"/>
      <c r="AK116" s="876"/>
      <c r="AL116" s="876"/>
      <c r="AM116" s="876"/>
      <c r="AN116" s="876"/>
      <c r="AO116" s="876"/>
    </row>
    <row r="117" spans="1:41" ht="12.5">
      <c r="A117" s="129" t="s">
        <v>259</v>
      </c>
      <c r="B117" s="129"/>
      <c r="C117" s="129"/>
      <c r="D117" s="129"/>
      <c r="E117" s="129"/>
      <c r="F117" s="129"/>
      <c r="G117" s="121"/>
      <c r="H117" s="121"/>
      <c r="I117" s="121"/>
      <c r="J117" s="121"/>
      <c r="K117" s="121"/>
      <c r="L117" s="121"/>
      <c r="M117" s="121"/>
      <c r="N117" s="121"/>
      <c r="O117" s="604">
        <v>2.9</v>
      </c>
      <c r="P117" s="122">
        <v>-3.5</v>
      </c>
      <c r="Q117" s="122">
        <v>-2.4</v>
      </c>
      <c r="R117" s="122">
        <v>2</v>
      </c>
      <c r="S117" s="122">
        <v>3</v>
      </c>
      <c r="T117" s="604"/>
      <c r="U117" s="122"/>
      <c r="V117" s="122"/>
      <c r="W117" s="122"/>
      <c r="X117" s="122"/>
      <c r="Y117" s="122"/>
      <c r="Z117" s="122"/>
      <c r="AA117" s="323"/>
      <c r="AB117" s="77"/>
      <c r="AC117" s="77"/>
      <c r="AD117" s="77"/>
      <c r="AE117" s="77"/>
      <c r="AF117" s="77"/>
      <c r="AG117" s="147"/>
      <c r="AH117" s="44"/>
      <c r="AI117" s="44"/>
      <c r="AJ117" s="876"/>
      <c r="AK117" s="876"/>
      <c r="AL117" s="876"/>
      <c r="AM117" s="876"/>
      <c r="AN117" s="876"/>
      <c r="AO117" s="876"/>
    </row>
    <row r="118" spans="1:41" ht="12.5">
      <c r="A118" s="129"/>
      <c r="B118" s="129"/>
      <c r="C118" s="129"/>
      <c r="D118" s="129"/>
      <c r="E118" s="129"/>
      <c r="F118" s="129"/>
      <c r="G118" s="121"/>
      <c r="H118" s="121"/>
      <c r="I118" s="121"/>
      <c r="J118" s="121"/>
      <c r="K118" s="121"/>
      <c r="L118" s="121"/>
      <c r="M118" s="121"/>
      <c r="N118" s="121"/>
      <c r="O118" s="604"/>
      <c r="P118" s="122"/>
      <c r="Q118" s="122"/>
      <c r="R118" s="122"/>
      <c r="S118" s="122"/>
      <c r="T118" s="604"/>
      <c r="U118" s="122"/>
      <c r="V118" s="122"/>
      <c r="W118" s="122"/>
      <c r="X118" s="122"/>
      <c r="Y118" s="122"/>
      <c r="Z118" s="122"/>
      <c r="AA118" s="323"/>
      <c r="AB118" s="77"/>
      <c r="AC118" s="77"/>
      <c r="AD118" s="77"/>
      <c r="AE118" s="77"/>
      <c r="AF118" s="77"/>
      <c r="AG118" s="147"/>
      <c r="AH118" s="44"/>
      <c r="AI118" s="44"/>
      <c r="AJ118" s="876"/>
      <c r="AK118" s="876"/>
      <c r="AL118" s="876"/>
      <c r="AM118" s="876"/>
      <c r="AN118" s="876"/>
      <c r="AO118" s="876"/>
    </row>
    <row r="119" spans="1:41" ht="13">
      <c r="A119" s="128" t="s">
        <v>279</v>
      </c>
      <c r="B119" s="129"/>
      <c r="C119" s="129"/>
      <c r="D119" s="129"/>
      <c r="E119" s="129"/>
      <c r="F119" s="129"/>
      <c r="G119" s="121"/>
      <c r="H119" s="121"/>
      <c r="I119" s="121"/>
      <c r="J119" s="121"/>
      <c r="K119" s="121"/>
      <c r="L119" s="121"/>
      <c r="M119" s="121"/>
      <c r="N119" s="121"/>
      <c r="O119" s="604"/>
      <c r="P119" s="122"/>
      <c r="Q119" s="122"/>
      <c r="R119" s="122"/>
      <c r="S119" s="122"/>
      <c r="T119" s="604"/>
      <c r="U119" s="122"/>
      <c r="V119" s="122"/>
      <c r="W119" s="122"/>
      <c r="X119" s="122"/>
      <c r="Y119" s="122"/>
      <c r="Z119" s="122"/>
      <c r="AA119" s="323"/>
      <c r="AB119" s="77"/>
      <c r="AC119" s="77"/>
      <c r="AD119" s="77"/>
      <c r="AE119" s="77"/>
      <c r="AF119" s="77"/>
      <c r="AG119" s="147"/>
      <c r="AH119" s="44"/>
      <c r="AI119" s="44"/>
      <c r="AJ119" s="876"/>
      <c r="AK119" s="876"/>
      <c r="AL119" s="876"/>
      <c r="AM119" s="876"/>
      <c r="AN119" s="876"/>
      <c r="AO119" s="876"/>
    </row>
    <row r="120" spans="1:41" ht="12.5">
      <c r="A120" s="129" t="s">
        <v>256</v>
      </c>
      <c r="B120" s="129"/>
      <c r="C120" s="129"/>
      <c r="D120" s="129"/>
      <c r="E120" s="129"/>
      <c r="F120" s="129"/>
      <c r="G120" s="121"/>
      <c r="H120" s="121"/>
      <c r="I120" s="121"/>
      <c r="J120" s="121"/>
      <c r="K120" s="121"/>
      <c r="L120" s="121"/>
      <c r="M120" s="121"/>
      <c r="N120" s="121"/>
      <c r="O120" s="604"/>
      <c r="P120" s="122"/>
      <c r="Q120" s="122"/>
      <c r="R120" s="122"/>
      <c r="S120" s="122"/>
      <c r="T120" s="604">
        <v>507</v>
      </c>
      <c r="U120" s="122">
        <v>531</v>
      </c>
      <c r="V120" s="122">
        <v>590</v>
      </c>
      <c r="W120" s="122">
        <v>676</v>
      </c>
      <c r="X120" s="122">
        <v>773</v>
      </c>
      <c r="Y120" s="122">
        <v>869</v>
      </c>
      <c r="Z120" s="122">
        <v>974</v>
      </c>
      <c r="AA120" s="323">
        <v>1069</v>
      </c>
      <c r="AB120" s="77">
        <v>1150.0999999999999</v>
      </c>
      <c r="AC120" s="77">
        <v>1374.8</v>
      </c>
      <c r="AD120" s="77">
        <v>1436</v>
      </c>
      <c r="AE120" s="77">
        <v>1515.7</v>
      </c>
      <c r="AF120" s="77">
        <v>1573.5</v>
      </c>
      <c r="AG120" s="44">
        <v>1771.3</v>
      </c>
      <c r="AH120" s="58">
        <v>1933.7</v>
      </c>
      <c r="AI120" s="58">
        <v>2063.6</v>
      </c>
      <c r="AJ120" s="875">
        <v>2296.4</v>
      </c>
      <c r="AK120" s="875">
        <v>2593.1</v>
      </c>
      <c r="AL120" s="875">
        <v>2868.7</v>
      </c>
      <c r="AM120" s="875">
        <v>3175.6</v>
      </c>
      <c r="AN120" s="875">
        <v>3514.2</v>
      </c>
      <c r="AO120" s="875">
        <v>3888.9</v>
      </c>
    </row>
    <row r="121" spans="1:41" ht="12.5">
      <c r="A121" s="129" t="s">
        <v>257</v>
      </c>
      <c r="B121" s="129"/>
      <c r="C121" s="129"/>
      <c r="D121" s="129"/>
      <c r="E121" s="129"/>
      <c r="F121" s="129"/>
      <c r="G121" s="121"/>
      <c r="H121" s="121"/>
      <c r="I121" s="121"/>
      <c r="J121" s="121"/>
      <c r="K121" s="121"/>
      <c r="L121" s="121"/>
      <c r="M121" s="121"/>
      <c r="N121" s="121"/>
      <c r="O121" s="604"/>
      <c r="P121" s="122"/>
      <c r="Q121" s="122"/>
      <c r="R121" s="122"/>
      <c r="S121" s="122"/>
      <c r="T121" s="604"/>
      <c r="U121" s="122"/>
      <c r="V121" s="122"/>
      <c r="W121" s="122"/>
      <c r="X121" s="122"/>
      <c r="Y121" s="122"/>
      <c r="Z121" s="122"/>
      <c r="AA121" s="323"/>
      <c r="AB121" s="77"/>
      <c r="AC121" s="77">
        <v>123.1</v>
      </c>
      <c r="AD121" s="77">
        <v>124.8</v>
      </c>
      <c r="AE121" s="77"/>
      <c r="AF121" s="77">
        <v>128.6</v>
      </c>
      <c r="AG121" s="44">
        <v>131.9</v>
      </c>
      <c r="AH121" s="58">
        <v>132.9</v>
      </c>
      <c r="AI121" s="58">
        <v>137.19999999999999</v>
      </c>
      <c r="AJ121" s="875">
        <v>142.69999999999999</v>
      </c>
      <c r="AK121" s="875">
        <v>149.9</v>
      </c>
      <c r="AL121" s="875">
        <v>157.5</v>
      </c>
      <c r="AM121" s="875">
        <v>165.6</v>
      </c>
      <c r="AN121" s="875">
        <v>174</v>
      </c>
      <c r="AO121" s="875">
        <v>182.9</v>
      </c>
    </row>
    <row r="122" spans="1:41" ht="12.5">
      <c r="A122" s="129" t="s">
        <v>258</v>
      </c>
      <c r="B122" s="129"/>
      <c r="C122" s="129"/>
      <c r="D122" s="129"/>
      <c r="E122" s="129"/>
      <c r="F122" s="129"/>
      <c r="G122" s="121"/>
      <c r="H122" s="121"/>
      <c r="I122" s="121"/>
      <c r="J122" s="121"/>
      <c r="K122" s="121"/>
      <c r="L122" s="121"/>
      <c r="M122" s="121"/>
      <c r="N122" s="121"/>
      <c r="O122" s="604"/>
      <c r="P122" s="122"/>
      <c r="Q122" s="122"/>
      <c r="R122" s="122"/>
      <c r="S122" s="122"/>
      <c r="T122" s="604"/>
      <c r="U122" s="122"/>
      <c r="V122" s="122"/>
      <c r="W122" s="122"/>
      <c r="X122" s="122"/>
      <c r="Y122" s="122"/>
      <c r="Z122" s="122"/>
      <c r="AA122" s="323"/>
      <c r="AB122" s="77"/>
      <c r="AC122" s="77">
        <v>1116.8</v>
      </c>
      <c r="AD122" s="77">
        <v>1150.3</v>
      </c>
      <c r="AE122" s="77"/>
      <c r="AF122" s="77">
        <v>1223.3</v>
      </c>
      <c r="AG122" s="44">
        <v>1343.3</v>
      </c>
      <c r="AH122" s="58">
        <v>1455.3</v>
      </c>
      <c r="AI122" s="58">
        <v>1503.9</v>
      </c>
      <c r="AJ122" s="875">
        <v>1609.2</v>
      </c>
      <c r="AK122" s="875">
        <v>1729.8</v>
      </c>
      <c r="AL122" s="875">
        <v>1821.5</v>
      </c>
      <c r="AM122" s="875">
        <v>1918.1</v>
      </c>
      <c r="AN122" s="875">
        <v>2019.7</v>
      </c>
      <c r="AO122" s="875">
        <v>2126.8000000000002</v>
      </c>
    </row>
    <row r="123" spans="1:41" ht="12.5">
      <c r="A123" s="129" t="s">
        <v>259</v>
      </c>
      <c r="B123" s="129"/>
      <c r="C123" s="129"/>
      <c r="D123" s="129"/>
      <c r="E123" s="129"/>
      <c r="F123" s="129"/>
      <c r="G123" s="121"/>
      <c r="H123" s="121"/>
      <c r="I123" s="121"/>
      <c r="J123" s="121"/>
      <c r="K123" s="121"/>
      <c r="L123" s="121"/>
      <c r="M123" s="121"/>
      <c r="N123" s="121"/>
      <c r="O123" s="604"/>
      <c r="P123" s="122"/>
      <c r="Q123" s="122"/>
      <c r="R123" s="122"/>
      <c r="S123" s="122"/>
      <c r="T123" s="604"/>
      <c r="U123" s="122"/>
      <c r="V123" s="122"/>
      <c r="W123" s="122"/>
      <c r="X123" s="122"/>
      <c r="Y123" s="122"/>
      <c r="Z123" s="122"/>
      <c r="AA123" s="323"/>
      <c r="AB123" s="77"/>
      <c r="AC123" s="77"/>
      <c r="AD123" s="77"/>
      <c r="AE123" s="77"/>
      <c r="AF123" s="77">
        <v>0.7</v>
      </c>
      <c r="AG123" s="44">
        <v>9.8000000000000007</v>
      </c>
      <c r="AH123" s="58">
        <v>8.3000000000000007</v>
      </c>
      <c r="AI123" s="58">
        <v>3.3</v>
      </c>
      <c r="AJ123" s="875">
        <v>7</v>
      </c>
      <c r="AK123" s="875">
        <v>7.5</v>
      </c>
      <c r="AL123" s="875">
        <v>5.3</v>
      </c>
      <c r="AM123" s="875">
        <v>5.3</v>
      </c>
      <c r="AN123" s="875">
        <v>5.3</v>
      </c>
      <c r="AO123" s="875">
        <v>5.3</v>
      </c>
    </row>
    <row r="124" spans="1:41" ht="12.5">
      <c r="A124" s="129"/>
      <c r="B124" s="129"/>
      <c r="C124" s="129"/>
      <c r="D124" s="129"/>
      <c r="E124" s="129"/>
      <c r="F124" s="129"/>
      <c r="G124" s="121"/>
      <c r="H124" s="121"/>
      <c r="I124" s="121"/>
      <c r="J124" s="121"/>
      <c r="K124" s="121"/>
      <c r="L124" s="121"/>
      <c r="M124" s="121"/>
      <c r="N124" s="121"/>
      <c r="O124" s="604"/>
      <c r="P124" s="122"/>
      <c r="Q124" s="122"/>
      <c r="R124" s="122"/>
      <c r="S124" s="122"/>
      <c r="T124" s="604"/>
      <c r="U124" s="122"/>
      <c r="V124" s="122"/>
      <c r="W124" s="122"/>
      <c r="X124" s="122"/>
      <c r="Y124" s="122"/>
      <c r="Z124" s="122"/>
      <c r="AA124" s="323"/>
      <c r="AB124" s="77"/>
      <c r="AC124" s="77"/>
      <c r="AD124" s="77"/>
      <c r="AE124" s="77"/>
      <c r="AF124" s="77"/>
      <c r="AG124" s="147"/>
      <c r="AH124" s="44"/>
      <c r="AI124" s="44"/>
      <c r="AJ124" s="876"/>
      <c r="AK124" s="876"/>
      <c r="AL124" s="876"/>
      <c r="AM124" s="876"/>
      <c r="AN124" s="876"/>
      <c r="AO124" s="876"/>
    </row>
    <row r="125" spans="1:41" ht="13">
      <c r="A125" s="128" t="s">
        <v>280</v>
      </c>
      <c r="B125" s="129"/>
      <c r="C125" s="129"/>
      <c r="D125" s="129"/>
      <c r="E125" s="129"/>
      <c r="F125" s="129"/>
      <c r="G125" s="121"/>
      <c r="H125" s="121"/>
      <c r="I125" s="121"/>
      <c r="J125" s="121"/>
      <c r="K125" s="121"/>
      <c r="L125" s="121"/>
      <c r="M125" s="121"/>
      <c r="N125" s="121"/>
      <c r="O125" s="604"/>
      <c r="P125" s="122"/>
      <c r="Q125" s="122"/>
      <c r="R125" s="122"/>
      <c r="S125" s="122"/>
      <c r="T125" s="604"/>
      <c r="U125" s="122"/>
      <c r="V125" s="122"/>
      <c r="W125" s="122"/>
      <c r="X125" s="122"/>
      <c r="Y125" s="122"/>
      <c r="Z125" s="122"/>
      <c r="AA125" s="323"/>
      <c r="AB125" s="77"/>
      <c r="AC125" s="77"/>
      <c r="AD125" s="77"/>
      <c r="AE125" s="77"/>
      <c r="AF125" s="77"/>
      <c r="AG125" s="147"/>
      <c r="AH125" s="44"/>
      <c r="AI125" s="44"/>
      <c r="AJ125" s="876"/>
      <c r="AK125" s="876"/>
      <c r="AL125" s="876"/>
      <c r="AM125" s="876"/>
      <c r="AN125" s="876"/>
      <c r="AO125" s="876"/>
    </row>
    <row r="126" spans="1:41" ht="12.5">
      <c r="A126" s="129" t="s">
        <v>256</v>
      </c>
      <c r="B126" s="129"/>
      <c r="C126" s="129"/>
      <c r="D126" s="129"/>
      <c r="E126" s="129"/>
      <c r="F126" s="129"/>
      <c r="G126" s="121"/>
      <c r="H126" s="121"/>
      <c r="I126" s="121"/>
      <c r="J126" s="121"/>
      <c r="K126" s="121"/>
      <c r="L126" s="121"/>
      <c r="M126" s="121"/>
      <c r="N126" s="121"/>
      <c r="O126" s="604"/>
      <c r="P126" s="122"/>
      <c r="Q126" s="122"/>
      <c r="R126" s="122"/>
      <c r="S126" s="122"/>
      <c r="T126" s="604">
        <v>116</v>
      </c>
      <c r="U126" s="122">
        <v>134</v>
      </c>
      <c r="V126" s="122">
        <v>146</v>
      </c>
      <c r="W126" s="122">
        <v>265</v>
      </c>
      <c r="X126" s="122">
        <v>353</v>
      </c>
      <c r="Y126" s="122">
        <v>468</v>
      </c>
      <c r="Z126" s="122">
        <v>501</v>
      </c>
      <c r="AA126" s="323">
        <v>493</v>
      </c>
      <c r="AB126" s="77">
        <v>502.2</v>
      </c>
      <c r="AC126" s="77">
        <v>453.9</v>
      </c>
      <c r="AD126" s="77">
        <v>471.7</v>
      </c>
      <c r="AE126" s="77">
        <v>503.1</v>
      </c>
      <c r="AF126" s="77">
        <v>540</v>
      </c>
      <c r="AG126" s="44">
        <v>487.5</v>
      </c>
      <c r="AH126" s="58">
        <v>503.7</v>
      </c>
      <c r="AI126" s="58">
        <v>597.29999999999995</v>
      </c>
      <c r="AJ126" s="875">
        <v>652.29999999999995</v>
      </c>
      <c r="AK126" s="875">
        <v>712.6</v>
      </c>
      <c r="AL126" s="875">
        <v>778.6</v>
      </c>
      <c r="AM126" s="875">
        <v>857</v>
      </c>
      <c r="AN126" s="875">
        <v>942.9</v>
      </c>
      <c r="AO126" s="875">
        <v>1037.5</v>
      </c>
    </row>
    <row r="127" spans="1:41" ht="12.5">
      <c r="A127" s="129" t="s">
        <v>257</v>
      </c>
      <c r="B127" s="129"/>
      <c r="C127" s="129"/>
      <c r="D127" s="129"/>
      <c r="E127" s="129"/>
      <c r="F127" s="129"/>
      <c r="G127" s="121"/>
      <c r="H127" s="121"/>
      <c r="I127" s="121"/>
      <c r="J127" s="121"/>
      <c r="K127" s="121"/>
      <c r="L127" s="121"/>
      <c r="M127" s="121"/>
      <c r="N127" s="121"/>
      <c r="O127" s="604"/>
      <c r="P127" s="122"/>
      <c r="Q127" s="122"/>
      <c r="R127" s="122"/>
      <c r="S127" s="122"/>
      <c r="T127" s="604"/>
      <c r="U127" s="122"/>
      <c r="V127" s="122"/>
      <c r="W127" s="122"/>
      <c r="X127" s="122"/>
      <c r="Y127" s="122"/>
      <c r="Z127" s="122"/>
      <c r="AA127" s="323"/>
      <c r="AB127" s="77"/>
      <c r="AC127" s="77">
        <v>113.5</v>
      </c>
      <c r="AD127" s="77">
        <v>121.9</v>
      </c>
      <c r="AE127" s="77"/>
      <c r="AF127" s="77">
        <v>133.4</v>
      </c>
      <c r="AG127" s="44">
        <v>140</v>
      </c>
      <c r="AH127" s="58">
        <v>146.80000000000001</v>
      </c>
      <c r="AI127" s="58">
        <v>154.5</v>
      </c>
      <c r="AJ127" s="875">
        <v>160.6</v>
      </c>
      <c r="AK127" s="875">
        <v>168.7</v>
      </c>
      <c r="AL127" s="875">
        <v>177.3</v>
      </c>
      <c r="AM127" s="875">
        <v>186.4</v>
      </c>
      <c r="AN127" s="875">
        <v>195.9</v>
      </c>
      <c r="AO127" s="875">
        <v>205.8</v>
      </c>
    </row>
    <row r="128" spans="1:41" ht="12.5">
      <c r="A128" s="129" t="s">
        <v>258</v>
      </c>
      <c r="B128" s="129"/>
      <c r="C128" s="129"/>
      <c r="D128" s="129"/>
      <c r="E128" s="129"/>
      <c r="F128" s="129"/>
      <c r="G128" s="121"/>
      <c r="H128" s="121"/>
      <c r="I128" s="121"/>
      <c r="J128" s="121"/>
      <c r="K128" s="121"/>
      <c r="L128" s="121"/>
      <c r="M128" s="121"/>
      <c r="N128" s="121"/>
      <c r="O128" s="604"/>
      <c r="P128" s="122"/>
      <c r="Q128" s="122"/>
      <c r="R128" s="122"/>
      <c r="S128" s="122"/>
      <c r="T128" s="604"/>
      <c r="U128" s="122"/>
      <c r="V128" s="122"/>
      <c r="W128" s="122"/>
      <c r="X128" s="122"/>
      <c r="Y128" s="122"/>
      <c r="Z128" s="122"/>
      <c r="AA128" s="323"/>
      <c r="AB128" s="77"/>
      <c r="AC128" s="77">
        <v>399.8</v>
      </c>
      <c r="AD128" s="77">
        <v>387</v>
      </c>
      <c r="AE128" s="77"/>
      <c r="AF128" s="77">
        <v>404.7</v>
      </c>
      <c r="AG128" s="44">
        <v>348.1</v>
      </c>
      <c r="AH128" s="58">
        <v>343.1</v>
      </c>
      <c r="AI128" s="58">
        <v>386.7</v>
      </c>
      <c r="AJ128" s="875">
        <v>406</v>
      </c>
      <c r="AK128" s="875">
        <v>422.3</v>
      </c>
      <c r="AL128" s="875">
        <v>439.2</v>
      </c>
      <c r="AM128" s="875">
        <v>459.8</v>
      </c>
      <c r="AN128" s="875">
        <v>481.4</v>
      </c>
      <c r="AO128" s="875">
        <v>504</v>
      </c>
    </row>
    <row r="129" spans="1:41" ht="12.5">
      <c r="A129" s="129" t="s">
        <v>259</v>
      </c>
      <c r="B129" s="129"/>
      <c r="C129" s="129"/>
      <c r="D129" s="129"/>
      <c r="E129" s="129"/>
      <c r="F129" s="129"/>
      <c r="G129" s="121"/>
      <c r="H129" s="121"/>
      <c r="I129" s="121"/>
      <c r="J129" s="121"/>
      <c r="K129" s="121"/>
      <c r="L129" s="121"/>
      <c r="M129" s="121"/>
      <c r="N129" s="121"/>
      <c r="O129" s="604"/>
      <c r="P129" s="122"/>
      <c r="Q129" s="122"/>
      <c r="R129" s="122"/>
      <c r="S129" s="122"/>
      <c r="T129" s="604"/>
      <c r="U129" s="122"/>
      <c r="V129" s="122"/>
      <c r="W129" s="122"/>
      <c r="X129" s="122"/>
      <c r="Y129" s="122"/>
      <c r="Z129" s="122"/>
      <c r="AA129" s="323"/>
      <c r="AB129" s="77"/>
      <c r="AC129" s="77"/>
      <c r="AD129" s="77"/>
      <c r="AE129" s="77"/>
      <c r="AF129" s="77">
        <v>3.4</v>
      </c>
      <c r="AG129" s="44">
        <v>-14</v>
      </c>
      <c r="AH129" s="58">
        <v>-1.4</v>
      </c>
      <c r="AI129" s="58">
        <v>12.7</v>
      </c>
      <c r="AJ129" s="875">
        <v>5</v>
      </c>
      <c r="AK129" s="875">
        <v>4</v>
      </c>
      <c r="AL129" s="875">
        <v>4</v>
      </c>
      <c r="AM129" s="875">
        <v>4.7</v>
      </c>
      <c r="AN129" s="875">
        <v>4.7</v>
      </c>
      <c r="AO129" s="875">
        <v>4.7</v>
      </c>
    </row>
    <row r="130" spans="1:41" ht="12.5">
      <c r="A130" s="129"/>
      <c r="B130" s="129"/>
      <c r="C130" s="129"/>
      <c r="D130" s="129"/>
      <c r="E130" s="129"/>
      <c r="F130" s="129"/>
      <c r="G130" s="121"/>
      <c r="H130" s="121"/>
      <c r="I130" s="121"/>
      <c r="J130" s="121"/>
      <c r="K130" s="121"/>
      <c r="L130" s="121"/>
      <c r="M130" s="121"/>
      <c r="N130" s="121"/>
      <c r="O130" s="604"/>
      <c r="P130" s="122"/>
      <c r="Q130" s="122"/>
      <c r="R130" s="122"/>
      <c r="S130" s="122"/>
      <c r="T130" s="604"/>
      <c r="U130" s="122"/>
      <c r="V130" s="122"/>
      <c r="W130" s="122"/>
      <c r="X130" s="122"/>
      <c r="Y130" s="122"/>
      <c r="Z130" s="122"/>
      <c r="AA130" s="323"/>
      <c r="AB130" s="77"/>
      <c r="AC130" s="77"/>
      <c r="AD130" s="77"/>
      <c r="AE130" s="77"/>
      <c r="AF130" s="77"/>
      <c r="AG130" s="147"/>
      <c r="AH130" s="58"/>
      <c r="AI130" s="58"/>
      <c r="AJ130" s="875"/>
      <c r="AK130" s="875"/>
      <c r="AL130" s="875"/>
      <c r="AM130" s="875"/>
      <c r="AN130" s="875"/>
      <c r="AO130" s="875"/>
    </row>
    <row r="131" spans="1:41" ht="12.5">
      <c r="A131" s="129"/>
      <c r="B131" s="129"/>
      <c r="C131" s="129"/>
      <c r="D131" s="129"/>
      <c r="E131" s="129"/>
      <c r="F131" s="129"/>
      <c r="G131" s="121"/>
      <c r="H131" s="121"/>
      <c r="I131" s="121"/>
      <c r="J131" s="121"/>
      <c r="K131" s="121"/>
      <c r="L131" s="121"/>
      <c r="M131" s="121"/>
      <c r="N131" s="121"/>
      <c r="O131" s="604"/>
      <c r="P131" s="122"/>
      <c r="Q131" s="122"/>
      <c r="R131" s="122"/>
      <c r="S131" s="122"/>
      <c r="T131" s="604"/>
      <c r="U131" s="122"/>
      <c r="V131" s="122"/>
      <c r="W131" s="122"/>
      <c r="X131" s="122"/>
      <c r="Y131" s="122"/>
      <c r="Z131" s="60"/>
      <c r="AA131" s="122"/>
      <c r="AB131" s="58"/>
      <c r="AC131" s="58"/>
      <c r="AD131" s="58"/>
      <c r="AE131" s="58"/>
      <c r="AF131" s="58"/>
      <c r="AG131" s="742"/>
      <c r="AH131" s="44"/>
      <c r="AI131" s="44"/>
      <c r="AJ131" s="876"/>
      <c r="AK131" s="876"/>
      <c r="AL131" s="876"/>
      <c r="AM131" s="876"/>
      <c r="AN131" s="876"/>
      <c r="AO131" s="876"/>
    </row>
    <row r="132" spans="1:41" ht="20.149999999999999" customHeight="1">
      <c r="A132" s="364" t="s">
        <v>281</v>
      </c>
      <c r="B132" s="364"/>
      <c r="C132" s="364"/>
      <c r="D132" s="364"/>
      <c r="E132" s="364"/>
      <c r="F132" s="364"/>
      <c r="G132" s="365"/>
      <c r="H132" s="365"/>
      <c r="I132" s="365"/>
      <c r="J132" s="365"/>
      <c r="K132" s="365"/>
      <c r="L132" s="365"/>
      <c r="M132" s="365"/>
      <c r="N132" s="365"/>
      <c r="O132" s="605"/>
      <c r="P132" s="365"/>
      <c r="Q132" s="365"/>
      <c r="R132" s="365"/>
      <c r="S132" s="365"/>
      <c r="T132" s="605"/>
      <c r="U132" s="365"/>
      <c r="V132" s="365"/>
      <c r="W132" s="365"/>
      <c r="X132" s="365"/>
      <c r="Y132" s="365"/>
      <c r="Z132" s="366"/>
      <c r="AA132" s="366"/>
      <c r="AB132" s="367"/>
      <c r="AC132" s="367"/>
      <c r="AD132" s="367"/>
      <c r="AE132" s="367"/>
      <c r="AF132" s="367"/>
      <c r="AG132" s="744"/>
      <c r="AH132" s="44"/>
      <c r="AI132" s="44"/>
      <c r="AJ132" s="876"/>
      <c r="AK132" s="876"/>
      <c r="AL132" s="876"/>
      <c r="AM132" s="876"/>
      <c r="AN132" s="876"/>
      <c r="AO132" s="876"/>
    </row>
    <row r="133" spans="1:41" ht="12.5">
      <c r="A133" s="129" t="s">
        <v>256</v>
      </c>
      <c r="B133" s="72">
        <v>3045.7</v>
      </c>
      <c r="C133" s="72">
        <v>3076.1</v>
      </c>
      <c r="D133" s="72">
        <v>3605.5</v>
      </c>
      <c r="E133" s="72">
        <v>4223</v>
      </c>
      <c r="F133" s="72">
        <v>4867.1000000000004</v>
      </c>
      <c r="G133" s="72">
        <v>5530.2103703592356</v>
      </c>
      <c r="H133" s="72">
        <v>6194.7652283638399</v>
      </c>
      <c r="I133" s="72">
        <v>6794.7336339524136</v>
      </c>
      <c r="J133" s="72">
        <v>7079.6110145337952</v>
      </c>
      <c r="K133" s="72">
        <v>7803.5855116358662</v>
      </c>
      <c r="L133" s="72">
        <v>8828.2526411261788</v>
      </c>
      <c r="M133" s="72">
        <v>9735.8993883195981</v>
      </c>
      <c r="N133" s="72">
        <v>10396.289593878231</v>
      </c>
      <c r="O133" s="604">
        <v>11871.9</v>
      </c>
      <c r="P133" s="122">
        <v>13241.4</v>
      </c>
      <c r="Q133" s="122">
        <v>13459.3</v>
      </c>
      <c r="R133" s="122">
        <v>15094.7</v>
      </c>
      <c r="S133" s="122">
        <v>16896.5</v>
      </c>
      <c r="T133" s="604">
        <v>28305</v>
      </c>
      <c r="U133" s="122">
        <v>31515</v>
      </c>
      <c r="V133" s="122">
        <v>32014</v>
      </c>
      <c r="W133" s="122">
        <v>38753</v>
      </c>
      <c r="X133" s="122">
        <v>42642</v>
      </c>
      <c r="Y133" s="122">
        <v>44373</v>
      </c>
      <c r="Z133" s="122">
        <v>47721</v>
      </c>
      <c r="AA133" s="122">
        <v>56621</v>
      </c>
      <c r="AB133" s="77">
        <v>62157.5</v>
      </c>
      <c r="AC133" s="77">
        <v>65038.2</v>
      </c>
      <c r="AD133" s="77">
        <v>72521.600000000006</v>
      </c>
      <c r="AE133" s="77">
        <v>79404.7</v>
      </c>
      <c r="AF133" s="77">
        <v>83846</v>
      </c>
      <c r="AG133" s="44">
        <v>82515</v>
      </c>
      <c r="AH133" s="58">
        <v>91625.7</v>
      </c>
      <c r="AI133" s="58">
        <v>111241.2</v>
      </c>
      <c r="AJ133" s="875">
        <v>111350.8</v>
      </c>
      <c r="AK133" s="875">
        <v>122519.1</v>
      </c>
      <c r="AL133" s="875">
        <v>132634.1</v>
      </c>
      <c r="AM133" s="875">
        <v>141989.9</v>
      </c>
      <c r="AN133" s="875">
        <v>152550.1</v>
      </c>
      <c r="AO133" s="875">
        <v>163675.5</v>
      </c>
    </row>
    <row r="134" spans="1:41" s="9" customFormat="1" ht="12.5">
      <c r="A134" s="129" t="s">
        <v>282</v>
      </c>
      <c r="B134" s="129"/>
      <c r="C134" s="129"/>
      <c r="D134" s="129"/>
      <c r="E134" s="129"/>
      <c r="F134" s="129"/>
      <c r="G134" s="121"/>
      <c r="H134" s="122">
        <f t="shared" ref="H134:N134" si="0">(H133/G133-1)*100</f>
        <v>12.016809732347223</v>
      </c>
      <c r="I134" s="122">
        <f t="shared" si="0"/>
        <v>9.6850870609512576</v>
      </c>
      <c r="J134" s="122">
        <f t="shared" si="0"/>
        <v>4.1926202840076865</v>
      </c>
      <c r="K134" s="122">
        <f t="shared" si="0"/>
        <v>10.226190331867357</v>
      </c>
      <c r="L134" s="122">
        <f t="shared" si="0"/>
        <v>13.130722127186779</v>
      </c>
      <c r="M134" s="122">
        <f t="shared" si="0"/>
        <v>10.281159637017767</v>
      </c>
      <c r="N134" s="122">
        <f t="shared" si="0"/>
        <v>6.7830426262510457</v>
      </c>
      <c r="O134" s="604"/>
      <c r="P134" s="122">
        <f>(P133/O133-1)*100</f>
        <v>11.53564298890657</v>
      </c>
      <c r="Q134" s="122">
        <f>(Q133/P133-1)*100</f>
        <v>1.6455963870889656</v>
      </c>
      <c r="R134" s="122">
        <v>12.1</v>
      </c>
      <c r="S134" s="122">
        <v>11.9</v>
      </c>
      <c r="T134" s="604">
        <v>10.8</v>
      </c>
      <c r="U134" s="122">
        <f t="shared" ref="U134:AB134" si="1">(U133/T133-1)*100</f>
        <v>11.340752517223107</v>
      </c>
      <c r="V134" s="122">
        <f t="shared" si="1"/>
        <v>1.5833729969855659</v>
      </c>
      <c r="W134" s="122">
        <f t="shared" si="1"/>
        <v>21.050165552570753</v>
      </c>
      <c r="X134" s="122">
        <f t="shared" si="1"/>
        <v>10.035352101772776</v>
      </c>
      <c r="Y134" s="122">
        <f t="shared" si="1"/>
        <v>4.0593780779513144</v>
      </c>
      <c r="Z134" s="122">
        <f t="shared" si="1"/>
        <v>7.5451287945372147</v>
      </c>
      <c r="AA134" s="122">
        <f t="shared" si="1"/>
        <v>18.650070199702441</v>
      </c>
      <c r="AB134" s="122">
        <f t="shared" si="1"/>
        <v>9.7781741756592044</v>
      </c>
      <c r="AC134" s="122">
        <v>8.1</v>
      </c>
      <c r="AD134" s="122">
        <v>11.5</v>
      </c>
      <c r="AE134" s="122">
        <v>9.5</v>
      </c>
      <c r="AF134" s="122">
        <v>5.6</v>
      </c>
      <c r="AG134" s="122">
        <v>-1.6</v>
      </c>
      <c r="AH134" s="58">
        <v>11</v>
      </c>
      <c r="AI134" s="58">
        <v>21.4</v>
      </c>
      <c r="AJ134" s="875">
        <v>0.1</v>
      </c>
      <c r="AK134" s="875">
        <v>10</v>
      </c>
      <c r="AL134" s="875">
        <v>8.3000000000000007</v>
      </c>
      <c r="AM134" s="875">
        <v>7.1</v>
      </c>
      <c r="AN134" s="875">
        <v>7.4</v>
      </c>
      <c r="AO134" s="875">
        <v>7.3</v>
      </c>
    </row>
    <row r="135" spans="1:41" s="9" customFormat="1" ht="12.5">
      <c r="A135" s="129" t="s">
        <v>257</v>
      </c>
      <c r="B135" s="129"/>
      <c r="C135" s="129"/>
      <c r="D135" s="129"/>
      <c r="E135" s="129"/>
      <c r="F135" s="129"/>
      <c r="G135" s="122">
        <f t="shared" ref="G135:Q135" si="2">100*G133/G136</f>
        <v>71.511841254825754</v>
      </c>
      <c r="H135" s="122">
        <f t="shared" si="2"/>
        <v>82.965111806105526</v>
      </c>
      <c r="I135" s="122">
        <f t="shared" si="2"/>
        <v>85.366186057069115</v>
      </c>
      <c r="J135" s="122">
        <f t="shared" si="2"/>
        <v>94.970442093807122</v>
      </c>
      <c r="K135" s="122">
        <f t="shared" si="2"/>
        <v>100.00005204416911</v>
      </c>
      <c r="L135" s="122">
        <f t="shared" si="2"/>
        <v>111.07010831846996</v>
      </c>
      <c r="M135" s="122">
        <f t="shared" si="2"/>
        <v>125.57208238320486</v>
      </c>
      <c r="N135" s="122">
        <f t="shared" si="2"/>
        <v>134.15187256028415</v>
      </c>
      <c r="O135" s="604">
        <f t="shared" si="2"/>
        <v>150.17456422192427</v>
      </c>
      <c r="P135" s="122">
        <f t="shared" si="2"/>
        <v>160.4551403228152</v>
      </c>
      <c r="Q135" s="122">
        <f t="shared" si="2"/>
        <v>162.17782651130844</v>
      </c>
      <c r="R135" s="122">
        <f t="shared" ref="R135:S135" si="3">(R133/R136)*100</f>
        <v>175.00695636043221</v>
      </c>
      <c r="S135" s="122">
        <f t="shared" si="3"/>
        <v>191.50515697608523</v>
      </c>
      <c r="T135" s="604">
        <v>76.400000000000006</v>
      </c>
      <c r="U135" s="122">
        <v>85.3</v>
      </c>
      <c r="V135" s="122">
        <v>81.2</v>
      </c>
      <c r="W135" s="122">
        <v>89.2</v>
      </c>
      <c r="X135" s="122">
        <v>97.1</v>
      </c>
      <c r="Y135" s="122">
        <v>96.5</v>
      </c>
      <c r="Z135" s="122">
        <v>100</v>
      </c>
      <c r="AA135" s="122">
        <v>105.4</v>
      </c>
      <c r="AB135" s="77">
        <v>104.7</v>
      </c>
      <c r="AC135" s="77">
        <v>105.3</v>
      </c>
      <c r="AD135" s="77">
        <v>113.4</v>
      </c>
      <c r="AE135" s="77">
        <v>126.2</v>
      </c>
      <c r="AF135" s="77">
        <v>127.6</v>
      </c>
      <c r="AG135" s="44">
        <v>129.69999999999999</v>
      </c>
      <c r="AH135" s="58">
        <v>145.1</v>
      </c>
      <c r="AI135" s="58">
        <v>167.5</v>
      </c>
      <c r="AJ135" s="875">
        <v>163.30000000000001</v>
      </c>
      <c r="AK135" s="875">
        <v>170.7</v>
      </c>
      <c r="AL135" s="875">
        <v>176.4</v>
      </c>
      <c r="AM135" s="875">
        <v>182.1</v>
      </c>
      <c r="AN135" s="875">
        <v>188.7</v>
      </c>
      <c r="AO135" s="875">
        <v>195.2</v>
      </c>
    </row>
    <row r="136" spans="1:41" s="9" customFormat="1" ht="12.5">
      <c r="A136" s="129" t="s">
        <v>258</v>
      </c>
      <c r="B136" s="129"/>
      <c r="C136" s="129"/>
      <c r="D136" s="129"/>
      <c r="E136" s="129"/>
      <c r="F136" s="129"/>
      <c r="G136" s="72">
        <v>7733.2792350470309</v>
      </c>
      <c r="H136" s="72">
        <v>7466.7111192972061</v>
      </c>
      <c r="I136" s="72">
        <v>7959.5141212118679</v>
      </c>
      <c r="J136" s="72">
        <v>7454.5414957012663</v>
      </c>
      <c r="K136" s="72">
        <v>7803.5814503267402</v>
      </c>
      <c r="L136" s="72">
        <v>7948.3605218183793</v>
      </c>
      <c r="M136" s="72">
        <v>7753.2355946832377</v>
      </c>
      <c r="N136" s="72">
        <v>7749.6418018365157</v>
      </c>
      <c r="O136" s="604">
        <v>7905.4</v>
      </c>
      <c r="P136" s="122">
        <v>8252.4</v>
      </c>
      <c r="Q136" s="122">
        <v>8299.1</v>
      </c>
      <c r="R136" s="122">
        <v>8625.2000000000007</v>
      </c>
      <c r="S136" s="122">
        <v>8823</v>
      </c>
      <c r="T136" s="604">
        <v>37041</v>
      </c>
      <c r="U136" s="122">
        <v>36931</v>
      </c>
      <c r="V136" s="122">
        <v>39444</v>
      </c>
      <c r="W136" s="122">
        <v>43438</v>
      </c>
      <c r="X136" s="122">
        <v>43919</v>
      </c>
      <c r="Y136" s="122">
        <v>45961</v>
      </c>
      <c r="Z136" s="122">
        <v>47721</v>
      </c>
      <c r="AA136" s="122">
        <v>53700</v>
      </c>
      <c r="AB136" s="77">
        <v>59349</v>
      </c>
      <c r="AC136" s="77">
        <v>61742.2</v>
      </c>
      <c r="AD136" s="77">
        <v>63926.6</v>
      </c>
      <c r="AE136" s="77">
        <v>62896.3</v>
      </c>
      <c r="AF136" s="77">
        <v>65714.3</v>
      </c>
      <c r="AG136" s="44">
        <v>63632.9</v>
      </c>
      <c r="AH136" s="58">
        <v>63136.4</v>
      </c>
      <c r="AI136" s="58">
        <v>66397.399999999994</v>
      </c>
      <c r="AJ136" s="875">
        <v>68177.5</v>
      </c>
      <c r="AK136" s="875">
        <v>71789.7</v>
      </c>
      <c r="AL136" s="875">
        <v>75195.8</v>
      </c>
      <c r="AM136" s="875">
        <v>77960.100000000006</v>
      </c>
      <c r="AN136" s="875">
        <v>80825.600000000006</v>
      </c>
      <c r="AO136" s="875">
        <v>83842.600000000006</v>
      </c>
    </row>
    <row r="137" spans="1:41" s="9" customFormat="1" ht="12.5">
      <c r="A137" s="129" t="s">
        <v>283</v>
      </c>
      <c r="B137" s="129"/>
      <c r="C137" s="129"/>
      <c r="D137" s="129"/>
      <c r="E137" s="129"/>
      <c r="F137" s="129"/>
      <c r="G137" s="122"/>
      <c r="H137" s="122">
        <f>(H136/G136-1)*100</f>
        <v>-3.4470256103225183</v>
      </c>
      <c r="I137" s="122">
        <f t="shared" ref="I137:Q137" si="4">(I136/H136-1)*100</f>
        <v>6.6000009112585856</v>
      </c>
      <c r="J137" s="122">
        <f t="shared" si="4"/>
        <v>-6.3442644591189872</v>
      </c>
      <c r="K137" s="122">
        <f t="shared" si="4"/>
        <v>4.682245780330696</v>
      </c>
      <c r="L137" s="122">
        <f t="shared" si="4"/>
        <v>1.8552900666600536</v>
      </c>
      <c r="M137" s="122">
        <f t="shared" si="4"/>
        <v>-2.4549078592940088</v>
      </c>
      <c r="N137" s="122">
        <f t="shared" si="4"/>
        <v>-4.6352168753727163E-2</v>
      </c>
      <c r="O137" s="604">
        <f t="shared" si="4"/>
        <v>2.0098760968096929</v>
      </c>
      <c r="P137" s="122">
        <f t="shared" si="4"/>
        <v>4.3894047107040812</v>
      </c>
      <c r="Q137" s="122">
        <f t="shared" si="4"/>
        <v>0.56589598177501088</v>
      </c>
      <c r="R137" s="122">
        <v>3.9</v>
      </c>
      <c r="S137" s="122">
        <v>2.2999999999999998</v>
      </c>
      <c r="T137" s="604">
        <v>7.8</v>
      </c>
      <c r="U137" s="122">
        <f>(U136/T136-1)*100</f>
        <v>-0.29696822439998494</v>
      </c>
      <c r="V137" s="122">
        <f t="shared" ref="V137:AB137" si="5">(V136/U136-1)*100</f>
        <v>6.804581516882835</v>
      </c>
      <c r="W137" s="122">
        <f t="shared" si="5"/>
        <v>10.125747895750937</v>
      </c>
      <c r="X137" s="122">
        <f t="shared" si="5"/>
        <v>1.1073253833049357</v>
      </c>
      <c r="Y137" s="122">
        <f t="shared" si="5"/>
        <v>4.6494683394430636</v>
      </c>
      <c r="Z137" s="122">
        <f t="shared" si="5"/>
        <v>3.8293335654141503</v>
      </c>
      <c r="AA137" s="122">
        <f t="shared" si="5"/>
        <v>12.529075249889976</v>
      </c>
      <c r="AB137" s="122">
        <f t="shared" si="5"/>
        <v>10.519553072625708</v>
      </c>
      <c r="AC137" s="122">
        <v>4.0999999999999996</v>
      </c>
      <c r="AD137" s="122">
        <v>3.5</v>
      </c>
      <c r="AE137" s="122"/>
      <c r="AF137" s="122">
        <v>4.5</v>
      </c>
      <c r="AG137" s="122">
        <v>-3.2</v>
      </c>
      <c r="AH137" s="58">
        <v>-0.8</v>
      </c>
      <c r="AI137" s="58">
        <v>5.2</v>
      </c>
      <c r="AJ137" s="875">
        <v>2.7</v>
      </c>
      <c r="AK137" s="875">
        <v>5.3</v>
      </c>
      <c r="AL137" s="875">
        <v>4.7</v>
      </c>
      <c r="AM137" s="875">
        <v>3.7</v>
      </c>
      <c r="AN137" s="875">
        <v>3.7</v>
      </c>
      <c r="AO137" s="875">
        <v>3.7</v>
      </c>
    </row>
    <row r="138" spans="1:41" s="9" customFormat="1" ht="12.5">
      <c r="A138" s="129"/>
      <c r="B138" s="129"/>
      <c r="C138" s="129"/>
      <c r="D138" s="129"/>
      <c r="E138" s="129"/>
      <c r="F138" s="129"/>
      <c r="G138" s="72"/>
      <c r="H138" s="72"/>
      <c r="I138" s="72"/>
      <c r="J138" s="72"/>
      <c r="K138" s="72"/>
      <c r="L138" s="72"/>
      <c r="M138" s="72"/>
      <c r="N138" s="72"/>
      <c r="O138" s="604"/>
      <c r="P138" s="122"/>
      <c r="Q138" s="122"/>
      <c r="R138" s="122"/>
      <c r="S138" s="122"/>
      <c r="T138" s="604"/>
      <c r="U138" s="122"/>
      <c r="V138" s="122"/>
      <c r="W138" s="122"/>
      <c r="X138" s="122"/>
      <c r="Y138" s="122"/>
      <c r="Z138" s="60"/>
      <c r="AA138" s="122"/>
      <c r="AB138" s="58"/>
      <c r="AC138" s="58"/>
      <c r="AD138" s="58"/>
      <c r="AE138" s="58"/>
      <c r="AF138" s="58"/>
      <c r="AG138" s="744"/>
      <c r="AH138" s="44"/>
      <c r="AI138" s="44"/>
      <c r="AJ138" s="876"/>
      <c r="AK138" s="876"/>
      <c r="AL138" s="876"/>
      <c r="AM138" s="876"/>
      <c r="AN138" s="876"/>
      <c r="AO138" s="876"/>
    </row>
    <row r="139" spans="1:41" s="9" customFormat="1" ht="13">
      <c r="A139" s="128" t="s">
        <v>284</v>
      </c>
      <c r="B139" s="128"/>
      <c r="C139" s="128"/>
      <c r="D139" s="128"/>
      <c r="E139" s="128"/>
      <c r="F139" s="128"/>
      <c r="G139" s="72"/>
      <c r="H139" s="72"/>
      <c r="I139" s="72"/>
      <c r="J139" s="72"/>
      <c r="K139" s="72"/>
      <c r="L139" s="72"/>
      <c r="M139" s="72"/>
      <c r="N139" s="72"/>
      <c r="O139" s="604"/>
      <c r="P139" s="122"/>
      <c r="Q139" s="122"/>
      <c r="R139" s="122"/>
      <c r="S139" s="122"/>
      <c r="T139" s="604"/>
      <c r="U139" s="122"/>
      <c r="V139" s="122"/>
      <c r="W139" s="122"/>
      <c r="X139" s="122"/>
      <c r="Y139" s="122"/>
      <c r="Z139" s="122"/>
      <c r="AA139" s="122"/>
      <c r="AB139" s="58"/>
      <c r="AC139" s="58"/>
      <c r="AD139" s="58"/>
      <c r="AE139" s="58"/>
      <c r="AF139" s="58"/>
      <c r="AG139" s="742"/>
      <c r="AH139" s="58"/>
      <c r="AI139" s="58"/>
      <c r="AJ139" s="875"/>
      <c r="AK139" s="875"/>
      <c r="AL139" s="875"/>
      <c r="AM139" s="875"/>
      <c r="AN139" s="875"/>
      <c r="AO139" s="875"/>
    </row>
    <row r="140" spans="1:41" s="9" customFormat="1" ht="12.5">
      <c r="A140" s="129" t="s">
        <v>256</v>
      </c>
      <c r="B140" s="129"/>
      <c r="C140" s="129"/>
      <c r="D140" s="129"/>
      <c r="E140" s="129"/>
      <c r="F140" s="129"/>
      <c r="G140" s="121"/>
      <c r="H140" s="121"/>
      <c r="I140" s="121"/>
      <c r="J140" s="121"/>
      <c r="K140" s="122">
        <v>7032.9</v>
      </c>
      <c r="L140" s="122">
        <v>6987.8</v>
      </c>
      <c r="M140" s="122">
        <v>7332.7</v>
      </c>
      <c r="N140" s="122">
        <v>7887.3</v>
      </c>
      <c r="O140" s="604">
        <v>9417.7999999999993</v>
      </c>
      <c r="P140" s="122">
        <v>10315.5</v>
      </c>
      <c r="Q140" s="122">
        <v>10261</v>
      </c>
      <c r="R140" s="122">
        <v>11033.1</v>
      </c>
      <c r="S140" s="122">
        <v>11853.8</v>
      </c>
      <c r="T140" s="604">
        <v>21075</v>
      </c>
      <c r="U140" s="122">
        <v>23561</v>
      </c>
      <c r="V140" s="122">
        <v>25904</v>
      </c>
      <c r="W140" s="122">
        <v>30848</v>
      </c>
      <c r="X140" s="122">
        <v>34687</v>
      </c>
      <c r="Y140" s="122">
        <v>38118</v>
      </c>
      <c r="Z140" s="122">
        <v>41243</v>
      </c>
      <c r="AA140" s="122">
        <v>45039</v>
      </c>
      <c r="AB140" s="77">
        <v>47640.2</v>
      </c>
      <c r="AC140" s="77">
        <v>49518.1</v>
      </c>
      <c r="AD140" s="77">
        <v>53139.3</v>
      </c>
      <c r="AE140" s="77">
        <v>57279.5</v>
      </c>
      <c r="AF140" s="77">
        <v>60087.6</v>
      </c>
      <c r="AG140" s="44">
        <v>62473.7</v>
      </c>
      <c r="AH140" s="58">
        <v>68419.8</v>
      </c>
      <c r="AI140" s="58">
        <v>75708.100000000006</v>
      </c>
      <c r="AJ140" s="875">
        <v>82124.600000000006</v>
      </c>
      <c r="AK140" s="875">
        <v>90018.5</v>
      </c>
      <c r="AL140" s="875">
        <v>99050.6</v>
      </c>
      <c r="AM140" s="875">
        <v>109046.3</v>
      </c>
      <c r="AN140" s="875">
        <v>120013</v>
      </c>
      <c r="AO140" s="875">
        <v>131826.6</v>
      </c>
    </row>
    <row r="141" spans="1:41" s="9" customFormat="1" ht="12.5">
      <c r="A141" s="129" t="s">
        <v>282</v>
      </c>
      <c r="B141" s="129"/>
      <c r="C141" s="129"/>
      <c r="D141" s="129"/>
      <c r="E141" s="129"/>
      <c r="F141" s="129"/>
      <c r="G141" s="121"/>
      <c r="H141" s="121"/>
      <c r="I141" s="121"/>
      <c r="J141" s="121"/>
      <c r="K141" s="121"/>
      <c r="L141" s="121"/>
      <c r="M141" s="121"/>
      <c r="N141" s="121"/>
      <c r="O141" s="604">
        <v>17.8</v>
      </c>
      <c r="P141" s="122">
        <v>8.5</v>
      </c>
      <c r="Q141" s="122">
        <v>-0.5</v>
      </c>
      <c r="R141" s="122">
        <v>7.5</v>
      </c>
      <c r="S141" s="122">
        <v>7.4</v>
      </c>
      <c r="T141" s="604">
        <v>12.4</v>
      </c>
      <c r="U141" s="122">
        <f t="shared" ref="U141:AB141" si="6">(U140/T140-1)*100</f>
        <v>11.795966785290624</v>
      </c>
      <c r="V141" s="122">
        <f t="shared" si="6"/>
        <v>9.9443996434786399</v>
      </c>
      <c r="W141" s="122">
        <f t="shared" si="6"/>
        <v>19.085855466337254</v>
      </c>
      <c r="X141" s="122">
        <f t="shared" si="6"/>
        <v>12.444891078838172</v>
      </c>
      <c r="Y141" s="122">
        <f t="shared" si="6"/>
        <v>9.8913137486666525</v>
      </c>
      <c r="Z141" s="122">
        <f t="shared" si="6"/>
        <v>8.1982265596306281</v>
      </c>
      <c r="AA141" s="122">
        <f t="shared" si="6"/>
        <v>9.2039861309798141</v>
      </c>
      <c r="AB141" s="122">
        <f t="shared" si="6"/>
        <v>5.7754390639223718</v>
      </c>
      <c r="AC141" s="122">
        <v>8.5</v>
      </c>
      <c r="AD141" s="122">
        <v>7.3</v>
      </c>
      <c r="AE141" s="122">
        <v>7.8</v>
      </c>
      <c r="AF141" s="122">
        <v>4.9000000000000004</v>
      </c>
      <c r="AG141" s="122">
        <v>4</v>
      </c>
      <c r="AH141" s="58">
        <v>9.5</v>
      </c>
      <c r="AI141" s="58">
        <v>10.7</v>
      </c>
      <c r="AJ141" s="875">
        <v>8.5</v>
      </c>
      <c r="AK141" s="875">
        <v>9.6</v>
      </c>
      <c r="AL141" s="875">
        <v>10</v>
      </c>
      <c r="AM141" s="875">
        <v>10.1</v>
      </c>
      <c r="AN141" s="875">
        <v>10.1</v>
      </c>
      <c r="AO141" s="875">
        <v>9.8000000000000007</v>
      </c>
    </row>
    <row r="142" spans="1:41" s="9" customFormat="1" ht="12.5">
      <c r="A142" s="129" t="s">
        <v>257</v>
      </c>
      <c r="B142" s="129"/>
      <c r="C142" s="129"/>
      <c r="D142" s="129"/>
      <c r="E142" s="129"/>
      <c r="F142" s="129"/>
      <c r="G142" s="121"/>
      <c r="H142" s="121"/>
      <c r="I142" s="121"/>
      <c r="J142" s="121"/>
      <c r="K142" s="121"/>
      <c r="L142" s="121"/>
      <c r="M142" s="121"/>
      <c r="N142" s="121"/>
      <c r="O142" s="604">
        <v>140.19999999999999</v>
      </c>
      <c r="P142" s="122">
        <v>148.9</v>
      </c>
      <c r="Q142" s="122">
        <v>143.69999999999999</v>
      </c>
      <c r="R142" s="122">
        <v>147.1</v>
      </c>
      <c r="S142" s="122">
        <v>152.1</v>
      </c>
      <c r="T142" s="122">
        <f t="shared" ref="T142:X142" si="7">T140/T143*100</f>
        <v>71.129636504775732</v>
      </c>
      <c r="U142" s="122">
        <f t="shared" si="7"/>
        <v>78.610036033631388</v>
      </c>
      <c r="V142" s="122">
        <f t="shared" si="7"/>
        <v>82.821242446526199</v>
      </c>
      <c r="W142" s="122">
        <f t="shared" si="7"/>
        <v>87.333673064945359</v>
      </c>
      <c r="X142" s="122">
        <f t="shared" si="7"/>
        <v>93.6701682374227</v>
      </c>
      <c r="Y142" s="122">
        <f>Y140/Y143*100</f>
        <v>95.785902751601952</v>
      </c>
      <c r="Z142" s="122">
        <v>100</v>
      </c>
      <c r="AA142" s="122">
        <f>AA140/AA143*100</f>
        <v>105.75265913733594</v>
      </c>
      <c r="AB142" s="122">
        <f t="shared" ref="AB142" si="8">AB140/AB143*100</f>
        <v>111.12013005945509</v>
      </c>
      <c r="AC142" s="122">
        <v>118.5</v>
      </c>
      <c r="AD142" s="122">
        <v>125.3</v>
      </c>
      <c r="AE142" s="122">
        <v>129.80000000000001</v>
      </c>
      <c r="AF142" s="122">
        <v>134</v>
      </c>
      <c r="AG142" s="122">
        <v>139.9</v>
      </c>
      <c r="AH142" s="58">
        <v>147.6</v>
      </c>
      <c r="AI142" s="58">
        <v>155.30000000000001</v>
      </c>
      <c r="AJ142" s="875">
        <v>161.19999999999999</v>
      </c>
      <c r="AK142" s="875">
        <v>168.8</v>
      </c>
      <c r="AL142" s="875">
        <v>176.8</v>
      </c>
      <c r="AM142" s="875">
        <v>185.5</v>
      </c>
      <c r="AN142" s="875">
        <v>194.4</v>
      </c>
      <c r="AO142" s="875">
        <v>203.4</v>
      </c>
    </row>
    <row r="143" spans="1:41" s="9" customFormat="1" ht="12.5">
      <c r="A143" s="129" t="s">
        <v>258</v>
      </c>
      <c r="B143" s="129"/>
      <c r="C143" s="129"/>
      <c r="D143" s="129"/>
      <c r="E143" s="129"/>
      <c r="F143" s="129"/>
      <c r="G143" s="121"/>
      <c r="H143" s="121"/>
      <c r="I143" s="121"/>
      <c r="J143" s="121"/>
      <c r="K143" s="121"/>
      <c r="L143" s="121"/>
      <c r="M143" s="121"/>
      <c r="N143" s="121"/>
      <c r="O143" s="604">
        <v>6718.4</v>
      </c>
      <c r="P143" s="122">
        <v>6926.6</v>
      </c>
      <c r="Q143" s="122">
        <v>7138.9</v>
      </c>
      <c r="R143" s="122">
        <v>7499.3</v>
      </c>
      <c r="S143" s="122">
        <v>7792.5</v>
      </c>
      <c r="T143" s="604">
        <v>29629</v>
      </c>
      <c r="U143" s="122">
        <v>29972</v>
      </c>
      <c r="V143" s="122">
        <v>31277</v>
      </c>
      <c r="W143" s="122">
        <v>35322</v>
      </c>
      <c r="X143" s="122">
        <v>37031</v>
      </c>
      <c r="Y143" s="122">
        <v>39795</v>
      </c>
      <c r="Z143" s="122">
        <v>41243</v>
      </c>
      <c r="AA143" s="122">
        <v>42589</v>
      </c>
      <c r="AB143" s="122">
        <v>42872.7</v>
      </c>
      <c r="AC143" s="122">
        <v>41795.300000000003</v>
      </c>
      <c r="AD143" s="122">
        <v>42405.1</v>
      </c>
      <c r="AE143" s="122">
        <v>44121</v>
      </c>
      <c r="AF143" s="122">
        <v>44825.3</v>
      </c>
      <c r="AG143" s="122">
        <v>44656.2</v>
      </c>
      <c r="AH143" s="58">
        <v>46362.1</v>
      </c>
      <c r="AI143" s="58">
        <v>48761.3</v>
      </c>
      <c r="AJ143" s="875">
        <v>50932.3</v>
      </c>
      <c r="AK143" s="875">
        <v>53322.3</v>
      </c>
      <c r="AL143" s="875">
        <v>56012</v>
      </c>
      <c r="AM143" s="875">
        <v>58795.5</v>
      </c>
      <c r="AN143" s="875">
        <v>61729.599999999999</v>
      </c>
      <c r="AO143" s="875">
        <v>64801.3</v>
      </c>
    </row>
    <row r="144" spans="1:41" s="9" customFormat="1" ht="12.5">
      <c r="A144" s="130" t="s">
        <v>283</v>
      </c>
      <c r="B144" s="130"/>
      <c r="C144" s="130"/>
      <c r="D144" s="130"/>
      <c r="E144" s="130"/>
      <c r="F144" s="130"/>
      <c r="G144" s="123"/>
      <c r="H144" s="123"/>
      <c r="I144" s="123"/>
      <c r="J144" s="123"/>
      <c r="K144" s="123"/>
      <c r="L144" s="123"/>
      <c r="M144" s="123"/>
      <c r="N144" s="123"/>
      <c r="O144" s="606">
        <v>1.5</v>
      </c>
      <c r="P144" s="124">
        <v>2.1</v>
      </c>
      <c r="Q144" s="124">
        <v>3.1</v>
      </c>
      <c r="R144" s="124">
        <v>4.3</v>
      </c>
      <c r="S144" s="124">
        <v>3.9</v>
      </c>
      <c r="T144" s="606">
        <v>10.4</v>
      </c>
      <c r="U144" s="124">
        <f>(U143/T143-1)*100</f>
        <v>1.1576496000540004</v>
      </c>
      <c r="V144" s="124">
        <f t="shared" ref="V144:AB144" si="9">(V143/U143-1)*100</f>
        <v>4.3540637928733528</v>
      </c>
      <c r="W144" s="124">
        <f t="shared" si="9"/>
        <v>12.932826038302903</v>
      </c>
      <c r="X144" s="124">
        <f t="shared" si="9"/>
        <v>4.8383443746107258</v>
      </c>
      <c r="Y144" s="124">
        <f t="shared" si="9"/>
        <v>7.4640166347114567</v>
      </c>
      <c r="Z144" s="124">
        <f t="shared" si="9"/>
        <v>3.6386480713657576</v>
      </c>
      <c r="AA144" s="124">
        <f t="shared" si="9"/>
        <v>3.2635841233663809</v>
      </c>
      <c r="AB144" s="124">
        <f t="shared" si="9"/>
        <v>0.66613444786212117</v>
      </c>
      <c r="AC144" s="124">
        <v>1.5</v>
      </c>
      <c r="AD144" s="124">
        <v>1.5</v>
      </c>
      <c r="AE144" s="124">
        <v>4</v>
      </c>
      <c r="AF144" s="124">
        <v>1.6</v>
      </c>
      <c r="AG144" s="124">
        <v>-0.4</v>
      </c>
      <c r="AH144" s="879">
        <v>3.8</v>
      </c>
      <c r="AI144" s="879">
        <v>5.2</v>
      </c>
      <c r="AJ144" s="880">
        <v>4.5</v>
      </c>
      <c r="AK144" s="880">
        <v>4.7</v>
      </c>
      <c r="AL144" s="880">
        <v>5</v>
      </c>
      <c r="AM144" s="880">
        <v>5</v>
      </c>
      <c r="AN144" s="880">
        <v>5</v>
      </c>
      <c r="AO144" s="880">
        <v>5</v>
      </c>
    </row>
    <row r="145" spans="1:40" s="9" customFormat="1" ht="13">
      <c r="A145" s="358"/>
      <c r="B145" s="358"/>
      <c r="C145" s="358"/>
      <c r="D145" s="358"/>
      <c r="E145" s="358"/>
      <c r="F145" s="358"/>
      <c r="G145" s="359"/>
      <c r="H145" s="359"/>
      <c r="I145" s="359"/>
      <c r="J145" s="359"/>
      <c r="K145" s="359"/>
      <c r="L145" s="359"/>
      <c r="M145" s="359"/>
      <c r="N145" s="359"/>
      <c r="O145" s="360"/>
      <c r="P145" s="360"/>
      <c r="Q145" s="360"/>
      <c r="R145" s="360"/>
      <c r="S145" s="360"/>
      <c r="T145" s="360"/>
      <c r="U145" s="360"/>
      <c r="V145" s="360"/>
      <c r="W145" s="360"/>
      <c r="X145" s="360"/>
      <c r="Y145" s="360"/>
      <c r="Z145" s="360"/>
      <c r="AA145" s="361"/>
      <c r="AB145" s="360"/>
      <c r="AC145" s="360"/>
      <c r="AD145" s="360"/>
      <c r="AE145" s="360"/>
      <c r="AF145" s="360"/>
      <c r="AG145" s="360"/>
      <c r="AH145" s="360"/>
      <c r="AI145" s="360"/>
      <c r="AJ145" s="360"/>
      <c r="AK145" s="360"/>
      <c r="AL145" s="360"/>
      <c r="AM145" s="360"/>
      <c r="AN145" s="360"/>
    </row>
    <row r="146" spans="1:40" s="9" customFormat="1" ht="14">
      <c r="A146" s="287" t="s">
        <v>285</v>
      </c>
      <c r="B146" s="358"/>
      <c r="C146" s="358"/>
      <c r="D146" s="358"/>
      <c r="E146" s="358"/>
      <c r="F146" s="358"/>
      <c r="G146" s="359"/>
      <c r="H146" s="359"/>
      <c r="I146" s="359"/>
      <c r="J146" s="359"/>
      <c r="K146" s="359"/>
      <c r="L146" s="359"/>
      <c r="M146" s="359"/>
      <c r="N146" s="359"/>
      <c r="O146" s="360"/>
      <c r="P146" s="360"/>
      <c r="Q146" s="360"/>
      <c r="R146" s="360"/>
      <c r="S146" s="360"/>
      <c r="T146" s="360"/>
      <c r="U146" s="360"/>
      <c r="V146" s="360"/>
      <c r="W146" s="360"/>
      <c r="X146" s="360"/>
      <c r="Y146" s="360"/>
      <c r="Z146" s="360"/>
      <c r="AA146" s="361"/>
      <c r="AB146" s="360"/>
      <c r="AC146" s="360"/>
      <c r="AD146" s="360"/>
      <c r="AE146" s="360"/>
      <c r="AF146" s="360"/>
      <c r="AG146" s="360"/>
      <c r="AH146" s="360"/>
      <c r="AI146" s="360"/>
      <c r="AJ146" s="360"/>
      <c r="AK146" s="360"/>
      <c r="AL146" s="360"/>
      <c r="AM146" s="360"/>
      <c r="AN146" s="360"/>
    </row>
    <row r="147" spans="1:40" s="9" customFormat="1" ht="13">
      <c r="A147" s="609" t="s">
        <v>286</v>
      </c>
      <c r="B147" s="358"/>
      <c r="C147" s="358"/>
      <c r="D147" s="358"/>
      <c r="E147" s="358"/>
      <c r="F147" s="358"/>
      <c r="G147" s="359"/>
      <c r="H147" s="359"/>
      <c r="I147" s="359"/>
      <c r="J147" s="359"/>
      <c r="K147" s="359"/>
      <c r="L147" s="359"/>
      <c r="M147" s="359"/>
      <c r="N147" s="359"/>
      <c r="O147" s="360"/>
      <c r="P147" s="360"/>
      <c r="Q147" s="360"/>
      <c r="R147" s="360"/>
      <c r="S147" s="360"/>
      <c r="T147" s="360"/>
      <c r="U147" s="360"/>
      <c r="V147" s="360"/>
      <c r="W147" s="360"/>
      <c r="X147" s="360"/>
      <c r="Y147" s="360"/>
      <c r="Z147" s="360"/>
      <c r="AA147" s="361"/>
      <c r="AB147" s="360"/>
      <c r="AC147" s="360"/>
      <c r="AD147" s="360"/>
      <c r="AE147" s="360"/>
      <c r="AF147" s="360"/>
      <c r="AG147" s="360"/>
      <c r="AH147" s="360"/>
      <c r="AI147" s="360"/>
      <c r="AJ147" s="360"/>
      <c r="AK147" s="360"/>
      <c r="AL147" s="360"/>
      <c r="AM147" s="360"/>
      <c r="AN147" s="360"/>
    </row>
    <row r="148" spans="1:40" s="9" customFormat="1" ht="13">
      <c r="A148" s="610" t="s">
        <v>287</v>
      </c>
      <c r="B148" s="358"/>
      <c r="C148" s="358"/>
      <c r="D148" s="358"/>
      <c r="E148" s="358"/>
      <c r="F148" s="358"/>
      <c r="G148" s="359"/>
      <c r="H148" s="359"/>
      <c r="I148" s="359"/>
      <c r="J148" s="359"/>
      <c r="K148" s="359"/>
      <c r="L148" s="359"/>
      <c r="M148" s="359"/>
      <c r="N148" s="359"/>
      <c r="O148" s="360"/>
      <c r="P148" s="360"/>
      <c r="Q148" s="360"/>
      <c r="R148" s="360"/>
      <c r="S148" s="360"/>
      <c r="T148" s="360"/>
      <c r="U148" s="360"/>
      <c r="V148" s="360"/>
      <c r="W148" s="360"/>
      <c r="X148" s="360"/>
      <c r="Y148" s="360"/>
      <c r="Z148" s="360"/>
      <c r="AA148" s="361"/>
      <c r="AB148" s="360"/>
      <c r="AC148" s="360"/>
      <c r="AD148" s="360"/>
      <c r="AE148" s="360"/>
      <c r="AF148" s="360"/>
      <c r="AG148" s="360"/>
      <c r="AH148" s="360"/>
      <c r="AI148" s="360"/>
      <c r="AJ148" s="360"/>
      <c r="AK148" s="360"/>
      <c r="AL148" s="360"/>
      <c r="AM148" s="360"/>
      <c r="AN148" s="360"/>
    </row>
    <row r="149" spans="1:40" s="9" customFormat="1" ht="13">
      <c r="A149" s="610"/>
      <c r="B149" s="358"/>
      <c r="C149" s="358"/>
      <c r="D149" s="358"/>
      <c r="E149" s="358"/>
      <c r="F149" s="358"/>
      <c r="G149" s="359"/>
      <c r="H149" s="359"/>
      <c r="I149" s="359"/>
      <c r="J149" s="359"/>
      <c r="K149" s="359"/>
      <c r="L149" s="359"/>
      <c r="M149" s="359"/>
      <c r="N149" s="359"/>
      <c r="O149" s="360"/>
      <c r="P149" s="360"/>
      <c r="Q149" s="360"/>
      <c r="R149" s="360"/>
      <c r="S149" s="360"/>
      <c r="T149" s="360"/>
      <c r="U149" s="360"/>
      <c r="V149" s="360"/>
      <c r="W149" s="360"/>
      <c r="X149" s="360"/>
      <c r="Y149" s="360"/>
      <c r="Z149" s="360"/>
      <c r="AA149" s="361"/>
      <c r="AB149" s="360"/>
      <c r="AC149" s="360"/>
      <c r="AD149" s="360"/>
      <c r="AE149" s="360"/>
      <c r="AF149" s="360"/>
      <c r="AG149" s="360"/>
      <c r="AH149" s="360"/>
      <c r="AI149" s="360"/>
      <c r="AJ149" s="360"/>
      <c r="AK149" s="360"/>
      <c r="AL149" s="360"/>
      <c r="AM149" s="360"/>
      <c r="AN149" s="360"/>
    </row>
    <row r="150" spans="1:40" s="9" customFormat="1" ht="15.5">
      <c r="A150" s="669" t="s">
        <v>916</v>
      </c>
      <c r="B150" s="370"/>
      <c r="C150" s="370"/>
      <c r="D150" s="370"/>
      <c r="E150" s="370"/>
      <c r="F150" s="370"/>
      <c r="G150" s="371"/>
      <c r="H150" s="371"/>
      <c r="I150" s="371"/>
      <c r="J150" s="371"/>
      <c r="K150" s="371"/>
      <c r="L150" s="371"/>
      <c r="M150" s="371"/>
      <c r="N150" s="371"/>
      <c r="O150" s="374"/>
      <c r="P150" s="374"/>
      <c r="Q150" s="374"/>
      <c r="R150" s="374"/>
      <c r="S150" s="374"/>
      <c r="T150" s="374"/>
      <c r="U150" s="374"/>
      <c r="V150" s="374"/>
      <c r="W150" s="374"/>
      <c r="X150" s="374"/>
      <c r="Y150" s="374"/>
      <c r="Z150" s="374"/>
      <c r="AA150" s="784"/>
      <c r="AB150" s="374"/>
      <c r="AC150" s="374"/>
      <c r="AD150" s="374"/>
      <c r="AE150" s="374"/>
      <c r="AF150" s="374"/>
      <c r="AG150" s="374"/>
      <c r="AH150" s="374"/>
      <c r="AI150" s="374"/>
      <c r="AJ150" s="374"/>
      <c r="AK150" s="374"/>
      <c r="AL150" s="374"/>
      <c r="AM150" s="374"/>
      <c r="AN150" s="374"/>
    </row>
    <row r="151" spans="1:40" s="9" customFormat="1" ht="14.15" customHeight="1">
      <c r="A151" s="669" t="s">
        <v>247</v>
      </c>
      <c r="B151" s="785">
        <f>C151-1</f>
        <v>1989</v>
      </c>
      <c r="C151" s="785">
        <f>D151-1</f>
        <v>1990</v>
      </c>
      <c r="D151" s="785">
        <f>E151-1</f>
        <v>1991</v>
      </c>
      <c r="E151" s="785">
        <f>F151-1</f>
        <v>1992</v>
      </c>
      <c r="F151" s="785">
        <f>G151-1</f>
        <v>1993</v>
      </c>
      <c r="G151" s="785">
        <v>1994</v>
      </c>
      <c r="H151" s="785">
        <v>1995</v>
      </c>
      <c r="I151" s="785">
        <v>1996</v>
      </c>
      <c r="J151" s="785">
        <v>1997</v>
      </c>
      <c r="K151" s="785">
        <v>1998</v>
      </c>
      <c r="L151" s="785">
        <v>1999</v>
      </c>
      <c r="M151" s="785">
        <v>2000</v>
      </c>
      <c r="N151" s="785">
        <v>2001</v>
      </c>
      <c r="O151" s="786">
        <v>2002</v>
      </c>
      <c r="P151" s="466">
        <v>2003</v>
      </c>
      <c r="Q151" s="466">
        <v>2004</v>
      </c>
      <c r="R151" s="466">
        <v>2005</v>
      </c>
      <c r="S151" s="466">
        <f>R151+1</f>
        <v>2006</v>
      </c>
      <c r="T151" s="786">
        <f>S151+1</f>
        <v>2007</v>
      </c>
      <c r="U151" s="466">
        <v>2008</v>
      </c>
      <c r="V151" s="466">
        <f>U151+1</f>
        <v>2009</v>
      </c>
      <c r="W151" s="466">
        <f>V151+1</f>
        <v>2010</v>
      </c>
      <c r="X151" s="466">
        <f>W151+1</f>
        <v>2011</v>
      </c>
      <c r="Y151" s="466">
        <v>2012</v>
      </c>
      <c r="Z151" s="466">
        <v>2013</v>
      </c>
      <c r="AA151" s="787">
        <v>2014</v>
      </c>
      <c r="AB151" s="466">
        <v>2015</v>
      </c>
      <c r="AC151" s="466">
        <v>2016</v>
      </c>
      <c r="AD151" s="466">
        <v>2017</v>
      </c>
      <c r="AE151" s="466">
        <v>2018</v>
      </c>
      <c r="AF151" s="466">
        <v>2019</v>
      </c>
      <c r="AG151" s="466">
        <v>2020</v>
      </c>
      <c r="AH151" s="788">
        <v>2021</v>
      </c>
      <c r="AI151" s="788">
        <v>2022</v>
      </c>
      <c r="AJ151" s="788">
        <v>2023</v>
      </c>
      <c r="AK151" s="788">
        <v>2024</v>
      </c>
      <c r="AL151" s="788">
        <v>2025</v>
      </c>
      <c r="AM151" s="788">
        <v>2026</v>
      </c>
      <c r="AN151" s="788">
        <v>2027</v>
      </c>
    </row>
    <row r="152" spans="1:40" s="9" customFormat="1" ht="15" customHeight="1">
      <c r="A152" s="669" t="s">
        <v>248</v>
      </c>
      <c r="B152" s="141" t="s">
        <v>249</v>
      </c>
      <c r="C152" s="141" t="s">
        <v>249</v>
      </c>
      <c r="D152" s="141" t="s">
        <v>249</v>
      </c>
      <c r="E152" s="141" t="s">
        <v>249</v>
      </c>
      <c r="F152" s="141" t="s">
        <v>249</v>
      </c>
      <c r="G152" s="141" t="s">
        <v>249</v>
      </c>
      <c r="H152" s="141" t="s">
        <v>249</v>
      </c>
      <c r="I152" s="141" t="s">
        <v>249</v>
      </c>
      <c r="J152" s="141" t="s">
        <v>249</v>
      </c>
      <c r="K152" s="141" t="s">
        <v>249</v>
      </c>
      <c r="L152" s="141" t="s">
        <v>249</v>
      </c>
      <c r="M152" s="141" t="s">
        <v>249</v>
      </c>
      <c r="N152" s="141" t="s">
        <v>249</v>
      </c>
      <c r="O152" s="670" t="s">
        <v>249</v>
      </c>
      <c r="P152" s="141" t="s">
        <v>249</v>
      </c>
      <c r="Q152" s="141" t="s">
        <v>249</v>
      </c>
      <c r="R152" s="141" t="s">
        <v>249</v>
      </c>
      <c r="S152" s="141" t="s">
        <v>249</v>
      </c>
      <c r="T152" s="670" t="s">
        <v>249</v>
      </c>
      <c r="U152" s="141" t="s">
        <v>249</v>
      </c>
      <c r="V152" s="141" t="s">
        <v>249</v>
      </c>
      <c r="W152" s="141" t="s">
        <v>249</v>
      </c>
      <c r="X152" s="141" t="s">
        <v>249</v>
      </c>
      <c r="Y152" s="141" t="s">
        <v>249</v>
      </c>
      <c r="Z152" s="141" t="s">
        <v>249</v>
      </c>
      <c r="AA152" s="671" t="s">
        <v>249</v>
      </c>
      <c r="AB152" s="141" t="s">
        <v>249</v>
      </c>
      <c r="AC152" s="141" t="s">
        <v>249</v>
      </c>
      <c r="AD152" s="141" t="s">
        <v>249</v>
      </c>
      <c r="AE152" s="141" t="s">
        <v>250</v>
      </c>
      <c r="AF152" s="141" t="s">
        <v>249</v>
      </c>
      <c r="AG152" s="141" t="s">
        <v>249</v>
      </c>
      <c r="AH152" s="789" t="s">
        <v>250</v>
      </c>
      <c r="AI152" s="789" t="s">
        <v>250</v>
      </c>
      <c r="AJ152" s="789" t="s">
        <v>251</v>
      </c>
      <c r="AK152" s="789" t="s">
        <v>251</v>
      </c>
      <c r="AL152" s="789" t="s">
        <v>251</v>
      </c>
      <c r="AM152" s="789" t="s">
        <v>251</v>
      </c>
      <c r="AN152" s="789" t="s">
        <v>251</v>
      </c>
    </row>
    <row r="153" spans="1:40" s="9" customFormat="1" ht="14.15" customHeight="1">
      <c r="A153" s="362"/>
      <c r="B153" s="377" t="s">
        <v>252</v>
      </c>
      <c r="C153" s="377" t="s">
        <v>252</v>
      </c>
      <c r="D153" s="377" t="s">
        <v>252</v>
      </c>
      <c r="E153" s="377" t="s">
        <v>252</v>
      </c>
      <c r="F153" s="377" t="s">
        <v>252</v>
      </c>
      <c r="G153" s="377" t="s">
        <v>252</v>
      </c>
      <c r="H153" s="377" t="s">
        <v>252</v>
      </c>
      <c r="I153" s="377" t="s">
        <v>252</v>
      </c>
      <c r="J153" s="377" t="s">
        <v>252</v>
      </c>
      <c r="K153" s="377" t="s">
        <v>252</v>
      </c>
      <c r="L153" s="377" t="s">
        <v>252</v>
      </c>
      <c r="M153" s="377" t="s">
        <v>252</v>
      </c>
      <c r="N153" s="377" t="s">
        <v>252</v>
      </c>
      <c r="O153" s="672" t="s">
        <v>58</v>
      </c>
      <c r="P153" s="377" t="s">
        <v>58</v>
      </c>
      <c r="Q153" s="377" t="s">
        <v>58</v>
      </c>
      <c r="R153" s="377" t="s">
        <v>58</v>
      </c>
      <c r="S153" s="377" t="s">
        <v>58</v>
      </c>
      <c r="T153" s="378" t="s">
        <v>188</v>
      </c>
      <c r="U153" s="378" t="s">
        <v>188</v>
      </c>
      <c r="V153" s="378" t="s">
        <v>188</v>
      </c>
      <c r="W153" s="378" t="s">
        <v>188</v>
      </c>
      <c r="X153" s="378" t="s">
        <v>188</v>
      </c>
      <c r="Y153" s="378" t="s">
        <v>188</v>
      </c>
      <c r="Z153" s="378" t="s">
        <v>188</v>
      </c>
      <c r="AA153" s="378" t="s">
        <v>188</v>
      </c>
      <c r="AB153" s="378" t="s">
        <v>188</v>
      </c>
      <c r="AC153" s="378" t="s">
        <v>163</v>
      </c>
      <c r="AD153" s="378" t="s">
        <v>163</v>
      </c>
      <c r="AE153" s="378" t="s">
        <v>163</v>
      </c>
      <c r="AF153" s="378" t="s">
        <v>157</v>
      </c>
      <c r="AG153" s="378" t="s">
        <v>253</v>
      </c>
      <c r="AH153" s="790" t="s">
        <v>253</v>
      </c>
      <c r="AI153" s="790" t="s">
        <v>253</v>
      </c>
      <c r="AJ153" s="790" t="s">
        <v>253</v>
      </c>
      <c r="AK153" s="790" t="s">
        <v>253</v>
      </c>
      <c r="AL153" s="790" t="s">
        <v>253</v>
      </c>
      <c r="AM153" s="790" t="s">
        <v>253</v>
      </c>
      <c r="AN153" s="790" t="s">
        <v>253</v>
      </c>
    </row>
    <row r="154" spans="1:40" s="9" customFormat="1" ht="19.399999999999999" customHeight="1">
      <c r="A154" s="392" t="s">
        <v>254</v>
      </c>
      <c r="B154" s="392"/>
      <c r="C154" s="392"/>
      <c r="D154" s="392"/>
      <c r="E154" s="392"/>
      <c r="F154" s="392"/>
      <c r="G154" s="377"/>
      <c r="H154" s="377"/>
      <c r="I154" s="377"/>
      <c r="J154" s="377"/>
      <c r="K154" s="377"/>
      <c r="L154" s="377"/>
      <c r="M154" s="377"/>
      <c r="N154" s="377"/>
      <c r="O154" s="672"/>
      <c r="P154" s="377"/>
      <c r="Q154" s="377"/>
      <c r="R154" s="377"/>
      <c r="S154" s="377"/>
      <c r="T154" s="672"/>
      <c r="U154" s="377"/>
      <c r="V154" s="377"/>
      <c r="W154" s="377"/>
      <c r="X154" s="377"/>
      <c r="Y154" s="377"/>
      <c r="Z154" s="378"/>
      <c r="AA154" s="379"/>
      <c r="AB154" s="378"/>
      <c r="AC154" s="378"/>
      <c r="AD154" s="378"/>
      <c r="AE154" s="378"/>
      <c r="AF154" s="378"/>
      <c r="AG154" s="378"/>
      <c r="AH154" s="790"/>
      <c r="AI154" s="790"/>
      <c r="AJ154" s="790"/>
      <c r="AK154" s="790"/>
      <c r="AL154" s="790"/>
      <c r="AM154" s="790"/>
      <c r="AN154" s="790"/>
    </row>
    <row r="155" spans="1:40" s="9" customFormat="1" ht="13.4" customHeight="1">
      <c r="A155" s="376" t="s">
        <v>255</v>
      </c>
      <c r="B155" s="376"/>
      <c r="C155" s="376"/>
      <c r="D155" s="376"/>
      <c r="E155" s="376"/>
      <c r="F155" s="376"/>
      <c r="G155" s="163"/>
      <c r="H155" s="163"/>
      <c r="I155" s="163"/>
      <c r="J155" s="163"/>
      <c r="K155" s="163"/>
      <c r="L155" s="163"/>
      <c r="M155" s="163"/>
      <c r="N155" s="163"/>
      <c r="O155" s="673"/>
      <c r="P155" s="384"/>
      <c r="Q155" s="384"/>
      <c r="R155" s="384"/>
      <c r="S155" s="384"/>
      <c r="T155" s="673"/>
      <c r="U155" s="384"/>
      <c r="V155" s="384"/>
      <c r="W155" s="384"/>
      <c r="X155" s="384"/>
      <c r="Y155" s="384"/>
      <c r="Z155" s="384"/>
      <c r="AA155" s="379"/>
      <c r="AB155" s="384"/>
      <c r="AC155" s="384"/>
      <c r="AD155" s="384"/>
      <c r="AE155" s="384"/>
      <c r="AF155" s="384"/>
      <c r="AG155" s="384"/>
      <c r="AH155" s="791"/>
      <c r="AI155" s="791"/>
      <c r="AJ155" s="791"/>
      <c r="AK155" s="791"/>
      <c r="AL155" s="791"/>
      <c r="AM155" s="791"/>
      <c r="AN155" s="791"/>
    </row>
    <row r="156" spans="1:40" s="9" customFormat="1" ht="13.4" customHeight="1">
      <c r="A156" s="389" t="s">
        <v>256</v>
      </c>
      <c r="B156" s="674">
        <v>856.3</v>
      </c>
      <c r="C156" s="674">
        <v>891.3</v>
      </c>
      <c r="D156" s="674">
        <v>936.5</v>
      </c>
      <c r="E156" s="674">
        <v>1033.5</v>
      </c>
      <c r="F156" s="674">
        <v>1328.7</v>
      </c>
      <c r="G156" s="674">
        <v>1532.1</v>
      </c>
      <c r="H156" s="674">
        <v>1692.6</v>
      </c>
      <c r="I156" s="674">
        <v>1831.9</v>
      </c>
      <c r="J156" s="674">
        <v>1874.2</v>
      </c>
      <c r="K156" s="674">
        <v>3105.2</v>
      </c>
      <c r="L156" s="674">
        <v>2707.2</v>
      </c>
      <c r="M156" s="674">
        <v>2638</v>
      </c>
      <c r="N156" s="674">
        <v>2847</v>
      </c>
      <c r="O156" s="675">
        <v>4428</v>
      </c>
      <c r="P156" s="674">
        <v>4819.3999999999996</v>
      </c>
      <c r="Q156" s="674">
        <v>4550.8</v>
      </c>
      <c r="R156" s="674">
        <v>5019.8999999999996</v>
      </c>
      <c r="S156" s="674">
        <v>5327.3</v>
      </c>
      <c r="T156" s="675">
        <v>5550</v>
      </c>
      <c r="U156" s="674">
        <v>6358</v>
      </c>
      <c r="V156" s="674">
        <v>6929</v>
      </c>
      <c r="W156" s="674">
        <v>7599</v>
      </c>
      <c r="X156" s="674">
        <v>8187</v>
      </c>
      <c r="Y156" s="674">
        <v>8552</v>
      </c>
      <c r="Z156" s="674">
        <v>9191</v>
      </c>
      <c r="AA156" s="468">
        <v>10106</v>
      </c>
      <c r="AB156" s="146">
        <v>10911.5</v>
      </c>
      <c r="AC156" s="146">
        <v>11619.9</v>
      </c>
      <c r="AD156" s="146">
        <v>12799.8</v>
      </c>
      <c r="AE156" s="146">
        <v>13478</v>
      </c>
      <c r="AF156" s="146">
        <v>14234.5</v>
      </c>
      <c r="AG156" s="146">
        <v>15476</v>
      </c>
      <c r="AH156" s="792">
        <v>17963.8</v>
      </c>
      <c r="AI156" s="792">
        <v>19683</v>
      </c>
      <c r="AJ156" s="792">
        <v>20752.5</v>
      </c>
      <c r="AK156" s="792">
        <v>22248.2</v>
      </c>
      <c r="AL156" s="792">
        <v>23784.799999999999</v>
      </c>
      <c r="AM156" s="792">
        <v>25519.5</v>
      </c>
      <c r="AN156" s="792">
        <v>27261</v>
      </c>
    </row>
    <row r="157" spans="1:40" s="9" customFormat="1" ht="13.4" customHeight="1">
      <c r="A157" s="389" t="s">
        <v>257</v>
      </c>
      <c r="B157" s="674"/>
      <c r="C157" s="674"/>
      <c r="D157" s="674"/>
      <c r="E157" s="674"/>
      <c r="F157" s="674"/>
      <c r="G157" s="674"/>
      <c r="H157" s="674"/>
      <c r="I157" s="674"/>
      <c r="J157" s="674"/>
      <c r="K157" s="674"/>
      <c r="L157" s="674"/>
      <c r="M157" s="674"/>
      <c r="N157" s="674"/>
      <c r="O157" s="675">
        <v>158.80000000000001</v>
      </c>
      <c r="P157" s="674">
        <v>164.6</v>
      </c>
      <c r="Q157" s="674">
        <v>148.6</v>
      </c>
      <c r="R157" s="674">
        <v>152.9</v>
      </c>
      <c r="S157" s="674">
        <v>160.5</v>
      </c>
      <c r="T157" s="675">
        <v>74.5</v>
      </c>
      <c r="U157" s="674">
        <v>84.2</v>
      </c>
      <c r="V157" s="674">
        <v>86.7</v>
      </c>
      <c r="W157" s="674">
        <v>92.5</v>
      </c>
      <c r="X157" s="674">
        <v>98.8</v>
      </c>
      <c r="Y157" s="674">
        <v>97.4</v>
      </c>
      <c r="Z157" s="674">
        <v>100</v>
      </c>
      <c r="AA157" s="468">
        <v>106.4</v>
      </c>
      <c r="AB157" s="468">
        <v>112.5</v>
      </c>
      <c r="AC157" s="468">
        <v>122.4</v>
      </c>
      <c r="AD157" s="468">
        <v>131.69999999999999</v>
      </c>
      <c r="AE157" s="468"/>
      <c r="AF157" s="468">
        <v>136.9</v>
      </c>
      <c r="AG157" s="468">
        <v>146.19999999999999</v>
      </c>
      <c r="AH157" s="793">
        <v>166.6</v>
      </c>
      <c r="AI157" s="793">
        <v>178.8</v>
      </c>
      <c r="AJ157" s="793">
        <v>182.8</v>
      </c>
      <c r="AK157" s="793">
        <v>189.8</v>
      </c>
      <c r="AL157" s="793">
        <v>197.3</v>
      </c>
      <c r="AM157" s="793">
        <v>205.4</v>
      </c>
      <c r="AN157" s="793">
        <v>214.2</v>
      </c>
    </row>
    <row r="158" spans="1:40" s="9" customFormat="1" ht="13.4" customHeight="1">
      <c r="A158" s="389" t="s">
        <v>258</v>
      </c>
      <c r="B158" s="674"/>
      <c r="C158" s="674"/>
      <c r="D158" s="674"/>
      <c r="E158" s="674"/>
      <c r="F158" s="674"/>
      <c r="G158" s="674"/>
      <c r="H158" s="674"/>
      <c r="I158" s="674"/>
      <c r="J158" s="674"/>
      <c r="K158" s="674"/>
      <c r="L158" s="674"/>
      <c r="M158" s="674"/>
      <c r="N158" s="674"/>
      <c r="O158" s="675">
        <v>2788.8</v>
      </c>
      <c r="P158" s="674">
        <v>2927.2</v>
      </c>
      <c r="Q158" s="674">
        <v>3062.1</v>
      </c>
      <c r="R158" s="674">
        <v>3284</v>
      </c>
      <c r="S158" s="674">
        <v>3318.2</v>
      </c>
      <c r="T158" s="675">
        <v>7453</v>
      </c>
      <c r="U158" s="674">
        <v>7553</v>
      </c>
      <c r="V158" s="674">
        <v>7992</v>
      </c>
      <c r="W158" s="674">
        <v>8217</v>
      </c>
      <c r="X158" s="674">
        <v>8287</v>
      </c>
      <c r="Y158" s="674">
        <v>8781</v>
      </c>
      <c r="Z158" s="674">
        <v>9191</v>
      </c>
      <c r="AA158" s="468">
        <v>9494</v>
      </c>
      <c r="AB158" s="146">
        <v>9701.2999999999993</v>
      </c>
      <c r="AC158" s="146">
        <v>9496.7999999999993</v>
      </c>
      <c r="AD158" s="146">
        <v>9720.4</v>
      </c>
      <c r="AE158" s="146"/>
      <c r="AF158" s="146">
        <v>10394.4</v>
      </c>
      <c r="AG158" s="146">
        <v>10588.1</v>
      </c>
      <c r="AH158" s="792">
        <v>10781.2</v>
      </c>
      <c r="AI158" s="792">
        <v>11009.1</v>
      </c>
      <c r="AJ158" s="792">
        <v>11352.5</v>
      </c>
      <c r="AK158" s="792">
        <v>11720.8</v>
      </c>
      <c r="AL158" s="792">
        <v>12056.3</v>
      </c>
      <c r="AM158" s="792">
        <v>12425.8</v>
      </c>
      <c r="AN158" s="792">
        <v>12727.3</v>
      </c>
    </row>
    <row r="159" spans="1:40" s="9" customFormat="1" ht="13.4" customHeight="1">
      <c r="A159" s="389" t="s">
        <v>259</v>
      </c>
      <c r="B159" s="674"/>
      <c r="C159" s="674"/>
      <c r="D159" s="674"/>
      <c r="E159" s="674"/>
      <c r="F159" s="674"/>
      <c r="G159" s="674"/>
      <c r="H159" s="674"/>
      <c r="I159" s="674"/>
      <c r="J159" s="674"/>
      <c r="K159" s="674"/>
      <c r="L159" s="674"/>
      <c r="M159" s="674"/>
      <c r="N159" s="674"/>
      <c r="O159" s="675">
        <v>-4.0999999999999996</v>
      </c>
      <c r="P159" s="674">
        <v>5</v>
      </c>
      <c r="Q159" s="674">
        <v>4.5999999999999996</v>
      </c>
      <c r="R159" s="674">
        <v>5.6</v>
      </c>
      <c r="S159" s="674">
        <v>1</v>
      </c>
      <c r="T159" s="675">
        <v>-1.1000000000000001</v>
      </c>
      <c r="U159" s="674">
        <v>1.3</v>
      </c>
      <c r="V159" s="674">
        <v>5.8</v>
      </c>
      <c r="W159" s="674">
        <v>2.8</v>
      </c>
      <c r="X159" s="674">
        <v>0.9</v>
      </c>
      <c r="Y159" s="674">
        <v>6</v>
      </c>
      <c r="Z159" s="674">
        <v>4.7</v>
      </c>
      <c r="AA159" s="468">
        <v>3.3</v>
      </c>
      <c r="AB159" s="146">
        <v>2.2000000000000002</v>
      </c>
      <c r="AC159" s="146">
        <v>2.7</v>
      </c>
      <c r="AD159" s="146">
        <v>2.4</v>
      </c>
      <c r="AE159" s="146"/>
      <c r="AF159" s="146">
        <v>2.2999999999999998</v>
      </c>
      <c r="AG159" s="146">
        <v>1.9</v>
      </c>
      <c r="AH159" s="792">
        <v>1.8</v>
      </c>
      <c r="AI159" s="792">
        <v>2.1</v>
      </c>
      <c r="AJ159" s="792">
        <v>3.1</v>
      </c>
      <c r="AK159" s="792">
        <v>3.2</v>
      </c>
      <c r="AL159" s="792">
        <v>2.9</v>
      </c>
      <c r="AM159" s="792">
        <v>3.1</v>
      </c>
      <c r="AN159" s="792">
        <v>2.4</v>
      </c>
    </row>
    <row r="160" spans="1:40" s="9" customFormat="1" ht="13.4" customHeight="1">
      <c r="A160" s="389"/>
      <c r="B160" s="674"/>
      <c r="C160" s="674"/>
      <c r="D160" s="674"/>
      <c r="E160" s="674"/>
      <c r="F160" s="674"/>
      <c r="G160" s="674"/>
      <c r="H160" s="674"/>
      <c r="I160" s="674"/>
      <c r="J160" s="674"/>
      <c r="K160" s="674"/>
      <c r="L160" s="674"/>
      <c r="M160" s="674"/>
      <c r="N160" s="674"/>
      <c r="O160" s="675"/>
      <c r="P160" s="674"/>
      <c r="Q160" s="674"/>
      <c r="R160" s="674"/>
      <c r="S160" s="674"/>
      <c r="T160" s="675"/>
      <c r="U160" s="674"/>
      <c r="V160" s="674"/>
      <c r="W160" s="674"/>
      <c r="X160" s="674"/>
      <c r="Y160" s="674"/>
      <c r="Z160" s="467"/>
      <c r="AA160" s="468"/>
      <c r="AB160" s="146"/>
      <c r="AC160" s="146"/>
      <c r="AD160" s="146"/>
      <c r="AE160" s="146"/>
      <c r="AF160" s="146"/>
      <c r="AG160" s="146"/>
      <c r="AH160" s="792"/>
      <c r="AI160" s="792"/>
      <c r="AJ160" s="792"/>
      <c r="AK160" s="792"/>
      <c r="AL160" s="792"/>
      <c r="AM160" s="792"/>
      <c r="AN160" s="792"/>
    </row>
    <row r="161" spans="1:40" s="9" customFormat="1" ht="13">
      <c r="A161" s="376" t="s">
        <v>260</v>
      </c>
      <c r="B161" s="674"/>
      <c r="C161" s="674"/>
      <c r="D161" s="674"/>
      <c r="E161" s="674"/>
      <c r="F161" s="674"/>
      <c r="G161" s="674"/>
      <c r="H161" s="674"/>
      <c r="I161" s="674"/>
      <c r="J161" s="674"/>
      <c r="K161" s="674"/>
      <c r="L161" s="674"/>
      <c r="M161" s="674"/>
      <c r="N161" s="674"/>
      <c r="O161" s="675"/>
      <c r="P161" s="674"/>
      <c r="Q161" s="674"/>
      <c r="R161" s="674"/>
      <c r="S161" s="674"/>
      <c r="T161" s="675"/>
      <c r="U161" s="674"/>
      <c r="V161" s="674"/>
      <c r="W161" s="674"/>
      <c r="X161" s="674"/>
      <c r="Y161" s="674"/>
      <c r="Z161" s="674"/>
      <c r="AA161" s="468"/>
      <c r="AB161" s="384"/>
      <c r="AC161" s="384"/>
      <c r="AD161" s="384"/>
      <c r="AE161" s="384"/>
      <c r="AF161" s="384"/>
      <c r="AG161" s="384"/>
      <c r="AH161" s="791"/>
      <c r="AI161" s="791"/>
      <c r="AJ161" s="791"/>
      <c r="AK161" s="791"/>
      <c r="AL161" s="791"/>
      <c r="AM161" s="791"/>
      <c r="AN161" s="791"/>
    </row>
    <row r="162" spans="1:40" s="9" customFormat="1" ht="12.5">
      <c r="A162" s="389" t="s">
        <v>256</v>
      </c>
      <c r="B162" s="674"/>
      <c r="C162" s="674"/>
      <c r="D162" s="674"/>
      <c r="E162" s="674"/>
      <c r="F162" s="674"/>
      <c r="G162" s="674"/>
      <c r="H162" s="674"/>
      <c r="I162" s="674"/>
      <c r="J162" s="674"/>
      <c r="K162" s="674"/>
      <c r="L162" s="674"/>
      <c r="M162" s="674"/>
      <c r="N162" s="674"/>
      <c r="O162" s="675">
        <v>1096.7</v>
      </c>
      <c r="P162" s="674">
        <v>853</v>
      </c>
      <c r="Q162" s="674">
        <v>738.4</v>
      </c>
      <c r="R162" s="674">
        <v>2038.1</v>
      </c>
      <c r="S162" s="674">
        <v>2269.5</v>
      </c>
      <c r="T162" s="675">
        <v>1977</v>
      </c>
      <c r="U162" s="674">
        <v>2347</v>
      </c>
      <c r="V162" s="674">
        <v>1094</v>
      </c>
      <c r="W162" s="674">
        <v>1490</v>
      </c>
      <c r="X162" s="674">
        <v>1674</v>
      </c>
      <c r="Y162" s="674">
        <v>1399</v>
      </c>
      <c r="Z162" s="674">
        <v>1515</v>
      </c>
      <c r="AA162" s="468">
        <v>6403</v>
      </c>
      <c r="AB162" s="384">
        <v>9800.4</v>
      </c>
      <c r="AC162" s="384">
        <v>9657.7999999999993</v>
      </c>
      <c r="AD162" s="384">
        <v>11953.9</v>
      </c>
      <c r="AE162" s="384">
        <v>13888.2</v>
      </c>
      <c r="AF162" s="384">
        <v>14719.8</v>
      </c>
      <c r="AG162" s="384">
        <v>11663.3</v>
      </c>
      <c r="AH162" s="791">
        <v>14636.3</v>
      </c>
      <c r="AI162" s="791">
        <v>20671.400000000001</v>
      </c>
      <c r="AJ162" s="791">
        <v>16889.2</v>
      </c>
      <c r="AK162" s="791">
        <v>15859.8</v>
      </c>
      <c r="AL162" s="791">
        <v>14981.6</v>
      </c>
      <c r="AM162" s="791">
        <v>14429.1</v>
      </c>
      <c r="AN162" s="791">
        <v>14000.3</v>
      </c>
    </row>
    <row r="163" spans="1:40" s="9" customFormat="1" ht="12.5">
      <c r="A163" s="389" t="s">
        <v>257</v>
      </c>
      <c r="B163" s="674"/>
      <c r="C163" s="674"/>
      <c r="D163" s="674"/>
      <c r="E163" s="674"/>
      <c r="F163" s="674"/>
      <c r="G163" s="674"/>
      <c r="H163" s="674"/>
      <c r="I163" s="674"/>
      <c r="J163" s="674"/>
      <c r="K163" s="674"/>
      <c r="L163" s="674"/>
      <c r="M163" s="674"/>
      <c r="N163" s="674"/>
      <c r="O163" s="675">
        <v>402.3</v>
      </c>
      <c r="P163" s="674">
        <v>317.8</v>
      </c>
      <c r="Q163" s="674">
        <v>300.5</v>
      </c>
      <c r="R163" s="674">
        <v>591.79999999999995</v>
      </c>
      <c r="S163" s="674">
        <v>681.9</v>
      </c>
      <c r="T163" s="675">
        <v>88.3</v>
      </c>
      <c r="U163" s="674">
        <v>119.1</v>
      </c>
      <c r="V163" s="674">
        <v>66.900000000000006</v>
      </c>
      <c r="W163" s="674">
        <v>86.9</v>
      </c>
      <c r="X163" s="674">
        <v>112.4</v>
      </c>
      <c r="Y163" s="674">
        <v>95.6</v>
      </c>
      <c r="Z163" s="674">
        <v>100</v>
      </c>
      <c r="AA163" s="468">
        <v>109.1</v>
      </c>
      <c r="AB163" s="146">
        <v>86.4</v>
      </c>
      <c r="AC163" s="146">
        <v>70.599999999999994</v>
      </c>
      <c r="AD163" s="146">
        <v>83.9</v>
      </c>
      <c r="AE163" s="146"/>
      <c r="AF163" s="146">
        <v>112.7</v>
      </c>
      <c r="AG163" s="146">
        <v>90</v>
      </c>
      <c r="AH163" s="792">
        <v>121.4</v>
      </c>
      <c r="AI163" s="792">
        <v>169.2</v>
      </c>
      <c r="AJ163" s="792">
        <v>148.9</v>
      </c>
      <c r="AK163" s="792">
        <v>140</v>
      </c>
      <c r="AL163" s="792">
        <v>132.80000000000001</v>
      </c>
      <c r="AM163" s="792">
        <v>127.9</v>
      </c>
      <c r="AN163" s="792">
        <v>124.1</v>
      </c>
    </row>
    <row r="164" spans="1:40" s="9" customFormat="1" ht="12.5">
      <c r="A164" s="389" t="s">
        <v>258</v>
      </c>
      <c r="B164" s="674"/>
      <c r="C164" s="674"/>
      <c r="D164" s="674"/>
      <c r="E164" s="674"/>
      <c r="F164" s="674"/>
      <c r="G164" s="674"/>
      <c r="H164" s="674"/>
      <c r="I164" s="674"/>
      <c r="J164" s="674"/>
      <c r="K164" s="674"/>
      <c r="L164" s="674"/>
      <c r="M164" s="674"/>
      <c r="N164" s="674"/>
      <c r="O164" s="675">
        <v>272.60000000000002</v>
      </c>
      <c r="P164" s="674">
        <v>268.39999999999998</v>
      </c>
      <c r="Q164" s="674">
        <v>245.7</v>
      </c>
      <c r="R164" s="674">
        <v>344.4</v>
      </c>
      <c r="S164" s="674">
        <v>332.8</v>
      </c>
      <c r="T164" s="675">
        <v>2239</v>
      </c>
      <c r="U164" s="674">
        <v>1970</v>
      </c>
      <c r="V164" s="674">
        <v>1636</v>
      </c>
      <c r="W164" s="674">
        <v>1715</v>
      </c>
      <c r="X164" s="674">
        <v>1489</v>
      </c>
      <c r="Y164" s="674">
        <v>1463</v>
      </c>
      <c r="Z164" s="674">
        <v>1515</v>
      </c>
      <c r="AA164" s="468">
        <v>5870</v>
      </c>
      <c r="AB164" s="146">
        <v>11349.3</v>
      </c>
      <c r="AC164" s="146">
        <v>13683</v>
      </c>
      <c r="AD164" s="146">
        <v>14244.1</v>
      </c>
      <c r="AE164" s="146"/>
      <c r="AF164" s="146">
        <v>13056.7</v>
      </c>
      <c r="AG164" s="146">
        <v>12960.5</v>
      </c>
      <c r="AH164" s="792">
        <v>12055.1</v>
      </c>
      <c r="AI164" s="792">
        <v>12217.9</v>
      </c>
      <c r="AJ164" s="792">
        <v>11339.7</v>
      </c>
      <c r="AK164" s="792">
        <v>11325.2</v>
      </c>
      <c r="AL164" s="792">
        <v>11282.7</v>
      </c>
      <c r="AM164" s="792">
        <v>11282.7</v>
      </c>
      <c r="AN164" s="792">
        <v>11282.7</v>
      </c>
    </row>
    <row r="165" spans="1:40" s="9" customFormat="1" ht="12.5">
      <c r="A165" s="389" t="s">
        <v>259</v>
      </c>
      <c r="B165" s="674"/>
      <c r="C165" s="674"/>
      <c r="D165" s="674"/>
      <c r="E165" s="674"/>
      <c r="F165" s="674"/>
      <c r="G165" s="674"/>
      <c r="H165" s="674"/>
      <c r="I165" s="674"/>
      <c r="J165" s="674"/>
      <c r="K165" s="674"/>
      <c r="L165" s="674"/>
      <c r="M165" s="674"/>
      <c r="N165" s="674"/>
      <c r="O165" s="675">
        <v>-36.1</v>
      </c>
      <c r="P165" s="674">
        <v>-1.5</v>
      </c>
      <c r="Q165" s="674">
        <v>-8.5</v>
      </c>
      <c r="R165" s="674">
        <v>13</v>
      </c>
      <c r="S165" s="674">
        <v>-3.4</v>
      </c>
      <c r="T165" s="675">
        <v>4</v>
      </c>
      <c r="U165" s="674">
        <v>-12</v>
      </c>
      <c r="V165" s="674">
        <v>-17</v>
      </c>
      <c r="W165" s="674">
        <v>4.8</v>
      </c>
      <c r="X165" s="674">
        <v>-13.2</v>
      </c>
      <c r="Y165" s="674">
        <v>-1.7</v>
      </c>
      <c r="Z165" s="674">
        <v>3.6</v>
      </c>
      <c r="AA165" s="468">
        <v>287.5</v>
      </c>
      <c r="AB165" s="146">
        <v>93.3</v>
      </c>
      <c r="AC165" s="146">
        <v>6.7</v>
      </c>
      <c r="AD165" s="146">
        <v>4.0999999999999996</v>
      </c>
      <c r="AE165" s="146"/>
      <c r="AF165" s="146">
        <v>15.1</v>
      </c>
      <c r="AG165" s="146">
        <v>-0.7</v>
      </c>
      <c r="AH165" s="792">
        <v>-7</v>
      </c>
      <c r="AI165" s="792">
        <v>1.4</v>
      </c>
      <c r="AJ165" s="792">
        <v>-7.2</v>
      </c>
      <c r="AK165" s="792">
        <v>-0.1</v>
      </c>
      <c r="AL165" s="792">
        <v>-0.4</v>
      </c>
      <c r="AM165" s="792">
        <v>0</v>
      </c>
      <c r="AN165" s="792">
        <v>0</v>
      </c>
    </row>
    <row r="166" spans="1:40" s="9" customFormat="1" ht="12.5">
      <c r="A166" s="389"/>
      <c r="B166" s="674"/>
      <c r="C166" s="674"/>
      <c r="D166" s="674"/>
      <c r="E166" s="674"/>
      <c r="F166" s="674"/>
      <c r="G166" s="674"/>
      <c r="H166" s="674"/>
      <c r="I166" s="674"/>
      <c r="J166" s="674"/>
      <c r="K166" s="674"/>
      <c r="L166" s="674"/>
      <c r="M166" s="674"/>
      <c r="N166" s="674"/>
      <c r="O166" s="675"/>
      <c r="P166" s="674"/>
      <c r="Q166" s="674"/>
      <c r="R166" s="674"/>
      <c r="S166" s="674"/>
      <c r="T166" s="675"/>
      <c r="U166" s="674"/>
      <c r="V166" s="674"/>
      <c r="W166" s="674"/>
      <c r="X166" s="674"/>
      <c r="Y166" s="674"/>
      <c r="Z166" s="467"/>
      <c r="AA166" s="468"/>
      <c r="AB166" s="384"/>
      <c r="AC166" s="384"/>
      <c r="AD166" s="384"/>
      <c r="AE166" s="384"/>
      <c r="AF166" s="384"/>
      <c r="AG166" s="384"/>
      <c r="AH166" s="791"/>
      <c r="AI166" s="791"/>
      <c r="AJ166" s="791"/>
      <c r="AK166" s="791"/>
      <c r="AL166" s="791"/>
      <c r="AM166" s="791"/>
      <c r="AN166" s="791"/>
    </row>
    <row r="167" spans="1:40" s="9" customFormat="1" ht="13">
      <c r="A167" s="376" t="s">
        <v>261</v>
      </c>
      <c r="B167" s="674"/>
      <c r="C167" s="674"/>
      <c r="D167" s="674"/>
      <c r="E167" s="674"/>
      <c r="F167" s="674"/>
      <c r="G167" s="674"/>
      <c r="H167" s="674"/>
      <c r="I167" s="674"/>
      <c r="J167" s="674"/>
      <c r="K167" s="674"/>
      <c r="L167" s="674"/>
      <c r="M167" s="674"/>
      <c r="N167" s="674"/>
      <c r="O167" s="675"/>
      <c r="P167" s="674"/>
      <c r="Q167" s="674"/>
      <c r="R167" s="674"/>
      <c r="S167" s="674"/>
      <c r="T167" s="675"/>
      <c r="U167" s="674"/>
      <c r="V167" s="674"/>
      <c r="W167" s="674"/>
      <c r="X167" s="674"/>
      <c r="Y167" s="674"/>
      <c r="Z167" s="467"/>
      <c r="AA167" s="468"/>
      <c r="AB167" s="384"/>
      <c r="AC167" s="384"/>
      <c r="AD167" s="384"/>
      <c r="AE167" s="384"/>
      <c r="AF167" s="384"/>
      <c r="AG167" s="384"/>
      <c r="AH167" s="791"/>
      <c r="AI167" s="791"/>
      <c r="AJ167" s="791"/>
      <c r="AK167" s="791"/>
      <c r="AL167" s="791"/>
      <c r="AM167" s="791"/>
      <c r="AN167" s="791"/>
    </row>
    <row r="168" spans="1:40" s="9" customFormat="1" ht="12.5">
      <c r="A168" s="389" t="s">
        <v>256</v>
      </c>
      <c r="B168" s="674">
        <v>352.7</v>
      </c>
      <c r="C168" s="674">
        <v>452.2</v>
      </c>
      <c r="D168" s="674">
        <v>612.9</v>
      </c>
      <c r="E168" s="674">
        <v>1012.6</v>
      </c>
      <c r="F168" s="674">
        <v>1294.8</v>
      </c>
      <c r="G168" s="674">
        <v>1276.9000000000001</v>
      </c>
      <c r="H168" s="674">
        <v>1793.6</v>
      </c>
      <c r="I168" s="674">
        <v>1752.5</v>
      </c>
      <c r="J168" s="674">
        <v>1288.3</v>
      </c>
      <c r="K168" s="674">
        <v>1868.3</v>
      </c>
      <c r="L168" s="674">
        <v>2355.5</v>
      </c>
      <c r="M168" s="674">
        <v>2662.7</v>
      </c>
      <c r="N168" s="674">
        <v>2745.1</v>
      </c>
      <c r="O168" s="675">
        <v>1252.0999999999999</v>
      </c>
      <c r="P168" s="674">
        <v>1398.8</v>
      </c>
      <c r="Q168" s="674">
        <v>1652.7</v>
      </c>
      <c r="R168" s="674">
        <v>2023.6</v>
      </c>
      <c r="S168" s="674">
        <v>2773.2</v>
      </c>
      <c r="T168" s="675">
        <v>5253</v>
      </c>
      <c r="U168" s="674">
        <v>5607</v>
      </c>
      <c r="V168" s="674">
        <v>5016</v>
      </c>
      <c r="W168" s="674">
        <v>6415</v>
      </c>
      <c r="X168" s="674">
        <v>6281</v>
      </c>
      <c r="Y168" s="674">
        <v>4856</v>
      </c>
      <c r="Z168" s="674">
        <v>4963</v>
      </c>
      <c r="AA168" s="468">
        <v>5179</v>
      </c>
      <c r="AB168" s="146">
        <v>4716.8</v>
      </c>
      <c r="AC168" s="146">
        <v>5862.3</v>
      </c>
      <c r="AD168" s="146">
        <v>7428.5</v>
      </c>
      <c r="AE168" s="146">
        <v>8237</v>
      </c>
      <c r="AF168" s="146">
        <v>9038.7000000000007</v>
      </c>
      <c r="AG168" s="146">
        <v>8377.9</v>
      </c>
      <c r="AH168" s="792">
        <v>7871.7</v>
      </c>
      <c r="AI168" s="792">
        <v>9318.2999999999993</v>
      </c>
      <c r="AJ168" s="792">
        <v>10938.3</v>
      </c>
      <c r="AK168" s="792">
        <v>11537.9</v>
      </c>
      <c r="AL168" s="792">
        <v>11929.9</v>
      </c>
      <c r="AM168" s="792">
        <v>11453.5</v>
      </c>
      <c r="AN168" s="792">
        <v>7630</v>
      </c>
    </row>
    <row r="169" spans="1:40" s="9" customFormat="1" ht="12.5">
      <c r="A169" s="389" t="s">
        <v>257</v>
      </c>
      <c r="B169" s="674"/>
      <c r="C169" s="674"/>
      <c r="D169" s="674"/>
      <c r="E169" s="674"/>
      <c r="F169" s="674"/>
      <c r="G169" s="674"/>
      <c r="H169" s="674"/>
      <c r="I169" s="674"/>
      <c r="J169" s="674"/>
      <c r="K169" s="674"/>
      <c r="L169" s="674"/>
      <c r="M169" s="674"/>
      <c r="N169" s="674"/>
      <c r="O169" s="675">
        <v>186.9</v>
      </c>
      <c r="P169" s="674">
        <v>199.6</v>
      </c>
      <c r="Q169" s="674">
        <v>227.7</v>
      </c>
      <c r="R169" s="674">
        <v>259</v>
      </c>
      <c r="S169" s="674">
        <v>397.5</v>
      </c>
      <c r="T169" s="675"/>
      <c r="U169" s="674"/>
      <c r="V169" s="674"/>
      <c r="W169" s="674"/>
      <c r="X169" s="674"/>
      <c r="Y169" s="674"/>
      <c r="Z169" s="674"/>
      <c r="AA169" s="468"/>
      <c r="AB169" s="146"/>
      <c r="AC169" s="146">
        <v>93.6</v>
      </c>
      <c r="AD169" s="146">
        <v>102.1</v>
      </c>
      <c r="AE169" s="146"/>
      <c r="AF169" s="146">
        <v>115.4</v>
      </c>
      <c r="AG169" s="146">
        <v>139.30000000000001</v>
      </c>
      <c r="AH169" s="792">
        <v>162.80000000000001</v>
      </c>
      <c r="AI169" s="792">
        <v>169.7</v>
      </c>
      <c r="AJ169" s="792">
        <v>161.5</v>
      </c>
      <c r="AK169" s="792">
        <v>164.9</v>
      </c>
      <c r="AL169" s="792">
        <v>168.2</v>
      </c>
      <c r="AM169" s="792">
        <v>161.4</v>
      </c>
      <c r="AN169" s="792">
        <v>137.5</v>
      </c>
    </row>
    <row r="170" spans="1:40" s="9" customFormat="1" ht="12.5">
      <c r="A170" s="389" t="s">
        <v>258</v>
      </c>
      <c r="B170" s="674"/>
      <c r="C170" s="674"/>
      <c r="D170" s="674"/>
      <c r="E170" s="674"/>
      <c r="F170" s="674"/>
      <c r="G170" s="674"/>
      <c r="H170" s="674"/>
      <c r="I170" s="674"/>
      <c r="J170" s="674"/>
      <c r="K170" s="674"/>
      <c r="L170" s="674"/>
      <c r="M170" s="674"/>
      <c r="N170" s="674"/>
      <c r="O170" s="675">
        <v>669.9</v>
      </c>
      <c r="P170" s="674">
        <v>700.7</v>
      </c>
      <c r="Q170" s="674">
        <v>725.9</v>
      </c>
      <c r="R170" s="674">
        <v>781.3</v>
      </c>
      <c r="S170" s="674">
        <v>697.6</v>
      </c>
      <c r="T170" s="675"/>
      <c r="U170" s="674"/>
      <c r="V170" s="674"/>
      <c r="W170" s="674"/>
      <c r="X170" s="674"/>
      <c r="Y170" s="674"/>
      <c r="Z170" s="674"/>
      <c r="AA170" s="468"/>
      <c r="AB170" s="146"/>
      <c r="AC170" s="146">
        <v>6264</v>
      </c>
      <c r="AD170" s="146">
        <v>7277.4</v>
      </c>
      <c r="AE170" s="146"/>
      <c r="AF170" s="146">
        <v>7832.4</v>
      </c>
      <c r="AG170" s="146">
        <v>6016.2</v>
      </c>
      <c r="AH170" s="792">
        <v>4836.3</v>
      </c>
      <c r="AI170" s="792">
        <v>5491.3</v>
      </c>
      <c r="AJ170" s="792">
        <v>6773.7</v>
      </c>
      <c r="AK170" s="792">
        <v>6998.2</v>
      </c>
      <c r="AL170" s="792">
        <v>7093.5</v>
      </c>
      <c r="AM170" s="792">
        <v>7096.3</v>
      </c>
      <c r="AN170" s="792">
        <v>7099.2</v>
      </c>
    </row>
    <row r="171" spans="1:40" s="9" customFormat="1" ht="12.5">
      <c r="A171" s="389" t="s">
        <v>259</v>
      </c>
      <c r="B171" s="674"/>
      <c r="C171" s="674"/>
      <c r="D171" s="674"/>
      <c r="E171" s="674"/>
      <c r="F171" s="674"/>
      <c r="G171" s="674"/>
      <c r="H171" s="674"/>
      <c r="I171" s="674"/>
      <c r="J171" s="674"/>
      <c r="K171" s="674"/>
      <c r="L171" s="674"/>
      <c r="M171" s="674"/>
      <c r="N171" s="674"/>
      <c r="O171" s="675">
        <v>-3.5</v>
      </c>
      <c r="P171" s="674">
        <v>4.5999999999999996</v>
      </c>
      <c r="Q171" s="674">
        <v>3.6</v>
      </c>
      <c r="R171" s="674">
        <v>-3.2</v>
      </c>
      <c r="S171" s="674">
        <v>-10.7</v>
      </c>
      <c r="T171" s="675"/>
      <c r="U171" s="674"/>
      <c r="V171" s="674"/>
      <c r="W171" s="674"/>
      <c r="X171" s="674"/>
      <c r="Y171" s="674"/>
      <c r="Z171" s="674"/>
      <c r="AA171" s="468"/>
      <c r="AB171" s="146"/>
      <c r="AC171" s="146">
        <v>17.399999999999999</v>
      </c>
      <c r="AD171" s="146">
        <v>16.2</v>
      </c>
      <c r="AE171" s="146"/>
      <c r="AF171" s="146">
        <v>5.3</v>
      </c>
      <c r="AG171" s="146">
        <v>-23.2</v>
      </c>
      <c r="AH171" s="792">
        <v>-19.600000000000001</v>
      </c>
      <c r="AI171" s="792">
        <v>13.5</v>
      </c>
      <c r="AJ171" s="792">
        <v>23.4</v>
      </c>
      <c r="AK171" s="792">
        <v>3.3</v>
      </c>
      <c r="AL171" s="792">
        <v>1.4</v>
      </c>
      <c r="AM171" s="792">
        <v>0</v>
      </c>
      <c r="AN171" s="792">
        <v>0</v>
      </c>
    </row>
    <row r="172" spans="1:40" s="9" customFormat="1" ht="12.5">
      <c r="A172" s="389"/>
      <c r="B172" s="674"/>
      <c r="C172" s="674"/>
      <c r="D172" s="674"/>
      <c r="E172" s="674"/>
      <c r="F172" s="674"/>
      <c r="G172" s="674"/>
      <c r="H172" s="674"/>
      <c r="I172" s="674"/>
      <c r="J172" s="674"/>
      <c r="K172" s="674"/>
      <c r="L172" s="674"/>
      <c r="M172" s="674"/>
      <c r="N172" s="674"/>
      <c r="O172" s="675"/>
      <c r="P172" s="674"/>
      <c r="Q172" s="674"/>
      <c r="R172" s="674"/>
      <c r="S172" s="674"/>
      <c r="T172" s="675"/>
      <c r="U172" s="674"/>
      <c r="V172" s="674"/>
      <c r="W172" s="674"/>
      <c r="X172" s="674"/>
      <c r="Y172" s="674"/>
      <c r="Z172" s="467"/>
      <c r="AA172" s="468"/>
      <c r="AB172" s="384"/>
      <c r="AC172" s="384"/>
      <c r="AD172" s="384"/>
      <c r="AE172" s="384"/>
      <c r="AF172" s="384"/>
      <c r="AG172" s="384"/>
      <c r="AH172" s="791"/>
      <c r="AI172" s="791"/>
      <c r="AJ172" s="791"/>
      <c r="AK172" s="791"/>
      <c r="AL172" s="791"/>
      <c r="AM172" s="791"/>
      <c r="AN172" s="791"/>
    </row>
    <row r="173" spans="1:40" s="9" customFormat="1" ht="13">
      <c r="A173" s="376" t="s">
        <v>262</v>
      </c>
      <c r="B173" s="674"/>
      <c r="C173" s="674"/>
      <c r="D173" s="674"/>
      <c r="E173" s="674"/>
      <c r="F173" s="674"/>
      <c r="G173" s="674"/>
      <c r="H173" s="674"/>
      <c r="I173" s="674"/>
      <c r="J173" s="674"/>
      <c r="K173" s="674"/>
      <c r="L173" s="674"/>
      <c r="M173" s="674"/>
      <c r="N173" s="674"/>
      <c r="O173" s="675"/>
      <c r="P173" s="674"/>
      <c r="Q173" s="674"/>
      <c r="R173" s="674"/>
      <c r="S173" s="674"/>
      <c r="U173" s="674"/>
      <c r="V173" s="674"/>
      <c r="W173" s="674"/>
      <c r="X173" s="674"/>
      <c r="Y173" s="674"/>
      <c r="Z173" s="674"/>
      <c r="AA173" s="674"/>
      <c r="AB173" s="674"/>
      <c r="AC173" s="674"/>
      <c r="AD173" s="674"/>
      <c r="AE173" s="674"/>
      <c r="AF173" s="674"/>
      <c r="AG173" s="674"/>
      <c r="AH173" s="794"/>
      <c r="AI173" s="794"/>
      <c r="AJ173" s="794"/>
      <c r="AK173" s="794"/>
      <c r="AL173" s="794"/>
      <c r="AM173" s="794"/>
      <c r="AN173" s="794"/>
    </row>
    <row r="174" spans="1:40" s="9" customFormat="1" ht="12.5">
      <c r="A174" s="389" t="s">
        <v>256</v>
      </c>
      <c r="B174" s="674">
        <v>336.9</v>
      </c>
      <c r="C174" s="674">
        <v>275.8</v>
      </c>
      <c r="D174" s="674">
        <v>345.1</v>
      </c>
      <c r="E174" s="674">
        <v>390.3</v>
      </c>
      <c r="F174" s="674">
        <v>411</v>
      </c>
      <c r="G174" s="674">
        <v>454.4</v>
      </c>
      <c r="H174" s="674">
        <v>496.6</v>
      </c>
      <c r="I174" s="674">
        <v>602.9</v>
      </c>
      <c r="J174" s="674">
        <v>609</v>
      </c>
      <c r="K174" s="674"/>
      <c r="L174" s="674">
        <v>778.9</v>
      </c>
      <c r="M174" s="674"/>
      <c r="N174" s="674"/>
      <c r="O174" s="675">
        <v>729.3</v>
      </c>
      <c r="P174" s="674">
        <v>820.8</v>
      </c>
      <c r="Q174" s="674">
        <v>848.3</v>
      </c>
      <c r="R174" s="674">
        <v>928.1</v>
      </c>
      <c r="S174" s="674">
        <v>974.7</v>
      </c>
      <c r="T174" s="675">
        <v>682</v>
      </c>
      <c r="U174" s="674">
        <v>792</v>
      </c>
      <c r="V174" s="674">
        <v>830</v>
      </c>
      <c r="W174" s="674">
        <v>946</v>
      </c>
      <c r="X174" s="674">
        <v>1070</v>
      </c>
      <c r="Y174" s="674">
        <v>1094</v>
      </c>
      <c r="Z174" s="674">
        <v>1165</v>
      </c>
      <c r="AA174" s="468">
        <v>1216</v>
      </c>
      <c r="AB174" s="384">
        <v>1302.4000000000001</v>
      </c>
      <c r="AC174" s="384">
        <v>1256.0999999999999</v>
      </c>
      <c r="AD174" s="384">
        <v>1410.8</v>
      </c>
      <c r="AE174" s="384">
        <v>1369.1</v>
      </c>
      <c r="AF174" s="384">
        <v>1418.2</v>
      </c>
      <c r="AG174" s="384">
        <v>1390.6</v>
      </c>
      <c r="AH174" s="791">
        <v>1540.1</v>
      </c>
      <c r="AI174" s="791">
        <v>1724</v>
      </c>
      <c r="AJ174" s="791">
        <v>1895.4</v>
      </c>
      <c r="AK174" s="791">
        <v>2104.5</v>
      </c>
      <c r="AL174" s="791">
        <v>2332.9</v>
      </c>
      <c r="AM174" s="791">
        <v>2579.1999999999998</v>
      </c>
      <c r="AN174" s="791">
        <v>2856.3</v>
      </c>
    </row>
    <row r="175" spans="1:40" s="9" customFormat="1" ht="12.5">
      <c r="A175" s="389" t="s">
        <v>257</v>
      </c>
      <c r="B175" s="674"/>
      <c r="C175" s="674"/>
      <c r="D175" s="674"/>
      <c r="E175" s="674"/>
      <c r="F175" s="674"/>
      <c r="G175" s="674"/>
      <c r="H175" s="674"/>
      <c r="I175" s="674"/>
      <c r="J175" s="674"/>
      <c r="K175" s="674"/>
      <c r="L175" s="674"/>
      <c r="M175" s="674"/>
      <c r="N175" s="674"/>
      <c r="O175" s="675">
        <v>130.19999999999999</v>
      </c>
      <c r="P175" s="674">
        <v>139.80000000000001</v>
      </c>
      <c r="Q175" s="674">
        <v>141.30000000000001</v>
      </c>
      <c r="R175" s="674">
        <v>142.69999999999999</v>
      </c>
      <c r="S175" s="674">
        <v>144.1</v>
      </c>
      <c r="T175" s="675"/>
      <c r="U175" s="674"/>
      <c r="V175" s="674"/>
      <c r="W175" s="674"/>
      <c r="X175" s="674"/>
      <c r="Y175" s="674"/>
      <c r="Z175" s="674"/>
      <c r="AA175" s="468"/>
      <c r="AB175" s="146"/>
      <c r="AC175" s="146">
        <v>120.4</v>
      </c>
      <c r="AD175" s="146">
        <v>130.4</v>
      </c>
      <c r="AE175" s="146"/>
      <c r="AF175" s="146">
        <v>141.4</v>
      </c>
      <c r="AG175" s="146">
        <v>148.1</v>
      </c>
      <c r="AH175" s="792">
        <v>154.80000000000001</v>
      </c>
      <c r="AI175" s="792">
        <v>165</v>
      </c>
      <c r="AJ175" s="792">
        <v>174.4</v>
      </c>
      <c r="AK175" s="792">
        <v>184.1</v>
      </c>
      <c r="AL175" s="792">
        <v>193.6</v>
      </c>
      <c r="AM175" s="792">
        <v>203.3</v>
      </c>
      <c r="AN175" s="792">
        <v>213.4</v>
      </c>
    </row>
    <row r="176" spans="1:40" s="9" customFormat="1" ht="12.5">
      <c r="A176" s="389" t="s">
        <v>258</v>
      </c>
      <c r="B176" s="674"/>
      <c r="C176" s="674"/>
      <c r="D176" s="674"/>
      <c r="E176" s="674"/>
      <c r="F176" s="674"/>
      <c r="G176" s="674"/>
      <c r="H176" s="674"/>
      <c r="I176" s="674"/>
      <c r="J176" s="674"/>
      <c r="K176" s="674"/>
      <c r="L176" s="674"/>
      <c r="M176" s="674"/>
      <c r="N176" s="674"/>
      <c r="O176" s="675">
        <v>560</v>
      </c>
      <c r="P176" s="674">
        <v>587.1</v>
      </c>
      <c r="Q176" s="674">
        <v>600.4</v>
      </c>
      <c r="R176" s="674">
        <v>650.4</v>
      </c>
      <c r="S176" s="674">
        <v>676.4</v>
      </c>
      <c r="T176" s="675"/>
      <c r="U176" s="674"/>
      <c r="V176" s="674"/>
      <c r="W176" s="674"/>
      <c r="X176" s="674"/>
      <c r="Y176" s="674"/>
      <c r="Z176" s="674"/>
      <c r="AA176" s="468"/>
      <c r="AB176" s="146"/>
      <c r="AC176" s="146"/>
      <c r="AD176" s="146"/>
      <c r="AE176" s="146"/>
      <c r="AF176" s="146">
        <v>1003.1</v>
      </c>
      <c r="AG176" s="146">
        <v>938.7</v>
      </c>
      <c r="AH176" s="792">
        <v>995.1</v>
      </c>
      <c r="AI176" s="792">
        <v>1044.8</v>
      </c>
      <c r="AJ176" s="792">
        <v>1086.5999999999999</v>
      </c>
      <c r="AK176" s="792">
        <v>1143.0999999999999</v>
      </c>
      <c r="AL176" s="792">
        <v>1204.8</v>
      </c>
      <c r="AM176" s="792">
        <v>1268.7</v>
      </c>
      <c r="AN176" s="792">
        <v>1338.5</v>
      </c>
    </row>
    <row r="177" spans="1:40" s="9" customFormat="1" ht="12.5">
      <c r="A177" s="389" t="s">
        <v>259</v>
      </c>
      <c r="B177" s="674"/>
      <c r="C177" s="674"/>
      <c r="D177" s="674"/>
      <c r="E177" s="674"/>
      <c r="F177" s="674"/>
      <c r="G177" s="674"/>
      <c r="H177" s="674"/>
      <c r="I177" s="674"/>
      <c r="J177" s="674"/>
      <c r="K177" s="674"/>
      <c r="L177" s="674"/>
      <c r="M177" s="674"/>
      <c r="N177" s="674"/>
      <c r="O177" s="675">
        <v>-5.8</v>
      </c>
      <c r="P177" s="674">
        <v>4.8</v>
      </c>
      <c r="Q177" s="674">
        <v>2.2999999999999998</v>
      </c>
      <c r="R177" s="674">
        <v>8.3000000000000007</v>
      </c>
      <c r="S177" s="674">
        <v>4</v>
      </c>
      <c r="T177" s="675"/>
      <c r="U177" s="674"/>
      <c r="V177" s="674"/>
      <c r="W177" s="674"/>
      <c r="X177" s="674"/>
      <c r="Y177" s="674"/>
      <c r="Z177" s="674"/>
      <c r="AA177" s="468"/>
      <c r="AB177" s="146"/>
      <c r="AC177" s="146"/>
      <c r="AD177" s="146"/>
      <c r="AE177" s="146"/>
      <c r="AF177" s="146">
        <v>-0.6</v>
      </c>
      <c r="AG177" s="146">
        <v>-6.4</v>
      </c>
      <c r="AH177" s="792">
        <v>6</v>
      </c>
      <c r="AI177" s="792">
        <v>5</v>
      </c>
      <c r="AJ177" s="792">
        <v>4</v>
      </c>
      <c r="AK177" s="792">
        <v>5.2</v>
      </c>
      <c r="AL177" s="792">
        <v>5.4</v>
      </c>
      <c r="AM177" s="792">
        <v>5.3</v>
      </c>
      <c r="AN177" s="792">
        <v>5.5</v>
      </c>
    </row>
    <row r="178" spans="1:40" s="9" customFormat="1" ht="12.5">
      <c r="A178" s="389"/>
      <c r="B178" s="674"/>
      <c r="C178" s="674"/>
      <c r="D178" s="674"/>
      <c r="E178" s="674"/>
      <c r="F178" s="674"/>
      <c r="G178" s="674"/>
      <c r="H178" s="674"/>
      <c r="I178" s="674"/>
      <c r="J178" s="674"/>
      <c r="K178" s="674"/>
      <c r="L178" s="674"/>
      <c r="M178" s="674"/>
      <c r="N178" s="674"/>
      <c r="O178" s="675"/>
      <c r="P178" s="674"/>
      <c r="Q178" s="674"/>
      <c r="R178" s="674"/>
      <c r="S178" s="674"/>
      <c r="T178" s="675"/>
      <c r="U178" s="674"/>
      <c r="V178" s="674"/>
      <c r="W178" s="674"/>
      <c r="X178" s="674"/>
      <c r="Y178" s="674"/>
      <c r="Z178" s="467"/>
      <c r="AA178" s="468"/>
      <c r="AB178" s="384"/>
      <c r="AC178" s="384"/>
      <c r="AD178" s="384"/>
      <c r="AE178" s="384"/>
      <c r="AF178" s="384"/>
      <c r="AG178" s="384"/>
      <c r="AH178" s="791"/>
      <c r="AI178" s="791"/>
      <c r="AJ178" s="791"/>
      <c r="AK178" s="791"/>
      <c r="AL178" s="791"/>
      <c r="AM178" s="791"/>
      <c r="AN178" s="791"/>
    </row>
    <row r="179" spans="1:40" s="9" customFormat="1" ht="13">
      <c r="A179" s="376" t="s">
        <v>263</v>
      </c>
      <c r="B179" s="674"/>
      <c r="C179" s="674"/>
      <c r="D179" s="674"/>
      <c r="E179" s="674"/>
      <c r="F179" s="674"/>
      <c r="G179" s="674"/>
      <c r="H179" s="674"/>
      <c r="I179" s="674"/>
      <c r="J179" s="674"/>
      <c r="K179" s="674"/>
      <c r="L179" s="674"/>
      <c r="M179" s="674"/>
      <c r="N179" s="674"/>
      <c r="O179" s="675"/>
      <c r="P179" s="674"/>
      <c r="Q179" s="674"/>
      <c r="R179" s="674"/>
      <c r="S179" s="674"/>
      <c r="T179" s="675"/>
      <c r="U179" s="674"/>
      <c r="V179" s="674"/>
      <c r="W179" s="674"/>
      <c r="X179" s="674"/>
      <c r="Y179" s="674"/>
      <c r="Z179" s="674"/>
      <c r="AA179" s="468"/>
      <c r="AB179" s="384"/>
      <c r="AC179" s="384"/>
      <c r="AD179" s="384"/>
      <c r="AE179" s="384"/>
      <c r="AF179" s="384"/>
      <c r="AG179" s="384"/>
      <c r="AH179" s="791"/>
      <c r="AI179" s="791"/>
      <c r="AJ179" s="791"/>
      <c r="AK179" s="791"/>
      <c r="AL179" s="791"/>
      <c r="AM179" s="791"/>
      <c r="AN179" s="791"/>
    </row>
    <row r="180" spans="1:40" s="9" customFormat="1" ht="12.5">
      <c r="A180" s="389" t="s">
        <v>264</v>
      </c>
      <c r="B180" s="674">
        <v>49</v>
      </c>
      <c r="C180" s="674">
        <v>52.3</v>
      </c>
      <c r="D180" s="674">
        <v>59.2</v>
      </c>
      <c r="E180" s="674">
        <v>65.099999999999994</v>
      </c>
      <c r="F180" s="674">
        <v>66.3</v>
      </c>
      <c r="G180" s="674">
        <v>72.900000000000006</v>
      </c>
      <c r="H180" s="674">
        <v>80.2</v>
      </c>
      <c r="I180" s="674">
        <v>89.9</v>
      </c>
      <c r="J180" s="674">
        <v>88.5</v>
      </c>
      <c r="K180" s="674"/>
      <c r="L180" s="674">
        <v>103</v>
      </c>
      <c r="M180" s="676"/>
      <c r="N180" s="676"/>
      <c r="O180" s="675">
        <v>193.8</v>
      </c>
      <c r="P180" s="674">
        <v>228.7</v>
      </c>
      <c r="Q180" s="674">
        <v>263.7</v>
      </c>
      <c r="R180" s="674">
        <v>301.3</v>
      </c>
      <c r="S180" s="674">
        <v>337.7</v>
      </c>
      <c r="T180" s="675"/>
      <c r="U180" s="674"/>
      <c r="V180" s="674"/>
      <c r="W180" s="674"/>
      <c r="X180" s="674"/>
      <c r="Y180" s="674"/>
      <c r="Z180" s="674"/>
      <c r="AA180" s="468"/>
      <c r="AB180" s="146"/>
      <c r="AC180" s="146"/>
      <c r="AD180" s="146"/>
      <c r="AE180" s="146"/>
      <c r="AF180" s="146"/>
      <c r="AG180" s="146"/>
      <c r="AH180" s="792"/>
      <c r="AI180" s="792"/>
      <c r="AJ180" s="792"/>
      <c r="AK180" s="792"/>
      <c r="AL180" s="792"/>
      <c r="AM180" s="792"/>
      <c r="AN180" s="792"/>
    </row>
    <row r="181" spans="1:40" s="9" customFormat="1" ht="12.5">
      <c r="A181" s="389" t="s">
        <v>257</v>
      </c>
      <c r="B181" s="674"/>
      <c r="C181" s="674"/>
      <c r="D181" s="674"/>
      <c r="E181" s="674"/>
      <c r="F181" s="674"/>
      <c r="G181" s="674"/>
      <c r="H181" s="674"/>
      <c r="I181" s="674"/>
      <c r="J181" s="674"/>
      <c r="K181" s="674"/>
      <c r="L181" s="674"/>
      <c r="M181" s="676"/>
      <c r="N181" s="676"/>
      <c r="O181" s="675">
        <v>181.6</v>
      </c>
      <c r="P181" s="674">
        <v>189</v>
      </c>
      <c r="Q181" s="674">
        <v>209</v>
      </c>
      <c r="R181" s="674">
        <v>225.7</v>
      </c>
      <c r="S181" s="674">
        <v>249.8</v>
      </c>
      <c r="T181" s="675"/>
      <c r="U181" s="674"/>
      <c r="V181" s="674"/>
      <c r="W181" s="674"/>
      <c r="X181" s="674"/>
      <c r="Y181" s="674"/>
      <c r="Z181" s="674"/>
      <c r="AA181" s="468"/>
      <c r="AB181" s="146"/>
      <c r="AC181" s="146"/>
      <c r="AD181" s="146"/>
      <c r="AE181" s="146"/>
      <c r="AF181" s="146"/>
      <c r="AG181" s="146"/>
      <c r="AH181" s="792"/>
      <c r="AI181" s="792"/>
      <c r="AJ181" s="792"/>
      <c r="AK181" s="792"/>
      <c r="AL181" s="792"/>
      <c r="AM181" s="792"/>
      <c r="AN181" s="792"/>
    </row>
    <row r="182" spans="1:40" s="9" customFormat="1" ht="12.5">
      <c r="A182" s="389" t="s">
        <v>258</v>
      </c>
      <c r="B182" s="674"/>
      <c r="C182" s="674"/>
      <c r="D182" s="674"/>
      <c r="E182" s="674"/>
      <c r="F182" s="674"/>
      <c r="G182" s="674"/>
      <c r="H182" s="674"/>
      <c r="I182" s="674"/>
      <c r="J182" s="674"/>
      <c r="K182" s="674"/>
      <c r="L182" s="674"/>
      <c r="M182" s="676"/>
      <c r="N182" s="676"/>
      <c r="O182" s="675">
        <v>106.7</v>
      </c>
      <c r="P182" s="674">
        <v>121</v>
      </c>
      <c r="Q182" s="674">
        <v>126.2</v>
      </c>
      <c r="R182" s="674">
        <v>133.5</v>
      </c>
      <c r="S182" s="674">
        <v>135.19999999999999</v>
      </c>
      <c r="T182" s="675"/>
      <c r="U182" s="674"/>
      <c r="V182" s="674"/>
      <c r="W182" s="674"/>
      <c r="X182" s="674"/>
      <c r="Y182" s="674"/>
      <c r="Z182" s="674"/>
      <c r="AA182" s="468"/>
      <c r="AB182" s="146"/>
      <c r="AC182" s="146"/>
      <c r="AD182" s="146"/>
      <c r="AE182" s="146"/>
      <c r="AF182" s="146"/>
      <c r="AG182" s="146"/>
      <c r="AH182" s="792"/>
      <c r="AI182" s="792"/>
      <c r="AJ182" s="792"/>
      <c r="AK182" s="792"/>
      <c r="AL182" s="792"/>
      <c r="AM182" s="792"/>
      <c r="AN182" s="792"/>
    </row>
    <row r="183" spans="1:40" s="9" customFormat="1" ht="12.5">
      <c r="A183" s="389" t="s">
        <v>259</v>
      </c>
      <c r="B183" s="674"/>
      <c r="C183" s="674"/>
      <c r="D183" s="674"/>
      <c r="E183" s="674"/>
      <c r="F183" s="674"/>
      <c r="G183" s="674"/>
      <c r="H183" s="674"/>
      <c r="I183" s="674"/>
      <c r="J183" s="674"/>
      <c r="K183" s="674"/>
      <c r="L183" s="674"/>
      <c r="M183" s="676"/>
      <c r="N183" s="676"/>
      <c r="O183" s="675">
        <v>-0.4</v>
      </c>
      <c r="P183" s="674">
        <v>13.4</v>
      </c>
      <c r="Q183" s="674">
        <v>4.3</v>
      </c>
      <c r="R183" s="674">
        <v>5.0999999999999996</v>
      </c>
      <c r="S183" s="674">
        <v>1.3</v>
      </c>
      <c r="T183" s="675"/>
      <c r="U183" s="674"/>
      <c r="V183" s="674"/>
      <c r="W183" s="674"/>
      <c r="X183" s="674"/>
      <c r="Y183" s="674"/>
      <c r="Z183" s="674"/>
      <c r="AA183" s="468"/>
      <c r="AB183" s="146"/>
      <c r="AC183" s="146"/>
      <c r="AD183" s="146"/>
      <c r="AE183" s="146"/>
      <c r="AF183" s="146"/>
      <c r="AG183" s="146"/>
      <c r="AH183" s="792"/>
      <c r="AI183" s="792"/>
      <c r="AJ183" s="792"/>
      <c r="AK183" s="792"/>
      <c r="AL183" s="792"/>
      <c r="AM183" s="792"/>
      <c r="AN183" s="792"/>
    </row>
    <row r="184" spans="1:40" s="9" customFormat="1" ht="13.4" customHeight="1">
      <c r="A184" s="389"/>
      <c r="B184" s="674"/>
      <c r="C184" s="674"/>
      <c r="D184" s="674"/>
      <c r="E184" s="674"/>
      <c r="F184" s="674"/>
      <c r="G184" s="674"/>
      <c r="H184" s="674"/>
      <c r="I184" s="674"/>
      <c r="J184" s="674"/>
      <c r="K184" s="674"/>
      <c r="L184" s="674"/>
      <c r="M184" s="676"/>
      <c r="N184" s="676"/>
      <c r="O184" s="675"/>
      <c r="P184" s="674"/>
      <c r="Q184" s="674"/>
      <c r="R184" s="674"/>
      <c r="S184" s="674"/>
      <c r="T184" s="675"/>
      <c r="U184" s="674"/>
      <c r="V184" s="674"/>
      <c r="W184" s="674"/>
      <c r="X184" s="674"/>
      <c r="Y184" s="674"/>
      <c r="Z184" s="467"/>
      <c r="AA184" s="468"/>
      <c r="AB184" s="384"/>
      <c r="AC184" s="384"/>
      <c r="AD184" s="384"/>
      <c r="AE184" s="384"/>
      <c r="AF184" s="384"/>
      <c r="AG184" s="384"/>
      <c r="AH184" s="791"/>
      <c r="AI184" s="791"/>
      <c r="AJ184" s="791"/>
      <c r="AK184" s="791"/>
      <c r="AL184" s="791"/>
      <c r="AM184" s="791"/>
      <c r="AN184" s="791"/>
    </row>
    <row r="185" spans="1:40" s="9" customFormat="1" ht="13.4" customHeight="1">
      <c r="A185" s="376" t="s">
        <v>265</v>
      </c>
      <c r="B185" s="674"/>
      <c r="C185" s="674"/>
      <c r="D185" s="674"/>
      <c r="E185" s="674"/>
      <c r="F185" s="674"/>
      <c r="G185" s="674"/>
      <c r="H185" s="674"/>
      <c r="I185" s="674"/>
      <c r="J185" s="674"/>
      <c r="K185" s="674"/>
      <c r="L185" s="674"/>
      <c r="M185" s="676"/>
      <c r="N185" s="676"/>
      <c r="O185" s="675"/>
      <c r="P185" s="674"/>
      <c r="Q185" s="674"/>
      <c r="R185" s="674"/>
      <c r="S185" s="674"/>
      <c r="T185" s="675"/>
      <c r="U185" s="674"/>
      <c r="V185" s="674"/>
      <c r="W185" s="674"/>
      <c r="X185" s="674"/>
      <c r="Y185" s="674"/>
      <c r="Z185" s="467"/>
      <c r="AA185" s="468"/>
      <c r="AB185" s="384"/>
      <c r="AC185" s="384"/>
      <c r="AD185" s="384"/>
      <c r="AE185" s="384"/>
      <c r="AF185" s="384"/>
      <c r="AG185" s="384"/>
      <c r="AH185" s="791"/>
      <c r="AI185" s="791"/>
      <c r="AJ185" s="791"/>
      <c r="AK185" s="791"/>
      <c r="AL185" s="791"/>
      <c r="AM185" s="791"/>
      <c r="AN185" s="791"/>
    </row>
    <row r="186" spans="1:40" s="9" customFormat="1" ht="13.4" customHeight="1">
      <c r="A186" s="389" t="s">
        <v>256</v>
      </c>
      <c r="B186" s="674"/>
      <c r="C186" s="674"/>
      <c r="D186" s="674"/>
      <c r="E186" s="674"/>
      <c r="F186" s="674"/>
      <c r="G186" s="674"/>
      <c r="H186" s="674"/>
      <c r="I186" s="674"/>
      <c r="J186" s="674"/>
      <c r="K186" s="674"/>
      <c r="L186" s="674"/>
      <c r="M186" s="676"/>
      <c r="N186" s="676"/>
      <c r="O186" s="675"/>
      <c r="P186" s="674"/>
      <c r="Q186" s="674"/>
      <c r="R186" s="674"/>
      <c r="S186" s="674"/>
      <c r="T186" s="675">
        <v>229</v>
      </c>
      <c r="U186" s="674">
        <v>255</v>
      </c>
      <c r="V186" s="674">
        <v>294</v>
      </c>
      <c r="W186" s="674">
        <v>307</v>
      </c>
      <c r="X186" s="674">
        <v>348</v>
      </c>
      <c r="Y186" s="674">
        <v>386</v>
      </c>
      <c r="Z186" s="467">
        <v>453</v>
      </c>
      <c r="AA186" s="468">
        <v>497</v>
      </c>
      <c r="AB186" s="384">
        <v>548.70000000000005</v>
      </c>
      <c r="AC186" s="384">
        <v>541.20000000000005</v>
      </c>
      <c r="AD186" s="384">
        <v>588.20000000000005</v>
      </c>
      <c r="AE186" s="384">
        <v>638</v>
      </c>
      <c r="AF186" s="384">
        <v>685.8</v>
      </c>
      <c r="AG186" s="384">
        <v>722.3</v>
      </c>
      <c r="AH186" s="791">
        <v>807.5</v>
      </c>
      <c r="AI186" s="791">
        <v>912.5</v>
      </c>
      <c r="AJ186" s="791">
        <v>1012.9</v>
      </c>
      <c r="AK186" s="791">
        <v>1133.2</v>
      </c>
      <c r="AL186" s="791">
        <v>1263.3</v>
      </c>
      <c r="AM186" s="791">
        <v>1405.9</v>
      </c>
      <c r="AN186" s="791">
        <v>1564.4</v>
      </c>
    </row>
    <row r="187" spans="1:40" s="9" customFormat="1" ht="13.4" customHeight="1">
      <c r="A187" s="389" t="s">
        <v>257</v>
      </c>
      <c r="B187" s="674"/>
      <c r="C187" s="674"/>
      <c r="D187" s="674"/>
      <c r="E187" s="674"/>
      <c r="F187" s="674"/>
      <c r="G187" s="674"/>
      <c r="H187" s="674"/>
      <c r="I187" s="674"/>
      <c r="J187" s="674"/>
      <c r="K187" s="674"/>
      <c r="L187" s="674"/>
      <c r="M187" s="676"/>
      <c r="N187" s="676"/>
      <c r="O187" s="675"/>
      <c r="P187" s="674"/>
      <c r="Q187" s="674"/>
      <c r="R187" s="674"/>
      <c r="S187" s="674"/>
      <c r="T187" s="675"/>
      <c r="U187" s="674"/>
      <c r="V187" s="674"/>
      <c r="W187" s="674"/>
      <c r="X187" s="674"/>
      <c r="Y187" s="674"/>
      <c r="Z187" s="467"/>
      <c r="AA187" s="468"/>
      <c r="AB187" s="384"/>
      <c r="AC187" s="384">
        <v>105.7</v>
      </c>
      <c r="AD187" s="384">
        <v>109.8</v>
      </c>
      <c r="AE187" s="384"/>
      <c r="AF187" s="384">
        <v>117.9</v>
      </c>
      <c r="AG187" s="384">
        <v>118.7</v>
      </c>
      <c r="AH187" s="791">
        <v>124.1</v>
      </c>
      <c r="AI187" s="791">
        <v>132.30000000000001</v>
      </c>
      <c r="AJ187" s="791">
        <v>139.80000000000001</v>
      </c>
      <c r="AK187" s="791">
        <v>147.6</v>
      </c>
      <c r="AL187" s="791">
        <v>155.19999999999999</v>
      </c>
      <c r="AM187" s="791">
        <v>162.9</v>
      </c>
      <c r="AN187" s="791">
        <v>171</v>
      </c>
    </row>
    <row r="188" spans="1:40" s="9" customFormat="1" ht="13.4" customHeight="1">
      <c r="A188" s="389" t="s">
        <v>258</v>
      </c>
      <c r="B188" s="674"/>
      <c r="C188" s="674"/>
      <c r="D188" s="674"/>
      <c r="E188" s="674"/>
      <c r="F188" s="674"/>
      <c r="G188" s="674"/>
      <c r="H188" s="674"/>
      <c r="I188" s="674"/>
      <c r="J188" s="674"/>
      <c r="K188" s="674"/>
      <c r="L188" s="674"/>
      <c r="M188" s="676"/>
      <c r="N188" s="676"/>
      <c r="O188" s="675"/>
      <c r="P188" s="674"/>
      <c r="Q188" s="674"/>
      <c r="R188" s="674"/>
      <c r="S188" s="674"/>
      <c r="T188" s="675"/>
      <c r="U188" s="674"/>
      <c r="V188" s="674"/>
      <c r="W188" s="674"/>
      <c r="X188" s="674"/>
      <c r="Y188" s="674"/>
      <c r="Z188" s="467"/>
      <c r="AA188" s="468"/>
      <c r="AB188" s="384"/>
      <c r="AC188" s="384">
        <v>511.9</v>
      </c>
      <c r="AD188" s="384">
        <v>535.70000000000005</v>
      </c>
      <c r="AE188" s="384"/>
      <c r="AF188" s="384">
        <v>581.5</v>
      </c>
      <c r="AG188" s="384">
        <v>608.29999999999995</v>
      </c>
      <c r="AH188" s="791">
        <v>650.9</v>
      </c>
      <c r="AI188" s="791">
        <v>690</v>
      </c>
      <c r="AJ188" s="791">
        <v>724.5</v>
      </c>
      <c r="AK188" s="791">
        <v>767.9</v>
      </c>
      <c r="AL188" s="791">
        <v>814</v>
      </c>
      <c r="AM188" s="791">
        <v>862.9</v>
      </c>
      <c r="AN188" s="791">
        <v>914.6</v>
      </c>
    </row>
    <row r="189" spans="1:40" s="9" customFormat="1" ht="13.4" customHeight="1">
      <c r="A189" s="389" t="s">
        <v>259</v>
      </c>
      <c r="B189" s="674"/>
      <c r="C189" s="674"/>
      <c r="D189" s="674"/>
      <c r="E189" s="674"/>
      <c r="F189" s="674"/>
      <c r="G189" s="674"/>
      <c r="H189" s="674"/>
      <c r="I189" s="674"/>
      <c r="J189" s="674"/>
      <c r="K189" s="674"/>
      <c r="L189" s="674"/>
      <c r="M189" s="676"/>
      <c r="N189" s="676"/>
      <c r="O189" s="675"/>
      <c r="P189" s="674"/>
      <c r="Q189" s="674"/>
      <c r="R189" s="674"/>
      <c r="S189" s="674"/>
      <c r="T189" s="675"/>
      <c r="U189" s="674"/>
      <c r="V189" s="674"/>
      <c r="W189" s="674"/>
      <c r="X189" s="674"/>
      <c r="Y189" s="674"/>
      <c r="Z189" s="467"/>
      <c r="AA189" s="468"/>
      <c r="AB189" s="384"/>
      <c r="AC189" s="384"/>
      <c r="AD189" s="384"/>
      <c r="AE189" s="384"/>
      <c r="AF189" s="384">
        <v>4</v>
      </c>
      <c r="AG189" s="384">
        <v>4.5999999999999996</v>
      </c>
      <c r="AH189" s="791">
        <v>7</v>
      </c>
      <c r="AI189" s="791">
        <v>6</v>
      </c>
      <c r="AJ189" s="791">
        <v>5</v>
      </c>
      <c r="AK189" s="791">
        <v>6</v>
      </c>
      <c r="AL189" s="791">
        <v>6</v>
      </c>
      <c r="AM189" s="791">
        <v>6</v>
      </c>
      <c r="AN189" s="791">
        <v>6</v>
      </c>
    </row>
    <row r="190" spans="1:40" s="9" customFormat="1" ht="13.4" customHeight="1">
      <c r="A190" s="389"/>
      <c r="B190" s="674"/>
      <c r="C190" s="674"/>
      <c r="D190" s="674"/>
      <c r="E190" s="674"/>
      <c r="F190" s="674"/>
      <c r="G190" s="674"/>
      <c r="H190" s="674"/>
      <c r="I190" s="674"/>
      <c r="J190" s="674"/>
      <c r="K190" s="674"/>
      <c r="L190" s="674"/>
      <c r="M190" s="676"/>
      <c r="N190" s="676"/>
      <c r="O190" s="675"/>
      <c r="P190" s="674"/>
      <c r="Q190" s="674"/>
      <c r="R190" s="674"/>
      <c r="S190" s="674"/>
      <c r="T190" s="675"/>
      <c r="U190" s="674"/>
      <c r="V190" s="674"/>
      <c r="W190" s="674"/>
      <c r="X190" s="674"/>
      <c r="Y190" s="674"/>
      <c r="Z190" s="467"/>
      <c r="AA190" s="468"/>
      <c r="AB190" s="384"/>
      <c r="AC190" s="384"/>
      <c r="AD190" s="384"/>
      <c r="AE190" s="384"/>
      <c r="AF190" s="384"/>
      <c r="AG190" s="384"/>
      <c r="AH190" s="791"/>
      <c r="AI190" s="791"/>
      <c r="AJ190" s="791"/>
      <c r="AK190" s="791"/>
      <c r="AL190" s="791"/>
      <c r="AM190" s="791"/>
      <c r="AN190" s="791"/>
    </row>
    <row r="191" spans="1:40" s="9" customFormat="1" ht="13.4" customHeight="1">
      <c r="A191" s="376" t="s">
        <v>266</v>
      </c>
      <c r="B191" s="674"/>
      <c r="C191" s="674"/>
      <c r="D191" s="674"/>
      <c r="E191" s="674"/>
      <c r="F191" s="674"/>
      <c r="G191" s="674"/>
      <c r="H191" s="674"/>
      <c r="I191" s="674"/>
      <c r="J191" s="674"/>
      <c r="K191" s="674"/>
      <c r="L191" s="674"/>
      <c r="M191" s="676"/>
      <c r="N191" s="676"/>
      <c r="O191" s="675"/>
      <c r="P191" s="674"/>
      <c r="Q191" s="674"/>
      <c r="R191" s="674"/>
      <c r="S191" s="674"/>
      <c r="T191" s="675"/>
      <c r="U191" s="674"/>
      <c r="V191" s="674"/>
      <c r="W191" s="674"/>
      <c r="X191" s="674"/>
      <c r="Y191" s="674"/>
      <c r="Z191" s="467"/>
      <c r="AA191" s="468"/>
      <c r="AB191" s="384"/>
      <c r="AC191" s="384"/>
      <c r="AD191" s="384"/>
      <c r="AE191" s="384"/>
      <c r="AF191" s="384"/>
      <c r="AG191" s="384"/>
      <c r="AH191" s="791"/>
      <c r="AI191" s="791"/>
      <c r="AJ191" s="791"/>
      <c r="AK191" s="791"/>
      <c r="AL191" s="791"/>
      <c r="AM191" s="791"/>
      <c r="AN191" s="791"/>
    </row>
    <row r="192" spans="1:40" s="9" customFormat="1" ht="13.4" customHeight="1">
      <c r="A192" s="389" t="s">
        <v>256</v>
      </c>
      <c r="B192" s="674"/>
      <c r="C192" s="674"/>
      <c r="D192" s="674"/>
      <c r="E192" s="674"/>
      <c r="F192" s="674"/>
      <c r="G192" s="674"/>
      <c r="H192" s="674"/>
      <c r="I192" s="674"/>
      <c r="J192" s="674"/>
      <c r="K192" s="674"/>
      <c r="L192" s="674"/>
      <c r="M192" s="676"/>
      <c r="N192" s="676"/>
      <c r="O192" s="675"/>
      <c r="P192" s="674"/>
      <c r="Q192" s="674"/>
      <c r="R192" s="674"/>
      <c r="S192" s="674"/>
      <c r="T192" s="675">
        <v>44</v>
      </c>
      <c r="U192" s="674">
        <v>53</v>
      </c>
      <c r="V192" s="674">
        <v>57</v>
      </c>
      <c r="W192" s="674">
        <v>61</v>
      </c>
      <c r="X192" s="674">
        <v>77</v>
      </c>
      <c r="Y192" s="674">
        <v>83</v>
      </c>
      <c r="Z192" s="467">
        <v>96</v>
      </c>
      <c r="AA192" s="468">
        <v>112</v>
      </c>
      <c r="AB192" s="384">
        <v>123</v>
      </c>
      <c r="AC192" s="384">
        <v>124.9</v>
      </c>
      <c r="AD192" s="384">
        <v>137.9</v>
      </c>
      <c r="AE192" s="384">
        <v>152.1</v>
      </c>
      <c r="AF192" s="384">
        <v>158.19999999999999</v>
      </c>
      <c r="AG192" s="384">
        <v>176.5</v>
      </c>
      <c r="AH192" s="791">
        <v>193.6</v>
      </c>
      <c r="AI192" s="791">
        <v>214.7</v>
      </c>
      <c r="AJ192" s="791">
        <v>238.3</v>
      </c>
      <c r="AK192" s="791">
        <v>265.39999999999998</v>
      </c>
      <c r="AL192" s="791">
        <v>295.3</v>
      </c>
      <c r="AM192" s="791">
        <v>328.6</v>
      </c>
      <c r="AN192" s="791">
        <v>365.6</v>
      </c>
    </row>
    <row r="193" spans="1:40" s="9" customFormat="1" ht="13.4" customHeight="1">
      <c r="A193" s="389" t="s">
        <v>257</v>
      </c>
      <c r="B193" s="674"/>
      <c r="C193" s="674"/>
      <c r="D193" s="674"/>
      <c r="E193" s="674"/>
      <c r="F193" s="674"/>
      <c r="G193" s="674"/>
      <c r="H193" s="674"/>
      <c r="I193" s="674"/>
      <c r="J193" s="674"/>
      <c r="K193" s="674"/>
      <c r="L193" s="674"/>
      <c r="M193" s="676"/>
      <c r="N193" s="676"/>
      <c r="O193" s="675"/>
      <c r="P193" s="674"/>
      <c r="Q193" s="674"/>
      <c r="R193" s="674"/>
      <c r="S193" s="674"/>
      <c r="T193" s="675"/>
      <c r="U193" s="674"/>
      <c r="V193" s="674"/>
      <c r="W193" s="674"/>
      <c r="X193" s="674"/>
      <c r="Y193" s="674"/>
      <c r="Z193" s="467"/>
      <c r="AA193" s="468"/>
      <c r="AB193" s="384"/>
      <c r="AC193" s="384">
        <v>137.6</v>
      </c>
      <c r="AD193" s="384">
        <v>144.5</v>
      </c>
      <c r="AE193" s="384"/>
      <c r="AF193" s="384">
        <v>144.80000000000001</v>
      </c>
      <c r="AG193" s="384">
        <v>151.9</v>
      </c>
      <c r="AH193" s="791">
        <v>158.80000000000001</v>
      </c>
      <c r="AI193" s="791">
        <v>169.2</v>
      </c>
      <c r="AJ193" s="791">
        <v>178.9</v>
      </c>
      <c r="AK193" s="791">
        <v>188.8</v>
      </c>
      <c r="AL193" s="791">
        <v>198.6</v>
      </c>
      <c r="AM193" s="791">
        <v>208.5</v>
      </c>
      <c r="AN193" s="791">
        <v>218.9</v>
      </c>
    </row>
    <row r="194" spans="1:40" s="9" customFormat="1" ht="13.4" customHeight="1">
      <c r="A194" s="389" t="s">
        <v>258</v>
      </c>
      <c r="B194" s="674"/>
      <c r="C194" s="674"/>
      <c r="D194" s="674"/>
      <c r="E194" s="674"/>
      <c r="F194" s="674"/>
      <c r="G194" s="674"/>
      <c r="H194" s="674"/>
      <c r="I194" s="674"/>
      <c r="J194" s="674"/>
      <c r="K194" s="674"/>
      <c r="L194" s="674"/>
      <c r="M194" s="676"/>
      <c r="N194" s="676"/>
      <c r="O194" s="675"/>
      <c r="P194" s="674"/>
      <c r="Q194" s="674"/>
      <c r="R194" s="674"/>
      <c r="S194" s="674"/>
      <c r="T194" s="675"/>
      <c r="U194" s="674"/>
      <c r="V194" s="674"/>
      <c r="W194" s="674"/>
      <c r="X194" s="674"/>
      <c r="Y194" s="674"/>
      <c r="Z194" s="467"/>
      <c r="AA194" s="468"/>
      <c r="AB194" s="384"/>
      <c r="AC194" s="384">
        <v>90.7</v>
      </c>
      <c r="AD194" s="384">
        <v>95.5</v>
      </c>
      <c r="AE194" s="384"/>
      <c r="AF194" s="384">
        <v>109.3</v>
      </c>
      <c r="AG194" s="384">
        <v>116.2</v>
      </c>
      <c r="AH194" s="791">
        <v>122</v>
      </c>
      <c r="AI194" s="791">
        <v>126.8</v>
      </c>
      <c r="AJ194" s="791">
        <v>133.19999999999999</v>
      </c>
      <c r="AK194" s="791">
        <v>140.5</v>
      </c>
      <c r="AL194" s="791">
        <v>148.69999999999999</v>
      </c>
      <c r="AM194" s="791">
        <v>157.6</v>
      </c>
      <c r="AN194" s="791">
        <v>167</v>
      </c>
    </row>
    <row r="195" spans="1:40" s="9" customFormat="1" ht="13.4" customHeight="1">
      <c r="A195" s="389" t="s">
        <v>259</v>
      </c>
      <c r="B195" s="674"/>
      <c r="C195" s="674"/>
      <c r="D195" s="674"/>
      <c r="E195" s="674"/>
      <c r="F195" s="674"/>
      <c r="G195" s="674"/>
      <c r="H195" s="674"/>
      <c r="I195" s="674"/>
      <c r="J195" s="674"/>
      <c r="K195" s="674"/>
      <c r="L195" s="674"/>
      <c r="M195" s="676"/>
      <c r="N195" s="676"/>
      <c r="O195" s="675"/>
      <c r="P195" s="674"/>
      <c r="Q195" s="674"/>
      <c r="R195" s="674"/>
      <c r="S195" s="674"/>
      <c r="T195" s="675"/>
      <c r="U195" s="674"/>
      <c r="V195" s="674"/>
      <c r="W195" s="674"/>
      <c r="X195" s="674"/>
      <c r="Y195" s="674"/>
      <c r="Z195" s="467"/>
      <c r="AA195" s="468"/>
      <c r="AB195" s="384"/>
      <c r="AC195" s="384"/>
      <c r="AD195" s="384"/>
      <c r="AE195" s="384"/>
      <c r="AF195" s="384">
        <v>4.0999999999999996</v>
      </c>
      <c r="AG195" s="384">
        <v>6.3</v>
      </c>
      <c r="AH195" s="791">
        <v>5</v>
      </c>
      <c r="AI195" s="791">
        <v>4</v>
      </c>
      <c r="AJ195" s="791">
        <v>5</v>
      </c>
      <c r="AK195" s="791">
        <v>5.5</v>
      </c>
      <c r="AL195" s="791">
        <v>5.8</v>
      </c>
      <c r="AM195" s="791">
        <v>6</v>
      </c>
      <c r="AN195" s="791">
        <v>6</v>
      </c>
    </row>
    <row r="196" spans="1:40" s="9" customFormat="1" ht="13.4" customHeight="1">
      <c r="A196" s="389"/>
      <c r="B196" s="674"/>
      <c r="C196" s="674"/>
      <c r="D196" s="674"/>
      <c r="E196" s="674"/>
      <c r="F196" s="674"/>
      <c r="G196" s="674"/>
      <c r="H196" s="674"/>
      <c r="I196" s="674"/>
      <c r="J196" s="674"/>
      <c r="K196" s="674"/>
      <c r="L196" s="674"/>
      <c r="M196" s="676"/>
      <c r="N196" s="676"/>
      <c r="O196" s="675"/>
      <c r="P196" s="674"/>
      <c r="Q196" s="674"/>
      <c r="R196" s="674"/>
      <c r="S196" s="674"/>
      <c r="T196" s="675"/>
      <c r="U196" s="674"/>
      <c r="V196" s="674"/>
      <c r="W196" s="674"/>
      <c r="X196" s="674"/>
      <c r="Y196" s="674"/>
      <c r="Z196" s="467"/>
      <c r="AA196" s="468"/>
      <c r="AB196" s="384"/>
      <c r="AC196" s="384"/>
      <c r="AD196" s="384"/>
      <c r="AE196" s="384"/>
      <c r="AF196" s="384"/>
      <c r="AG196" s="384"/>
      <c r="AH196" s="791"/>
      <c r="AI196" s="791"/>
      <c r="AJ196" s="791"/>
      <c r="AK196" s="791"/>
      <c r="AL196" s="791"/>
      <c r="AM196" s="791"/>
      <c r="AN196" s="791"/>
    </row>
    <row r="197" spans="1:40" s="9" customFormat="1" ht="13.4" customHeight="1">
      <c r="A197" s="376" t="s">
        <v>267</v>
      </c>
      <c r="B197" s="674"/>
      <c r="C197" s="674"/>
      <c r="D197" s="674"/>
      <c r="E197" s="674"/>
      <c r="F197" s="674"/>
      <c r="G197" s="674"/>
      <c r="H197" s="674"/>
      <c r="I197" s="674"/>
      <c r="J197" s="674"/>
      <c r="K197" s="674"/>
      <c r="L197" s="674"/>
      <c r="M197" s="676"/>
      <c r="N197" s="676"/>
      <c r="O197" s="675"/>
      <c r="P197" s="674"/>
      <c r="Q197" s="674"/>
      <c r="R197" s="674"/>
      <c r="S197" s="674"/>
      <c r="T197" s="675"/>
      <c r="U197" s="674"/>
      <c r="V197" s="674"/>
      <c r="W197" s="674"/>
      <c r="X197" s="674"/>
      <c r="Y197" s="674"/>
      <c r="Z197" s="674"/>
      <c r="AA197" s="468"/>
      <c r="AB197" s="384"/>
      <c r="AC197" s="384"/>
      <c r="AD197" s="384"/>
      <c r="AE197" s="384"/>
      <c r="AF197" s="384"/>
      <c r="AG197" s="384"/>
      <c r="AH197" s="791"/>
      <c r="AI197" s="791"/>
      <c r="AJ197" s="791"/>
      <c r="AK197" s="791"/>
      <c r="AL197" s="791"/>
      <c r="AM197" s="791"/>
      <c r="AN197" s="791"/>
    </row>
    <row r="198" spans="1:40" s="9" customFormat="1" ht="12.5">
      <c r="A198" s="389" t="s">
        <v>256</v>
      </c>
      <c r="B198" s="674">
        <v>161.30000000000001</v>
      </c>
      <c r="C198" s="674">
        <v>155.1</v>
      </c>
      <c r="D198" s="674">
        <v>224.1</v>
      </c>
      <c r="E198" s="674">
        <v>210.6</v>
      </c>
      <c r="F198" s="674">
        <v>189.9</v>
      </c>
      <c r="G198" s="674">
        <v>236.7</v>
      </c>
      <c r="H198" s="674">
        <v>196</v>
      </c>
      <c r="I198" s="674">
        <v>384.1</v>
      </c>
      <c r="J198" s="674">
        <v>367.2</v>
      </c>
      <c r="K198" s="674"/>
      <c r="L198" s="674">
        <v>350.3</v>
      </c>
      <c r="M198" s="676"/>
      <c r="N198" s="676"/>
      <c r="O198" s="675">
        <v>995.7</v>
      </c>
      <c r="P198" s="674">
        <v>1128.9000000000001</v>
      </c>
      <c r="Q198" s="674">
        <v>1177</v>
      </c>
      <c r="R198" s="674">
        <v>1245.8</v>
      </c>
      <c r="S198" s="674">
        <v>1437.2</v>
      </c>
      <c r="T198" s="675">
        <v>1591</v>
      </c>
      <c r="U198" s="674">
        <v>1783</v>
      </c>
      <c r="V198" s="674">
        <v>2240</v>
      </c>
      <c r="W198" s="674">
        <v>3635</v>
      </c>
      <c r="X198" s="674">
        <v>3913</v>
      </c>
      <c r="Y198" s="674">
        <v>4417</v>
      </c>
      <c r="Z198" s="674">
        <v>4473</v>
      </c>
      <c r="AA198" s="468">
        <v>4695</v>
      </c>
      <c r="AB198" s="146">
        <v>4973.5</v>
      </c>
      <c r="AC198" s="146">
        <v>5145.3999999999996</v>
      </c>
      <c r="AD198" s="146">
        <v>4849.6000000000004</v>
      </c>
      <c r="AE198" s="146">
        <v>5035.1000000000004</v>
      </c>
      <c r="AF198" s="146">
        <v>4759.5</v>
      </c>
      <c r="AG198" s="146">
        <v>4938.2</v>
      </c>
      <c r="AH198" s="792">
        <v>5211.3</v>
      </c>
      <c r="AI198" s="792">
        <v>5611.1</v>
      </c>
      <c r="AJ198" s="792">
        <v>6109.9</v>
      </c>
      <c r="AK198" s="792">
        <v>6706.6</v>
      </c>
      <c r="AL198" s="792">
        <v>7406.2</v>
      </c>
      <c r="AM198" s="792">
        <v>8164.6</v>
      </c>
      <c r="AN198" s="792">
        <v>9084.9</v>
      </c>
    </row>
    <row r="199" spans="1:40" s="9" customFormat="1" ht="12.5">
      <c r="A199" s="389" t="s">
        <v>257</v>
      </c>
      <c r="B199" s="674"/>
      <c r="C199" s="674"/>
      <c r="D199" s="674"/>
      <c r="E199" s="674"/>
      <c r="F199" s="674"/>
      <c r="G199" s="674"/>
      <c r="H199" s="674"/>
      <c r="I199" s="674"/>
      <c r="J199" s="674"/>
      <c r="K199" s="674"/>
      <c r="L199" s="674"/>
      <c r="M199" s="676"/>
      <c r="N199" s="676"/>
      <c r="O199" s="675">
        <v>123.7</v>
      </c>
      <c r="P199" s="674">
        <v>133</v>
      </c>
      <c r="Q199" s="674">
        <v>134.4</v>
      </c>
      <c r="R199" s="674">
        <v>135.80000000000001</v>
      </c>
      <c r="S199" s="674">
        <v>139.80000000000001</v>
      </c>
      <c r="T199" s="675"/>
      <c r="U199" s="674"/>
      <c r="V199" s="674"/>
      <c r="W199" s="674"/>
      <c r="X199" s="674"/>
      <c r="Y199" s="674"/>
      <c r="Z199" s="674"/>
      <c r="AA199" s="468"/>
      <c r="AB199" s="146"/>
      <c r="AC199" s="146">
        <v>123</v>
      </c>
      <c r="AD199" s="146">
        <v>129.69999999999999</v>
      </c>
      <c r="AE199" s="146"/>
      <c r="AF199" s="146">
        <v>140.5</v>
      </c>
      <c r="AG199" s="146">
        <v>146.1</v>
      </c>
      <c r="AH199" s="792">
        <v>152.6</v>
      </c>
      <c r="AI199" s="792">
        <v>162.69999999999999</v>
      </c>
      <c r="AJ199" s="792">
        <v>172</v>
      </c>
      <c r="AK199" s="792">
        <v>181.5</v>
      </c>
      <c r="AL199" s="792">
        <v>190.9</v>
      </c>
      <c r="AM199" s="792">
        <v>200.4</v>
      </c>
      <c r="AN199" s="792">
        <v>210.4</v>
      </c>
    </row>
    <row r="200" spans="1:40" s="9" customFormat="1" ht="12.5">
      <c r="A200" s="389" t="s">
        <v>258</v>
      </c>
      <c r="B200" s="674"/>
      <c r="C200" s="674"/>
      <c r="D200" s="674"/>
      <c r="E200" s="674"/>
      <c r="F200" s="674"/>
      <c r="G200" s="674"/>
      <c r="H200" s="674"/>
      <c r="I200" s="674"/>
      <c r="J200" s="674"/>
      <c r="K200" s="674"/>
      <c r="L200" s="674"/>
      <c r="M200" s="676"/>
      <c r="N200" s="676"/>
      <c r="O200" s="675">
        <v>805</v>
      </c>
      <c r="P200" s="674">
        <v>848.7</v>
      </c>
      <c r="Q200" s="674">
        <v>875.7</v>
      </c>
      <c r="R200" s="674">
        <v>917.7</v>
      </c>
      <c r="S200" s="674">
        <v>1027.9000000000001</v>
      </c>
      <c r="T200" s="675"/>
      <c r="U200" s="674"/>
      <c r="V200" s="674"/>
      <c r="W200" s="674"/>
      <c r="X200" s="674"/>
      <c r="Y200" s="674"/>
      <c r="Z200" s="674"/>
      <c r="AA200" s="468"/>
      <c r="AB200" s="146"/>
      <c r="AC200" s="146">
        <v>4181.8</v>
      </c>
      <c r="AD200" s="146">
        <v>3739.2</v>
      </c>
      <c r="AE200" s="146"/>
      <c r="AF200" s="146">
        <v>3387</v>
      </c>
      <c r="AG200" s="146">
        <v>3381</v>
      </c>
      <c r="AH200" s="792">
        <v>3414.8</v>
      </c>
      <c r="AI200" s="792">
        <v>3449</v>
      </c>
      <c r="AJ200" s="792">
        <v>3552.4</v>
      </c>
      <c r="AK200" s="792">
        <v>3694.5</v>
      </c>
      <c r="AL200" s="792">
        <v>3879.3</v>
      </c>
      <c r="AM200" s="792">
        <v>4073.2</v>
      </c>
      <c r="AN200" s="792">
        <v>4317.6000000000004</v>
      </c>
    </row>
    <row r="201" spans="1:40" s="9" customFormat="1" ht="13.4" customHeight="1">
      <c r="A201" s="389" t="s">
        <v>259</v>
      </c>
      <c r="B201" s="674"/>
      <c r="C201" s="674"/>
      <c r="D201" s="674"/>
      <c r="E201" s="674"/>
      <c r="F201" s="674"/>
      <c r="G201" s="674"/>
      <c r="H201" s="674"/>
      <c r="I201" s="674"/>
      <c r="J201" s="674"/>
      <c r="K201" s="674"/>
      <c r="L201" s="674"/>
      <c r="M201" s="676"/>
      <c r="N201" s="676"/>
      <c r="O201" s="675">
        <v>34</v>
      </c>
      <c r="P201" s="674">
        <v>5.4</v>
      </c>
      <c r="Q201" s="674">
        <v>3.2</v>
      </c>
      <c r="R201" s="674">
        <v>4.8</v>
      </c>
      <c r="S201" s="674">
        <v>12</v>
      </c>
      <c r="T201" s="675"/>
      <c r="U201" s="674"/>
      <c r="V201" s="674"/>
      <c r="W201" s="674"/>
      <c r="X201" s="674"/>
      <c r="Y201" s="674"/>
      <c r="Z201" s="674"/>
      <c r="AA201" s="468"/>
      <c r="AB201" s="146"/>
      <c r="AC201" s="146"/>
      <c r="AD201" s="146"/>
      <c r="AE201" s="146"/>
      <c r="AF201" s="146">
        <v>-8.6</v>
      </c>
      <c r="AG201" s="146">
        <v>-0.2</v>
      </c>
      <c r="AH201" s="792">
        <v>1</v>
      </c>
      <c r="AI201" s="792">
        <v>1</v>
      </c>
      <c r="AJ201" s="792">
        <v>3</v>
      </c>
      <c r="AK201" s="792">
        <v>4</v>
      </c>
      <c r="AL201" s="792">
        <v>5</v>
      </c>
      <c r="AM201" s="792">
        <v>5</v>
      </c>
      <c r="AN201" s="792">
        <v>6</v>
      </c>
    </row>
    <row r="202" spans="1:40" s="9" customFormat="1" ht="13.4" customHeight="1">
      <c r="A202" s="389"/>
      <c r="B202" s="674"/>
      <c r="C202" s="674"/>
      <c r="D202" s="674"/>
      <c r="E202" s="674"/>
      <c r="F202" s="674"/>
      <c r="G202" s="674"/>
      <c r="H202" s="674"/>
      <c r="I202" s="674"/>
      <c r="J202" s="674"/>
      <c r="K202" s="674"/>
      <c r="L202" s="674"/>
      <c r="M202" s="676"/>
      <c r="N202" s="676"/>
      <c r="O202" s="675"/>
      <c r="P202" s="674"/>
      <c r="Q202" s="674"/>
      <c r="R202" s="674"/>
      <c r="S202" s="674"/>
      <c r="T202" s="675"/>
      <c r="U202" s="674"/>
      <c r="V202" s="674"/>
      <c r="W202" s="674"/>
      <c r="X202" s="674"/>
      <c r="Y202" s="674"/>
      <c r="Z202" s="467"/>
      <c r="AA202" s="468"/>
      <c r="AB202" s="384"/>
      <c r="AC202" s="384"/>
      <c r="AD202" s="384"/>
      <c r="AE202" s="384"/>
      <c r="AF202" s="384"/>
      <c r="AG202" s="384"/>
      <c r="AH202" s="791"/>
      <c r="AI202" s="791"/>
      <c r="AJ202" s="791"/>
      <c r="AK202" s="791"/>
      <c r="AL202" s="791"/>
      <c r="AM202" s="791"/>
      <c r="AN202" s="791"/>
    </row>
    <row r="203" spans="1:40" s="9" customFormat="1" ht="13">
      <c r="A203" s="376" t="s">
        <v>268</v>
      </c>
      <c r="B203" s="674"/>
      <c r="C203" s="674"/>
      <c r="D203" s="674"/>
      <c r="E203" s="674"/>
      <c r="F203" s="674"/>
      <c r="G203" s="674"/>
      <c r="H203" s="674"/>
      <c r="I203" s="674"/>
      <c r="J203" s="674"/>
      <c r="K203" s="674"/>
      <c r="L203" s="674"/>
      <c r="M203" s="676"/>
      <c r="N203" s="676"/>
      <c r="O203" s="675"/>
      <c r="P203" s="674"/>
      <c r="Q203" s="674"/>
      <c r="R203" s="674"/>
      <c r="S203" s="674"/>
      <c r="T203" s="675"/>
      <c r="U203" s="674"/>
      <c r="V203" s="674"/>
      <c r="W203" s="674"/>
      <c r="X203" s="674"/>
      <c r="Y203" s="674"/>
      <c r="Z203" s="674"/>
      <c r="AA203" s="468"/>
      <c r="AB203" s="384"/>
      <c r="AC203" s="384"/>
      <c r="AD203" s="384"/>
      <c r="AE203" s="384"/>
      <c r="AF203" s="384"/>
      <c r="AG203" s="384"/>
      <c r="AH203" s="791"/>
      <c r="AI203" s="791"/>
      <c r="AJ203" s="791"/>
      <c r="AK203" s="791"/>
      <c r="AL203" s="791"/>
      <c r="AM203" s="791"/>
      <c r="AN203" s="791"/>
    </row>
    <row r="204" spans="1:40" s="9" customFormat="1" ht="12.5">
      <c r="A204" s="389" t="s">
        <v>256</v>
      </c>
      <c r="B204" s="674">
        <v>328.2</v>
      </c>
      <c r="C204" s="674">
        <v>296.8</v>
      </c>
      <c r="D204" s="674">
        <v>358.4</v>
      </c>
      <c r="E204" s="674">
        <v>387.1</v>
      </c>
      <c r="F204" s="674">
        <v>417.3</v>
      </c>
      <c r="G204" s="674">
        <v>477.4</v>
      </c>
      <c r="H204" s="674">
        <v>520.9</v>
      </c>
      <c r="I204" s="674">
        <v>607.29999999999995</v>
      </c>
      <c r="J204" s="674">
        <v>649.79999999999995</v>
      </c>
      <c r="K204" s="674"/>
      <c r="L204" s="674">
        <v>745.9</v>
      </c>
      <c r="M204" s="676"/>
      <c r="N204" s="676"/>
      <c r="O204" s="675">
        <v>745.5</v>
      </c>
      <c r="P204" s="674">
        <v>849.9</v>
      </c>
      <c r="Q204" s="674">
        <v>890.5</v>
      </c>
      <c r="R204" s="674">
        <v>942.6</v>
      </c>
      <c r="S204" s="674">
        <v>1039</v>
      </c>
      <c r="T204" s="675">
        <v>3173</v>
      </c>
      <c r="U204" s="674">
        <v>3647</v>
      </c>
      <c r="V204" s="674">
        <v>3986</v>
      </c>
      <c r="W204" s="674">
        <v>4326</v>
      </c>
      <c r="X204" s="674">
        <v>4791</v>
      </c>
      <c r="Y204" s="674">
        <v>5130</v>
      </c>
      <c r="Z204" s="674">
        <v>5543</v>
      </c>
      <c r="AA204" s="468">
        <v>5886</v>
      </c>
      <c r="AB204" s="146">
        <v>6354.7</v>
      </c>
      <c r="AC204" s="146">
        <v>6345.9</v>
      </c>
      <c r="AD204" s="146">
        <v>6844.9</v>
      </c>
      <c r="AE204" s="146">
        <v>7368.9</v>
      </c>
      <c r="AF204" s="146">
        <v>7750.1</v>
      </c>
      <c r="AG204" s="146">
        <v>8106.7</v>
      </c>
      <c r="AH204" s="792">
        <v>9232.7000000000007</v>
      </c>
      <c r="AI204" s="792">
        <v>10531.6</v>
      </c>
      <c r="AJ204" s="792">
        <v>11690.4</v>
      </c>
      <c r="AK204" s="792">
        <v>12955.5</v>
      </c>
      <c r="AL204" s="792">
        <v>14375</v>
      </c>
      <c r="AM204" s="792">
        <v>15922.6</v>
      </c>
      <c r="AN204" s="792">
        <v>17717.3</v>
      </c>
    </row>
    <row r="205" spans="1:40" s="9" customFormat="1" ht="12.5">
      <c r="A205" s="389" t="s">
        <v>257</v>
      </c>
      <c r="B205" s="674"/>
      <c r="C205" s="674"/>
      <c r="D205" s="674"/>
      <c r="E205" s="674"/>
      <c r="F205" s="674"/>
      <c r="G205" s="674"/>
      <c r="H205" s="674"/>
      <c r="I205" s="674"/>
      <c r="J205" s="674"/>
      <c r="K205" s="674"/>
      <c r="L205" s="674"/>
      <c r="M205" s="676"/>
      <c r="N205" s="676"/>
      <c r="O205" s="675">
        <v>141.9</v>
      </c>
      <c r="P205" s="674">
        <v>157.6</v>
      </c>
      <c r="Q205" s="674">
        <v>160</v>
      </c>
      <c r="R205" s="674">
        <v>163.69999999999999</v>
      </c>
      <c r="S205" s="674">
        <v>166.5</v>
      </c>
      <c r="T205" s="675"/>
      <c r="U205" s="674"/>
      <c r="V205" s="674"/>
      <c r="W205" s="674"/>
      <c r="X205" s="674"/>
      <c r="Y205" s="674"/>
      <c r="Z205" s="674"/>
      <c r="AA205" s="468"/>
      <c r="AB205" s="146"/>
      <c r="AC205" s="146">
        <v>118.3</v>
      </c>
      <c r="AD205" s="146">
        <v>126.1</v>
      </c>
      <c r="AE205" s="146"/>
      <c r="AF205" s="146">
        <v>138</v>
      </c>
      <c r="AG205" s="146">
        <v>144.5</v>
      </c>
      <c r="AH205" s="792">
        <v>151</v>
      </c>
      <c r="AI205" s="792">
        <v>161</v>
      </c>
      <c r="AJ205" s="792">
        <v>170.2</v>
      </c>
      <c r="AK205" s="792">
        <v>179.6</v>
      </c>
      <c r="AL205" s="792">
        <v>188.9</v>
      </c>
      <c r="AM205" s="792">
        <v>198.3</v>
      </c>
      <c r="AN205" s="792">
        <v>208.2</v>
      </c>
    </row>
    <row r="206" spans="1:40" s="9" customFormat="1" ht="13.4" customHeight="1">
      <c r="A206" s="389" t="s">
        <v>258</v>
      </c>
      <c r="B206" s="674"/>
      <c r="C206" s="674"/>
      <c r="D206" s="674"/>
      <c r="E206" s="674"/>
      <c r="F206" s="674"/>
      <c r="G206" s="674"/>
      <c r="H206" s="674"/>
      <c r="I206" s="674"/>
      <c r="J206" s="674"/>
      <c r="K206" s="674"/>
      <c r="L206" s="674"/>
      <c r="M206" s="676"/>
      <c r="N206" s="676"/>
      <c r="O206" s="675">
        <v>525.5</v>
      </c>
      <c r="P206" s="674">
        <v>539.4</v>
      </c>
      <c r="Q206" s="674">
        <v>556.4</v>
      </c>
      <c r="R206" s="674">
        <v>575.6</v>
      </c>
      <c r="S206" s="674">
        <v>624.1</v>
      </c>
      <c r="T206" s="675"/>
      <c r="U206" s="674"/>
      <c r="V206" s="674"/>
      <c r="W206" s="674"/>
      <c r="X206" s="674"/>
      <c r="Y206" s="674"/>
      <c r="Z206" s="674"/>
      <c r="AA206" s="468"/>
      <c r="AB206" s="146"/>
      <c r="AC206" s="146">
        <v>5363.2</v>
      </c>
      <c r="AD206" s="146">
        <v>5427.4</v>
      </c>
      <c r="AE206" s="146"/>
      <c r="AF206" s="146">
        <v>5616.3</v>
      </c>
      <c r="AG206" s="146">
        <v>5610.2</v>
      </c>
      <c r="AH206" s="792">
        <v>6155.1</v>
      </c>
      <c r="AI206" s="792">
        <v>6543.2</v>
      </c>
      <c r="AJ206" s="792">
        <v>6870.4</v>
      </c>
      <c r="AK206" s="792">
        <v>7213.9</v>
      </c>
      <c r="AL206" s="792">
        <v>7610.6</v>
      </c>
      <c r="AM206" s="792">
        <v>8029.2</v>
      </c>
      <c r="AN206" s="792">
        <v>8511</v>
      </c>
    </row>
    <row r="207" spans="1:40" s="9" customFormat="1" ht="13.4" customHeight="1">
      <c r="A207" s="389" t="s">
        <v>259</v>
      </c>
      <c r="B207" s="674"/>
      <c r="C207" s="674"/>
      <c r="D207" s="674"/>
      <c r="E207" s="674"/>
      <c r="F207" s="674"/>
      <c r="G207" s="674"/>
      <c r="H207" s="674"/>
      <c r="I207" s="674"/>
      <c r="J207" s="674"/>
      <c r="K207" s="674"/>
      <c r="L207" s="674"/>
      <c r="M207" s="676"/>
      <c r="N207" s="676"/>
      <c r="O207" s="675">
        <v>22.7</v>
      </c>
      <c r="P207" s="674">
        <v>2.6</v>
      </c>
      <c r="Q207" s="674">
        <v>3.2</v>
      </c>
      <c r="R207" s="674">
        <v>3.5</v>
      </c>
      <c r="S207" s="674">
        <v>8.4</v>
      </c>
      <c r="T207" s="675"/>
      <c r="U207" s="674"/>
      <c r="V207" s="674"/>
      <c r="W207" s="674"/>
      <c r="X207" s="674"/>
      <c r="Y207" s="674"/>
      <c r="Z207" s="674"/>
      <c r="AA207" s="468"/>
      <c r="AB207" s="146"/>
      <c r="AC207" s="146"/>
      <c r="AD207" s="146"/>
      <c r="AE207" s="146"/>
      <c r="AF207" s="146">
        <v>1.5</v>
      </c>
      <c r="AG207" s="146">
        <v>-0.1</v>
      </c>
      <c r="AH207" s="792">
        <v>9</v>
      </c>
      <c r="AI207" s="792">
        <v>7</v>
      </c>
      <c r="AJ207" s="792">
        <v>5</v>
      </c>
      <c r="AK207" s="792">
        <v>5</v>
      </c>
      <c r="AL207" s="792">
        <v>5.5</v>
      </c>
      <c r="AM207" s="792">
        <v>5.5</v>
      </c>
      <c r="AN207" s="792">
        <v>6</v>
      </c>
    </row>
    <row r="208" spans="1:40" s="9" customFormat="1" ht="12.5">
      <c r="A208" s="389"/>
      <c r="B208" s="674"/>
      <c r="C208" s="674"/>
      <c r="D208" s="674"/>
      <c r="E208" s="674"/>
      <c r="F208" s="674"/>
      <c r="G208" s="674"/>
      <c r="H208" s="674"/>
      <c r="I208" s="674"/>
      <c r="J208" s="674"/>
      <c r="K208" s="674"/>
      <c r="L208" s="674"/>
      <c r="M208" s="676"/>
      <c r="N208" s="676"/>
      <c r="O208" s="675"/>
      <c r="P208" s="674"/>
      <c r="Q208" s="674"/>
      <c r="R208" s="674"/>
      <c r="S208" s="674"/>
      <c r="T208" s="675"/>
      <c r="U208" s="674"/>
      <c r="V208" s="674"/>
      <c r="W208" s="674"/>
      <c r="X208" s="674"/>
      <c r="Y208" s="674"/>
      <c r="Z208" s="467"/>
      <c r="AA208" s="468"/>
      <c r="AB208" s="384"/>
      <c r="AC208" s="384"/>
      <c r="AD208" s="384"/>
      <c r="AE208" s="384"/>
      <c r="AF208" s="384"/>
      <c r="AG208" s="384"/>
      <c r="AH208" s="791"/>
      <c r="AI208" s="791"/>
      <c r="AJ208" s="791"/>
      <c r="AK208" s="791"/>
      <c r="AL208" s="791"/>
      <c r="AM208" s="791"/>
      <c r="AN208" s="791"/>
    </row>
    <row r="209" spans="1:40" s="9" customFormat="1" ht="13">
      <c r="A209" s="376" t="s">
        <v>269</v>
      </c>
      <c r="B209" s="674"/>
      <c r="C209" s="674"/>
      <c r="D209" s="674"/>
      <c r="E209" s="674"/>
      <c r="F209" s="674"/>
      <c r="G209" s="674"/>
      <c r="H209" s="674"/>
      <c r="I209" s="674"/>
      <c r="J209" s="674"/>
      <c r="K209" s="674"/>
      <c r="L209" s="674"/>
      <c r="M209" s="676"/>
      <c r="N209" s="676"/>
      <c r="O209" s="675"/>
      <c r="P209" s="674"/>
      <c r="Q209" s="674"/>
      <c r="R209" s="674"/>
      <c r="S209" s="674"/>
      <c r="T209" s="675"/>
      <c r="U209" s="674"/>
      <c r="V209" s="674"/>
      <c r="W209" s="674"/>
      <c r="X209" s="674"/>
      <c r="Y209" s="674"/>
      <c r="Z209" s="674"/>
      <c r="AA209" s="468"/>
      <c r="AB209" s="384"/>
      <c r="AC209" s="384"/>
      <c r="AD209" s="384"/>
      <c r="AE209" s="384"/>
      <c r="AF209" s="384"/>
      <c r="AG209" s="384"/>
      <c r="AH209" s="791"/>
      <c r="AI209" s="791"/>
      <c r="AJ209" s="791"/>
      <c r="AK209" s="791"/>
      <c r="AL209" s="791"/>
      <c r="AM209" s="791"/>
      <c r="AN209" s="791"/>
    </row>
    <row r="210" spans="1:40" s="9" customFormat="1" ht="12.5">
      <c r="A210" s="389" t="s">
        <v>256</v>
      </c>
      <c r="B210" s="674">
        <v>163.5</v>
      </c>
      <c r="C210" s="674">
        <v>190.9</v>
      </c>
      <c r="D210" s="674">
        <v>243</v>
      </c>
      <c r="E210" s="674">
        <v>233.7</v>
      </c>
      <c r="F210" s="674">
        <v>261.2</v>
      </c>
      <c r="G210" s="674">
        <v>285</v>
      </c>
      <c r="H210" s="674">
        <v>318.39999999999998</v>
      </c>
      <c r="I210" s="674">
        <v>350.2</v>
      </c>
      <c r="J210" s="674">
        <v>359</v>
      </c>
      <c r="K210" s="674"/>
      <c r="L210" s="674">
        <v>469.6</v>
      </c>
      <c r="M210" s="676"/>
      <c r="N210" s="676"/>
      <c r="O210" s="675">
        <v>179.9</v>
      </c>
      <c r="P210" s="674">
        <v>293.89999999999998</v>
      </c>
      <c r="Q210" s="674">
        <v>304.7</v>
      </c>
      <c r="R210" s="674">
        <v>317</v>
      </c>
      <c r="S210" s="674">
        <v>326.2</v>
      </c>
      <c r="T210" s="675">
        <v>661</v>
      </c>
      <c r="U210" s="674">
        <v>821</v>
      </c>
      <c r="V210" s="674">
        <v>843</v>
      </c>
      <c r="W210" s="674">
        <v>1092</v>
      </c>
      <c r="X210" s="674">
        <v>1256</v>
      </c>
      <c r="Y210" s="674">
        <v>1314</v>
      </c>
      <c r="Z210" s="674">
        <v>1423</v>
      </c>
      <c r="AA210" s="468">
        <v>1423</v>
      </c>
      <c r="AB210" s="384">
        <v>1397.2</v>
      </c>
      <c r="AC210" s="384">
        <v>1462.3</v>
      </c>
      <c r="AD210" s="384">
        <v>1614.7</v>
      </c>
      <c r="AE210" s="384">
        <v>1773</v>
      </c>
      <c r="AF210" s="384">
        <v>2013.4</v>
      </c>
      <c r="AG210" s="384">
        <v>1667.5</v>
      </c>
      <c r="AH210" s="791">
        <v>1759.7</v>
      </c>
      <c r="AI210" s="791">
        <v>2026</v>
      </c>
      <c r="AJ210" s="791">
        <v>2291.8000000000002</v>
      </c>
      <c r="AK210" s="791">
        <v>2539.8000000000002</v>
      </c>
      <c r="AL210" s="791">
        <v>2807.3</v>
      </c>
      <c r="AM210" s="791">
        <v>3094.8</v>
      </c>
      <c r="AN210" s="791">
        <v>3427.4</v>
      </c>
    </row>
    <row r="211" spans="1:40" s="9" customFormat="1" ht="13.4" customHeight="1">
      <c r="A211" s="389" t="s">
        <v>257</v>
      </c>
      <c r="B211" s="674"/>
      <c r="C211" s="674"/>
      <c r="D211" s="674"/>
      <c r="E211" s="674"/>
      <c r="F211" s="674"/>
      <c r="G211" s="674"/>
      <c r="H211" s="674"/>
      <c r="I211" s="674"/>
      <c r="J211" s="674"/>
      <c r="K211" s="674"/>
      <c r="L211" s="674"/>
      <c r="M211" s="676"/>
      <c r="N211" s="676"/>
      <c r="O211" s="675">
        <v>130.5</v>
      </c>
      <c r="P211" s="674">
        <v>140.1</v>
      </c>
      <c r="Q211" s="674">
        <v>141.5</v>
      </c>
      <c r="R211" s="674">
        <v>142.9</v>
      </c>
      <c r="S211" s="674">
        <v>140.1</v>
      </c>
      <c r="T211" s="675"/>
      <c r="U211" s="674"/>
      <c r="V211" s="674"/>
      <c r="W211" s="674"/>
      <c r="X211" s="674"/>
      <c r="Y211" s="674"/>
      <c r="Z211" s="674"/>
      <c r="AA211" s="468"/>
      <c r="AB211" s="146"/>
      <c r="AC211" s="146">
        <v>108.8</v>
      </c>
      <c r="AD211" s="146">
        <v>118.8</v>
      </c>
      <c r="AE211" s="146"/>
      <c r="AF211" s="146">
        <v>138.1</v>
      </c>
      <c r="AG211" s="146">
        <v>143.4</v>
      </c>
      <c r="AH211" s="792">
        <v>149.80000000000001</v>
      </c>
      <c r="AI211" s="792">
        <v>159.69999999999999</v>
      </c>
      <c r="AJ211" s="792">
        <v>168.6</v>
      </c>
      <c r="AK211" s="792">
        <v>178.2</v>
      </c>
      <c r="AL211" s="792">
        <v>187.4</v>
      </c>
      <c r="AM211" s="792">
        <v>196.7</v>
      </c>
      <c r="AN211" s="792">
        <v>206.5</v>
      </c>
    </row>
    <row r="212" spans="1:40" s="9" customFormat="1" ht="13.4" customHeight="1">
      <c r="A212" s="389" t="s">
        <v>258</v>
      </c>
      <c r="B212" s="674"/>
      <c r="C212" s="674"/>
      <c r="D212" s="674"/>
      <c r="E212" s="674"/>
      <c r="F212" s="674"/>
      <c r="G212" s="674"/>
      <c r="H212" s="674"/>
      <c r="I212" s="674"/>
      <c r="J212" s="674"/>
      <c r="K212" s="674"/>
      <c r="L212" s="674"/>
      <c r="M212" s="676"/>
      <c r="N212" s="676"/>
      <c r="O212" s="675">
        <v>137.9</v>
      </c>
      <c r="P212" s="674">
        <v>209.8</v>
      </c>
      <c r="Q212" s="674">
        <v>215.3</v>
      </c>
      <c r="R212" s="674">
        <v>221.6</v>
      </c>
      <c r="S212" s="674">
        <v>232.6</v>
      </c>
      <c r="T212" s="675"/>
      <c r="U212" s="674"/>
      <c r="V212" s="674"/>
      <c r="W212" s="674"/>
      <c r="X212" s="674"/>
      <c r="Y212" s="674"/>
      <c r="Z212" s="674"/>
      <c r="AA212" s="468"/>
      <c r="AB212" s="146"/>
      <c r="AC212" s="146">
        <v>1343.8</v>
      </c>
      <c r="AD212" s="146">
        <v>1359.5</v>
      </c>
      <c r="AE212" s="146"/>
      <c r="AF212" s="146">
        <v>1458.2</v>
      </c>
      <c r="AG212" s="146">
        <v>1163.2</v>
      </c>
      <c r="AH212" s="792">
        <v>1174.8</v>
      </c>
      <c r="AI212" s="792">
        <v>1268.8</v>
      </c>
      <c r="AJ212" s="792">
        <v>1357.6</v>
      </c>
      <c r="AK212" s="792">
        <v>1425.5</v>
      </c>
      <c r="AL212" s="792">
        <v>1498.2</v>
      </c>
      <c r="AM212" s="792">
        <v>1573.1</v>
      </c>
      <c r="AN212" s="792">
        <v>1659.6</v>
      </c>
    </row>
    <row r="213" spans="1:40" s="9" customFormat="1" ht="12.5">
      <c r="A213" s="389" t="s">
        <v>259</v>
      </c>
      <c r="B213" s="674"/>
      <c r="C213" s="674"/>
      <c r="D213" s="674"/>
      <c r="E213" s="674"/>
      <c r="F213" s="674"/>
      <c r="G213" s="674"/>
      <c r="H213" s="674"/>
      <c r="I213" s="674"/>
      <c r="J213" s="674"/>
      <c r="K213" s="674"/>
      <c r="L213" s="674"/>
      <c r="M213" s="676"/>
      <c r="N213" s="676"/>
      <c r="O213" s="675">
        <v>-34.200000000000003</v>
      </c>
      <c r="P213" s="674">
        <v>2.1</v>
      </c>
      <c r="Q213" s="674">
        <v>2.6</v>
      </c>
      <c r="R213" s="674">
        <v>3</v>
      </c>
      <c r="S213" s="674">
        <v>5</v>
      </c>
      <c r="T213" s="675"/>
      <c r="U213" s="674"/>
      <c r="V213" s="674"/>
      <c r="W213" s="674"/>
      <c r="X213" s="674"/>
      <c r="Y213" s="674"/>
      <c r="Z213" s="674"/>
      <c r="AA213" s="468"/>
      <c r="AB213" s="146"/>
      <c r="AC213" s="146"/>
      <c r="AD213" s="146"/>
      <c r="AE213" s="146"/>
      <c r="AF213" s="146">
        <v>3.6</v>
      </c>
      <c r="AG213" s="146">
        <v>-20.2</v>
      </c>
      <c r="AH213" s="792">
        <v>1</v>
      </c>
      <c r="AI213" s="792">
        <v>8</v>
      </c>
      <c r="AJ213" s="792">
        <v>7</v>
      </c>
      <c r="AK213" s="792">
        <v>5</v>
      </c>
      <c r="AL213" s="792">
        <v>5.0999999999999996</v>
      </c>
      <c r="AM213" s="792">
        <v>5</v>
      </c>
      <c r="AN213" s="792">
        <v>5.5</v>
      </c>
    </row>
    <row r="214" spans="1:40" s="9" customFormat="1" ht="12.5">
      <c r="A214" s="389"/>
      <c r="B214" s="674"/>
      <c r="C214" s="674"/>
      <c r="D214" s="674"/>
      <c r="E214" s="674"/>
      <c r="F214" s="674"/>
      <c r="G214" s="674"/>
      <c r="H214" s="674"/>
      <c r="I214" s="674"/>
      <c r="J214" s="674"/>
      <c r="K214" s="674"/>
      <c r="L214" s="674"/>
      <c r="M214" s="676"/>
      <c r="N214" s="676"/>
      <c r="O214" s="675"/>
      <c r="P214" s="674"/>
      <c r="Q214" s="674"/>
      <c r="R214" s="674"/>
      <c r="S214" s="674"/>
      <c r="T214" s="675"/>
      <c r="U214" s="674"/>
      <c r="V214" s="674"/>
      <c r="W214" s="674"/>
      <c r="X214" s="674"/>
      <c r="Y214" s="674"/>
      <c r="Z214" s="674"/>
      <c r="AA214" s="468"/>
      <c r="AB214" s="146"/>
      <c r="AC214" s="146"/>
      <c r="AD214" s="146"/>
      <c r="AE214" s="146"/>
      <c r="AF214" s="146"/>
      <c r="AG214" s="146"/>
      <c r="AH214" s="792"/>
      <c r="AI214" s="792"/>
      <c r="AJ214" s="792"/>
      <c r="AK214" s="792"/>
      <c r="AL214" s="792"/>
      <c r="AM214" s="792"/>
      <c r="AN214" s="792"/>
    </row>
    <row r="215" spans="1:40" s="9" customFormat="1" ht="13">
      <c r="A215" s="376" t="s">
        <v>270</v>
      </c>
      <c r="B215" s="674"/>
      <c r="C215" s="674"/>
      <c r="D215" s="674"/>
      <c r="E215" s="674"/>
      <c r="F215" s="674"/>
      <c r="G215" s="674"/>
      <c r="H215" s="674"/>
      <c r="I215" s="674"/>
      <c r="J215" s="674"/>
      <c r="K215" s="674"/>
      <c r="L215" s="674"/>
      <c r="M215" s="676"/>
      <c r="N215" s="676"/>
      <c r="O215" s="675"/>
      <c r="P215" s="674"/>
      <c r="Q215" s="674"/>
      <c r="R215" s="674"/>
      <c r="S215" s="674"/>
      <c r="T215" s="675"/>
      <c r="U215" s="674"/>
      <c r="V215" s="674"/>
      <c r="W215" s="674"/>
      <c r="X215" s="674"/>
      <c r="Y215" s="674"/>
      <c r="Z215" s="467"/>
      <c r="AA215" s="468"/>
      <c r="AB215" s="384"/>
      <c r="AC215" s="384"/>
      <c r="AD215" s="384"/>
      <c r="AE215" s="384"/>
      <c r="AF215" s="384"/>
      <c r="AG215" s="384"/>
      <c r="AH215" s="791"/>
      <c r="AI215" s="791"/>
      <c r="AJ215" s="791"/>
      <c r="AK215" s="791"/>
      <c r="AL215" s="791"/>
      <c r="AM215" s="791"/>
      <c r="AN215" s="791"/>
    </row>
    <row r="216" spans="1:40" s="9" customFormat="1" ht="12.5">
      <c r="A216" s="389" t="s">
        <v>256</v>
      </c>
      <c r="B216" s="674"/>
      <c r="C216" s="674"/>
      <c r="D216" s="674"/>
      <c r="E216" s="674"/>
      <c r="F216" s="674"/>
      <c r="G216" s="674"/>
      <c r="H216" s="674"/>
      <c r="I216" s="674"/>
      <c r="J216" s="674"/>
      <c r="K216" s="674"/>
      <c r="L216" s="674"/>
      <c r="M216" s="676"/>
      <c r="N216" s="676"/>
      <c r="O216" s="675"/>
      <c r="P216" s="674"/>
      <c r="Q216" s="674"/>
      <c r="R216" s="674"/>
      <c r="S216" s="674"/>
      <c r="T216" s="674">
        <v>580</v>
      </c>
      <c r="U216" s="674">
        <v>650</v>
      </c>
      <c r="V216" s="674">
        <v>671</v>
      </c>
      <c r="W216" s="674">
        <v>721</v>
      </c>
      <c r="X216" s="674">
        <v>810</v>
      </c>
      <c r="Y216" s="467">
        <v>879</v>
      </c>
      <c r="Z216" s="468">
        <v>949</v>
      </c>
      <c r="AA216" s="384">
        <v>1002</v>
      </c>
      <c r="AB216" s="384">
        <v>1065.0999999999999</v>
      </c>
      <c r="AC216" s="384">
        <v>1131</v>
      </c>
      <c r="AD216" s="384">
        <v>1211.5</v>
      </c>
      <c r="AE216" s="384">
        <v>1439.7</v>
      </c>
      <c r="AF216" s="384">
        <v>1416.2</v>
      </c>
      <c r="AG216" s="384">
        <v>1352</v>
      </c>
      <c r="AH216" s="791">
        <v>1483.3</v>
      </c>
      <c r="AI216" s="791">
        <v>1660.3</v>
      </c>
      <c r="AJ216" s="791">
        <v>1807.9</v>
      </c>
      <c r="AK216" s="791">
        <v>1965.4</v>
      </c>
      <c r="AL216" s="791">
        <v>2129.1</v>
      </c>
      <c r="AM216" s="791">
        <v>2313.6</v>
      </c>
      <c r="AN216" s="791">
        <v>2525.8000000000002</v>
      </c>
    </row>
    <row r="217" spans="1:40" s="9" customFormat="1" ht="12.5">
      <c r="A217" s="389" t="s">
        <v>257</v>
      </c>
      <c r="B217" s="674"/>
      <c r="C217" s="674"/>
      <c r="D217" s="674"/>
      <c r="E217" s="674"/>
      <c r="F217" s="674"/>
      <c r="G217" s="674"/>
      <c r="H217" s="674"/>
      <c r="I217" s="674"/>
      <c r="J217" s="674"/>
      <c r="K217" s="674"/>
      <c r="L217" s="674"/>
      <c r="M217" s="676"/>
      <c r="N217" s="676"/>
      <c r="O217" s="675"/>
      <c r="P217" s="674"/>
      <c r="Q217" s="674"/>
      <c r="R217" s="674"/>
      <c r="S217" s="674"/>
      <c r="T217" s="675"/>
      <c r="U217" s="674"/>
      <c r="V217" s="674"/>
      <c r="W217" s="674"/>
      <c r="X217" s="674"/>
      <c r="Y217" s="674"/>
      <c r="Z217" s="467"/>
      <c r="AA217" s="468"/>
      <c r="AB217" s="384"/>
      <c r="AC217" s="384">
        <v>116.3</v>
      </c>
      <c r="AD217" s="384">
        <v>119.5</v>
      </c>
      <c r="AE217" s="384"/>
      <c r="AF217" s="384">
        <v>128.19999999999999</v>
      </c>
      <c r="AG217" s="384">
        <v>133.6</v>
      </c>
      <c r="AH217" s="791">
        <v>139.6</v>
      </c>
      <c r="AI217" s="791">
        <v>148.80000000000001</v>
      </c>
      <c r="AJ217" s="791">
        <v>157.30000000000001</v>
      </c>
      <c r="AK217" s="791">
        <v>166.1</v>
      </c>
      <c r="AL217" s="791">
        <v>174.6</v>
      </c>
      <c r="AM217" s="791">
        <v>183.4</v>
      </c>
      <c r="AN217" s="791">
        <v>192.5</v>
      </c>
    </row>
    <row r="218" spans="1:40" s="9" customFormat="1" ht="12.5">
      <c r="A218" s="389" t="s">
        <v>258</v>
      </c>
      <c r="B218" s="674"/>
      <c r="C218" s="674"/>
      <c r="D218" s="674"/>
      <c r="E218" s="674"/>
      <c r="F218" s="674"/>
      <c r="G218" s="674"/>
      <c r="H218" s="674"/>
      <c r="I218" s="674"/>
      <c r="J218" s="674"/>
      <c r="K218" s="674"/>
      <c r="L218" s="674"/>
      <c r="M218" s="676"/>
      <c r="N218" s="676"/>
      <c r="O218" s="675"/>
      <c r="P218" s="674"/>
      <c r="Q218" s="674"/>
      <c r="R218" s="674"/>
      <c r="S218" s="674"/>
      <c r="T218" s="675"/>
      <c r="U218" s="674"/>
      <c r="V218" s="674"/>
      <c r="W218" s="674"/>
      <c r="X218" s="674"/>
      <c r="Y218" s="674"/>
      <c r="Z218" s="467"/>
      <c r="AA218" s="468"/>
      <c r="AB218" s="384"/>
      <c r="AC218" s="384">
        <v>972.1</v>
      </c>
      <c r="AD218" s="384">
        <v>1013.6</v>
      </c>
      <c r="AE218" s="384"/>
      <c r="AF218" s="384">
        <v>1104.4000000000001</v>
      </c>
      <c r="AG218" s="384">
        <v>1011.9</v>
      </c>
      <c r="AH218" s="791">
        <v>1062.5</v>
      </c>
      <c r="AI218" s="791">
        <v>1115.7</v>
      </c>
      <c r="AJ218" s="791">
        <v>1149.0999999999999</v>
      </c>
      <c r="AK218" s="791">
        <v>1183.5999999999999</v>
      </c>
      <c r="AL218" s="791">
        <v>1219.0999999999999</v>
      </c>
      <c r="AM218" s="791">
        <v>1261.8</v>
      </c>
      <c r="AN218" s="791">
        <v>1312.3</v>
      </c>
    </row>
    <row r="219" spans="1:40" s="9" customFormat="1" ht="12.5">
      <c r="A219" s="389" t="s">
        <v>259</v>
      </c>
      <c r="B219" s="674"/>
      <c r="C219" s="674"/>
      <c r="D219" s="674"/>
      <c r="E219" s="674"/>
      <c r="F219" s="674"/>
      <c r="G219" s="674"/>
      <c r="H219" s="674"/>
      <c r="I219" s="674"/>
      <c r="J219" s="674"/>
      <c r="K219" s="674"/>
      <c r="L219" s="674"/>
      <c r="M219" s="676"/>
      <c r="N219" s="676"/>
      <c r="O219" s="675"/>
      <c r="P219" s="674"/>
      <c r="Q219" s="674"/>
      <c r="R219" s="674"/>
      <c r="S219" s="674"/>
      <c r="T219" s="675"/>
      <c r="U219" s="674"/>
      <c r="V219" s="674"/>
      <c r="W219" s="674"/>
      <c r="X219" s="674"/>
      <c r="Y219" s="674"/>
      <c r="Z219" s="467"/>
      <c r="AA219" s="468"/>
      <c r="AB219" s="384"/>
      <c r="AC219" s="384"/>
      <c r="AD219" s="384"/>
      <c r="AE219" s="384"/>
      <c r="AF219" s="384">
        <v>-1.3</v>
      </c>
      <c r="AG219" s="384">
        <v>-8.4</v>
      </c>
      <c r="AH219" s="791">
        <v>5</v>
      </c>
      <c r="AI219" s="791">
        <v>5</v>
      </c>
      <c r="AJ219" s="791">
        <v>3</v>
      </c>
      <c r="AK219" s="791">
        <v>3</v>
      </c>
      <c r="AL219" s="791">
        <v>3</v>
      </c>
      <c r="AM219" s="791">
        <v>3.5</v>
      </c>
      <c r="AN219" s="791">
        <v>4</v>
      </c>
    </row>
    <row r="220" spans="1:40" s="9" customFormat="1" ht="12.5">
      <c r="A220" s="389"/>
      <c r="B220" s="674"/>
      <c r="C220" s="674"/>
      <c r="D220" s="674"/>
      <c r="E220" s="674"/>
      <c r="F220" s="674"/>
      <c r="G220" s="674"/>
      <c r="H220" s="674"/>
      <c r="I220" s="674"/>
      <c r="J220" s="674"/>
      <c r="K220" s="674"/>
      <c r="L220" s="674"/>
      <c r="M220" s="676"/>
      <c r="N220" s="676"/>
      <c r="O220" s="675"/>
      <c r="P220" s="674"/>
      <c r="Q220" s="674"/>
      <c r="R220" s="674"/>
      <c r="S220" s="674"/>
      <c r="T220" s="675"/>
      <c r="U220" s="674"/>
      <c r="V220" s="674"/>
      <c r="W220" s="674"/>
      <c r="X220" s="674"/>
      <c r="Y220" s="674"/>
      <c r="Z220" s="467"/>
      <c r="AA220" s="468"/>
      <c r="AB220" s="384"/>
      <c r="AC220" s="384"/>
      <c r="AD220" s="384"/>
      <c r="AE220" s="384"/>
      <c r="AF220" s="384"/>
      <c r="AG220" s="384"/>
      <c r="AH220" s="791"/>
      <c r="AI220" s="791"/>
      <c r="AJ220" s="791"/>
      <c r="AK220" s="791"/>
      <c r="AL220" s="791"/>
      <c r="AM220" s="791"/>
      <c r="AN220" s="791"/>
    </row>
    <row r="221" spans="1:40" s="9" customFormat="1" ht="13">
      <c r="A221" s="376" t="s">
        <v>271</v>
      </c>
      <c r="B221" s="674"/>
      <c r="C221" s="674"/>
      <c r="D221" s="674"/>
      <c r="E221" s="674"/>
      <c r="F221" s="674"/>
      <c r="G221" s="674"/>
      <c r="H221" s="674"/>
      <c r="I221" s="674"/>
      <c r="J221" s="674"/>
      <c r="K221" s="674"/>
      <c r="L221" s="674"/>
      <c r="M221" s="676"/>
      <c r="N221" s="676"/>
      <c r="O221" s="675"/>
      <c r="P221" s="674"/>
      <c r="Q221" s="674"/>
      <c r="R221" s="674"/>
      <c r="S221" s="674"/>
      <c r="T221" s="675"/>
      <c r="U221" s="674"/>
      <c r="V221" s="674"/>
      <c r="W221" s="674"/>
      <c r="X221" s="674"/>
      <c r="Y221" s="674"/>
      <c r="Z221" s="467"/>
      <c r="AA221" s="468"/>
      <c r="AB221" s="384"/>
      <c r="AC221" s="384"/>
      <c r="AD221" s="384"/>
      <c r="AE221" s="384"/>
      <c r="AF221" s="384"/>
      <c r="AG221" s="384"/>
      <c r="AH221" s="791"/>
      <c r="AI221" s="791"/>
      <c r="AJ221" s="791"/>
      <c r="AK221" s="791"/>
      <c r="AL221" s="791"/>
      <c r="AM221" s="791"/>
      <c r="AN221" s="791"/>
    </row>
    <row r="222" spans="1:40" s="9" customFormat="1" ht="12.5">
      <c r="A222" s="389" t="s">
        <v>256</v>
      </c>
      <c r="B222" s="674"/>
      <c r="C222" s="674"/>
      <c r="D222" s="674"/>
      <c r="E222" s="674"/>
      <c r="F222" s="674"/>
      <c r="G222" s="674"/>
      <c r="H222" s="674"/>
      <c r="I222" s="674"/>
      <c r="J222" s="674"/>
      <c r="K222" s="674"/>
      <c r="L222" s="674"/>
      <c r="M222" s="676"/>
      <c r="N222" s="676"/>
      <c r="O222" s="675"/>
      <c r="P222" s="674"/>
      <c r="Q222" s="674"/>
      <c r="R222" s="674"/>
      <c r="S222" s="674"/>
      <c r="T222" s="675">
        <v>249</v>
      </c>
      <c r="U222" s="674">
        <v>389</v>
      </c>
      <c r="V222" s="674">
        <v>550</v>
      </c>
      <c r="W222" s="674">
        <v>662</v>
      </c>
      <c r="X222" s="674">
        <v>714</v>
      </c>
      <c r="Y222" s="674">
        <v>730</v>
      </c>
      <c r="Z222" s="467">
        <v>774</v>
      </c>
      <c r="AA222" s="468">
        <v>966</v>
      </c>
      <c r="AB222" s="384">
        <v>1065</v>
      </c>
      <c r="AC222" s="384">
        <v>1048.3</v>
      </c>
      <c r="AD222" s="384">
        <v>1074.2</v>
      </c>
      <c r="AE222" s="384">
        <v>1166.9000000000001</v>
      </c>
      <c r="AF222" s="384">
        <v>1334.6</v>
      </c>
      <c r="AG222" s="384">
        <v>1406</v>
      </c>
      <c r="AH222" s="791">
        <v>1601.3</v>
      </c>
      <c r="AI222" s="791">
        <v>1843.6</v>
      </c>
      <c r="AJ222" s="791">
        <v>2085.5</v>
      </c>
      <c r="AK222" s="791">
        <v>2364</v>
      </c>
      <c r="AL222" s="791">
        <v>2670.2</v>
      </c>
      <c r="AM222" s="791">
        <v>3010.9</v>
      </c>
      <c r="AN222" s="791">
        <v>3394.6</v>
      </c>
    </row>
    <row r="223" spans="1:40" s="9" customFormat="1" ht="12.5">
      <c r="A223" s="389" t="s">
        <v>257</v>
      </c>
      <c r="B223" s="674"/>
      <c r="C223" s="674"/>
      <c r="D223" s="674"/>
      <c r="E223" s="674"/>
      <c r="F223" s="674"/>
      <c r="G223" s="674"/>
      <c r="H223" s="674"/>
      <c r="I223" s="674"/>
      <c r="J223" s="674"/>
      <c r="K223" s="674"/>
      <c r="L223" s="674"/>
      <c r="M223" s="676"/>
      <c r="N223" s="676"/>
      <c r="O223" s="675"/>
      <c r="P223" s="674"/>
      <c r="Q223" s="674"/>
      <c r="R223" s="674"/>
      <c r="S223" s="674"/>
      <c r="T223" s="675"/>
      <c r="U223" s="674"/>
      <c r="V223" s="674"/>
      <c r="W223" s="674"/>
      <c r="X223" s="674"/>
      <c r="Y223" s="674"/>
      <c r="Z223" s="467"/>
      <c r="AA223" s="468"/>
      <c r="AB223" s="384"/>
      <c r="AC223" s="384">
        <v>91</v>
      </c>
      <c r="AD223" s="384">
        <v>91</v>
      </c>
      <c r="AE223" s="384"/>
      <c r="AF223" s="384">
        <v>95.2</v>
      </c>
      <c r="AG223" s="384">
        <v>94.1</v>
      </c>
      <c r="AH223" s="791">
        <v>98.4</v>
      </c>
      <c r="AI223" s="791">
        <v>104.9</v>
      </c>
      <c r="AJ223" s="791">
        <v>110.9</v>
      </c>
      <c r="AK223" s="791">
        <v>117</v>
      </c>
      <c r="AL223" s="791">
        <v>123.1</v>
      </c>
      <c r="AM223" s="791">
        <v>129.19999999999999</v>
      </c>
      <c r="AN223" s="791">
        <v>135.6</v>
      </c>
    </row>
    <row r="224" spans="1:40" s="9" customFormat="1" ht="12.5">
      <c r="A224" s="389" t="s">
        <v>258</v>
      </c>
      <c r="B224" s="674"/>
      <c r="C224" s="674"/>
      <c r="D224" s="674"/>
      <c r="E224" s="674"/>
      <c r="F224" s="674"/>
      <c r="G224" s="674"/>
      <c r="H224" s="674"/>
      <c r="I224" s="674"/>
      <c r="J224" s="674"/>
      <c r="K224" s="674"/>
      <c r="L224" s="674"/>
      <c r="M224" s="676"/>
      <c r="N224" s="676"/>
      <c r="O224" s="675"/>
      <c r="P224" s="674"/>
      <c r="Q224" s="674"/>
      <c r="R224" s="674"/>
      <c r="S224" s="674"/>
      <c r="T224" s="675"/>
      <c r="U224" s="674"/>
      <c r="V224" s="674"/>
      <c r="W224" s="674"/>
      <c r="X224" s="674"/>
      <c r="Y224" s="674"/>
      <c r="Z224" s="467"/>
      <c r="AA224" s="468"/>
      <c r="AB224" s="384"/>
      <c r="AC224" s="384">
        <v>1151.8</v>
      </c>
      <c r="AD224" s="384">
        <v>1180.3</v>
      </c>
      <c r="AE224" s="384"/>
      <c r="AF224" s="384">
        <v>1402.1</v>
      </c>
      <c r="AG224" s="384">
        <v>1493.5</v>
      </c>
      <c r="AH224" s="791">
        <v>1627.9</v>
      </c>
      <c r="AI224" s="791">
        <v>1758.1</v>
      </c>
      <c r="AJ224" s="791">
        <v>1881.2</v>
      </c>
      <c r="AK224" s="791">
        <v>2020.4</v>
      </c>
      <c r="AL224" s="791">
        <v>2169.9</v>
      </c>
      <c r="AM224" s="791">
        <v>2330.5</v>
      </c>
      <c r="AN224" s="791">
        <v>2502.9</v>
      </c>
    </row>
    <row r="225" spans="1:40" s="9" customFormat="1" ht="12.5">
      <c r="A225" s="389" t="s">
        <v>259</v>
      </c>
      <c r="B225" s="674"/>
      <c r="C225" s="674"/>
      <c r="D225" s="674"/>
      <c r="E225" s="674"/>
      <c r="F225" s="674"/>
      <c r="G225" s="674"/>
      <c r="H225" s="674"/>
      <c r="I225" s="674"/>
      <c r="J225" s="674"/>
      <c r="K225" s="674"/>
      <c r="L225" s="674"/>
      <c r="M225" s="676"/>
      <c r="N225" s="676"/>
      <c r="O225" s="675"/>
      <c r="P225" s="674"/>
      <c r="Q225" s="674"/>
      <c r="R225" s="674"/>
      <c r="S225" s="674"/>
      <c r="T225" s="675"/>
      <c r="U225" s="674"/>
      <c r="V225" s="674"/>
      <c r="W225" s="674"/>
      <c r="X225" s="674"/>
      <c r="Y225" s="674"/>
      <c r="Z225" s="467"/>
      <c r="AA225" s="468"/>
      <c r="AB225" s="384"/>
      <c r="AC225" s="384"/>
      <c r="AD225" s="384"/>
      <c r="AE225" s="384"/>
      <c r="AF225" s="384">
        <v>15.9</v>
      </c>
      <c r="AG225" s="384">
        <v>6.5</v>
      </c>
      <c r="AH225" s="791">
        <v>9</v>
      </c>
      <c r="AI225" s="791">
        <v>8</v>
      </c>
      <c r="AJ225" s="791">
        <v>7</v>
      </c>
      <c r="AK225" s="791">
        <v>7.4</v>
      </c>
      <c r="AL225" s="791">
        <v>7.4</v>
      </c>
      <c r="AM225" s="791">
        <v>7.4</v>
      </c>
      <c r="AN225" s="791">
        <v>7.4</v>
      </c>
    </row>
    <row r="226" spans="1:40" s="9" customFormat="1" ht="12.5">
      <c r="A226" s="389"/>
      <c r="B226" s="674"/>
      <c r="C226" s="674"/>
      <c r="D226" s="674"/>
      <c r="E226" s="674"/>
      <c r="F226" s="674"/>
      <c r="G226" s="674"/>
      <c r="H226" s="674"/>
      <c r="I226" s="674"/>
      <c r="J226" s="674"/>
      <c r="K226" s="674"/>
      <c r="L226" s="674"/>
      <c r="M226" s="676"/>
      <c r="N226" s="676"/>
      <c r="O226" s="675"/>
      <c r="P226" s="674"/>
      <c r="Q226" s="674"/>
      <c r="R226" s="674"/>
      <c r="S226" s="674"/>
      <c r="T226" s="675"/>
      <c r="U226" s="674"/>
      <c r="V226" s="674"/>
      <c r="W226" s="674"/>
      <c r="X226" s="674"/>
      <c r="Y226" s="674"/>
      <c r="Z226" s="467"/>
      <c r="AA226" s="468"/>
      <c r="AB226" s="384"/>
      <c r="AC226" s="384"/>
      <c r="AD226" s="384"/>
      <c r="AE226" s="384"/>
      <c r="AF226" s="384"/>
      <c r="AG226" s="384"/>
      <c r="AH226" s="791"/>
      <c r="AI226" s="791"/>
      <c r="AJ226" s="791"/>
      <c r="AK226" s="791"/>
      <c r="AL226" s="791"/>
      <c r="AM226" s="791"/>
      <c r="AN226" s="791"/>
    </row>
    <row r="227" spans="1:40" s="9" customFormat="1" ht="13">
      <c r="A227" s="376" t="s">
        <v>272</v>
      </c>
      <c r="B227" s="674"/>
      <c r="C227" s="674"/>
      <c r="D227" s="674"/>
      <c r="E227" s="674"/>
      <c r="F227" s="674"/>
      <c r="G227" s="674"/>
      <c r="H227" s="674"/>
      <c r="I227" s="674"/>
      <c r="J227" s="674"/>
      <c r="K227" s="674"/>
      <c r="L227" s="674"/>
      <c r="M227" s="676"/>
      <c r="N227" s="676"/>
      <c r="O227" s="675"/>
      <c r="P227" s="674"/>
      <c r="Q227" s="674"/>
      <c r="R227" s="674"/>
      <c r="S227" s="674"/>
      <c r="T227" s="675"/>
      <c r="U227" s="674"/>
      <c r="V227" s="674"/>
      <c r="W227" s="674"/>
      <c r="X227" s="674"/>
      <c r="Y227" s="674"/>
      <c r="Z227" s="674"/>
      <c r="AA227" s="468"/>
      <c r="AB227" s="384"/>
      <c r="AC227" s="384"/>
      <c r="AD227" s="384"/>
      <c r="AE227" s="384"/>
      <c r="AF227" s="384"/>
      <c r="AG227" s="384"/>
      <c r="AH227" s="791"/>
      <c r="AI227" s="791"/>
      <c r="AJ227" s="791"/>
      <c r="AK227" s="791"/>
      <c r="AL227" s="791"/>
      <c r="AM227" s="791"/>
      <c r="AN227" s="791"/>
    </row>
    <row r="228" spans="1:40" s="9" customFormat="1" ht="12.5">
      <c r="A228" s="389" t="s">
        <v>256</v>
      </c>
      <c r="B228" s="674">
        <v>172.9</v>
      </c>
      <c r="C228" s="674">
        <v>22.6</v>
      </c>
      <c r="D228" s="674">
        <v>37.1</v>
      </c>
      <c r="E228" s="674">
        <v>44.6</v>
      </c>
      <c r="F228" s="674">
        <v>46.1</v>
      </c>
      <c r="G228" s="674">
        <v>51.3</v>
      </c>
      <c r="H228" s="674">
        <v>57.3</v>
      </c>
      <c r="I228" s="674">
        <v>70.3</v>
      </c>
      <c r="J228" s="674">
        <v>76.599999999999994</v>
      </c>
      <c r="K228" s="674"/>
      <c r="L228" s="674">
        <v>294.3</v>
      </c>
      <c r="M228" s="676"/>
      <c r="N228" s="676"/>
      <c r="O228" s="675">
        <v>407</v>
      </c>
      <c r="P228" s="674">
        <v>422.9</v>
      </c>
      <c r="Q228" s="674">
        <v>415.2</v>
      </c>
      <c r="R228" s="674">
        <v>488.7</v>
      </c>
      <c r="S228" s="674">
        <v>579.4</v>
      </c>
      <c r="T228" s="675">
        <v>879</v>
      </c>
      <c r="U228" s="674">
        <v>927</v>
      </c>
      <c r="V228" s="674">
        <v>969</v>
      </c>
      <c r="W228" s="674">
        <v>1389</v>
      </c>
      <c r="X228" s="674">
        <v>1648</v>
      </c>
      <c r="Y228" s="674">
        <v>1999</v>
      </c>
      <c r="Z228" s="674">
        <v>2340</v>
      </c>
      <c r="AA228" s="468">
        <v>2073</v>
      </c>
      <c r="AB228" s="146">
        <v>1813.9</v>
      </c>
      <c r="AC228" s="146">
        <v>1881.4</v>
      </c>
      <c r="AD228" s="146">
        <v>1951.4</v>
      </c>
      <c r="AE228" s="146">
        <v>2076</v>
      </c>
      <c r="AF228" s="146">
        <v>2055.4</v>
      </c>
      <c r="AG228" s="146">
        <v>1919.5</v>
      </c>
      <c r="AH228" s="792">
        <v>1965.4</v>
      </c>
      <c r="AI228" s="792">
        <v>2141.4</v>
      </c>
      <c r="AJ228" s="792">
        <v>2320.4</v>
      </c>
      <c r="AK228" s="792">
        <v>2559.3000000000002</v>
      </c>
      <c r="AL228" s="792">
        <v>2812.8</v>
      </c>
      <c r="AM228" s="792">
        <v>3086</v>
      </c>
      <c r="AN228" s="792">
        <v>3385.3</v>
      </c>
    </row>
    <row r="229" spans="1:40" s="9" customFormat="1" ht="12.5">
      <c r="A229" s="389" t="s">
        <v>257</v>
      </c>
      <c r="B229" s="674"/>
      <c r="C229" s="674"/>
      <c r="D229" s="674"/>
      <c r="E229" s="674"/>
      <c r="F229" s="674"/>
      <c r="G229" s="674"/>
      <c r="H229" s="674"/>
      <c r="I229" s="674"/>
      <c r="J229" s="674"/>
      <c r="K229" s="674"/>
      <c r="L229" s="674"/>
      <c r="M229" s="676"/>
      <c r="N229" s="676"/>
      <c r="O229" s="675">
        <v>125.5</v>
      </c>
      <c r="P229" s="674">
        <v>135</v>
      </c>
      <c r="Q229" s="674">
        <v>137.30000000000001</v>
      </c>
      <c r="R229" s="674">
        <v>146.6</v>
      </c>
      <c r="S229" s="674">
        <v>158.4</v>
      </c>
      <c r="T229" s="675"/>
      <c r="U229" s="674"/>
      <c r="V229" s="674"/>
      <c r="W229" s="674"/>
      <c r="X229" s="674"/>
      <c r="Y229" s="674"/>
      <c r="Z229" s="674"/>
      <c r="AA229" s="468"/>
      <c r="AB229" s="146"/>
      <c r="AC229" s="146">
        <v>119</v>
      </c>
      <c r="AD229" s="146">
        <v>125.4</v>
      </c>
      <c r="AE229" s="146"/>
      <c r="AF229" s="146">
        <v>136.1</v>
      </c>
      <c r="AG229" s="146">
        <v>142.69999999999999</v>
      </c>
      <c r="AH229" s="792">
        <v>149.1</v>
      </c>
      <c r="AI229" s="792">
        <v>159</v>
      </c>
      <c r="AJ229" s="792">
        <v>168</v>
      </c>
      <c r="AK229" s="792">
        <v>177.4</v>
      </c>
      <c r="AL229" s="792">
        <v>186.5</v>
      </c>
      <c r="AM229" s="792">
        <v>195.8</v>
      </c>
      <c r="AN229" s="792">
        <v>205.6</v>
      </c>
    </row>
    <row r="230" spans="1:40" s="9" customFormat="1" ht="12.5">
      <c r="A230" s="389" t="s">
        <v>258</v>
      </c>
      <c r="B230" s="674"/>
      <c r="C230" s="674"/>
      <c r="D230" s="674"/>
      <c r="E230" s="674"/>
      <c r="F230" s="674"/>
      <c r="G230" s="674"/>
      <c r="H230" s="674"/>
      <c r="I230" s="674"/>
      <c r="J230" s="674"/>
      <c r="K230" s="674"/>
      <c r="L230" s="674"/>
      <c r="M230" s="676"/>
      <c r="N230" s="676"/>
      <c r="O230" s="675">
        <v>324.2</v>
      </c>
      <c r="P230" s="674">
        <v>313.3</v>
      </c>
      <c r="Q230" s="674">
        <v>302.5</v>
      </c>
      <c r="R230" s="674">
        <v>333.3</v>
      </c>
      <c r="S230" s="674">
        <v>365.7</v>
      </c>
      <c r="T230" s="675"/>
      <c r="U230" s="674"/>
      <c r="V230" s="674"/>
      <c r="W230" s="674"/>
      <c r="X230" s="674"/>
      <c r="Y230" s="674"/>
      <c r="Z230" s="674"/>
      <c r="AA230" s="468"/>
      <c r="AB230" s="146"/>
      <c r="AC230" s="146">
        <v>1581.4</v>
      </c>
      <c r="AD230" s="146">
        <v>1555.8</v>
      </c>
      <c r="AE230" s="146"/>
      <c r="AF230" s="146">
        <v>1510</v>
      </c>
      <c r="AG230" s="146">
        <v>1345.1</v>
      </c>
      <c r="AH230" s="792">
        <v>1318.2</v>
      </c>
      <c r="AI230" s="792">
        <v>1347.2</v>
      </c>
      <c r="AJ230" s="792">
        <v>1380.8</v>
      </c>
      <c r="AK230" s="792">
        <v>1443</v>
      </c>
      <c r="AL230" s="792">
        <v>1507.9</v>
      </c>
      <c r="AM230" s="792">
        <v>1575.8</v>
      </c>
      <c r="AN230" s="792">
        <v>1646.7</v>
      </c>
    </row>
    <row r="231" spans="1:40" s="9" customFormat="1" ht="12.5">
      <c r="A231" s="389" t="s">
        <v>259</v>
      </c>
      <c r="B231" s="674"/>
      <c r="C231" s="674"/>
      <c r="D231" s="674"/>
      <c r="E231" s="674"/>
      <c r="F231" s="674"/>
      <c r="G231" s="674"/>
      <c r="H231" s="674"/>
      <c r="I231" s="674"/>
      <c r="J231" s="674"/>
      <c r="K231" s="674"/>
      <c r="L231" s="674"/>
      <c r="M231" s="676"/>
      <c r="N231" s="676"/>
      <c r="O231" s="675">
        <v>-5.5</v>
      </c>
      <c r="P231" s="674">
        <v>-3.4</v>
      </c>
      <c r="Q231" s="674">
        <v>-3.4</v>
      </c>
      <c r="R231" s="674">
        <v>10.199999999999999</v>
      </c>
      <c r="S231" s="674">
        <v>9.6999999999999993</v>
      </c>
      <c r="T231" s="675"/>
      <c r="U231" s="674"/>
      <c r="V231" s="674"/>
      <c r="W231" s="674"/>
      <c r="X231" s="674"/>
      <c r="Y231" s="674"/>
      <c r="Z231" s="674"/>
      <c r="AA231" s="468"/>
      <c r="AB231" s="146"/>
      <c r="AC231" s="146"/>
      <c r="AD231" s="146"/>
      <c r="AE231" s="146"/>
      <c r="AF231" s="146">
        <v>-4.5999999999999996</v>
      </c>
      <c r="AG231" s="146">
        <v>-10.9</v>
      </c>
      <c r="AH231" s="792">
        <v>-2</v>
      </c>
      <c r="AI231" s="792">
        <v>2.2000000000000002</v>
      </c>
      <c r="AJ231" s="792">
        <v>2.5</v>
      </c>
      <c r="AK231" s="792">
        <v>4.5</v>
      </c>
      <c r="AL231" s="792">
        <v>4.5</v>
      </c>
      <c r="AM231" s="792">
        <v>4.5</v>
      </c>
      <c r="AN231" s="792">
        <v>4.5</v>
      </c>
    </row>
    <row r="232" spans="1:40" s="9" customFormat="1" ht="12.5">
      <c r="A232" s="389"/>
      <c r="B232" s="674"/>
      <c r="C232" s="674"/>
      <c r="D232" s="674"/>
      <c r="E232" s="674"/>
      <c r="F232" s="674"/>
      <c r="G232" s="674"/>
      <c r="H232" s="674"/>
      <c r="I232" s="674"/>
      <c r="J232" s="674"/>
      <c r="K232" s="674"/>
      <c r="L232" s="674"/>
      <c r="M232" s="676"/>
      <c r="N232" s="676"/>
      <c r="O232" s="675"/>
      <c r="P232" s="674"/>
      <c r="Q232" s="674"/>
      <c r="R232" s="674"/>
      <c r="S232" s="674"/>
      <c r="T232" s="675"/>
      <c r="U232" s="674"/>
      <c r="V232" s="674"/>
      <c r="W232" s="674"/>
      <c r="X232" s="674"/>
      <c r="Y232" s="674"/>
      <c r="Z232" s="467"/>
      <c r="AA232" s="468"/>
      <c r="AB232" s="384"/>
      <c r="AC232" s="384"/>
      <c r="AD232" s="384"/>
      <c r="AE232" s="384"/>
      <c r="AF232" s="384"/>
      <c r="AG232" s="384"/>
      <c r="AH232" s="791"/>
      <c r="AI232" s="791"/>
      <c r="AJ232" s="791"/>
      <c r="AK232" s="791"/>
      <c r="AL232" s="791"/>
      <c r="AM232" s="791"/>
      <c r="AN232" s="791"/>
    </row>
    <row r="233" spans="1:40" s="9" customFormat="1" ht="13">
      <c r="A233" s="376" t="s">
        <v>273</v>
      </c>
      <c r="B233" s="674"/>
      <c r="C233" s="674"/>
      <c r="D233" s="674"/>
      <c r="E233" s="674"/>
      <c r="F233" s="674"/>
      <c r="G233" s="674"/>
      <c r="H233" s="674"/>
      <c r="I233" s="674"/>
      <c r="J233" s="674"/>
      <c r="K233" s="674"/>
      <c r="L233" s="674"/>
      <c r="M233" s="676"/>
      <c r="N233" s="676"/>
      <c r="O233" s="675"/>
      <c r="P233" s="674"/>
      <c r="Q233" s="674"/>
      <c r="R233" s="674"/>
      <c r="S233" s="674"/>
      <c r="T233" s="675"/>
      <c r="U233" s="674"/>
      <c r="V233" s="674"/>
      <c r="W233" s="674"/>
      <c r="X233" s="674"/>
      <c r="Y233" s="674"/>
      <c r="Z233" s="467"/>
      <c r="AA233" s="468"/>
      <c r="AB233" s="384"/>
      <c r="AC233" s="384"/>
      <c r="AD233" s="384"/>
      <c r="AE233" s="384"/>
      <c r="AF233" s="384"/>
      <c r="AG233" s="384"/>
      <c r="AH233" s="791"/>
      <c r="AI233" s="791"/>
      <c r="AJ233" s="791"/>
      <c r="AK233" s="791"/>
      <c r="AL233" s="791"/>
      <c r="AM233" s="791"/>
      <c r="AN233" s="791"/>
    </row>
    <row r="234" spans="1:40" s="9" customFormat="1" ht="12.5">
      <c r="A234" s="389" t="s">
        <v>256</v>
      </c>
      <c r="B234" s="674"/>
      <c r="C234" s="674"/>
      <c r="D234" s="674"/>
      <c r="E234" s="674"/>
      <c r="F234" s="674"/>
      <c r="G234" s="674"/>
      <c r="H234" s="674"/>
      <c r="I234" s="674"/>
      <c r="J234" s="674"/>
      <c r="K234" s="674"/>
      <c r="L234" s="674"/>
      <c r="M234" s="676"/>
      <c r="N234" s="676"/>
      <c r="O234" s="675"/>
      <c r="P234" s="674"/>
      <c r="Q234" s="674"/>
      <c r="R234" s="674"/>
      <c r="S234" s="674"/>
      <c r="T234" s="675">
        <v>1683</v>
      </c>
      <c r="U234" s="674">
        <v>1948</v>
      </c>
      <c r="V234" s="674">
        <v>2111</v>
      </c>
      <c r="W234" s="674">
        <v>2356</v>
      </c>
      <c r="X234" s="674">
        <v>2571</v>
      </c>
      <c r="Y234" s="674">
        <v>2753</v>
      </c>
      <c r="Z234" s="467">
        <v>3057</v>
      </c>
      <c r="AA234" s="468">
        <v>3307</v>
      </c>
      <c r="AB234" s="384">
        <v>3594.8</v>
      </c>
      <c r="AC234" s="384">
        <v>4080.3</v>
      </c>
      <c r="AD234" s="384">
        <v>4453.6000000000004</v>
      </c>
      <c r="AE234" s="384">
        <v>4741.3999999999996</v>
      </c>
      <c r="AF234" s="384">
        <v>5054.8999999999996</v>
      </c>
      <c r="AG234" s="384">
        <v>5425.9</v>
      </c>
      <c r="AH234" s="791">
        <v>5793.3</v>
      </c>
      <c r="AI234" s="791">
        <v>6330.4</v>
      </c>
      <c r="AJ234" s="791">
        <v>6946.7</v>
      </c>
      <c r="AK234" s="791">
        <v>7610.4</v>
      </c>
      <c r="AL234" s="791">
        <v>8308.2000000000007</v>
      </c>
      <c r="AM234" s="791">
        <v>9054.2999999999993</v>
      </c>
      <c r="AN234" s="791">
        <v>9865.7999999999993</v>
      </c>
    </row>
    <row r="235" spans="1:40" s="9" customFormat="1" ht="12.5">
      <c r="A235" s="389" t="s">
        <v>257</v>
      </c>
      <c r="B235" s="674"/>
      <c r="C235" s="674"/>
      <c r="D235" s="674"/>
      <c r="E235" s="674"/>
      <c r="F235" s="674"/>
      <c r="G235" s="674"/>
      <c r="H235" s="674"/>
      <c r="I235" s="674"/>
      <c r="J235" s="674"/>
      <c r="K235" s="674"/>
      <c r="L235" s="674"/>
      <c r="M235" s="676"/>
      <c r="N235" s="676"/>
      <c r="O235" s="675"/>
      <c r="P235" s="674"/>
      <c r="Q235" s="674"/>
      <c r="R235" s="674"/>
      <c r="S235" s="674"/>
      <c r="T235" s="675"/>
      <c r="U235" s="674"/>
      <c r="V235" s="674"/>
      <c r="W235" s="674"/>
      <c r="X235" s="674"/>
      <c r="Y235" s="674"/>
      <c r="Z235" s="467"/>
      <c r="AA235" s="468"/>
      <c r="AB235" s="384"/>
      <c r="AC235" s="384">
        <v>120.3</v>
      </c>
      <c r="AD235" s="384">
        <v>126.8</v>
      </c>
      <c r="AE235" s="384"/>
      <c r="AF235" s="384">
        <v>137.4</v>
      </c>
      <c r="AG235" s="384">
        <v>144</v>
      </c>
      <c r="AH235" s="791">
        <v>150.5</v>
      </c>
      <c r="AI235" s="791">
        <v>160.4</v>
      </c>
      <c r="AJ235" s="791">
        <v>169.6</v>
      </c>
      <c r="AK235" s="791">
        <v>179</v>
      </c>
      <c r="AL235" s="791">
        <v>188.2</v>
      </c>
      <c r="AM235" s="791">
        <v>197.6</v>
      </c>
      <c r="AN235" s="791">
        <v>207.4</v>
      </c>
    </row>
    <row r="236" spans="1:40" s="9" customFormat="1" ht="12.5">
      <c r="A236" s="389" t="s">
        <v>258</v>
      </c>
      <c r="B236" s="674"/>
      <c r="C236" s="674"/>
      <c r="D236" s="674"/>
      <c r="E236" s="674"/>
      <c r="F236" s="674"/>
      <c r="G236" s="674"/>
      <c r="H236" s="674"/>
      <c r="I236" s="674"/>
      <c r="J236" s="674"/>
      <c r="K236" s="674"/>
      <c r="L236" s="674"/>
      <c r="M236" s="676"/>
      <c r="N236" s="676"/>
      <c r="O236" s="675"/>
      <c r="P236" s="674"/>
      <c r="Q236" s="674"/>
      <c r="R236" s="674"/>
      <c r="S236" s="674"/>
      <c r="T236" s="675"/>
      <c r="U236" s="674"/>
      <c r="V236" s="674"/>
      <c r="W236" s="674"/>
      <c r="X236" s="674"/>
      <c r="Y236" s="674"/>
      <c r="Z236" s="467"/>
      <c r="AA236" s="468"/>
      <c r="AB236" s="384"/>
      <c r="AC236" s="384">
        <v>3392.4</v>
      </c>
      <c r="AD236" s="384">
        <v>3511.6</v>
      </c>
      <c r="AE236" s="384"/>
      <c r="AF236" s="384">
        <v>3679.6</v>
      </c>
      <c r="AG236" s="384">
        <v>3774.9</v>
      </c>
      <c r="AH236" s="791">
        <v>3850.4</v>
      </c>
      <c r="AI236" s="791">
        <v>3946.7</v>
      </c>
      <c r="AJ236" s="791">
        <v>4096.7</v>
      </c>
      <c r="AK236" s="791">
        <v>4252.3999999999996</v>
      </c>
      <c r="AL236" s="791">
        <v>4413.8999999999996</v>
      </c>
      <c r="AM236" s="791">
        <v>4581.7</v>
      </c>
      <c r="AN236" s="791">
        <v>4755.8</v>
      </c>
    </row>
    <row r="237" spans="1:40" s="9" customFormat="1" ht="12.5">
      <c r="A237" s="389" t="s">
        <v>259</v>
      </c>
      <c r="B237" s="674"/>
      <c r="C237" s="674"/>
      <c r="D237" s="674"/>
      <c r="E237" s="674"/>
      <c r="F237" s="674"/>
      <c r="G237" s="674"/>
      <c r="H237" s="674"/>
      <c r="I237" s="674"/>
      <c r="J237" s="674"/>
      <c r="K237" s="674"/>
      <c r="L237" s="674"/>
      <c r="M237" s="676"/>
      <c r="N237" s="676"/>
      <c r="O237" s="675"/>
      <c r="P237" s="674"/>
      <c r="Q237" s="674"/>
      <c r="R237" s="674"/>
      <c r="S237" s="674"/>
      <c r="T237" s="675"/>
      <c r="U237" s="674"/>
      <c r="V237" s="674"/>
      <c r="W237" s="674"/>
      <c r="X237" s="674"/>
      <c r="Y237" s="674"/>
      <c r="Z237" s="467"/>
      <c r="AA237" s="468"/>
      <c r="AB237" s="384"/>
      <c r="AC237" s="384"/>
      <c r="AD237" s="384"/>
      <c r="AE237" s="384"/>
      <c r="AF237" s="384">
        <v>2.7</v>
      </c>
      <c r="AG237" s="384">
        <v>2.6</v>
      </c>
      <c r="AH237" s="791">
        <v>2</v>
      </c>
      <c r="AI237" s="791">
        <v>2.5</v>
      </c>
      <c r="AJ237" s="791">
        <v>3.8</v>
      </c>
      <c r="AK237" s="791">
        <v>3.8</v>
      </c>
      <c r="AL237" s="791">
        <v>3.8</v>
      </c>
      <c r="AM237" s="791">
        <v>3.8</v>
      </c>
      <c r="AN237" s="791">
        <v>3.8</v>
      </c>
    </row>
    <row r="238" spans="1:40" s="9" customFormat="1" ht="12.5">
      <c r="A238" s="389"/>
      <c r="B238" s="674"/>
      <c r="C238" s="674"/>
      <c r="D238" s="674"/>
      <c r="E238" s="674"/>
      <c r="F238" s="674"/>
      <c r="G238" s="674"/>
      <c r="H238" s="674"/>
      <c r="I238" s="674"/>
      <c r="J238" s="674"/>
      <c r="K238" s="674"/>
      <c r="L238" s="674"/>
      <c r="M238" s="676"/>
      <c r="N238" s="676"/>
      <c r="O238" s="675"/>
      <c r="P238" s="674"/>
      <c r="Q238" s="674"/>
      <c r="R238" s="674"/>
      <c r="S238" s="674"/>
      <c r="T238" s="675"/>
      <c r="U238" s="674"/>
      <c r="V238" s="674"/>
      <c r="W238" s="674"/>
      <c r="X238" s="674"/>
      <c r="Y238" s="674"/>
      <c r="Z238" s="467"/>
      <c r="AA238" s="468"/>
      <c r="AB238" s="384"/>
      <c r="AC238" s="384"/>
      <c r="AD238" s="384"/>
      <c r="AE238" s="384"/>
      <c r="AF238" s="384"/>
      <c r="AG238" s="384"/>
      <c r="AH238" s="791"/>
      <c r="AI238" s="791"/>
      <c r="AJ238" s="791"/>
      <c r="AK238" s="791"/>
      <c r="AL238" s="791"/>
      <c r="AM238" s="791"/>
      <c r="AN238" s="791"/>
    </row>
    <row r="239" spans="1:40" s="9" customFormat="1" ht="13">
      <c r="A239" s="376" t="s">
        <v>274</v>
      </c>
      <c r="B239" s="674"/>
      <c r="C239" s="674"/>
      <c r="D239" s="674"/>
      <c r="E239" s="674"/>
      <c r="F239" s="674"/>
      <c r="G239" s="674"/>
      <c r="H239" s="674"/>
      <c r="I239" s="674"/>
      <c r="J239" s="674"/>
      <c r="K239" s="674"/>
      <c r="L239" s="674"/>
      <c r="M239" s="676"/>
      <c r="N239" s="676"/>
      <c r="O239" s="675"/>
      <c r="P239" s="674"/>
      <c r="Q239" s="674"/>
      <c r="R239" s="674"/>
      <c r="S239" s="674"/>
      <c r="T239" s="675"/>
      <c r="U239" s="674"/>
      <c r="V239" s="674"/>
      <c r="W239" s="674"/>
      <c r="X239" s="674"/>
      <c r="Y239" s="674"/>
      <c r="Z239" s="467"/>
      <c r="AA239" s="468"/>
      <c r="AB239" s="384"/>
      <c r="AC239" s="384"/>
      <c r="AD239" s="384"/>
      <c r="AE239" s="384"/>
      <c r="AF239" s="384"/>
      <c r="AG239" s="384"/>
      <c r="AH239" s="791"/>
      <c r="AI239" s="791"/>
      <c r="AJ239" s="791"/>
      <c r="AK239" s="791"/>
      <c r="AL239" s="791"/>
      <c r="AM239" s="791"/>
      <c r="AN239" s="791"/>
    </row>
    <row r="240" spans="1:40" s="9" customFormat="1" ht="12.5">
      <c r="A240" s="389" t="s">
        <v>256</v>
      </c>
      <c r="B240" s="674"/>
      <c r="C240" s="674"/>
      <c r="D240" s="674"/>
      <c r="E240" s="674"/>
      <c r="F240" s="674"/>
      <c r="G240" s="674"/>
      <c r="H240" s="674"/>
      <c r="I240" s="674"/>
      <c r="J240" s="674"/>
      <c r="K240" s="674"/>
      <c r="L240" s="674"/>
      <c r="M240" s="676"/>
      <c r="N240" s="676"/>
      <c r="O240" s="675"/>
      <c r="P240" s="674"/>
      <c r="Q240" s="674"/>
      <c r="R240" s="674"/>
      <c r="S240" s="674"/>
      <c r="T240" s="674">
        <v>227</v>
      </c>
      <c r="U240" s="674">
        <v>262</v>
      </c>
      <c r="V240" s="674">
        <v>268</v>
      </c>
      <c r="W240" s="674">
        <v>400</v>
      </c>
      <c r="X240" s="674">
        <v>790</v>
      </c>
      <c r="Y240" s="9">
        <v>853</v>
      </c>
      <c r="Z240" s="467">
        <v>863</v>
      </c>
      <c r="AA240" s="468">
        <v>835</v>
      </c>
      <c r="AB240" s="384">
        <v>850.3</v>
      </c>
      <c r="AC240" s="384">
        <v>695.6</v>
      </c>
      <c r="AD240" s="384">
        <v>682.4</v>
      </c>
      <c r="AE240" s="384">
        <v>647.1</v>
      </c>
      <c r="AF240" s="384">
        <v>793.1</v>
      </c>
      <c r="AG240" s="384">
        <v>833.4</v>
      </c>
      <c r="AH240" s="791">
        <v>896.9</v>
      </c>
      <c r="AI240" s="791">
        <v>984.9</v>
      </c>
      <c r="AJ240" s="791">
        <v>1082.8</v>
      </c>
      <c r="AK240" s="791">
        <v>1194.3</v>
      </c>
      <c r="AL240" s="791">
        <v>1312.6</v>
      </c>
      <c r="AM240" s="791">
        <v>1440.1</v>
      </c>
      <c r="AN240" s="791">
        <v>1579.8</v>
      </c>
    </row>
    <row r="241" spans="1:40" s="9" customFormat="1" ht="12.5">
      <c r="A241" s="389" t="s">
        <v>257</v>
      </c>
      <c r="B241" s="674"/>
      <c r="C241" s="674"/>
      <c r="D241" s="674"/>
      <c r="E241" s="674"/>
      <c r="F241" s="674"/>
      <c r="G241" s="674"/>
      <c r="H241" s="674"/>
      <c r="I241" s="674"/>
      <c r="J241" s="674"/>
      <c r="K241" s="674"/>
      <c r="L241" s="674"/>
      <c r="M241" s="676"/>
      <c r="N241" s="676"/>
      <c r="O241" s="675"/>
      <c r="P241" s="674"/>
      <c r="Q241" s="674"/>
      <c r="R241" s="674"/>
      <c r="S241" s="674"/>
      <c r="T241" s="675"/>
      <c r="U241" s="674"/>
      <c r="V241" s="674"/>
      <c r="W241" s="674"/>
      <c r="X241" s="674"/>
      <c r="Y241" s="674"/>
      <c r="Z241" s="467"/>
      <c r="AA241" s="468"/>
      <c r="AB241" s="384"/>
      <c r="AC241" s="384">
        <v>108.7</v>
      </c>
      <c r="AD241" s="384">
        <v>112.3</v>
      </c>
      <c r="AE241" s="384"/>
      <c r="AF241" s="384">
        <v>128.9</v>
      </c>
      <c r="AG241" s="384">
        <v>135.19999999999999</v>
      </c>
      <c r="AH241" s="791">
        <v>141.19999999999999</v>
      </c>
      <c r="AI241" s="791">
        <v>150.5</v>
      </c>
      <c r="AJ241" s="791">
        <v>159.19999999999999</v>
      </c>
      <c r="AK241" s="791">
        <v>168</v>
      </c>
      <c r="AL241" s="791">
        <v>176.7</v>
      </c>
      <c r="AM241" s="791">
        <v>185.5</v>
      </c>
      <c r="AN241" s="791">
        <v>194.7</v>
      </c>
    </row>
    <row r="242" spans="1:40" s="9" customFormat="1" ht="12.5">
      <c r="A242" s="389" t="s">
        <v>258</v>
      </c>
      <c r="B242" s="674"/>
      <c r="C242" s="674"/>
      <c r="D242" s="674"/>
      <c r="E242" s="674"/>
      <c r="F242" s="674"/>
      <c r="G242" s="674"/>
      <c r="H242" s="674"/>
      <c r="I242" s="674"/>
      <c r="J242" s="674"/>
      <c r="K242" s="674"/>
      <c r="L242" s="674"/>
      <c r="M242" s="676"/>
      <c r="N242" s="676"/>
      <c r="O242" s="675"/>
      <c r="P242" s="674"/>
      <c r="Q242" s="674"/>
      <c r="R242" s="674"/>
      <c r="S242" s="674"/>
      <c r="T242" s="675"/>
      <c r="U242" s="674"/>
      <c r="V242" s="674"/>
      <c r="W242" s="674"/>
      <c r="X242" s="674"/>
      <c r="Y242" s="674"/>
      <c r="Z242" s="467"/>
      <c r="AA242" s="468"/>
      <c r="AB242" s="384"/>
      <c r="AC242" s="384">
        <v>639.9</v>
      </c>
      <c r="AD242" s="384">
        <v>607.6</v>
      </c>
      <c r="AE242" s="384"/>
      <c r="AF242" s="384">
        <v>615.20000000000005</v>
      </c>
      <c r="AG242" s="384">
        <v>616.6</v>
      </c>
      <c r="AH242" s="791">
        <v>635.1</v>
      </c>
      <c r="AI242" s="791">
        <v>654.20000000000005</v>
      </c>
      <c r="AJ242" s="791">
        <v>680.4</v>
      </c>
      <c r="AK242" s="791">
        <v>711</v>
      </c>
      <c r="AL242" s="791">
        <v>743</v>
      </c>
      <c r="AM242" s="791">
        <v>776.4</v>
      </c>
      <c r="AN242" s="791">
        <v>811.4</v>
      </c>
    </row>
    <row r="243" spans="1:40" s="9" customFormat="1" ht="12.5">
      <c r="A243" s="389" t="s">
        <v>259</v>
      </c>
      <c r="B243" s="674"/>
      <c r="C243" s="674"/>
      <c r="D243" s="674"/>
      <c r="E243" s="674"/>
      <c r="F243" s="674"/>
      <c r="G243" s="674"/>
      <c r="H243" s="674"/>
      <c r="I243" s="674"/>
      <c r="J243" s="674"/>
      <c r="K243" s="674"/>
      <c r="L243" s="674"/>
      <c r="M243" s="676"/>
      <c r="N243" s="676"/>
      <c r="O243" s="675"/>
      <c r="P243" s="674"/>
      <c r="Q243" s="674"/>
      <c r="R243" s="674"/>
      <c r="S243" s="674"/>
      <c r="T243" s="675"/>
      <c r="U243" s="674"/>
      <c r="V243" s="674"/>
      <c r="W243" s="674"/>
      <c r="X243" s="674"/>
      <c r="Y243" s="674"/>
      <c r="Z243" s="467"/>
      <c r="AA243" s="468"/>
      <c r="AB243" s="384"/>
      <c r="AC243" s="384"/>
      <c r="AD243" s="384"/>
      <c r="AE243" s="384"/>
      <c r="AF243" s="384">
        <v>11.6</v>
      </c>
      <c r="AG243" s="384">
        <v>0.2</v>
      </c>
      <c r="AH243" s="791">
        <v>3</v>
      </c>
      <c r="AI243" s="791">
        <v>3</v>
      </c>
      <c r="AJ243" s="791">
        <v>4</v>
      </c>
      <c r="AK243" s="791">
        <v>4.5</v>
      </c>
      <c r="AL243" s="791">
        <v>4.5</v>
      </c>
      <c r="AM243" s="791">
        <v>4.5</v>
      </c>
      <c r="AN243" s="791">
        <v>4.5</v>
      </c>
    </row>
    <row r="244" spans="1:40" s="9" customFormat="1" ht="12.5">
      <c r="A244" s="389"/>
      <c r="B244" s="674"/>
      <c r="C244" s="674"/>
      <c r="D244" s="674"/>
      <c r="E244" s="674"/>
      <c r="F244" s="674"/>
      <c r="G244" s="674"/>
      <c r="H244" s="674"/>
      <c r="I244" s="674"/>
      <c r="J244" s="674"/>
      <c r="K244" s="674"/>
      <c r="L244" s="674"/>
      <c r="M244" s="676"/>
      <c r="N244" s="676"/>
      <c r="O244" s="675"/>
      <c r="P244" s="674"/>
      <c r="Q244" s="674"/>
      <c r="R244" s="674"/>
      <c r="S244" s="674"/>
      <c r="T244" s="675"/>
      <c r="U244" s="674"/>
      <c r="V244" s="674"/>
      <c r="W244" s="674"/>
      <c r="X244" s="674"/>
      <c r="Y244" s="674"/>
      <c r="Z244" s="467"/>
      <c r="AA244" s="468"/>
      <c r="AB244" s="384"/>
      <c r="AC244" s="384"/>
      <c r="AD244" s="384"/>
      <c r="AE244" s="384"/>
      <c r="AF244" s="384"/>
      <c r="AG244" s="384"/>
      <c r="AH244" s="791"/>
      <c r="AI244" s="791"/>
      <c r="AJ244" s="791"/>
      <c r="AK244" s="791"/>
      <c r="AL244" s="791"/>
      <c r="AM244" s="791"/>
      <c r="AN244" s="791"/>
    </row>
    <row r="245" spans="1:40" s="9" customFormat="1" ht="13">
      <c r="A245" s="376" t="s">
        <v>275</v>
      </c>
      <c r="B245" s="674"/>
      <c r="C245" s="674"/>
      <c r="D245" s="674"/>
      <c r="E245" s="674"/>
      <c r="F245" s="674"/>
      <c r="G245" s="674"/>
      <c r="H245" s="674"/>
      <c r="I245" s="674"/>
      <c r="J245" s="674"/>
      <c r="K245" s="674"/>
      <c r="L245" s="674"/>
      <c r="M245" s="676"/>
      <c r="N245" s="676"/>
      <c r="O245" s="675"/>
      <c r="P245" s="674"/>
      <c r="Q245" s="674"/>
      <c r="R245" s="674"/>
      <c r="S245" s="674"/>
      <c r="T245" s="675"/>
      <c r="U245" s="674"/>
      <c r="V245" s="674"/>
      <c r="W245" s="674"/>
      <c r="X245" s="674"/>
      <c r="Y245" s="674"/>
      <c r="Z245" s="467"/>
      <c r="AA245" s="468"/>
      <c r="AB245" s="384"/>
      <c r="AC245" s="384"/>
      <c r="AD245" s="384"/>
      <c r="AE245" s="384"/>
      <c r="AF245" s="384"/>
      <c r="AG245" s="384"/>
      <c r="AH245" s="791"/>
      <c r="AI245" s="791"/>
      <c r="AJ245" s="791"/>
      <c r="AK245" s="791"/>
      <c r="AL245" s="791"/>
      <c r="AM245" s="791"/>
      <c r="AN245" s="791"/>
    </row>
    <row r="246" spans="1:40" s="9" customFormat="1" ht="12.5">
      <c r="A246" s="389" t="s">
        <v>256</v>
      </c>
      <c r="B246" s="674"/>
      <c r="C246" s="674"/>
      <c r="D246" s="674"/>
      <c r="E246" s="674"/>
      <c r="F246" s="674"/>
      <c r="G246" s="674"/>
      <c r="H246" s="674"/>
      <c r="I246" s="674"/>
      <c r="J246" s="674"/>
      <c r="K246" s="674"/>
      <c r="L246" s="674"/>
      <c r="M246" s="676"/>
      <c r="N246" s="676"/>
      <c r="O246" s="675"/>
      <c r="P246" s="674"/>
      <c r="Q246" s="674"/>
      <c r="R246" s="674"/>
      <c r="S246" s="674"/>
      <c r="T246" s="674">
        <v>1814</v>
      </c>
      <c r="U246" s="674">
        <v>2031</v>
      </c>
      <c r="V246" s="674">
        <v>2139</v>
      </c>
      <c r="W246" s="674">
        <v>2735</v>
      </c>
      <c r="X246" s="674">
        <v>3398</v>
      </c>
      <c r="Y246" s="467">
        <v>3888</v>
      </c>
      <c r="Z246" s="468">
        <v>3949</v>
      </c>
      <c r="AA246" s="384">
        <v>4166</v>
      </c>
      <c r="AB246" s="384">
        <v>4430.6000000000004</v>
      </c>
      <c r="AC246" s="384">
        <v>4704.8</v>
      </c>
      <c r="AD246" s="384">
        <v>5030.8999999999996</v>
      </c>
      <c r="AE246" s="384">
        <v>5924.2</v>
      </c>
      <c r="AF246" s="384">
        <v>6430.8</v>
      </c>
      <c r="AG246" s="384">
        <v>6686.7</v>
      </c>
      <c r="AH246" s="791">
        <v>7405.8</v>
      </c>
      <c r="AI246" s="791">
        <v>8092.4</v>
      </c>
      <c r="AJ246" s="791">
        <v>8811.7999999999993</v>
      </c>
      <c r="AK246" s="791">
        <v>9690.9</v>
      </c>
      <c r="AL246" s="791">
        <v>10620.2</v>
      </c>
      <c r="AM246" s="791">
        <v>11640.9</v>
      </c>
      <c r="AN246" s="791">
        <v>12892</v>
      </c>
    </row>
    <row r="247" spans="1:40" s="9" customFormat="1" ht="12.5">
      <c r="A247" s="389" t="s">
        <v>257</v>
      </c>
      <c r="B247" s="674"/>
      <c r="C247" s="674"/>
      <c r="D247" s="674"/>
      <c r="E247" s="674"/>
      <c r="F247" s="674"/>
      <c r="G247" s="674"/>
      <c r="H247" s="674"/>
      <c r="I247" s="674"/>
      <c r="J247" s="674"/>
      <c r="K247" s="674"/>
      <c r="L247" s="674"/>
      <c r="M247" s="676"/>
      <c r="N247" s="676"/>
      <c r="O247" s="675"/>
      <c r="P247" s="674"/>
      <c r="Q247" s="674"/>
      <c r="R247" s="674"/>
      <c r="S247" s="674"/>
      <c r="T247" s="675"/>
      <c r="U247" s="674"/>
      <c r="V247" s="674"/>
      <c r="W247" s="674"/>
      <c r="X247" s="674"/>
      <c r="Y247" s="674"/>
      <c r="Z247" s="467"/>
      <c r="AA247" s="468"/>
      <c r="AB247" s="384"/>
      <c r="AC247" s="384">
        <v>119.1</v>
      </c>
      <c r="AD247" s="384">
        <v>126.7</v>
      </c>
      <c r="AE247" s="384"/>
      <c r="AF247" s="384">
        <v>137.69999999999999</v>
      </c>
      <c r="AG247" s="384">
        <v>144.30000000000001</v>
      </c>
      <c r="AH247" s="791">
        <v>150.80000000000001</v>
      </c>
      <c r="AI247" s="791">
        <v>160.80000000000001</v>
      </c>
      <c r="AJ247" s="791">
        <v>170</v>
      </c>
      <c r="AK247" s="791">
        <v>179.4</v>
      </c>
      <c r="AL247" s="791">
        <v>188.7</v>
      </c>
      <c r="AM247" s="791">
        <v>198.1</v>
      </c>
      <c r="AN247" s="791">
        <v>207.9</v>
      </c>
    </row>
    <row r="248" spans="1:40" s="9" customFormat="1" ht="12.5">
      <c r="A248" s="389" t="s">
        <v>258</v>
      </c>
      <c r="B248" s="674"/>
      <c r="C248" s="674"/>
      <c r="D248" s="674"/>
      <c r="E248" s="674"/>
      <c r="F248" s="674"/>
      <c r="G248" s="674"/>
      <c r="H248" s="674"/>
      <c r="I248" s="674"/>
      <c r="J248" s="674"/>
      <c r="K248" s="674"/>
      <c r="L248" s="674"/>
      <c r="M248" s="676"/>
      <c r="N248" s="676"/>
      <c r="O248" s="675"/>
      <c r="P248" s="674"/>
      <c r="Q248" s="674"/>
      <c r="R248" s="674"/>
      <c r="S248" s="674"/>
      <c r="T248" s="675"/>
      <c r="U248" s="674"/>
      <c r="V248" s="674"/>
      <c r="W248" s="674"/>
      <c r="X248" s="674"/>
      <c r="Y248" s="674"/>
      <c r="Z248" s="467"/>
      <c r="AA248" s="468"/>
      <c r="AB248" s="384"/>
      <c r="AC248" s="384">
        <v>3948.9</v>
      </c>
      <c r="AD248" s="384">
        <v>3969.3</v>
      </c>
      <c r="AE248" s="384"/>
      <c r="AF248" s="384">
        <v>4670.8</v>
      </c>
      <c r="AG248" s="384">
        <v>4632.7</v>
      </c>
      <c r="AH248" s="791">
        <v>4910.6000000000004</v>
      </c>
      <c r="AI248" s="791">
        <v>5033.3999999999996</v>
      </c>
      <c r="AJ248" s="791">
        <v>5184.3999999999996</v>
      </c>
      <c r="AK248" s="791">
        <v>5402.1</v>
      </c>
      <c r="AL248" s="791">
        <v>5629</v>
      </c>
      <c r="AM248" s="791">
        <v>5876.7</v>
      </c>
      <c r="AN248" s="791">
        <v>6199.9</v>
      </c>
    </row>
    <row r="249" spans="1:40" s="9" customFormat="1" ht="12.5">
      <c r="A249" s="389" t="s">
        <v>259</v>
      </c>
      <c r="B249" s="674"/>
      <c r="C249" s="674"/>
      <c r="D249" s="674"/>
      <c r="E249" s="674"/>
      <c r="F249" s="674"/>
      <c r="G249" s="674"/>
      <c r="H249" s="674"/>
      <c r="I249" s="674"/>
      <c r="J249" s="674"/>
      <c r="K249" s="674"/>
      <c r="L249" s="674"/>
      <c r="M249" s="676"/>
      <c r="N249" s="676"/>
      <c r="O249" s="675"/>
      <c r="P249" s="674"/>
      <c r="Q249" s="674"/>
      <c r="R249" s="674"/>
      <c r="S249" s="674"/>
      <c r="T249" s="675"/>
      <c r="U249" s="674"/>
      <c r="V249" s="674"/>
      <c r="W249" s="674"/>
      <c r="X249" s="674"/>
      <c r="Y249" s="674"/>
      <c r="Z249" s="467"/>
      <c r="AA249" s="468"/>
      <c r="AB249" s="384"/>
      <c r="AC249" s="384"/>
      <c r="AD249" s="384"/>
      <c r="AE249" s="384"/>
      <c r="AF249" s="384">
        <v>4.0999999999999996</v>
      </c>
      <c r="AG249" s="384">
        <v>-0.8</v>
      </c>
      <c r="AH249" s="791">
        <v>6</v>
      </c>
      <c r="AI249" s="791">
        <v>2.5</v>
      </c>
      <c r="AJ249" s="791">
        <v>3</v>
      </c>
      <c r="AK249" s="791">
        <v>4.2</v>
      </c>
      <c r="AL249" s="791">
        <v>4.2</v>
      </c>
      <c r="AM249" s="791">
        <v>4.4000000000000004</v>
      </c>
      <c r="AN249" s="791">
        <v>5.5</v>
      </c>
    </row>
    <row r="250" spans="1:40" s="9" customFormat="1" ht="12.5">
      <c r="A250" s="389"/>
      <c r="B250" s="674"/>
      <c r="C250" s="674"/>
      <c r="D250" s="674"/>
      <c r="E250" s="674"/>
      <c r="F250" s="674"/>
      <c r="G250" s="674"/>
      <c r="H250" s="674"/>
      <c r="I250" s="674"/>
      <c r="J250" s="674"/>
      <c r="K250" s="674"/>
      <c r="L250" s="674"/>
      <c r="M250" s="676"/>
      <c r="N250" s="676"/>
      <c r="O250" s="675"/>
      <c r="P250" s="674"/>
      <c r="Q250" s="674"/>
      <c r="R250" s="674"/>
      <c r="S250" s="674"/>
      <c r="T250" s="675"/>
      <c r="U250" s="674"/>
      <c r="V250" s="674"/>
      <c r="W250" s="674"/>
      <c r="X250" s="674"/>
      <c r="Y250" s="674"/>
      <c r="Z250" s="467"/>
      <c r="AA250" s="468"/>
      <c r="AB250" s="384"/>
      <c r="AC250" s="384"/>
      <c r="AD250" s="384"/>
      <c r="AE250" s="384"/>
      <c r="AF250" s="384"/>
      <c r="AG250" s="384"/>
      <c r="AH250" s="791"/>
      <c r="AI250" s="791"/>
      <c r="AJ250" s="791"/>
      <c r="AK250" s="791"/>
      <c r="AL250" s="791"/>
      <c r="AM250" s="791"/>
      <c r="AN250" s="791"/>
    </row>
    <row r="251" spans="1:40" s="9" customFormat="1" ht="13">
      <c r="A251" s="376" t="s">
        <v>276</v>
      </c>
      <c r="B251" s="674"/>
      <c r="C251" s="674"/>
      <c r="D251" s="674"/>
      <c r="E251" s="674"/>
      <c r="F251" s="674"/>
      <c r="G251" s="674"/>
      <c r="H251" s="674"/>
      <c r="I251" s="674"/>
      <c r="J251" s="674"/>
      <c r="K251" s="674"/>
      <c r="L251" s="674"/>
      <c r="M251" s="676"/>
      <c r="N251" s="676"/>
      <c r="O251" s="675"/>
      <c r="P251" s="674"/>
      <c r="Q251" s="674"/>
      <c r="R251" s="674"/>
      <c r="S251" s="674"/>
      <c r="T251" s="675"/>
      <c r="U251" s="674"/>
      <c r="V251" s="674"/>
      <c r="W251" s="674"/>
      <c r="X251" s="674"/>
      <c r="Y251" s="674"/>
      <c r="Z251" s="467"/>
      <c r="AA251" s="468"/>
      <c r="AB251" s="384"/>
      <c r="AC251" s="384"/>
      <c r="AD251" s="384"/>
      <c r="AE251" s="384"/>
      <c r="AF251" s="384"/>
      <c r="AG251" s="384"/>
      <c r="AH251" s="791"/>
      <c r="AI251" s="791"/>
      <c r="AJ251" s="791"/>
      <c r="AK251" s="791"/>
      <c r="AL251" s="791"/>
      <c r="AM251" s="791"/>
      <c r="AN251" s="791"/>
    </row>
    <row r="252" spans="1:40" s="9" customFormat="1" ht="12.5">
      <c r="A252" s="389" t="s">
        <v>256</v>
      </c>
      <c r="B252" s="674"/>
      <c r="C252" s="674"/>
      <c r="D252" s="674"/>
      <c r="E252" s="674"/>
      <c r="F252" s="674"/>
      <c r="G252" s="674"/>
      <c r="H252" s="674"/>
      <c r="I252" s="674"/>
      <c r="J252" s="674"/>
      <c r="K252" s="674"/>
      <c r="L252" s="674"/>
      <c r="M252" s="676"/>
      <c r="N252" s="676"/>
      <c r="O252" s="675"/>
      <c r="P252" s="674"/>
      <c r="Q252" s="674"/>
      <c r="R252" s="674"/>
      <c r="S252" s="674"/>
      <c r="T252" s="675">
        <v>1405</v>
      </c>
      <c r="U252" s="674">
        <v>1285</v>
      </c>
      <c r="V252" s="674">
        <v>1442</v>
      </c>
      <c r="W252" s="674">
        <v>1686</v>
      </c>
      <c r="X252" s="674">
        <v>1953</v>
      </c>
      <c r="Y252" s="674">
        <v>2003</v>
      </c>
      <c r="Z252" s="467">
        <v>2334</v>
      </c>
      <c r="AA252" s="468">
        <v>2737</v>
      </c>
      <c r="AB252" s="384">
        <v>2985.6</v>
      </c>
      <c r="AC252" s="384">
        <v>3193</v>
      </c>
      <c r="AD252" s="384">
        <v>3358</v>
      </c>
      <c r="AE252" s="384">
        <v>3801</v>
      </c>
      <c r="AF252" s="384">
        <v>3928.9</v>
      </c>
      <c r="AG252" s="384">
        <v>4390.3</v>
      </c>
      <c r="AH252" s="791">
        <v>4862.3999999999996</v>
      </c>
      <c r="AI252" s="791">
        <v>5494.7</v>
      </c>
      <c r="AJ252" s="791">
        <v>6099.3</v>
      </c>
      <c r="AK252" s="791">
        <v>6823.7</v>
      </c>
      <c r="AL252" s="791">
        <v>7535.4</v>
      </c>
      <c r="AM252" s="791">
        <v>8307.1</v>
      </c>
      <c r="AN252" s="791">
        <v>9243.5</v>
      </c>
    </row>
    <row r="253" spans="1:40" s="9" customFormat="1" ht="12.5">
      <c r="A253" s="389" t="s">
        <v>257</v>
      </c>
      <c r="B253" s="674"/>
      <c r="C253" s="674"/>
      <c r="D253" s="674"/>
      <c r="E253" s="674"/>
      <c r="F253" s="674"/>
      <c r="G253" s="674"/>
      <c r="H253" s="674"/>
      <c r="I253" s="674"/>
      <c r="J253" s="674"/>
      <c r="K253" s="674"/>
      <c r="L253" s="674"/>
      <c r="M253" s="676"/>
      <c r="N253" s="676"/>
      <c r="O253" s="675"/>
      <c r="P253" s="674"/>
      <c r="Q253" s="674"/>
      <c r="R253" s="674"/>
      <c r="S253" s="674"/>
      <c r="T253" s="675"/>
      <c r="U253" s="674"/>
      <c r="V253" s="674"/>
      <c r="W253" s="674"/>
      <c r="X253" s="674"/>
      <c r="Y253" s="674"/>
      <c r="Z253" s="467"/>
      <c r="AA253" s="468"/>
      <c r="AB253" s="384"/>
      <c r="AC253" s="384">
        <v>116.2</v>
      </c>
      <c r="AD253" s="384">
        <v>119.9</v>
      </c>
      <c r="AE253" s="384"/>
      <c r="AF253" s="384">
        <v>126.9</v>
      </c>
      <c r="AG253" s="384">
        <v>130.30000000000001</v>
      </c>
      <c r="AH253" s="791">
        <v>136.1</v>
      </c>
      <c r="AI253" s="791">
        <v>145.1</v>
      </c>
      <c r="AJ253" s="791">
        <v>153.4</v>
      </c>
      <c r="AK253" s="791">
        <v>161.9</v>
      </c>
      <c r="AL253" s="791">
        <v>170.3</v>
      </c>
      <c r="AM253" s="791">
        <v>178.7</v>
      </c>
      <c r="AN253" s="791">
        <v>187.7</v>
      </c>
    </row>
    <row r="254" spans="1:40" s="9" customFormat="1" ht="12.5">
      <c r="A254" s="389" t="s">
        <v>258</v>
      </c>
      <c r="B254" s="674"/>
      <c r="C254" s="674"/>
      <c r="D254" s="674"/>
      <c r="E254" s="674"/>
      <c r="F254" s="674"/>
      <c r="G254" s="674"/>
      <c r="H254" s="674"/>
      <c r="I254" s="674"/>
      <c r="J254" s="674"/>
      <c r="K254" s="674"/>
      <c r="L254" s="674"/>
      <c r="M254" s="676"/>
      <c r="N254" s="676"/>
      <c r="O254" s="675"/>
      <c r="P254" s="674"/>
      <c r="Q254" s="674"/>
      <c r="R254" s="674"/>
      <c r="S254" s="674"/>
      <c r="T254" s="675"/>
      <c r="U254" s="674"/>
      <c r="V254" s="674"/>
      <c r="W254" s="674"/>
      <c r="X254" s="674"/>
      <c r="Y254" s="674"/>
      <c r="Z254" s="467"/>
      <c r="AA254" s="468"/>
      <c r="AB254" s="384"/>
      <c r="AC254" s="384"/>
      <c r="AD254" s="384"/>
      <c r="AE254" s="384"/>
      <c r="AF254" s="384">
        <v>3095.1</v>
      </c>
      <c r="AG254" s="384">
        <v>3370.1</v>
      </c>
      <c r="AH254" s="791">
        <v>3572.3</v>
      </c>
      <c r="AI254" s="791">
        <v>3786.7</v>
      </c>
      <c r="AJ254" s="791">
        <v>3976</v>
      </c>
      <c r="AK254" s="791">
        <v>4214.5</v>
      </c>
      <c r="AL254" s="791">
        <v>4425.3</v>
      </c>
      <c r="AM254" s="791">
        <v>4646.5</v>
      </c>
      <c r="AN254" s="791">
        <v>4925.3</v>
      </c>
    </row>
    <row r="255" spans="1:40" s="9" customFormat="1" ht="12.5">
      <c r="A255" s="389" t="s">
        <v>259</v>
      </c>
      <c r="B255" s="674"/>
      <c r="C255" s="674"/>
      <c r="D255" s="674"/>
      <c r="E255" s="674"/>
      <c r="F255" s="674"/>
      <c r="G255" s="674"/>
      <c r="H255" s="674"/>
      <c r="I255" s="674"/>
      <c r="J255" s="674"/>
      <c r="K255" s="674"/>
      <c r="L255" s="674"/>
      <c r="M255" s="676"/>
      <c r="N255" s="676"/>
      <c r="O255" s="675"/>
      <c r="P255" s="674"/>
      <c r="Q255" s="674"/>
      <c r="R255" s="674"/>
      <c r="S255" s="674"/>
      <c r="T255" s="675"/>
      <c r="U255" s="674"/>
      <c r="V255" s="674"/>
      <c r="W255" s="674"/>
      <c r="X255" s="674"/>
      <c r="Y255" s="674"/>
      <c r="Z255" s="467"/>
      <c r="AA255" s="468"/>
      <c r="AB255" s="384"/>
      <c r="AC255" s="384"/>
      <c r="AD255" s="384"/>
      <c r="AE255" s="384"/>
      <c r="AF255" s="384">
        <v>0.5</v>
      </c>
      <c r="AG255" s="384">
        <v>8.9</v>
      </c>
      <c r="AH255" s="791">
        <v>6</v>
      </c>
      <c r="AI255" s="791">
        <v>6</v>
      </c>
      <c r="AJ255" s="791">
        <v>5</v>
      </c>
      <c r="AK255" s="791">
        <v>6</v>
      </c>
      <c r="AL255" s="791">
        <v>5</v>
      </c>
      <c r="AM255" s="791">
        <v>5</v>
      </c>
      <c r="AN255" s="791">
        <v>6</v>
      </c>
    </row>
    <row r="256" spans="1:40" s="9" customFormat="1" ht="12.5">
      <c r="A256" s="389"/>
      <c r="B256" s="674"/>
      <c r="C256" s="674"/>
      <c r="D256" s="674"/>
      <c r="E256" s="674"/>
      <c r="F256" s="674"/>
      <c r="G256" s="674"/>
      <c r="H256" s="674"/>
      <c r="I256" s="674"/>
      <c r="J256" s="674"/>
      <c r="K256" s="674"/>
      <c r="L256" s="674"/>
      <c r="M256" s="676"/>
      <c r="N256" s="676"/>
      <c r="O256" s="675"/>
      <c r="P256" s="674"/>
      <c r="Q256" s="674"/>
      <c r="R256" s="674"/>
      <c r="S256" s="674"/>
      <c r="T256" s="675"/>
      <c r="U256" s="674"/>
      <c r="V256" s="674"/>
      <c r="W256" s="674"/>
      <c r="X256" s="674"/>
      <c r="Y256" s="674"/>
      <c r="Z256" s="467"/>
      <c r="AA256" s="468"/>
      <c r="AB256" s="384"/>
      <c r="AC256" s="384"/>
      <c r="AD256" s="384"/>
      <c r="AE256" s="384"/>
      <c r="AF256" s="384"/>
      <c r="AG256" s="384"/>
      <c r="AH256" s="791"/>
      <c r="AI256" s="791"/>
      <c r="AJ256" s="791"/>
      <c r="AK256" s="791"/>
      <c r="AL256" s="791"/>
      <c r="AM256" s="791"/>
      <c r="AN256" s="791"/>
    </row>
    <row r="257" spans="1:40" s="9" customFormat="1" ht="13">
      <c r="A257" s="376" t="s">
        <v>277</v>
      </c>
      <c r="B257" s="674"/>
      <c r="C257" s="674"/>
      <c r="D257" s="674"/>
      <c r="E257" s="674"/>
      <c r="F257" s="674"/>
      <c r="G257" s="674"/>
      <c r="H257" s="674"/>
      <c r="I257" s="674"/>
      <c r="J257" s="674"/>
      <c r="K257" s="674"/>
      <c r="L257" s="674"/>
      <c r="M257" s="676"/>
      <c r="N257" s="676"/>
      <c r="O257" s="675"/>
      <c r="P257" s="674"/>
      <c r="Q257" s="674"/>
      <c r="R257" s="674"/>
      <c r="S257" s="674"/>
      <c r="T257" s="675"/>
      <c r="U257" s="674"/>
      <c r="V257" s="674"/>
      <c r="W257" s="674"/>
      <c r="X257" s="674"/>
      <c r="Y257" s="674"/>
      <c r="Z257" s="467"/>
      <c r="AA257" s="468"/>
      <c r="AB257" s="384"/>
      <c r="AC257" s="384"/>
      <c r="AD257" s="384"/>
      <c r="AE257" s="384"/>
      <c r="AF257" s="384"/>
      <c r="AG257" s="384"/>
      <c r="AH257" s="791"/>
      <c r="AI257" s="791"/>
      <c r="AJ257" s="791"/>
      <c r="AK257" s="791"/>
      <c r="AL257" s="791"/>
      <c r="AM257" s="791"/>
      <c r="AN257" s="791"/>
    </row>
    <row r="258" spans="1:40" s="9" customFormat="1" ht="12.5">
      <c r="A258" s="389" t="s">
        <v>256</v>
      </c>
      <c r="B258" s="674"/>
      <c r="C258" s="674"/>
      <c r="D258" s="674"/>
      <c r="E258" s="674"/>
      <c r="F258" s="674"/>
      <c r="G258" s="674"/>
      <c r="H258" s="674"/>
      <c r="I258" s="674"/>
      <c r="J258" s="674"/>
      <c r="K258" s="674"/>
      <c r="L258" s="674"/>
      <c r="M258" s="676"/>
      <c r="N258" s="676"/>
      <c r="O258" s="675"/>
      <c r="P258" s="674"/>
      <c r="Q258" s="674"/>
      <c r="R258" s="674"/>
      <c r="S258" s="674"/>
      <c r="T258" s="675">
        <v>726</v>
      </c>
      <c r="U258" s="674">
        <v>702</v>
      </c>
      <c r="V258" s="674">
        <v>776</v>
      </c>
      <c r="W258" s="674">
        <v>799</v>
      </c>
      <c r="X258" s="674">
        <v>994</v>
      </c>
      <c r="Y258" s="674">
        <v>1124</v>
      </c>
      <c r="Z258" s="467">
        <v>1392</v>
      </c>
      <c r="AA258" s="468">
        <v>1572</v>
      </c>
      <c r="AB258" s="384">
        <v>1698.4</v>
      </c>
      <c r="AC258" s="384">
        <v>1875.2</v>
      </c>
      <c r="AD258" s="384">
        <v>1968.7</v>
      </c>
      <c r="AE258" s="384">
        <v>2112.9</v>
      </c>
      <c r="AF258" s="384">
        <v>2187.4</v>
      </c>
      <c r="AG258" s="384">
        <v>2275.6</v>
      </c>
      <c r="AH258" s="791">
        <v>2472.8000000000002</v>
      </c>
      <c r="AI258" s="791">
        <v>2767.9</v>
      </c>
      <c r="AJ258" s="791">
        <v>3057.9</v>
      </c>
      <c r="AK258" s="791">
        <v>3388.8</v>
      </c>
      <c r="AL258" s="791">
        <v>3735.1</v>
      </c>
      <c r="AM258" s="791">
        <v>4109.8</v>
      </c>
      <c r="AN258" s="791">
        <v>4573</v>
      </c>
    </row>
    <row r="259" spans="1:40" s="9" customFormat="1" ht="12.5">
      <c r="A259" s="389" t="s">
        <v>257</v>
      </c>
      <c r="B259" s="674"/>
      <c r="C259" s="674"/>
      <c r="D259" s="674"/>
      <c r="E259" s="674"/>
      <c r="F259" s="674"/>
      <c r="G259" s="674"/>
      <c r="H259" s="674"/>
      <c r="I259" s="674"/>
      <c r="J259" s="674"/>
      <c r="K259" s="674"/>
      <c r="L259" s="674"/>
      <c r="M259" s="676"/>
      <c r="N259" s="676"/>
      <c r="O259" s="675"/>
      <c r="P259" s="674"/>
      <c r="Q259" s="674"/>
      <c r="R259" s="674"/>
      <c r="S259" s="674"/>
      <c r="T259" s="675"/>
      <c r="U259" s="674"/>
      <c r="V259" s="674"/>
      <c r="W259" s="674"/>
      <c r="X259" s="674"/>
      <c r="Y259" s="674"/>
      <c r="Z259" s="467"/>
      <c r="AA259" s="468"/>
      <c r="AB259" s="384"/>
      <c r="AC259" s="384">
        <v>114.3</v>
      </c>
      <c r="AD259" s="384">
        <v>117.6</v>
      </c>
      <c r="AE259" s="384"/>
      <c r="AF259" s="384">
        <v>125.8</v>
      </c>
      <c r="AG259" s="384">
        <v>129.19999999999999</v>
      </c>
      <c r="AH259" s="791">
        <v>135</v>
      </c>
      <c r="AI259" s="791">
        <v>143.9</v>
      </c>
      <c r="AJ259" s="791">
        <v>152.1</v>
      </c>
      <c r="AK259" s="791">
        <v>160.5</v>
      </c>
      <c r="AL259" s="791">
        <v>168.8</v>
      </c>
      <c r="AM259" s="791">
        <v>177.3</v>
      </c>
      <c r="AN259" s="791">
        <v>186.1</v>
      </c>
    </row>
    <row r="260" spans="1:40" s="9" customFormat="1" ht="12.5">
      <c r="A260" s="389" t="s">
        <v>258</v>
      </c>
      <c r="B260" s="674"/>
      <c r="C260" s="674"/>
      <c r="D260" s="674"/>
      <c r="E260" s="674"/>
      <c r="F260" s="674"/>
      <c r="G260" s="674"/>
      <c r="H260" s="674"/>
      <c r="I260" s="674"/>
      <c r="J260" s="674"/>
      <c r="K260" s="674"/>
      <c r="L260" s="674"/>
      <c r="M260" s="676"/>
      <c r="N260" s="676"/>
      <c r="O260" s="675"/>
      <c r="P260" s="674"/>
      <c r="Q260" s="674"/>
      <c r="R260" s="674"/>
      <c r="S260" s="674"/>
      <c r="T260" s="675"/>
      <c r="U260" s="674"/>
      <c r="V260" s="674"/>
      <c r="W260" s="674"/>
      <c r="X260" s="674"/>
      <c r="Y260" s="674"/>
      <c r="Z260" s="467"/>
      <c r="AA260" s="468"/>
      <c r="AB260" s="384"/>
      <c r="AC260" s="384">
        <v>1640</v>
      </c>
      <c r="AD260" s="384">
        <v>1674.6</v>
      </c>
      <c r="AE260" s="384"/>
      <c r="AF260" s="384">
        <v>1738.3</v>
      </c>
      <c r="AG260" s="384">
        <v>1761.9</v>
      </c>
      <c r="AH260" s="791">
        <v>1832.4</v>
      </c>
      <c r="AI260" s="791">
        <v>1924</v>
      </c>
      <c r="AJ260" s="791">
        <v>2010.6</v>
      </c>
      <c r="AK260" s="791">
        <v>2111.1</v>
      </c>
      <c r="AL260" s="791">
        <v>2212.4</v>
      </c>
      <c r="AM260" s="791">
        <v>2318.6</v>
      </c>
      <c r="AN260" s="791">
        <v>2457.6999999999998</v>
      </c>
    </row>
    <row r="261" spans="1:40" s="9" customFormat="1" ht="12.5">
      <c r="A261" s="389" t="s">
        <v>259</v>
      </c>
      <c r="B261" s="674"/>
      <c r="C261" s="674"/>
      <c r="D261" s="674"/>
      <c r="E261" s="674"/>
      <c r="F261" s="674"/>
      <c r="G261" s="674"/>
      <c r="H261" s="674"/>
      <c r="I261" s="674"/>
      <c r="J261" s="674"/>
      <c r="K261" s="674"/>
      <c r="L261" s="674"/>
      <c r="M261" s="676"/>
      <c r="N261" s="676"/>
      <c r="O261" s="675"/>
      <c r="P261" s="674"/>
      <c r="Q261" s="674"/>
      <c r="R261" s="674"/>
      <c r="S261" s="674"/>
      <c r="T261" s="675"/>
      <c r="U261" s="674"/>
      <c r="V261" s="674"/>
      <c r="W261" s="674"/>
      <c r="X261" s="674"/>
      <c r="Y261" s="674"/>
      <c r="Z261" s="467"/>
      <c r="AA261" s="468"/>
      <c r="AB261" s="384"/>
      <c r="AC261" s="384"/>
      <c r="AD261" s="384"/>
      <c r="AE261" s="384"/>
      <c r="AF261" s="384">
        <v>0.7</v>
      </c>
      <c r="AG261" s="384">
        <v>1.4</v>
      </c>
      <c r="AH261" s="791">
        <v>4</v>
      </c>
      <c r="AI261" s="791">
        <v>5</v>
      </c>
      <c r="AJ261" s="791">
        <v>4.5</v>
      </c>
      <c r="AK261" s="791">
        <v>5</v>
      </c>
      <c r="AL261" s="791">
        <v>4.8</v>
      </c>
      <c r="AM261" s="791">
        <v>4.8</v>
      </c>
      <c r="AN261" s="791">
        <v>6</v>
      </c>
    </row>
    <row r="262" spans="1:40" s="9" customFormat="1" ht="12.5">
      <c r="A262" s="389"/>
      <c r="B262" s="674"/>
      <c r="C262" s="674"/>
      <c r="D262" s="674"/>
      <c r="E262" s="674"/>
      <c r="F262" s="674"/>
      <c r="G262" s="674"/>
      <c r="H262" s="674"/>
      <c r="I262" s="674"/>
      <c r="J262" s="674"/>
      <c r="K262" s="674"/>
      <c r="L262" s="674"/>
      <c r="M262" s="676"/>
      <c r="N262" s="676"/>
      <c r="O262" s="675"/>
      <c r="P262" s="674"/>
      <c r="Q262" s="674"/>
      <c r="R262" s="674"/>
      <c r="S262" s="674"/>
      <c r="T262" s="675"/>
      <c r="U262" s="674"/>
      <c r="V262" s="674"/>
      <c r="W262" s="674"/>
      <c r="X262" s="674"/>
      <c r="Y262" s="674"/>
      <c r="Z262" s="467"/>
      <c r="AA262" s="468"/>
      <c r="AB262" s="384"/>
      <c r="AC262" s="384"/>
      <c r="AD262" s="384"/>
      <c r="AE262" s="384"/>
      <c r="AF262" s="384"/>
      <c r="AG262" s="384"/>
      <c r="AH262" s="791"/>
      <c r="AI262" s="791"/>
      <c r="AJ262" s="791"/>
      <c r="AK262" s="791"/>
      <c r="AL262" s="791"/>
      <c r="AM262" s="791"/>
      <c r="AN262" s="791"/>
    </row>
    <row r="263" spans="1:40" s="9" customFormat="1" ht="13">
      <c r="A263" s="376" t="s">
        <v>278</v>
      </c>
      <c r="B263" s="674"/>
      <c r="C263" s="674"/>
      <c r="D263" s="674"/>
      <c r="E263" s="674"/>
      <c r="F263" s="674"/>
      <c r="G263" s="674"/>
      <c r="H263" s="674"/>
      <c r="I263" s="674"/>
      <c r="J263" s="674"/>
      <c r="K263" s="674"/>
      <c r="L263" s="674"/>
      <c r="M263" s="676"/>
      <c r="N263" s="676"/>
      <c r="O263" s="675"/>
      <c r="P263" s="674"/>
      <c r="Q263" s="674"/>
      <c r="R263" s="674"/>
      <c r="S263" s="674"/>
      <c r="T263" s="675"/>
      <c r="U263" s="674"/>
      <c r="V263" s="674"/>
      <c r="W263" s="674"/>
      <c r="X263" s="674"/>
      <c r="Y263" s="674"/>
      <c r="Z263" s="674"/>
      <c r="AA263" s="468"/>
      <c r="AB263" s="146"/>
      <c r="AC263" s="146"/>
      <c r="AD263" s="146"/>
      <c r="AE263" s="146"/>
      <c r="AF263" s="146"/>
      <c r="AG263" s="146"/>
      <c r="AH263" s="792"/>
      <c r="AI263" s="792"/>
      <c r="AJ263" s="792"/>
      <c r="AK263" s="792"/>
      <c r="AL263" s="792"/>
      <c r="AM263" s="792"/>
      <c r="AN263" s="792"/>
    </row>
    <row r="264" spans="1:40" s="9" customFormat="1" ht="12.5">
      <c r="A264" s="389" t="s">
        <v>264</v>
      </c>
      <c r="B264" s="674">
        <v>421.9</v>
      </c>
      <c r="C264" s="674">
        <v>551.29999999999995</v>
      </c>
      <c r="D264" s="674">
        <v>588.1</v>
      </c>
      <c r="E264" s="674">
        <v>649.6</v>
      </c>
      <c r="F264" s="674">
        <v>711.4</v>
      </c>
      <c r="G264" s="674">
        <v>807.4</v>
      </c>
      <c r="H264" s="674">
        <v>859</v>
      </c>
      <c r="I264" s="674">
        <v>883.5</v>
      </c>
      <c r="J264" s="674">
        <v>963.4</v>
      </c>
      <c r="K264" s="674"/>
      <c r="L264" s="674">
        <v>1225.0999999999999</v>
      </c>
      <c r="M264" s="676"/>
      <c r="N264" s="676"/>
      <c r="O264" s="675">
        <v>1351.8</v>
      </c>
      <c r="P264" s="674">
        <v>1403.1</v>
      </c>
      <c r="Q264" s="674">
        <v>1395</v>
      </c>
      <c r="R264" s="674">
        <v>1447.9</v>
      </c>
      <c r="S264" s="674">
        <v>1526.8</v>
      </c>
      <c r="T264" s="675"/>
      <c r="U264" s="674"/>
      <c r="V264" s="674"/>
      <c r="W264" s="674"/>
      <c r="X264" s="674"/>
      <c r="Y264" s="674"/>
      <c r="Z264" s="674"/>
      <c r="AA264" s="468"/>
      <c r="AB264" s="146"/>
      <c r="AC264" s="146"/>
      <c r="AD264" s="146"/>
      <c r="AE264" s="146"/>
      <c r="AF264" s="146"/>
      <c r="AG264" s="146"/>
      <c r="AH264" s="792"/>
      <c r="AI264" s="792"/>
      <c r="AJ264" s="792"/>
      <c r="AK264" s="792"/>
      <c r="AL264" s="792"/>
      <c r="AM264" s="792"/>
      <c r="AN264" s="792"/>
    </row>
    <row r="265" spans="1:40" s="9" customFormat="1" ht="12.5">
      <c r="A265" s="389" t="s">
        <v>257</v>
      </c>
      <c r="B265" s="389"/>
      <c r="C265" s="389"/>
      <c r="D265" s="389"/>
      <c r="E265" s="389"/>
      <c r="F265" s="389"/>
      <c r="G265" s="676"/>
      <c r="H265" s="676"/>
      <c r="I265" s="676"/>
      <c r="J265" s="676"/>
      <c r="K265" s="676"/>
      <c r="L265" s="676"/>
      <c r="M265" s="676"/>
      <c r="N265" s="676"/>
      <c r="O265" s="675">
        <v>115.2</v>
      </c>
      <c r="P265" s="674">
        <v>123.9</v>
      </c>
      <c r="Q265" s="674">
        <v>126.2</v>
      </c>
      <c r="R265" s="674">
        <v>128.5</v>
      </c>
      <c r="S265" s="674">
        <v>131.5</v>
      </c>
      <c r="T265" s="675"/>
      <c r="U265" s="674"/>
      <c r="V265" s="674"/>
      <c r="W265" s="674"/>
      <c r="X265" s="674"/>
      <c r="Y265" s="674"/>
      <c r="Z265" s="674"/>
      <c r="AA265" s="468"/>
      <c r="AB265" s="146"/>
      <c r="AC265" s="146"/>
      <c r="AD265" s="146"/>
      <c r="AE265" s="146"/>
      <c r="AF265" s="146"/>
      <c r="AG265" s="146"/>
      <c r="AH265" s="792"/>
      <c r="AI265" s="792"/>
      <c r="AJ265" s="792"/>
      <c r="AK265" s="792"/>
      <c r="AL265" s="792"/>
      <c r="AM265" s="792"/>
      <c r="AN265" s="792"/>
    </row>
    <row r="266" spans="1:40" s="9" customFormat="1" ht="12.5">
      <c r="A266" s="389" t="s">
        <v>258</v>
      </c>
      <c r="B266" s="389"/>
      <c r="C266" s="389"/>
      <c r="D266" s="389"/>
      <c r="E266" s="389"/>
      <c r="F266" s="389"/>
      <c r="G266" s="676"/>
      <c r="H266" s="676"/>
      <c r="I266" s="676"/>
      <c r="J266" s="676"/>
      <c r="K266" s="676"/>
      <c r="L266" s="676"/>
      <c r="M266" s="676"/>
      <c r="N266" s="676"/>
      <c r="O266" s="675">
        <v>1173.7</v>
      </c>
      <c r="P266" s="674">
        <v>1132.9000000000001</v>
      </c>
      <c r="Q266" s="674">
        <v>105.5</v>
      </c>
      <c r="R266" s="674">
        <v>1127.0999999999999</v>
      </c>
      <c r="S266" s="674">
        <v>1160.7</v>
      </c>
      <c r="T266" s="675"/>
      <c r="U266" s="674"/>
      <c r="V266" s="674"/>
      <c r="W266" s="674"/>
      <c r="X266" s="674"/>
      <c r="Y266" s="674"/>
      <c r="Z266" s="674"/>
      <c r="AA266" s="468"/>
      <c r="AB266" s="146"/>
      <c r="AC266" s="146"/>
      <c r="AD266" s="146"/>
      <c r="AE266" s="146"/>
      <c r="AF266" s="146"/>
      <c r="AG266" s="146"/>
      <c r="AH266" s="792"/>
      <c r="AI266" s="792"/>
      <c r="AJ266" s="792"/>
      <c r="AK266" s="792"/>
      <c r="AL266" s="792"/>
      <c r="AM266" s="792"/>
      <c r="AN266" s="792"/>
    </row>
    <row r="267" spans="1:40" s="9" customFormat="1" ht="12.5">
      <c r="A267" s="389" t="s">
        <v>259</v>
      </c>
      <c r="B267" s="389"/>
      <c r="C267" s="389"/>
      <c r="D267" s="389"/>
      <c r="E267" s="389"/>
      <c r="F267" s="389"/>
      <c r="G267" s="676"/>
      <c r="H267" s="676"/>
      <c r="I267" s="676"/>
      <c r="J267" s="676"/>
      <c r="K267" s="676"/>
      <c r="L267" s="676"/>
      <c r="M267" s="676"/>
      <c r="N267" s="676"/>
      <c r="O267" s="675">
        <v>2.9</v>
      </c>
      <c r="P267" s="674">
        <v>-3.5</v>
      </c>
      <c r="Q267" s="674">
        <v>-2.4</v>
      </c>
      <c r="R267" s="674">
        <v>2</v>
      </c>
      <c r="S267" s="674">
        <v>3</v>
      </c>
      <c r="T267" s="675"/>
      <c r="U267" s="674"/>
      <c r="V267" s="674"/>
      <c r="W267" s="674"/>
      <c r="X267" s="674"/>
      <c r="Y267" s="674"/>
      <c r="Z267" s="674"/>
      <c r="AA267" s="468"/>
      <c r="AB267" s="146"/>
      <c r="AC267" s="146"/>
      <c r="AD267" s="146"/>
      <c r="AE267" s="146"/>
      <c r="AF267" s="146"/>
      <c r="AG267" s="146"/>
      <c r="AH267" s="792"/>
      <c r="AI267" s="792"/>
      <c r="AJ267" s="792"/>
      <c r="AK267" s="792"/>
      <c r="AL267" s="792"/>
      <c r="AM267" s="792"/>
      <c r="AN267" s="792"/>
    </row>
    <row r="268" spans="1:40" s="9" customFormat="1" ht="12.5">
      <c r="A268" s="389"/>
      <c r="B268" s="389"/>
      <c r="C268" s="389"/>
      <c r="D268" s="389"/>
      <c r="E268" s="389"/>
      <c r="F268" s="389"/>
      <c r="G268" s="676"/>
      <c r="H268" s="676"/>
      <c r="I268" s="676"/>
      <c r="J268" s="676"/>
      <c r="K268" s="676"/>
      <c r="L268" s="676"/>
      <c r="M268" s="676"/>
      <c r="N268" s="676"/>
      <c r="O268" s="675"/>
      <c r="P268" s="674"/>
      <c r="Q268" s="674"/>
      <c r="R268" s="674"/>
      <c r="S268" s="674"/>
      <c r="T268" s="675"/>
      <c r="U268" s="674"/>
      <c r="V268" s="674"/>
      <c r="W268" s="674"/>
      <c r="X268" s="674"/>
      <c r="Y268" s="674"/>
      <c r="Z268" s="674"/>
      <c r="AA268" s="468"/>
      <c r="AB268" s="146"/>
      <c r="AC268" s="146"/>
      <c r="AD268" s="146"/>
      <c r="AE268" s="146"/>
      <c r="AF268" s="146"/>
      <c r="AG268" s="146"/>
      <c r="AH268" s="792"/>
      <c r="AI268" s="792"/>
      <c r="AJ268" s="792"/>
      <c r="AK268" s="792"/>
      <c r="AL268" s="792"/>
      <c r="AM268" s="792"/>
      <c r="AN268" s="792"/>
    </row>
    <row r="269" spans="1:40" s="9" customFormat="1" ht="13">
      <c r="A269" s="376" t="s">
        <v>279</v>
      </c>
      <c r="B269" s="389"/>
      <c r="C269" s="389"/>
      <c r="D269" s="389"/>
      <c r="E269" s="389"/>
      <c r="F269" s="389"/>
      <c r="G269" s="676"/>
      <c r="H269" s="676"/>
      <c r="I269" s="676"/>
      <c r="J269" s="676"/>
      <c r="K269" s="676"/>
      <c r="L269" s="676"/>
      <c r="M269" s="676"/>
      <c r="N269" s="676"/>
      <c r="O269" s="675"/>
      <c r="P269" s="674"/>
      <c r="Q269" s="674"/>
      <c r="R269" s="674"/>
      <c r="S269" s="674"/>
      <c r="T269" s="675"/>
      <c r="U269" s="674"/>
      <c r="V269" s="674"/>
      <c r="W269" s="674"/>
      <c r="X269" s="674"/>
      <c r="Y269" s="674"/>
      <c r="Z269" s="674"/>
      <c r="AA269" s="468"/>
      <c r="AB269" s="146"/>
      <c r="AC269" s="146"/>
      <c r="AD269" s="146"/>
      <c r="AE269" s="146"/>
      <c r="AF269" s="146"/>
      <c r="AG269" s="146"/>
      <c r="AH269" s="792"/>
      <c r="AI269" s="792"/>
      <c r="AJ269" s="792"/>
      <c r="AK269" s="792"/>
      <c r="AL269" s="792"/>
      <c r="AM269" s="792"/>
      <c r="AN269" s="792"/>
    </row>
    <row r="270" spans="1:40" s="9" customFormat="1" ht="12.5">
      <c r="A270" s="389" t="s">
        <v>256</v>
      </c>
      <c r="B270" s="389"/>
      <c r="C270" s="389"/>
      <c r="D270" s="389"/>
      <c r="E270" s="389"/>
      <c r="F270" s="389"/>
      <c r="G270" s="676"/>
      <c r="H270" s="676"/>
      <c r="I270" s="676"/>
      <c r="J270" s="676"/>
      <c r="K270" s="676"/>
      <c r="L270" s="676"/>
      <c r="M270" s="676"/>
      <c r="N270" s="676"/>
      <c r="O270" s="675"/>
      <c r="P270" s="674"/>
      <c r="Q270" s="674"/>
      <c r="R270" s="674"/>
      <c r="S270" s="674"/>
      <c r="T270" s="675">
        <v>507</v>
      </c>
      <c r="U270" s="674">
        <v>531</v>
      </c>
      <c r="V270" s="674">
        <v>590</v>
      </c>
      <c r="W270" s="674">
        <v>676</v>
      </c>
      <c r="X270" s="674">
        <v>773</v>
      </c>
      <c r="Y270" s="674">
        <v>869</v>
      </c>
      <c r="Z270" s="674">
        <v>974</v>
      </c>
      <c r="AA270" s="468">
        <v>1069</v>
      </c>
      <c r="AB270" s="146">
        <v>1150.0999999999999</v>
      </c>
      <c r="AC270" s="146">
        <v>1374.8</v>
      </c>
      <c r="AD270" s="146">
        <v>1436</v>
      </c>
      <c r="AE270" s="146">
        <v>1515.7</v>
      </c>
      <c r="AF270" s="146">
        <v>1573.5</v>
      </c>
      <c r="AG270" s="146">
        <v>1771.3</v>
      </c>
      <c r="AH270" s="792">
        <v>1998.8</v>
      </c>
      <c r="AI270" s="792">
        <v>2258.6999999999998</v>
      </c>
      <c r="AJ270" s="792">
        <v>2507.1999999999998</v>
      </c>
      <c r="AK270" s="792">
        <v>2778.5</v>
      </c>
      <c r="AL270" s="792">
        <v>3068.3</v>
      </c>
      <c r="AM270" s="792">
        <v>3382.6</v>
      </c>
      <c r="AN270" s="792">
        <v>3763.8</v>
      </c>
    </row>
    <row r="271" spans="1:40" s="9" customFormat="1" ht="12.5">
      <c r="A271" s="389" t="s">
        <v>257</v>
      </c>
      <c r="B271" s="389"/>
      <c r="C271" s="389"/>
      <c r="D271" s="389"/>
      <c r="E271" s="389"/>
      <c r="F271" s="389"/>
      <c r="G271" s="676"/>
      <c r="H271" s="676"/>
      <c r="I271" s="676"/>
      <c r="J271" s="676"/>
      <c r="K271" s="676"/>
      <c r="L271" s="676"/>
      <c r="M271" s="676"/>
      <c r="N271" s="676"/>
      <c r="O271" s="675"/>
      <c r="P271" s="674"/>
      <c r="Q271" s="674"/>
      <c r="R271" s="674"/>
      <c r="S271" s="674"/>
      <c r="T271" s="675"/>
      <c r="U271" s="674"/>
      <c r="V271" s="674"/>
      <c r="W271" s="674"/>
      <c r="X271" s="674"/>
      <c r="Y271" s="674"/>
      <c r="Z271" s="674"/>
      <c r="AA271" s="468"/>
      <c r="AB271" s="146"/>
      <c r="AC271" s="146">
        <v>123.1</v>
      </c>
      <c r="AD271" s="146">
        <v>124.8</v>
      </c>
      <c r="AE271" s="146"/>
      <c r="AF271" s="146">
        <v>128.6</v>
      </c>
      <c r="AG271" s="146">
        <v>131.9</v>
      </c>
      <c r="AH271" s="792">
        <v>137.80000000000001</v>
      </c>
      <c r="AI271" s="792">
        <v>146.9</v>
      </c>
      <c r="AJ271" s="792">
        <v>155.30000000000001</v>
      </c>
      <c r="AK271" s="792">
        <v>163.9</v>
      </c>
      <c r="AL271" s="792">
        <v>172.4</v>
      </c>
      <c r="AM271" s="792">
        <v>181</v>
      </c>
      <c r="AN271" s="792">
        <v>190</v>
      </c>
    </row>
    <row r="272" spans="1:40" s="9" customFormat="1" ht="12.5">
      <c r="A272" s="389" t="s">
        <v>258</v>
      </c>
      <c r="B272" s="389"/>
      <c r="C272" s="389"/>
      <c r="D272" s="389"/>
      <c r="E272" s="389"/>
      <c r="F272" s="389"/>
      <c r="G272" s="676"/>
      <c r="H272" s="676"/>
      <c r="I272" s="676"/>
      <c r="J272" s="676"/>
      <c r="K272" s="676"/>
      <c r="L272" s="676"/>
      <c r="M272" s="676"/>
      <c r="N272" s="676"/>
      <c r="O272" s="675"/>
      <c r="P272" s="674"/>
      <c r="Q272" s="674"/>
      <c r="R272" s="674"/>
      <c r="S272" s="674"/>
      <c r="T272" s="675"/>
      <c r="U272" s="674"/>
      <c r="V272" s="674"/>
      <c r="W272" s="674"/>
      <c r="X272" s="674"/>
      <c r="Y272" s="674"/>
      <c r="Z272" s="674"/>
      <c r="AA272" s="468"/>
      <c r="AB272" s="146"/>
      <c r="AC272" s="146">
        <v>1116.8</v>
      </c>
      <c r="AD272" s="146">
        <v>1150.3</v>
      </c>
      <c r="AE272" s="146"/>
      <c r="AF272" s="146">
        <v>1223.3</v>
      </c>
      <c r="AG272" s="146">
        <v>1343.3</v>
      </c>
      <c r="AH272" s="792">
        <v>1450.8</v>
      </c>
      <c r="AI272" s="792">
        <v>1537.8</v>
      </c>
      <c r="AJ272" s="792">
        <v>1614.7</v>
      </c>
      <c r="AK272" s="792">
        <v>1695.5</v>
      </c>
      <c r="AL272" s="792">
        <v>1780.2</v>
      </c>
      <c r="AM272" s="792">
        <v>1869.2</v>
      </c>
      <c r="AN272" s="792">
        <v>1981.4</v>
      </c>
    </row>
    <row r="273" spans="1:40" s="9" customFormat="1" ht="12.5">
      <c r="A273" s="389" t="s">
        <v>259</v>
      </c>
      <c r="B273" s="389"/>
      <c r="C273" s="389"/>
      <c r="D273" s="389"/>
      <c r="E273" s="389"/>
      <c r="F273" s="389"/>
      <c r="G273" s="676"/>
      <c r="H273" s="676"/>
      <c r="I273" s="676"/>
      <c r="J273" s="676"/>
      <c r="K273" s="676"/>
      <c r="L273" s="676"/>
      <c r="M273" s="676"/>
      <c r="N273" s="676"/>
      <c r="O273" s="675"/>
      <c r="P273" s="674"/>
      <c r="Q273" s="674"/>
      <c r="R273" s="674"/>
      <c r="S273" s="674"/>
      <c r="T273" s="675"/>
      <c r="U273" s="674"/>
      <c r="V273" s="674"/>
      <c r="W273" s="674"/>
      <c r="X273" s="674"/>
      <c r="Y273" s="674"/>
      <c r="Z273" s="674"/>
      <c r="AA273" s="468"/>
      <c r="AB273" s="146"/>
      <c r="AC273" s="146"/>
      <c r="AD273" s="146"/>
      <c r="AE273" s="146"/>
      <c r="AF273" s="146">
        <v>0.7</v>
      </c>
      <c r="AG273" s="146">
        <v>9.8000000000000007</v>
      </c>
      <c r="AH273" s="792">
        <v>8</v>
      </c>
      <c r="AI273" s="792">
        <v>6</v>
      </c>
      <c r="AJ273" s="792">
        <v>5</v>
      </c>
      <c r="AK273" s="792">
        <v>5</v>
      </c>
      <c r="AL273" s="792">
        <v>5</v>
      </c>
      <c r="AM273" s="792">
        <v>5</v>
      </c>
      <c r="AN273" s="792">
        <v>6</v>
      </c>
    </row>
    <row r="274" spans="1:40" s="9" customFormat="1" ht="12.5">
      <c r="A274" s="389"/>
      <c r="B274" s="389"/>
      <c r="C274" s="389"/>
      <c r="D274" s="389"/>
      <c r="E274" s="389"/>
      <c r="F274" s="389"/>
      <c r="G274" s="676"/>
      <c r="H274" s="676"/>
      <c r="I274" s="676"/>
      <c r="J274" s="676"/>
      <c r="K274" s="676"/>
      <c r="L274" s="676"/>
      <c r="M274" s="676"/>
      <c r="N274" s="676"/>
      <c r="O274" s="675"/>
      <c r="P274" s="674"/>
      <c r="Q274" s="674"/>
      <c r="R274" s="674"/>
      <c r="S274" s="674"/>
      <c r="T274" s="675"/>
      <c r="U274" s="674"/>
      <c r="V274" s="674"/>
      <c r="W274" s="674"/>
      <c r="X274" s="674"/>
      <c r="Y274" s="674"/>
      <c r="Z274" s="674"/>
      <c r="AA274" s="468"/>
      <c r="AB274" s="146"/>
      <c r="AC274" s="146"/>
      <c r="AD274" s="146"/>
      <c r="AE274" s="146"/>
      <c r="AF274" s="146"/>
      <c r="AG274" s="146"/>
      <c r="AH274" s="792"/>
      <c r="AI274" s="792"/>
      <c r="AJ274" s="792"/>
      <c r="AK274" s="792"/>
      <c r="AL274" s="792"/>
      <c r="AM274" s="792"/>
      <c r="AN274" s="792"/>
    </row>
    <row r="275" spans="1:40" s="9" customFormat="1" ht="13">
      <c r="A275" s="376" t="s">
        <v>280</v>
      </c>
      <c r="B275" s="389"/>
      <c r="C275" s="389"/>
      <c r="D275" s="389"/>
      <c r="E275" s="389"/>
      <c r="F275" s="389"/>
      <c r="G275" s="676"/>
      <c r="H275" s="676"/>
      <c r="I275" s="676"/>
      <c r="J275" s="676"/>
      <c r="K275" s="676"/>
      <c r="L275" s="676"/>
      <c r="M275" s="676"/>
      <c r="N275" s="676"/>
      <c r="O275" s="675"/>
      <c r="P275" s="674"/>
      <c r="Q275" s="674"/>
      <c r="R275" s="674"/>
      <c r="S275" s="674"/>
      <c r="T275" s="675"/>
      <c r="U275" s="674"/>
      <c r="V275" s="674"/>
      <c r="W275" s="674"/>
      <c r="X275" s="674"/>
      <c r="Y275" s="674"/>
      <c r="Z275" s="674"/>
      <c r="AA275" s="468"/>
      <c r="AB275" s="146"/>
      <c r="AC275" s="146"/>
      <c r="AD275" s="146"/>
      <c r="AE275" s="146"/>
      <c r="AF275" s="146"/>
      <c r="AG275" s="146"/>
      <c r="AH275" s="792"/>
      <c r="AI275" s="792"/>
      <c r="AJ275" s="792"/>
      <c r="AK275" s="792"/>
      <c r="AL275" s="792"/>
      <c r="AM275" s="792"/>
      <c r="AN275" s="792"/>
    </row>
    <row r="276" spans="1:40" s="9" customFormat="1" ht="12.5">
      <c r="A276" s="389" t="s">
        <v>256</v>
      </c>
      <c r="B276" s="389"/>
      <c r="C276" s="389"/>
      <c r="D276" s="389"/>
      <c r="E276" s="389"/>
      <c r="F276" s="389"/>
      <c r="G276" s="676"/>
      <c r="H276" s="676"/>
      <c r="I276" s="676"/>
      <c r="J276" s="676"/>
      <c r="K276" s="676"/>
      <c r="L276" s="676"/>
      <c r="M276" s="676"/>
      <c r="N276" s="676"/>
      <c r="O276" s="675"/>
      <c r="P276" s="674"/>
      <c r="Q276" s="674"/>
      <c r="R276" s="674"/>
      <c r="S276" s="674"/>
      <c r="T276" s="675">
        <v>116</v>
      </c>
      <c r="U276" s="674">
        <v>134</v>
      </c>
      <c r="V276" s="674">
        <v>146</v>
      </c>
      <c r="W276" s="674">
        <v>265</v>
      </c>
      <c r="X276" s="674">
        <v>353</v>
      </c>
      <c r="Y276" s="674">
        <v>468</v>
      </c>
      <c r="Z276" s="674">
        <v>501</v>
      </c>
      <c r="AA276" s="468">
        <v>493</v>
      </c>
      <c r="AB276" s="146">
        <v>502.2</v>
      </c>
      <c r="AC276" s="146">
        <v>453.9</v>
      </c>
      <c r="AD276" s="146">
        <v>471.7</v>
      </c>
      <c r="AE276" s="146">
        <v>503.1</v>
      </c>
      <c r="AF276" s="146">
        <v>540</v>
      </c>
      <c r="AG276" s="146">
        <v>487.5</v>
      </c>
      <c r="AH276" s="792">
        <v>534.79999999999995</v>
      </c>
      <c r="AI276" s="792">
        <v>595.79999999999995</v>
      </c>
      <c r="AJ276" s="792">
        <v>661.4</v>
      </c>
      <c r="AK276" s="792">
        <v>726</v>
      </c>
      <c r="AL276" s="792">
        <v>794.1</v>
      </c>
      <c r="AM276" s="792">
        <v>872.9</v>
      </c>
      <c r="AN276" s="792">
        <v>959.4</v>
      </c>
    </row>
    <row r="277" spans="1:40" s="9" customFormat="1" ht="12.5">
      <c r="A277" s="389" t="s">
        <v>257</v>
      </c>
      <c r="B277" s="389"/>
      <c r="C277" s="389"/>
      <c r="D277" s="389"/>
      <c r="E277" s="389"/>
      <c r="F277" s="389"/>
      <c r="G277" s="676"/>
      <c r="H277" s="676"/>
      <c r="I277" s="676"/>
      <c r="J277" s="676"/>
      <c r="K277" s="676"/>
      <c r="L277" s="676"/>
      <c r="M277" s="676"/>
      <c r="N277" s="676"/>
      <c r="O277" s="675"/>
      <c r="P277" s="674"/>
      <c r="Q277" s="674"/>
      <c r="R277" s="674"/>
      <c r="S277" s="674"/>
      <c r="T277" s="675"/>
      <c r="U277" s="674"/>
      <c r="V277" s="674"/>
      <c r="W277" s="674"/>
      <c r="X277" s="674"/>
      <c r="Y277" s="674"/>
      <c r="Z277" s="674"/>
      <c r="AA277" s="468"/>
      <c r="AB277" s="146"/>
      <c r="AC277" s="146">
        <v>113.5</v>
      </c>
      <c r="AD277" s="146">
        <v>121.9</v>
      </c>
      <c r="AE277" s="146"/>
      <c r="AF277" s="146">
        <v>133.4</v>
      </c>
      <c r="AG277" s="146">
        <v>140</v>
      </c>
      <c r="AH277" s="792">
        <v>146.30000000000001</v>
      </c>
      <c r="AI277" s="792">
        <v>156</v>
      </c>
      <c r="AJ277" s="792">
        <v>164.9</v>
      </c>
      <c r="AK277" s="792">
        <v>174.1</v>
      </c>
      <c r="AL277" s="792">
        <v>183.1</v>
      </c>
      <c r="AM277" s="792">
        <v>192.2</v>
      </c>
      <c r="AN277" s="792">
        <v>201.8</v>
      </c>
    </row>
    <row r="278" spans="1:40" s="9" customFormat="1" ht="12.5">
      <c r="A278" s="389" t="s">
        <v>258</v>
      </c>
      <c r="B278" s="389"/>
      <c r="C278" s="389"/>
      <c r="D278" s="389"/>
      <c r="E278" s="389"/>
      <c r="F278" s="389"/>
      <c r="G278" s="676"/>
      <c r="H278" s="676"/>
      <c r="I278" s="676"/>
      <c r="J278" s="676"/>
      <c r="K278" s="676"/>
      <c r="L278" s="676"/>
      <c r="M278" s="676"/>
      <c r="N278" s="676"/>
      <c r="O278" s="675"/>
      <c r="P278" s="674"/>
      <c r="Q278" s="674"/>
      <c r="R278" s="674"/>
      <c r="S278" s="674"/>
      <c r="T278" s="675"/>
      <c r="U278" s="674"/>
      <c r="V278" s="674"/>
      <c r="W278" s="674"/>
      <c r="X278" s="674"/>
      <c r="Y278" s="674"/>
      <c r="Z278" s="674"/>
      <c r="AA278" s="468"/>
      <c r="AB278" s="146"/>
      <c r="AC278" s="146">
        <v>399.8</v>
      </c>
      <c r="AD278" s="146">
        <v>387</v>
      </c>
      <c r="AE278" s="146"/>
      <c r="AF278" s="146">
        <v>404.7</v>
      </c>
      <c r="AG278" s="146">
        <v>348.1</v>
      </c>
      <c r="AH278" s="792">
        <v>365.5</v>
      </c>
      <c r="AI278" s="792">
        <v>381.9</v>
      </c>
      <c r="AJ278" s="792">
        <v>401</v>
      </c>
      <c r="AK278" s="792">
        <v>417.1</v>
      </c>
      <c r="AL278" s="792">
        <v>433.8</v>
      </c>
      <c r="AM278" s="792">
        <v>454.1</v>
      </c>
      <c r="AN278" s="792">
        <v>475.5</v>
      </c>
    </row>
    <row r="279" spans="1:40" s="9" customFormat="1" ht="12.5">
      <c r="A279" s="389" t="s">
        <v>259</v>
      </c>
      <c r="B279" s="389"/>
      <c r="C279" s="389"/>
      <c r="D279" s="389"/>
      <c r="E279" s="389"/>
      <c r="F279" s="389"/>
      <c r="G279" s="676"/>
      <c r="H279" s="676"/>
      <c r="I279" s="676"/>
      <c r="J279" s="676"/>
      <c r="K279" s="676"/>
      <c r="L279" s="676"/>
      <c r="M279" s="676"/>
      <c r="N279" s="676"/>
      <c r="O279" s="675"/>
      <c r="P279" s="674"/>
      <c r="Q279" s="674"/>
      <c r="R279" s="674"/>
      <c r="S279" s="674"/>
      <c r="T279" s="675"/>
      <c r="U279" s="674"/>
      <c r="V279" s="674"/>
      <c r="W279" s="674"/>
      <c r="X279" s="674"/>
      <c r="Y279" s="674"/>
      <c r="Z279" s="674"/>
      <c r="AA279" s="468"/>
      <c r="AB279" s="146"/>
      <c r="AC279" s="146"/>
      <c r="AD279" s="146"/>
      <c r="AE279" s="146"/>
      <c r="AF279" s="146">
        <v>3.4</v>
      </c>
      <c r="AG279" s="146">
        <v>-14</v>
      </c>
      <c r="AH279" s="792">
        <v>5</v>
      </c>
      <c r="AI279" s="792">
        <v>4.5</v>
      </c>
      <c r="AJ279" s="792">
        <v>5</v>
      </c>
      <c r="AK279" s="792">
        <v>4</v>
      </c>
      <c r="AL279" s="792">
        <v>4</v>
      </c>
      <c r="AM279" s="792">
        <v>4.7</v>
      </c>
      <c r="AN279" s="792">
        <v>4.7</v>
      </c>
    </row>
    <row r="280" spans="1:40" s="9" customFormat="1" ht="12.5">
      <c r="A280" s="389"/>
      <c r="B280" s="389"/>
      <c r="C280" s="389"/>
      <c r="D280" s="389"/>
      <c r="E280" s="389"/>
      <c r="F280" s="389"/>
      <c r="G280" s="676"/>
      <c r="H280" s="676"/>
      <c r="I280" s="676"/>
      <c r="J280" s="676"/>
      <c r="K280" s="676"/>
      <c r="L280" s="676"/>
      <c r="M280" s="676"/>
      <c r="N280" s="676"/>
      <c r="O280" s="675"/>
      <c r="P280" s="674"/>
      <c r="Q280" s="674"/>
      <c r="R280" s="674"/>
      <c r="S280" s="674"/>
      <c r="T280" s="675"/>
      <c r="U280" s="674"/>
      <c r="V280" s="674"/>
      <c r="W280" s="674"/>
      <c r="X280" s="674"/>
      <c r="Y280" s="674"/>
      <c r="Z280" s="674"/>
      <c r="AA280" s="468"/>
      <c r="AB280" s="146"/>
      <c r="AC280" s="146"/>
      <c r="AD280" s="146"/>
      <c r="AE280" s="146"/>
      <c r="AF280" s="146"/>
      <c r="AG280" s="146"/>
      <c r="AH280" s="792"/>
      <c r="AI280" s="792"/>
      <c r="AJ280" s="792"/>
      <c r="AK280" s="792"/>
      <c r="AL280" s="792"/>
      <c r="AM280" s="792"/>
      <c r="AN280" s="792"/>
    </row>
    <row r="281" spans="1:40" s="9" customFormat="1" ht="12.5">
      <c r="A281" s="389"/>
      <c r="B281" s="389"/>
      <c r="C281" s="389"/>
      <c r="D281" s="389"/>
      <c r="E281" s="389"/>
      <c r="F281" s="389"/>
      <c r="G281" s="676"/>
      <c r="H281" s="676"/>
      <c r="I281" s="676"/>
      <c r="J281" s="676"/>
      <c r="K281" s="676"/>
      <c r="L281" s="676"/>
      <c r="M281" s="676"/>
      <c r="N281" s="676"/>
      <c r="O281" s="675"/>
      <c r="P281" s="674"/>
      <c r="Q281" s="674"/>
      <c r="R281" s="674"/>
      <c r="S281" s="674"/>
      <c r="T281" s="675"/>
      <c r="U281" s="674"/>
      <c r="V281" s="674"/>
      <c r="W281" s="674"/>
      <c r="X281" s="674"/>
      <c r="Y281" s="674"/>
      <c r="Z281" s="467"/>
      <c r="AA281" s="674"/>
      <c r="AB281" s="384"/>
      <c r="AC281" s="384"/>
      <c r="AD281" s="384"/>
      <c r="AE281" s="384"/>
      <c r="AF281" s="384"/>
      <c r="AG281" s="384"/>
      <c r="AH281" s="791"/>
      <c r="AI281" s="791"/>
      <c r="AJ281" s="791"/>
      <c r="AK281" s="791"/>
      <c r="AL281" s="791"/>
      <c r="AM281" s="791"/>
      <c r="AN281" s="791"/>
    </row>
    <row r="282" spans="1:40" s="9" customFormat="1" ht="20.149999999999999" customHeight="1">
      <c r="A282" s="677" t="s">
        <v>281</v>
      </c>
      <c r="B282" s="677"/>
      <c r="C282" s="677"/>
      <c r="D282" s="677"/>
      <c r="E282" s="677"/>
      <c r="F282" s="677"/>
      <c r="G282" s="678"/>
      <c r="H282" s="678"/>
      <c r="I282" s="678"/>
      <c r="J282" s="678"/>
      <c r="K282" s="678"/>
      <c r="L282" s="678"/>
      <c r="M282" s="678"/>
      <c r="N282" s="678"/>
      <c r="O282" s="679"/>
      <c r="P282" s="678"/>
      <c r="Q282" s="678"/>
      <c r="R282" s="678"/>
      <c r="S282" s="678"/>
      <c r="T282" s="679"/>
      <c r="U282" s="678"/>
      <c r="V282" s="678"/>
      <c r="W282" s="678"/>
      <c r="X282" s="678"/>
      <c r="Y282" s="678"/>
      <c r="Z282" s="680"/>
      <c r="AA282" s="680"/>
      <c r="AB282" s="681"/>
      <c r="AC282" s="681"/>
      <c r="AD282" s="681"/>
      <c r="AE282" s="681"/>
      <c r="AF282" s="681"/>
      <c r="AG282" s="681"/>
      <c r="AH282" s="795"/>
      <c r="AI282" s="795"/>
      <c r="AJ282" s="795"/>
      <c r="AK282" s="795"/>
      <c r="AL282" s="795"/>
      <c r="AM282" s="795"/>
      <c r="AN282" s="795"/>
    </row>
    <row r="283" spans="1:40" s="9" customFormat="1" ht="12.5">
      <c r="A283" s="389" t="s">
        <v>256</v>
      </c>
      <c r="B283" s="146">
        <v>3045.7</v>
      </c>
      <c r="C283" s="146">
        <v>3076.1</v>
      </c>
      <c r="D283" s="146">
        <v>3605.5</v>
      </c>
      <c r="E283" s="146">
        <v>4223</v>
      </c>
      <c r="F283" s="146">
        <v>4867.1000000000004</v>
      </c>
      <c r="G283" s="146">
        <v>5530.2103703592356</v>
      </c>
      <c r="H283" s="146">
        <v>6194.7652283638399</v>
      </c>
      <c r="I283" s="146">
        <v>6794.7336339524136</v>
      </c>
      <c r="J283" s="146">
        <v>7079.6110145337952</v>
      </c>
      <c r="K283" s="146">
        <v>7803.5855116358662</v>
      </c>
      <c r="L283" s="146">
        <v>8828.2526411261788</v>
      </c>
      <c r="M283" s="146">
        <v>9735.8993883195981</v>
      </c>
      <c r="N283" s="146">
        <v>10396.289593878231</v>
      </c>
      <c r="O283" s="675">
        <v>11871.9</v>
      </c>
      <c r="P283" s="674">
        <v>13241.4</v>
      </c>
      <c r="Q283" s="674">
        <v>13459.3</v>
      </c>
      <c r="R283" s="674">
        <v>15094.7</v>
      </c>
      <c r="S283" s="674">
        <v>16896.5</v>
      </c>
      <c r="T283" s="675">
        <v>28305</v>
      </c>
      <c r="U283" s="674">
        <v>31515</v>
      </c>
      <c r="V283" s="674">
        <v>32014</v>
      </c>
      <c r="W283" s="674">
        <v>38753</v>
      </c>
      <c r="X283" s="674">
        <v>42642</v>
      </c>
      <c r="Y283" s="674">
        <v>44373</v>
      </c>
      <c r="Z283" s="674">
        <v>47721</v>
      </c>
      <c r="AA283" s="674">
        <v>56621</v>
      </c>
      <c r="AB283" s="146">
        <v>62157.5</v>
      </c>
      <c r="AC283" s="146">
        <v>65038.2</v>
      </c>
      <c r="AD283" s="146">
        <v>72521.600000000006</v>
      </c>
      <c r="AE283" s="146">
        <v>79404.7</v>
      </c>
      <c r="AF283" s="146">
        <v>83846</v>
      </c>
      <c r="AG283" s="146">
        <v>82515</v>
      </c>
      <c r="AH283" s="792">
        <v>92321.600000000006</v>
      </c>
      <c r="AI283" s="792">
        <v>107807.3</v>
      </c>
      <c r="AJ283" s="792">
        <v>113108.2</v>
      </c>
      <c r="AK283" s="792">
        <v>120993.7</v>
      </c>
      <c r="AL283" s="792">
        <v>129799.5</v>
      </c>
      <c r="AM283" s="792">
        <v>138858.29999999999</v>
      </c>
      <c r="AN283" s="792">
        <v>145828.79999999999</v>
      </c>
    </row>
    <row r="284" spans="1:40" s="9" customFormat="1" ht="12.5">
      <c r="A284" s="389" t="s">
        <v>282</v>
      </c>
      <c r="B284" s="389"/>
      <c r="C284" s="389"/>
      <c r="D284" s="389"/>
      <c r="E284" s="389"/>
      <c r="F284" s="389"/>
      <c r="G284" s="676"/>
      <c r="H284" s="674">
        <f t="shared" ref="H284" si="10">(H283/G283-1)*100</f>
        <v>12.016809732347223</v>
      </c>
      <c r="I284" s="674">
        <f t="shared" ref="I284" si="11">(I283/H283-1)*100</f>
        <v>9.6850870609512576</v>
      </c>
      <c r="J284" s="674">
        <f t="shared" ref="J284" si="12">(J283/I283-1)*100</f>
        <v>4.1926202840076865</v>
      </c>
      <c r="K284" s="674">
        <f t="shared" ref="K284" si="13">(K283/J283-1)*100</f>
        <v>10.226190331867357</v>
      </c>
      <c r="L284" s="674">
        <f t="shared" ref="L284" si="14">(L283/K283-1)*100</f>
        <v>13.130722127186779</v>
      </c>
      <c r="M284" s="674">
        <f t="shared" ref="M284" si="15">(M283/L283-1)*100</f>
        <v>10.281159637017767</v>
      </c>
      <c r="N284" s="674">
        <f t="shared" ref="N284" si="16">(N283/M283-1)*100</f>
        <v>6.7830426262510457</v>
      </c>
      <c r="O284" s="675"/>
      <c r="P284" s="674">
        <f>(P283/O283-1)*100</f>
        <v>11.53564298890657</v>
      </c>
      <c r="Q284" s="674">
        <f>(Q283/P283-1)*100</f>
        <v>1.6455963870889656</v>
      </c>
      <c r="R284" s="674">
        <v>12.1</v>
      </c>
      <c r="S284" s="674">
        <v>11.9</v>
      </c>
      <c r="T284" s="675">
        <v>10.8</v>
      </c>
      <c r="U284" s="674">
        <f t="shared" ref="U284" si="17">(U283/T283-1)*100</f>
        <v>11.340752517223107</v>
      </c>
      <c r="V284" s="674">
        <f t="shared" ref="V284" si="18">(V283/U283-1)*100</f>
        <v>1.5833729969855659</v>
      </c>
      <c r="W284" s="674">
        <f t="shared" ref="W284" si="19">(W283/V283-1)*100</f>
        <v>21.050165552570753</v>
      </c>
      <c r="X284" s="674">
        <f t="shared" ref="X284" si="20">(X283/W283-1)*100</f>
        <v>10.035352101772776</v>
      </c>
      <c r="Y284" s="674">
        <f t="shared" ref="Y284" si="21">(Y283/X283-1)*100</f>
        <v>4.0593780779513144</v>
      </c>
      <c r="Z284" s="674">
        <f t="shared" ref="Z284" si="22">(Z283/Y283-1)*100</f>
        <v>7.5451287945372147</v>
      </c>
      <c r="AA284" s="674">
        <f t="shared" ref="AA284" si="23">(AA283/Z283-1)*100</f>
        <v>18.650070199702441</v>
      </c>
      <c r="AB284" s="674">
        <f t="shared" ref="AB284" si="24">(AB283/AA283-1)*100</f>
        <v>9.7781741756592044</v>
      </c>
      <c r="AC284" s="674">
        <v>8.1</v>
      </c>
      <c r="AD284" s="674">
        <v>11.5</v>
      </c>
      <c r="AE284" s="674">
        <v>9.5</v>
      </c>
      <c r="AF284" s="674">
        <v>5.6</v>
      </c>
      <c r="AG284" s="674">
        <v>-1.6</v>
      </c>
      <c r="AH284" s="794">
        <v>11.9</v>
      </c>
      <c r="AI284" s="794">
        <v>16.8</v>
      </c>
      <c r="AJ284" s="794">
        <v>4.9000000000000004</v>
      </c>
      <c r="AK284" s="794">
        <v>7</v>
      </c>
      <c r="AL284" s="794">
        <v>7.3</v>
      </c>
      <c r="AM284" s="794">
        <v>7</v>
      </c>
      <c r="AN284" s="794">
        <v>5</v>
      </c>
    </row>
    <row r="285" spans="1:40" s="9" customFormat="1" ht="12.5">
      <c r="A285" s="389" t="s">
        <v>257</v>
      </c>
      <c r="B285" s="389"/>
      <c r="C285" s="389"/>
      <c r="D285" s="389"/>
      <c r="E285" s="389"/>
      <c r="F285" s="389"/>
      <c r="G285" s="674">
        <f t="shared" ref="G285:Q285" si="25">100*G283/G286</f>
        <v>71.511841254825754</v>
      </c>
      <c r="H285" s="674">
        <f t="shared" si="25"/>
        <v>82.965111806105526</v>
      </c>
      <c r="I285" s="674">
        <f t="shared" si="25"/>
        <v>85.366186057069115</v>
      </c>
      <c r="J285" s="674">
        <f t="shared" si="25"/>
        <v>94.970442093807122</v>
      </c>
      <c r="K285" s="674">
        <f t="shared" si="25"/>
        <v>100.00005204416911</v>
      </c>
      <c r="L285" s="674">
        <f t="shared" si="25"/>
        <v>111.07010831846996</v>
      </c>
      <c r="M285" s="674">
        <f t="shared" si="25"/>
        <v>125.57208238320486</v>
      </c>
      <c r="N285" s="674">
        <f t="shared" si="25"/>
        <v>134.15187256028415</v>
      </c>
      <c r="O285" s="675">
        <f t="shared" si="25"/>
        <v>150.17456422192427</v>
      </c>
      <c r="P285" s="674">
        <f t="shared" si="25"/>
        <v>160.4551403228152</v>
      </c>
      <c r="Q285" s="674">
        <f t="shared" si="25"/>
        <v>162.17782651130844</v>
      </c>
      <c r="R285" s="674">
        <f t="shared" ref="R285:S285" si="26">(R283/R286)*100</f>
        <v>175.00695636043221</v>
      </c>
      <c r="S285" s="674">
        <f t="shared" si="26"/>
        <v>191.50515697608523</v>
      </c>
      <c r="T285" s="675">
        <v>76.400000000000006</v>
      </c>
      <c r="U285" s="674">
        <v>85.3</v>
      </c>
      <c r="V285" s="674">
        <v>81.2</v>
      </c>
      <c r="W285" s="674">
        <v>89.2</v>
      </c>
      <c r="X285" s="674">
        <v>97.1</v>
      </c>
      <c r="Y285" s="674">
        <v>96.5</v>
      </c>
      <c r="Z285" s="674">
        <v>100</v>
      </c>
      <c r="AA285" s="674">
        <v>105.4</v>
      </c>
      <c r="AB285" s="146">
        <v>104.7</v>
      </c>
      <c r="AC285" s="146">
        <v>105.3</v>
      </c>
      <c r="AD285" s="146">
        <v>113.4</v>
      </c>
      <c r="AE285" s="146">
        <v>126.2</v>
      </c>
      <c r="AF285" s="146">
        <v>127.6</v>
      </c>
      <c r="AG285" s="146">
        <v>129.69999999999999</v>
      </c>
      <c r="AH285" s="792">
        <v>145</v>
      </c>
      <c r="AI285" s="792">
        <v>161.80000000000001</v>
      </c>
      <c r="AJ285" s="792">
        <v>163.19999999999999</v>
      </c>
      <c r="AK285" s="792">
        <v>168.5</v>
      </c>
      <c r="AL285" s="792">
        <v>174.3</v>
      </c>
      <c r="AM285" s="792">
        <v>179.9</v>
      </c>
      <c r="AN285" s="792">
        <v>182</v>
      </c>
    </row>
    <row r="286" spans="1:40" s="9" customFormat="1" ht="12.5">
      <c r="A286" s="389" t="s">
        <v>258</v>
      </c>
      <c r="B286" s="389"/>
      <c r="C286" s="389"/>
      <c r="D286" s="389"/>
      <c r="E286" s="389"/>
      <c r="F286" s="389"/>
      <c r="G286" s="146">
        <v>7733.2792350470309</v>
      </c>
      <c r="H286" s="146">
        <v>7466.7111192972061</v>
      </c>
      <c r="I286" s="146">
        <v>7959.5141212118679</v>
      </c>
      <c r="J286" s="146">
        <v>7454.5414957012663</v>
      </c>
      <c r="K286" s="146">
        <v>7803.5814503267402</v>
      </c>
      <c r="L286" s="146">
        <v>7948.3605218183793</v>
      </c>
      <c r="M286" s="146">
        <v>7753.2355946832377</v>
      </c>
      <c r="N286" s="146">
        <v>7749.6418018365157</v>
      </c>
      <c r="O286" s="675">
        <v>7905.4</v>
      </c>
      <c r="P286" s="674">
        <v>8252.4</v>
      </c>
      <c r="Q286" s="674">
        <v>8299.1</v>
      </c>
      <c r="R286" s="674">
        <v>8625.2000000000007</v>
      </c>
      <c r="S286" s="674">
        <v>8823</v>
      </c>
      <c r="T286" s="675">
        <v>37041</v>
      </c>
      <c r="U286" s="674">
        <v>36931</v>
      </c>
      <c r="V286" s="674">
        <v>39444</v>
      </c>
      <c r="W286" s="674">
        <v>43438</v>
      </c>
      <c r="X286" s="674">
        <v>43919</v>
      </c>
      <c r="Y286" s="674">
        <v>45961</v>
      </c>
      <c r="Z286" s="674">
        <v>47721</v>
      </c>
      <c r="AA286" s="674">
        <v>53700</v>
      </c>
      <c r="AB286" s="146">
        <v>59349</v>
      </c>
      <c r="AC286" s="146">
        <v>61742.2</v>
      </c>
      <c r="AD286" s="146">
        <v>63926.6</v>
      </c>
      <c r="AE286" s="146">
        <v>62896.3</v>
      </c>
      <c r="AF286" s="146">
        <v>65714.3</v>
      </c>
      <c r="AG286" s="146">
        <v>63632.9</v>
      </c>
      <c r="AH286" s="792">
        <v>63677.2</v>
      </c>
      <c r="AI286" s="792">
        <v>66622</v>
      </c>
      <c r="AJ286" s="792">
        <v>69290.7</v>
      </c>
      <c r="AK286" s="792">
        <v>71787.899999999994</v>
      </c>
      <c r="AL286" s="792">
        <v>74460.399999999994</v>
      </c>
      <c r="AM286" s="792">
        <v>77190.100000000006</v>
      </c>
      <c r="AN286" s="792">
        <v>80105</v>
      </c>
    </row>
    <row r="287" spans="1:40" s="9" customFormat="1" ht="12.5">
      <c r="A287" s="389" t="s">
        <v>283</v>
      </c>
      <c r="B287" s="389"/>
      <c r="C287" s="389"/>
      <c r="D287" s="389"/>
      <c r="E287" s="389"/>
      <c r="F287" s="389"/>
      <c r="G287" s="674"/>
      <c r="H287" s="674">
        <f>(H286/G286-1)*100</f>
        <v>-3.4470256103225183</v>
      </c>
      <c r="I287" s="674">
        <f t="shared" ref="I287" si="27">(I286/H286-1)*100</f>
        <v>6.6000009112585856</v>
      </c>
      <c r="J287" s="674">
        <f t="shared" ref="J287" si="28">(J286/I286-1)*100</f>
        <v>-6.3442644591189872</v>
      </c>
      <c r="K287" s="674">
        <f t="shared" ref="K287" si="29">(K286/J286-1)*100</f>
        <v>4.682245780330696</v>
      </c>
      <c r="L287" s="674">
        <f t="shared" ref="L287" si="30">(L286/K286-1)*100</f>
        <v>1.8552900666600536</v>
      </c>
      <c r="M287" s="674">
        <f t="shared" ref="M287" si="31">(M286/L286-1)*100</f>
        <v>-2.4549078592940088</v>
      </c>
      <c r="N287" s="674">
        <f t="shared" ref="N287" si="32">(N286/M286-1)*100</f>
        <v>-4.6352168753727163E-2</v>
      </c>
      <c r="O287" s="675">
        <f t="shared" ref="O287" si="33">(O286/N286-1)*100</f>
        <v>2.0098760968096929</v>
      </c>
      <c r="P287" s="674">
        <f t="shared" ref="P287" si="34">(P286/O286-1)*100</f>
        <v>4.3894047107040812</v>
      </c>
      <c r="Q287" s="674">
        <f t="shared" ref="Q287" si="35">(Q286/P286-1)*100</f>
        <v>0.56589598177501088</v>
      </c>
      <c r="R287" s="674">
        <v>3.9</v>
      </c>
      <c r="S287" s="674">
        <v>2.2999999999999998</v>
      </c>
      <c r="T287" s="675">
        <v>7.8</v>
      </c>
      <c r="U287" s="674">
        <f>(U286/T286-1)*100</f>
        <v>-0.29696822439998494</v>
      </c>
      <c r="V287" s="674">
        <f t="shared" ref="V287" si="36">(V286/U286-1)*100</f>
        <v>6.804581516882835</v>
      </c>
      <c r="W287" s="674">
        <f t="shared" ref="W287" si="37">(W286/V286-1)*100</f>
        <v>10.125747895750937</v>
      </c>
      <c r="X287" s="674">
        <f t="shared" ref="X287" si="38">(X286/W286-1)*100</f>
        <v>1.1073253833049357</v>
      </c>
      <c r="Y287" s="674">
        <f t="shared" ref="Y287" si="39">(Y286/X286-1)*100</f>
        <v>4.6494683394430636</v>
      </c>
      <c r="Z287" s="674">
        <f t="shared" ref="Z287" si="40">(Z286/Y286-1)*100</f>
        <v>3.8293335654141503</v>
      </c>
      <c r="AA287" s="674">
        <f t="shared" ref="AA287" si="41">(AA286/Z286-1)*100</f>
        <v>12.529075249889976</v>
      </c>
      <c r="AB287" s="674">
        <f t="shared" ref="AB287" si="42">(AB286/AA286-1)*100</f>
        <v>10.519553072625708</v>
      </c>
      <c r="AC287" s="674">
        <v>4.0999999999999996</v>
      </c>
      <c r="AD287" s="674">
        <v>3.5</v>
      </c>
      <c r="AE287" s="674"/>
      <c r="AF287" s="674">
        <v>4.5</v>
      </c>
      <c r="AG287" s="674">
        <v>-3.2</v>
      </c>
      <c r="AH287" s="794">
        <v>0.1</v>
      </c>
      <c r="AI287" s="794">
        <v>4.5999999999999996</v>
      </c>
      <c r="AJ287" s="794">
        <v>4</v>
      </c>
      <c r="AK287" s="794">
        <v>3.6</v>
      </c>
      <c r="AL287" s="794">
        <v>3.7</v>
      </c>
      <c r="AM287" s="794">
        <v>3.7</v>
      </c>
      <c r="AN287" s="794">
        <v>3.8</v>
      </c>
    </row>
    <row r="288" spans="1:40" s="9" customFormat="1" ht="12.5">
      <c r="A288" s="389"/>
      <c r="B288" s="389"/>
      <c r="C288" s="389"/>
      <c r="D288" s="389"/>
      <c r="E288" s="389"/>
      <c r="F288" s="389"/>
      <c r="G288" s="146"/>
      <c r="H288" s="146"/>
      <c r="I288" s="146"/>
      <c r="J288" s="146"/>
      <c r="K288" s="146"/>
      <c r="L288" s="146"/>
      <c r="M288" s="146"/>
      <c r="N288" s="146"/>
      <c r="O288" s="675"/>
      <c r="P288" s="674"/>
      <c r="Q288" s="674"/>
      <c r="R288" s="674"/>
      <c r="S288" s="674"/>
      <c r="T288" s="675"/>
      <c r="U288" s="674"/>
      <c r="V288" s="674"/>
      <c r="W288" s="674"/>
      <c r="X288" s="674"/>
      <c r="Y288" s="674"/>
      <c r="Z288" s="467"/>
      <c r="AA288" s="674"/>
      <c r="AB288" s="384"/>
      <c r="AC288" s="384"/>
      <c r="AD288" s="384"/>
      <c r="AE288" s="384"/>
      <c r="AF288" s="384"/>
      <c r="AG288" s="384"/>
      <c r="AH288" s="791"/>
      <c r="AI288" s="791"/>
      <c r="AJ288" s="791"/>
      <c r="AK288" s="791"/>
      <c r="AL288" s="791"/>
      <c r="AM288" s="791"/>
      <c r="AN288" s="791"/>
    </row>
    <row r="289" spans="1:40" s="9" customFormat="1" ht="13">
      <c r="A289" s="376" t="s">
        <v>284</v>
      </c>
      <c r="B289" s="376"/>
      <c r="C289" s="376"/>
      <c r="D289" s="376"/>
      <c r="E289" s="376"/>
      <c r="F289" s="376"/>
      <c r="G289" s="146"/>
      <c r="H289" s="146"/>
      <c r="I289" s="146"/>
      <c r="J289" s="146"/>
      <c r="K289" s="146"/>
      <c r="L289" s="146"/>
      <c r="M289" s="146"/>
      <c r="N289" s="146"/>
      <c r="O289" s="675"/>
      <c r="P289" s="674"/>
      <c r="Q289" s="674"/>
      <c r="R289" s="674"/>
      <c r="S289" s="674"/>
      <c r="T289" s="675"/>
      <c r="U289" s="674"/>
      <c r="V289" s="674"/>
      <c r="W289" s="674"/>
      <c r="X289" s="674"/>
      <c r="Y289" s="674"/>
      <c r="Z289" s="674"/>
      <c r="AA289" s="674"/>
      <c r="AB289" s="384"/>
      <c r="AC289" s="384"/>
      <c r="AD289" s="384"/>
      <c r="AE289" s="384"/>
      <c r="AF289" s="384"/>
      <c r="AG289" s="384"/>
      <c r="AH289" s="791"/>
      <c r="AI289" s="791"/>
      <c r="AJ289" s="791"/>
      <c r="AK289" s="791"/>
      <c r="AL289" s="791"/>
      <c r="AM289" s="791"/>
      <c r="AN289" s="791"/>
    </row>
    <row r="290" spans="1:40" s="9" customFormat="1" ht="12.5">
      <c r="A290" s="389" t="s">
        <v>256</v>
      </c>
      <c r="B290" s="389"/>
      <c r="C290" s="389"/>
      <c r="D290" s="389"/>
      <c r="E290" s="389"/>
      <c r="F290" s="389"/>
      <c r="G290" s="676"/>
      <c r="H290" s="676"/>
      <c r="I290" s="676"/>
      <c r="J290" s="676"/>
      <c r="K290" s="674">
        <v>7032.9</v>
      </c>
      <c r="L290" s="674">
        <v>6987.8</v>
      </c>
      <c r="M290" s="674">
        <v>7332.7</v>
      </c>
      <c r="N290" s="674">
        <v>7887.3</v>
      </c>
      <c r="O290" s="675">
        <v>9417.7999999999993</v>
      </c>
      <c r="P290" s="674">
        <v>10315.5</v>
      </c>
      <c r="Q290" s="674">
        <v>10261</v>
      </c>
      <c r="R290" s="674">
        <v>11033.1</v>
      </c>
      <c r="S290" s="674">
        <v>11853.8</v>
      </c>
      <c r="T290" s="675">
        <v>21075</v>
      </c>
      <c r="U290" s="674">
        <v>23561</v>
      </c>
      <c r="V290" s="674">
        <v>25904</v>
      </c>
      <c r="W290" s="674">
        <v>30848</v>
      </c>
      <c r="X290" s="674">
        <v>34687</v>
      </c>
      <c r="Y290" s="674">
        <v>38118</v>
      </c>
      <c r="Z290" s="674">
        <v>41243</v>
      </c>
      <c r="AA290" s="674">
        <v>45039</v>
      </c>
      <c r="AB290" s="146">
        <v>47640.2</v>
      </c>
      <c r="AC290" s="146">
        <v>49518.1</v>
      </c>
      <c r="AD290" s="146">
        <v>53139.3</v>
      </c>
      <c r="AE290" s="146">
        <v>57279.5</v>
      </c>
      <c r="AF290" s="146">
        <v>60087.6</v>
      </c>
      <c r="AG290" s="146">
        <v>62473.7</v>
      </c>
      <c r="AH290" s="792">
        <v>69813.600000000006</v>
      </c>
      <c r="AI290" s="792">
        <v>77817.5</v>
      </c>
      <c r="AJ290" s="792">
        <v>85280.8</v>
      </c>
      <c r="AK290" s="792">
        <v>93596</v>
      </c>
      <c r="AL290" s="792">
        <v>102888</v>
      </c>
      <c r="AM290" s="792">
        <v>112975.6</v>
      </c>
      <c r="AN290" s="792">
        <v>124198.39999999999</v>
      </c>
    </row>
    <row r="291" spans="1:40" s="9" customFormat="1" ht="12.5">
      <c r="A291" s="389" t="s">
        <v>282</v>
      </c>
      <c r="B291" s="389"/>
      <c r="C291" s="389"/>
      <c r="D291" s="389"/>
      <c r="E291" s="389"/>
      <c r="F291" s="389"/>
      <c r="G291" s="676"/>
      <c r="H291" s="676"/>
      <c r="I291" s="676"/>
      <c r="J291" s="676"/>
      <c r="K291" s="676"/>
      <c r="L291" s="676"/>
      <c r="M291" s="676"/>
      <c r="N291" s="676"/>
      <c r="O291" s="675">
        <v>17.8</v>
      </c>
      <c r="P291" s="674">
        <v>8.5</v>
      </c>
      <c r="Q291" s="674">
        <v>-0.5</v>
      </c>
      <c r="R291" s="674">
        <v>7.5</v>
      </c>
      <c r="S291" s="674">
        <v>7.4</v>
      </c>
      <c r="T291" s="675">
        <v>12.4</v>
      </c>
      <c r="U291" s="674">
        <f t="shared" ref="U291" si="43">(U290/T290-1)*100</f>
        <v>11.795966785290624</v>
      </c>
      <c r="V291" s="674">
        <f t="shared" ref="V291" si="44">(V290/U290-1)*100</f>
        <v>9.9443996434786399</v>
      </c>
      <c r="W291" s="674">
        <f t="shared" ref="W291" si="45">(W290/V290-1)*100</f>
        <v>19.085855466337254</v>
      </c>
      <c r="X291" s="674">
        <f t="shared" ref="X291" si="46">(X290/W290-1)*100</f>
        <v>12.444891078838172</v>
      </c>
      <c r="Y291" s="674">
        <f t="shared" ref="Y291" si="47">(Y290/X290-1)*100</f>
        <v>9.8913137486666525</v>
      </c>
      <c r="Z291" s="674">
        <f t="shared" ref="Z291" si="48">(Z290/Y290-1)*100</f>
        <v>8.1982265596306281</v>
      </c>
      <c r="AA291" s="674">
        <f t="shared" ref="AA291" si="49">(AA290/Z290-1)*100</f>
        <v>9.2039861309798141</v>
      </c>
      <c r="AB291" s="674">
        <f t="shared" ref="AB291" si="50">(AB290/AA290-1)*100</f>
        <v>5.7754390639223718</v>
      </c>
      <c r="AC291" s="674">
        <v>8.5</v>
      </c>
      <c r="AD291" s="674">
        <v>7.3</v>
      </c>
      <c r="AE291" s="674">
        <v>7.8</v>
      </c>
      <c r="AF291" s="674">
        <v>4.9000000000000004</v>
      </c>
      <c r="AG291" s="674">
        <v>4</v>
      </c>
      <c r="AH291" s="794">
        <v>11.7</v>
      </c>
      <c r="AI291" s="794">
        <v>11.5</v>
      </c>
      <c r="AJ291" s="794">
        <v>9.6</v>
      </c>
      <c r="AK291" s="794">
        <v>9.8000000000000007</v>
      </c>
      <c r="AL291" s="794">
        <v>9.9</v>
      </c>
      <c r="AM291" s="794">
        <v>9.8000000000000007</v>
      </c>
      <c r="AN291" s="794">
        <v>9.9</v>
      </c>
    </row>
    <row r="292" spans="1:40" s="9" customFormat="1" ht="12.5">
      <c r="A292" s="389" t="s">
        <v>257</v>
      </c>
      <c r="B292" s="389"/>
      <c r="C292" s="389"/>
      <c r="D292" s="389"/>
      <c r="E292" s="389"/>
      <c r="F292" s="389"/>
      <c r="G292" s="676"/>
      <c r="H292" s="676"/>
      <c r="I292" s="676"/>
      <c r="J292" s="676"/>
      <c r="K292" s="676"/>
      <c r="L292" s="676"/>
      <c r="M292" s="676"/>
      <c r="N292" s="676"/>
      <c r="O292" s="675">
        <v>140.19999999999999</v>
      </c>
      <c r="P292" s="674">
        <v>148.9</v>
      </c>
      <c r="Q292" s="674">
        <v>143.69999999999999</v>
      </c>
      <c r="R292" s="674">
        <v>147.1</v>
      </c>
      <c r="S292" s="674">
        <v>152.1</v>
      </c>
      <c r="T292" s="674">
        <f t="shared" ref="T292:X292" si="51">T290/T293*100</f>
        <v>71.129636504775732</v>
      </c>
      <c r="U292" s="674">
        <f t="shared" si="51"/>
        <v>78.610036033631388</v>
      </c>
      <c r="V292" s="674">
        <f t="shared" si="51"/>
        <v>82.821242446526199</v>
      </c>
      <c r="W292" s="674">
        <f t="shared" si="51"/>
        <v>87.333673064945359</v>
      </c>
      <c r="X292" s="674">
        <f t="shared" si="51"/>
        <v>93.6701682374227</v>
      </c>
      <c r="Y292" s="674">
        <f>Y290/Y293*100</f>
        <v>95.785902751601952</v>
      </c>
      <c r="Z292" s="674">
        <v>100</v>
      </c>
      <c r="AA292" s="674">
        <f>AA290/AA293*100</f>
        <v>105.75265913733594</v>
      </c>
      <c r="AB292" s="674">
        <f t="shared" ref="AB292" si="52">AB290/AB293*100</f>
        <v>111.12013005945509</v>
      </c>
      <c r="AC292" s="674">
        <v>118.5</v>
      </c>
      <c r="AD292" s="674">
        <v>125.3</v>
      </c>
      <c r="AE292" s="674">
        <v>129.80000000000001</v>
      </c>
      <c r="AF292" s="674">
        <v>134</v>
      </c>
      <c r="AG292" s="674">
        <v>139.9</v>
      </c>
      <c r="AH292" s="794">
        <v>149.19999999999999</v>
      </c>
      <c r="AI292" s="794">
        <v>159.1</v>
      </c>
      <c r="AJ292" s="794">
        <v>166.6</v>
      </c>
      <c r="AK292" s="794">
        <v>175.1</v>
      </c>
      <c r="AL292" s="794">
        <v>183.5</v>
      </c>
      <c r="AM292" s="794">
        <v>192.1</v>
      </c>
      <c r="AN292" s="794">
        <v>201.2</v>
      </c>
    </row>
    <row r="293" spans="1:40" s="9" customFormat="1" ht="12.5">
      <c r="A293" s="389" t="s">
        <v>258</v>
      </c>
      <c r="B293" s="389"/>
      <c r="C293" s="389"/>
      <c r="D293" s="389"/>
      <c r="E293" s="389"/>
      <c r="F293" s="389"/>
      <c r="G293" s="676"/>
      <c r="H293" s="676"/>
      <c r="I293" s="676"/>
      <c r="J293" s="676"/>
      <c r="K293" s="676"/>
      <c r="L293" s="676"/>
      <c r="M293" s="676"/>
      <c r="N293" s="676"/>
      <c r="O293" s="675">
        <v>6718.4</v>
      </c>
      <c r="P293" s="674">
        <v>6926.6</v>
      </c>
      <c r="Q293" s="674">
        <v>7138.9</v>
      </c>
      <c r="R293" s="674">
        <v>7499.3</v>
      </c>
      <c r="S293" s="674">
        <v>7792.5</v>
      </c>
      <c r="T293" s="675">
        <v>29629</v>
      </c>
      <c r="U293" s="674">
        <v>29972</v>
      </c>
      <c r="V293" s="674">
        <v>31277</v>
      </c>
      <c r="W293" s="674">
        <v>35322</v>
      </c>
      <c r="X293" s="674">
        <v>37031</v>
      </c>
      <c r="Y293" s="674">
        <v>39795</v>
      </c>
      <c r="Z293" s="674">
        <v>41243</v>
      </c>
      <c r="AA293" s="674">
        <v>42589</v>
      </c>
      <c r="AB293" s="674">
        <v>42872.7</v>
      </c>
      <c r="AC293" s="674">
        <v>41795.300000000003</v>
      </c>
      <c r="AD293" s="674">
        <v>42405.1</v>
      </c>
      <c r="AE293" s="674">
        <v>44121</v>
      </c>
      <c r="AF293" s="674">
        <v>44825.3</v>
      </c>
      <c r="AG293" s="674">
        <v>44656.2</v>
      </c>
      <c r="AH293" s="794">
        <v>46785.8</v>
      </c>
      <c r="AI293" s="794">
        <v>48912.9</v>
      </c>
      <c r="AJ293" s="794">
        <v>51177.3</v>
      </c>
      <c r="AK293" s="794">
        <v>53464.5</v>
      </c>
      <c r="AL293" s="794">
        <v>56084.1</v>
      </c>
      <c r="AM293" s="794">
        <v>58811</v>
      </c>
      <c r="AN293" s="794">
        <v>61723</v>
      </c>
    </row>
    <row r="294" spans="1:40" s="9" customFormat="1" ht="12.5">
      <c r="A294" s="393" t="s">
        <v>283</v>
      </c>
      <c r="B294" s="393"/>
      <c r="C294" s="393"/>
      <c r="D294" s="393"/>
      <c r="E294" s="393"/>
      <c r="F294" s="393"/>
      <c r="G294" s="682"/>
      <c r="H294" s="682"/>
      <c r="I294" s="682"/>
      <c r="J294" s="682"/>
      <c r="K294" s="682"/>
      <c r="L294" s="682"/>
      <c r="M294" s="682"/>
      <c r="N294" s="682"/>
      <c r="O294" s="683">
        <v>1.5</v>
      </c>
      <c r="P294" s="684">
        <v>2.1</v>
      </c>
      <c r="Q294" s="684">
        <v>3.1</v>
      </c>
      <c r="R294" s="684">
        <v>4.3</v>
      </c>
      <c r="S294" s="684">
        <v>3.9</v>
      </c>
      <c r="T294" s="683">
        <v>10.4</v>
      </c>
      <c r="U294" s="684">
        <f>(U293/T293-1)*100</f>
        <v>1.1576496000540004</v>
      </c>
      <c r="V294" s="684">
        <f t="shared" ref="V294" si="53">(V293/U293-1)*100</f>
        <v>4.3540637928733528</v>
      </c>
      <c r="W294" s="684">
        <f t="shared" ref="W294" si="54">(W293/V293-1)*100</f>
        <v>12.932826038302903</v>
      </c>
      <c r="X294" s="684">
        <f t="shared" ref="X294" si="55">(X293/W293-1)*100</f>
        <v>4.8383443746107258</v>
      </c>
      <c r="Y294" s="684">
        <f t="shared" ref="Y294" si="56">(Y293/X293-1)*100</f>
        <v>7.4640166347114567</v>
      </c>
      <c r="Z294" s="684">
        <f t="shared" ref="Z294" si="57">(Z293/Y293-1)*100</f>
        <v>3.6386480713657576</v>
      </c>
      <c r="AA294" s="684">
        <f t="shared" ref="AA294" si="58">(AA293/Z293-1)*100</f>
        <v>3.2635841233663809</v>
      </c>
      <c r="AB294" s="684">
        <f t="shared" ref="AB294" si="59">(AB293/AA293-1)*100</f>
        <v>0.66613444786212117</v>
      </c>
      <c r="AC294" s="684">
        <v>1.5</v>
      </c>
      <c r="AD294" s="684">
        <v>1.5</v>
      </c>
      <c r="AE294" s="684">
        <v>4</v>
      </c>
      <c r="AF294" s="684">
        <v>1.6</v>
      </c>
      <c r="AG294" s="684">
        <v>-0.4</v>
      </c>
      <c r="AH294" s="796">
        <v>4.8</v>
      </c>
      <c r="AI294" s="796">
        <v>4.5</v>
      </c>
      <c r="AJ294" s="796">
        <v>4.5999999999999996</v>
      </c>
      <c r="AK294" s="796">
        <v>4.5</v>
      </c>
      <c r="AL294" s="796">
        <v>4.9000000000000004</v>
      </c>
      <c r="AM294" s="796">
        <v>4.9000000000000004</v>
      </c>
      <c r="AN294" s="796">
        <v>5</v>
      </c>
    </row>
    <row r="295" spans="1:40" s="9" customFormat="1" ht="13">
      <c r="A295" s="370"/>
      <c r="B295" s="370"/>
      <c r="C295" s="370"/>
      <c r="D295" s="370"/>
      <c r="E295" s="370"/>
      <c r="F295" s="370"/>
      <c r="G295" s="371"/>
      <c r="H295" s="371"/>
      <c r="I295" s="371"/>
      <c r="J295" s="371"/>
      <c r="K295" s="371"/>
      <c r="L295" s="371"/>
      <c r="M295" s="371"/>
      <c r="N295" s="371"/>
      <c r="O295" s="374"/>
      <c r="P295" s="374"/>
      <c r="Q295" s="374"/>
      <c r="R295" s="374"/>
      <c r="S295" s="374"/>
      <c r="T295" s="374"/>
      <c r="U295" s="374"/>
      <c r="V295" s="374"/>
      <c r="W295" s="374"/>
      <c r="X295" s="374"/>
      <c r="Y295" s="374"/>
      <c r="Z295" s="374"/>
      <c r="AA295" s="784"/>
      <c r="AB295" s="374"/>
      <c r="AC295" s="374"/>
      <c r="AD295" s="374"/>
      <c r="AE295" s="374"/>
      <c r="AF295" s="374"/>
      <c r="AG295" s="374"/>
      <c r="AH295" s="374"/>
      <c r="AI295" s="374"/>
      <c r="AJ295" s="374"/>
      <c r="AK295" s="374"/>
      <c r="AL295" s="374"/>
      <c r="AM295" s="374"/>
      <c r="AN295" s="374"/>
    </row>
    <row r="296" spans="1:40" s="9" customFormat="1" ht="14">
      <c r="A296" s="641" t="s">
        <v>285</v>
      </c>
      <c r="B296" s="370"/>
      <c r="C296" s="370"/>
      <c r="D296" s="370"/>
      <c r="E296" s="370"/>
      <c r="F296" s="370"/>
      <c r="G296" s="371"/>
      <c r="H296" s="371"/>
      <c r="I296" s="371"/>
      <c r="J296" s="371"/>
      <c r="K296" s="371"/>
      <c r="L296" s="371"/>
      <c r="M296" s="371"/>
      <c r="N296" s="371"/>
      <c r="O296" s="374"/>
      <c r="P296" s="374"/>
      <c r="Q296" s="374"/>
      <c r="R296" s="374"/>
      <c r="S296" s="374"/>
      <c r="T296" s="374"/>
      <c r="U296" s="374"/>
      <c r="V296" s="374"/>
      <c r="W296" s="374"/>
      <c r="X296" s="374"/>
      <c r="Y296" s="374"/>
      <c r="Z296" s="374"/>
      <c r="AA296" s="784"/>
      <c r="AB296" s="374"/>
      <c r="AC296" s="374"/>
      <c r="AD296" s="374"/>
      <c r="AE296" s="374"/>
      <c r="AF296" s="374"/>
      <c r="AG296" s="374"/>
      <c r="AH296" s="374"/>
      <c r="AI296" s="374"/>
      <c r="AJ296" s="374"/>
      <c r="AK296" s="374"/>
      <c r="AL296" s="374"/>
      <c r="AM296" s="374"/>
      <c r="AN296" s="374"/>
    </row>
    <row r="297" spans="1:40" s="9" customFormat="1" ht="13">
      <c r="A297" s="797" t="s">
        <v>286</v>
      </c>
      <c r="B297" s="370"/>
      <c r="C297" s="370"/>
      <c r="D297" s="370"/>
      <c r="E297" s="370"/>
      <c r="F297" s="370"/>
      <c r="G297" s="371"/>
      <c r="H297" s="371"/>
      <c r="I297" s="371"/>
      <c r="J297" s="371"/>
      <c r="K297" s="371"/>
      <c r="L297" s="371"/>
      <c r="M297" s="371"/>
      <c r="N297" s="371"/>
      <c r="O297" s="374"/>
      <c r="P297" s="374"/>
      <c r="Q297" s="374"/>
      <c r="R297" s="374"/>
      <c r="S297" s="374"/>
      <c r="T297" s="374"/>
      <c r="U297" s="374"/>
      <c r="V297" s="374"/>
      <c r="W297" s="374"/>
      <c r="X297" s="374"/>
      <c r="Y297" s="374"/>
      <c r="Z297" s="374"/>
      <c r="AA297" s="784"/>
      <c r="AB297" s="374"/>
      <c r="AC297" s="374"/>
      <c r="AD297" s="374"/>
      <c r="AE297" s="374"/>
      <c r="AF297" s="374"/>
      <c r="AG297" s="374"/>
      <c r="AH297" s="374"/>
      <c r="AI297" s="374"/>
      <c r="AJ297" s="374"/>
      <c r="AK297" s="374"/>
      <c r="AL297" s="374"/>
      <c r="AM297" s="374"/>
      <c r="AN297" s="374"/>
    </row>
    <row r="298" spans="1:40" s="9" customFormat="1" ht="13">
      <c r="A298" s="798" t="s">
        <v>287</v>
      </c>
      <c r="B298" s="370"/>
      <c r="C298" s="370"/>
      <c r="D298" s="370"/>
      <c r="E298" s="370"/>
      <c r="F298" s="370"/>
      <c r="G298" s="371"/>
      <c r="H298" s="371"/>
      <c r="I298" s="371"/>
      <c r="J298" s="371"/>
      <c r="K298" s="371"/>
      <c r="L298" s="371"/>
      <c r="M298" s="371"/>
      <c r="N298" s="371"/>
      <c r="O298" s="374"/>
      <c r="P298" s="374"/>
      <c r="Q298" s="374"/>
      <c r="R298" s="374"/>
      <c r="S298" s="374"/>
      <c r="T298" s="374"/>
      <c r="U298" s="374"/>
      <c r="V298" s="374"/>
      <c r="W298" s="374"/>
      <c r="X298" s="374"/>
      <c r="Y298" s="374"/>
      <c r="Z298" s="374"/>
      <c r="AA298" s="784"/>
      <c r="AB298" s="374"/>
      <c r="AC298" s="374"/>
      <c r="AD298" s="374"/>
      <c r="AE298" s="374"/>
      <c r="AF298" s="374"/>
      <c r="AG298" s="374"/>
      <c r="AH298" s="374"/>
      <c r="AI298" s="374"/>
      <c r="AJ298" s="374"/>
      <c r="AK298" s="374"/>
      <c r="AL298" s="374"/>
      <c r="AM298" s="374"/>
      <c r="AN298" s="374"/>
    </row>
    <row r="299" spans="1:40" s="9" customFormat="1" ht="14.5">
      <c r="A299"/>
      <c r="B299" s="358"/>
      <c r="C299" s="358"/>
      <c r="D299" s="358"/>
      <c r="E299" s="358"/>
      <c r="F299" s="358"/>
      <c r="G299" s="359"/>
      <c r="H299" s="359"/>
      <c r="I299" s="359"/>
      <c r="J299" s="359"/>
      <c r="K299" s="359"/>
      <c r="L299" s="359"/>
      <c r="M299" s="359"/>
      <c r="N299" s="359"/>
      <c r="O299" s="360"/>
      <c r="P299" s="360"/>
      <c r="Q299" s="360"/>
      <c r="R299" s="360"/>
      <c r="S299" s="360"/>
      <c r="T299" s="360"/>
      <c r="U299" s="360"/>
      <c r="V299" s="360"/>
      <c r="W299" s="360"/>
      <c r="X299" s="360"/>
      <c r="Y299" s="360"/>
      <c r="Z299" s="360"/>
      <c r="AA299" s="361"/>
      <c r="AB299" s="360"/>
      <c r="AC299" s="360"/>
      <c r="AD299" s="360"/>
      <c r="AE299" s="360"/>
      <c r="AF299" s="360"/>
      <c r="AG299" s="360"/>
      <c r="AH299" s="360"/>
      <c r="AI299" s="360"/>
      <c r="AJ299" s="360"/>
      <c r="AK299" s="360"/>
      <c r="AL299" s="360"/>
      <c r="AM299" s="360"/>
      <c r="AN299" s="360"/>
    </row>
    <row r="300" spans="1:40" ht="15" customHeight="1">
      <c r="A300" s="669" t="s">
        <v>288</v>
      </c>
      <c r="B300" s="141"/>
      <c r="C300" s="141"/>
      <c r="D300" s="141"/>
      <c r="E300" s="141"/>
      <c r="F300" s="141"/>
      <c r="G300" s="141"/>
      <c r="H300" s="141"/>
      <c r="I300" s="141"/>
      <c r="J300" s="141"/>
      <c r="K300" s="141"/>
      <c r="L300" s="141"/>
      <c r="M300" s="141"/>
      <c r="N300" s="141"/>
      <c r="O300" s="670"/>
      <c r="P300" s="141"/>
      <c r="Q300" s="141"/>
      <c r="R300" s="141"/>
      <c r="S300" s="141"/>
      <c r="T300" s="670"/>
      <c r="U300" s="141"/>
      <c r="V300" s="141"/>
      <c r="W300" s="141"/>
      <c r="X300" s="141"/>
      <c r="Y300" s="141"/>
      <c r="Z300" s="141"/>
      <c r="AA300" s="671"/>
      <c r="AB300" s="141"/>
      <c r="AC300" s="141"/>
      <c r="AD300" s="141"/>
      <c r="AE300" s="141"/>
      <c r="AF300" s="141"/>
      <c r="AG300" s="141" t="s">
        <v>251</v>
      </c>
      <c r="AH300" s="141" t="s">
        <v>251</v>
      </c>
      <c r="AI300" s="141" t="s">
        <v>251</v>
      </c>
      <c r="AJ300" s="141" t="s">
        <v>251</v>
      </c>
      <c r="AK300" s="141" t="s">
        <v>251</v>
      </c>
      <c r="AL300" s="141" t="s">
        <v>251</v>
      </c>
      <c r="AM300" s="141" t="s">
        <v>251</v>
      </c>
      <c r="AN300" s="141" t="s">
        <v>251</v>
      </c>
    </row>
    <row r="301" spans="1:40" ht="14.15" customHeight="1">
      <c r="A301" s="362"/>
      <c r="B301" s="377"/>
      <c r="C301" s="377"/>
      <c r="D301" s="377"/>
      <c r="E301" s="377"/>
      <c r="F301" s="377"/>
      <c r="G301" s="377"/>
      <c r="H301" s="377"/>
      <c r="I301" s="377"/>
      <c r="J301" s="377"/>
      <c r="K301" s="377"/>
      <c r="L301" s="377"/>
      <c r="M301" s="377"/>
      <c r="N301" s="377"/>
      <c r="O301" s="672"/>
      <c r="P301" s="377"/>
      <c r="Q301" s="377"/>
      <c r="R301" s="377"/>
      <c r="S301" s="377"/>
      <c r="T301" s="378"/>
      <c r="U301" s="378"/>
      <c r="V301" s="378"/>
      <c r="W301" s="378"/>
      <c r="X301" s="378"/>
      <c r="Y301" s="378"/>
      <c r="Z301" s="378"/>
      <c r="AA301" s="378"/>
      <c r="AB301" s="378"/>
      <c r="AC301" s="378"/>
      <c r="AD301" s="378"/>
      <c r="AE301" s="378"/>
      <c r="AF301" s="378"/>
      <c r="AG301" s="378" t="s">
        <v>157</v>
      </c>
      <c r="AH301" s="378" t="s">
        <v>157</v>
      </c>
      <c r="AI301" s="378" t="s">
        <v>157</v>
      </c>
      <c r="AJ301" s="378" t="s">
        <v>157</v>
      </c>
      <c r="AK301" s="378" t="s">
        <v>157</v>
      </c>
      <c r="AL301" s="378" t="s">
        <v>157</v>
      </c>
      <c r="AM301" s="378" t="s">
        <v>157</v>
      </c>
      <c r="AN301" s="378" t="s">
        <v>157</v>
      </c>
    </row>
    <row r="302" spans="1:40" ht="19.399999999999999" customHeight="1">
      <c r="A302" s="392" t="s">
        <v>254</v>
      </c>
      <c r="B302" s="392"/>
      <c r="C302" s="392"/>
      <c r="D302" s="392"/>
      <c r="E302" s="392"/>
      <c r="F302" s="392"/>
      <c r="G302" s="377"/>
      <c r="H302" s="377"/>
      <c r="I302" s="377"/>
      <c r="J302" s="377"/>
      <c r="K302" s="377"/>
      <c r="L302" s="377"/>
      <c r="M302" s="377"/>
      <c r="N302" s="377"/>
      <c r="O302" s="672"/>
      <c r="P302" s="377"/>
      <c r="Q302" s="377"/>
      <c r="R302" s="377"/>
      <c r="S302" s="377"/>
      <c r="T302" s="672"/>
      <c r="U302" s="377"/>
      <c r="V302" s="377"/>
      <c r="W302" s="377"/>
      <c r="X302" s="377"/>
      <c r="Y302" s="377"/>
      <c r="Z302" s="378"/>
      <c r="AA302" s="379"/>
      <c r="AB302" s="378"/>
      <c r="AC302" s="378"/>
      <c r="AD302" s="378"/>
      <c r="AE302" s="378"/>
      <c r="AF302" s="378"/>
      <c r="AG302" s="378"/>
      <c r="AH302" s="378"/>
      <c r="AI302" s="378"/>
      <c r="AJ302" s="378"/>
      <c r="AK302" s="378"/>
      <c r="AL302" s="378"/>
      <c r="AM302" s="378"/>
      <c r="AN302" s="378"/>
    </row>
    <row r="303" spans="1:40" ht="13.4" customHeight="1">
      <c r="A303" s="376" t="s">
        <v>255</v>
      </c>
      <c r="B303" s="376"/>
      <c r="C303" s="376"/>
      <c r="D303" s="376"/>
      <c r="E303" s="376"/>
      <c r="F303" s="376"/>
      <c r="G303" s="163"/>
      <c r="H303" s="163"/>
      <c r="I303" s="163"/>
      <c r="J303" s="163"/>
      <c r="K303" s="163"/>
      <c r="L303" s="163"/>
      <c r="M303" s="163"/>
      <c r="N303" s="163"/>
      <c r="O303" s="673"/>
      <c r="P303" s="384"/>
      <c r="Q303" s="384"/>
      <c r="R303" s="384"/>
      <c r="S303" s="384"/>
      <c r="T303" s="673"/>
      <c r="U303" s="384"/>
      <c r="V303" s="384"/>
      <c r="W303" s="384"/>
      <c r="X303" s="384"/>
      <c r="Y303" s="384"/>
      <c r="Z303" s="384"/>
      <c r="AA303" s="379"/>
      <c r="AB303" s="384"/>
      <c r="AC303" s="384"/>
      <c r="AD303" s="384"/>
      <c r="AE303" s="384"/>
      <c r="AF303" s="384"/>
      <c r="AG303" s="384"/>
      <c r="AH303" s="384"/>
      <c r="AI303" s="384"/>
      <c r="AJ303" s="384"/>
      <c r="AK303" s="384"/>
      <c r="AL303" s="384"/>
      <c r="AM303" s="384"/>
      <c r="AN303" s="384"/>
    </row>
    <row r="304" spans="1:40" ht="13.4" customHeight="1">
      <c r="A304" s="389" t="s">
        <v>256</v>
      </c>
      <c r="B304" s="674"/>
      <c r="C304" s="674"/>
      <c r="D304" s="674"/>
      <c r="E304" s="674"/>
      <c r="F304" s="674"/>
      <c r="G304" s="674"/>
      <c r="H304" s="674"/>
      <c r="I304" s="674"/>
      <c r="J304" s="674"/>
      <c r="K304" s="674"/>
      <c r="L304" s="674"/>
      <c r="M304" s="674"/>
      <c r="N304" s="674"/>
      <c r="O304" s="675"/>
      <c r="P304" s="674"/>
      <c r="Q304" s="674"/>
      <c r="R304" s="674"/>
      <c r="S304" s="674"/>
      <c r="T304" s="675"/>
      <c r="U304" s="674"/>
      <c r="V304" s="674"/>
      <c r="W304" s="674"/>
      <c r="X304" s="674"/>
      <c r="Y304" s="674"/>
      <c r="Z304" s="674"/>
      <c r="AA304" s="468"/>
      <c r="AB304" s="146"/>
      <c r="AC304" s="146"/>
      <c r="AD304" s="146"/>
      <c r="AE304" s="146"/>
      <c r="AF304" s="146"/>
      <c r="AG304" s="146">
        <v>15882.5</v>
      </c>
      <c r="AH304" s="146">
        <v>18055.2</v>
      </c>
      <c r="AI304" s="146">
        <v>19363.8</v>
      </c>
      <c r="AJ304" s="146">
        <v>20628.400000000001</v>
      </c>
      <c r="AK304" s="146">
        <v>22065.1</v>
      </c>
      <c r="AL304" s="146">
        <v>23674.400000000001</v>
      </c>
      <c r="AM304" s="146">
        <v>25535.1</v>
      </c>
      <c r="AN304" s="146">
        <v>27638</v>
      </c>
    </row>
    <row r="305" spans="1:40" ht="13.4" customHeight="1">
      <c r="A305" s="389" t="s">
        <v>257</v>
      </c>
      <c r="B305" s="674"/>
      <c r="C305" s="674"/>
      <c r="D305" s="674"/>
      <c r="E305" s="674"/>
      <c r="F305" s="674"/>
      <c r="G305" s="674"/>
      <c r="H305" s="674"/>
      <c r="I305" s="674"/>
      <c r="J305" s="674"/>
      <c r="K305" s="674"/>
      <c r="L305" s="674"/>
      <c r="M305" s="674"/>
      <c r="N305" s="674"/>
      <c r="O305" s="675"/>
      <c r="P305" s="674"/>
      <c r="Q305" s="674"/>
      <c r="R305" s="674"/>
      <c r="S305" s="674"/>
      <c r="T305" s="675"/>
      <c r="U305" s="674"/>
      <c r="V305" s="674"/>
      <c r="W305" s="674"/>
      <c r="X305" s="674"/>
      <c r="Y305" s="674"/>
      <c r="Z305" s="674"/>
      <c r="AA305" s="468"/>
      <c r="AB305" s="468"/>
      <c r="AC305" s="468"/>
      <c r="AD305" s="468"/>
      <c r="AE305" s="468"/>
      <c r="AF305" s="468"/>
      <c r="AG305" s="468">
        <v>152.6</v>
      </c>
      <c r="AH305" s="468">
        <v>167</v>
      </c>
      <c r="AI305" s="468">
        <v>174</v>
      </c>
      <c r="AJ305" s="468">
        <v>179.5</v>
      </c>
      <c r="AK305" s="468">
        <v>186.7</v>
      </c>
      <c r="AL305" s="468">
        <v>194.4</v>
      </c>
      <c r="AM305" s="468">
        <v>202.9</v>
      </c>
      <c r="AN305" s="468">
        <v>212</v>
      </c>
    </row>
    <row r="306" spans="1:40" ht="13.4" customHeight="1">
      <c r="A306" s="389" t="s">
        <v>258</v>
      </c>
      <c r="B306" s="674"/>
      <c r="C306" s="674"/>
      <c r="D306" s="674"/>
      <c r="E306" s="674"/>
      <c r="F306" s="674"/>
      <c r="G306" s="674"/>
      <c r="H306" s="674"/>
      <c r="I306" s="674"/>
      <c r="J306" s="674"/>
      <c r="K306" s="674"/>
      <c r="L306" s="674"/>
      <c r="M306" s="674"/>
      <c r="N306" s="674"/>
      <c r="O306" s="675"/>
      <c r="P306" s="674"/>
      <c r="Q306" s="674"/>
      <c r="R306" s="674"/>
      <c r="S306" s="674"/>
      <c r="T306" s="675"/>
      <c r="U306" s="674"/>
      <c r="V306" s="674"/>
      <c r="W306" s="674"/>
      <c r="X306" s="674"/>
      <c r="Y306" s="674"/>
      <c r="Z306" s="674"/>
      <c r="AA306" s="468"/>
      <c r="AB306" s="146"/>
      <c r="AC306" s="146"/>
      <c r="AD306" s="146"/>
      <c r="AE306" s="146"/>
      <c r="AF306" s="146"/>
      <c r="AG306" s="146">
        <v>10408.799999999999</v>
      </c>
      <c r="AH306" s="146">
        <v>10811.8</v>
      </c>
      <c r="AI306" s="146">
        <v>11126.6</v>
      </c>
      <c r="AJ306" s="146">
        <v>11490.7</v>
      </c>
      <c r="AK306" s="146">
        <v>11819.5</v>
      </c>
      <c r="AL306" s="146">
        <v>12180.3</v>
      </c>
      <c r="AM306" s="146">
        <v>12582.5</v>
      </c>
      <c r="AN306" s="146">
        <v>13034.7</v>
      </c>
    </row>
    <row r="307" spans="1:40" ht="13.4" customHeight="1">
      <c r="A307" s="389" t="s">
        <v>259</v>
      </c>
      <c r="B307" s="674"/>
      <c r="C307" s="674"/>
      <c r="D307" s="674"/>
      <c r="E307" s="674"/>
      <c r="F307" s="674"/>
      <c r="G307" s="674"/>
      <c r="H307" s="674"/>
      <c r="I307" s="674"/>
      <c r="J307" s="674"/>
      <c r="K307" s="674"/>
      <c r="L307" s="674"/>
      <c r="M307" s="674"/>
      <c r="N307" s="674"/>
      <c r="O307" s="675"/>
      <c r="P307" s="674"/>
      <c r="Q307" s="674"/>
      <c r="R307" s="674"/>
      <c r="S307" s="674"/>
      <c r="T307" s="675"/>
      <c r="U307" s="674"/>
      <c r="V307" s="674"/>
      <c r="W307" s="674"/>
      <c r="X307" s="674"/>
      <c r="Y307" s="674"/>
      <c r="Z307" s="674"/>
      <c r="AA307" s="468"/>
      <c r="AB307" s="146"/>
      <c r="AC307" s="146"/>
      <c r="AD307" s="146"/>
      <c r="AE307" s="146"/>
      <c r="AF307" s="146"/>
      <c r="AG307" s="146">
        <v>0.1</v>
      </c>
      <c r="AH307" s="146">
        <v>3.9</v>
      </c>
      <c r="AI307" s="146">
        <v>2.9</v>
      </c>
      <c r="AJ307" s="146">
        <v>3.3</v>
      </c>
      <c r="AK307" s="146">
        <v>2.9</v>
      </c>
      <c r="AL307" s="146">
        <v>3.1</v>
      </c>
      <c r="AM307" s="146">
        <v>3.3</v>
      </c>
      <c r="AN307" s="146">
        <v>3.6</v>
      </c>
    </row>
    <row r="308" spans="1:40" ht="13.4" customHeight="1">
      <c r="A308" s="389"/>
      <c r="B308" s="674"/>
      <c r="C308" s="674"/>
      <c r="D308" s="674"/>
      <c r="E308" s="674"/>
      <c r="F308" s="674"/>
      <c r="G308" s="674"/>
      <c r="H308" s="674"/>
      <c r="I308" s="674"/>
      <c r="J308" s="674"/>
      <c r="K308" s="674"/>
      <c r="L308" s="674"/>
      <c r="M308" s="674"/>
      <c r="N308" s="674"/>
      <c r="O308" s="675"/>
      <c r="P308" s="674"/>
      <c r="Q308" s="674"/>
      <c r="R308" s="674"/>
      <c r="S308" s="674"/>
      <c r="T308" s="675"/>
      <c r="U308" s="674"/>
      <c r="V308" s="674"/>
      <c r="W308" s="674"/>
      <c r="X308" s="674"/>
      <c r="Y308" s="674"/>
      <c r="Z308" s="467"/>
      <c r="AA308" s="468"/>
      <c r="AB308" s="146"/>
      <c r="AC308" s="146"/>
      <c r="AD308" s="146"/>
      <c r="AE308" s="146"/>
      <c r="AF308" s="146"/>
      <c r="AG308" s="146"/>
      <c r="AH308" s="146"/>
      <c r="AI308" s="146"/>
      <c r="AJ308" s="146"/>
      <c r="AK308" s="146"/>
      <c r="AL308" s="146"/>
      <c r="AM308" s="146"/>
      <c r="AN308" s="146"/>
    </row>
    <row r="309" spans="1:40" ht="13">
      <c r="A309" s="376" t="s">
        <v>260</v>
      </c>
      <c r="B309" s="674"/>
      <c r="C309" s="674"/>
      <c r="D309" s="674"/>
      <c r="E309" s="674"/>
      <c r="F309" s="674"/>
      <c r="G309" s="674"/>
      <c r="H309" s="674"/>
      <c r="I309" s="674"/>
      <c r="J309" s="674"/>
      <c r="K309" s="674"/>
      <c r="L309" s="674"/>
      <c r="M309" s="674"/>
      <c r="N309" s="674"/>
      <c r="O309" s="675"/>
      <c r="P309" s="674"/>
      <c r="Q309" s="674"/>
      <c r="R309" s="674"/>
      <c r="S309" s="674"/>
      <c r="T309" s="675"/>
      <c r="U309" s="674"/>
      <c r="V309" s="674"/>
      <c r="W309" s="674"/>
      <c r="X309" s="674"/>
      <c r="Y309" s="674"/>
      <c r="Z309" s="674"/>
      <c r="AA309" s="468"/>
      <c r="AB309" s="384"/>
      <c r="AC309" s="384"/>
      <c r="AD309" s="384"/>
      <c r="AE309" s="384"/>
      <c r="AF309" s="384"/>
      <c r="AG309" s="384"/>
      <c r="AH309" s="384"/>
      <c r="AI309" s="384"/>
      <c r="AJ309" s="384"/>
      <c r="AK309" s="384"/>
      <c r="AL309" s="384"/>
      <c r="AM309" s="384"/>
      <c r="AN309" s="384"/>
    </row>
    <row r="310" spans="1:40" ht="12.5">
      <c r="A310" s="389" t="s">
        <v>256</v>
      </c>
      <c r="B310" s="674"/>
      <c r="C310" s="674"/>
      <c r="D310" s="674"/>
      <c r="E310" s="674"/>
      <c r="F310" s="674"/>
      <c r="G310" s="674"/>
      <c r="H310" s="674"/>
      <c r="I310" s="674"/>
      <c r="J310" s="674"/>
      <c r="K310" s="674"/>
      <c r="L310" s="674"/>
      <c r="M310" s="674"/>
      <c r="N310" s="674"/>
      <c r="O310" s="675"/>
      <c r="P310" s="674"/>
      <c r="Q310" s="674"/>
      <c r="R310" s="674"/>
      <c r="S310" s="674"/>
      <c r="T310" s="675"/>
      <c r="U310" s="674"/>
      <c r="V310" s="674"/>
      <c r="W310" s="674"/>
      <c r="X310" s="674"/>
      <c r="Y310" s="674"/>
      <c r="Z310" s="674"/>
      <c r="AA310" s="468"/>
      <c r="AB310" s="384"/>
      <c r="AC310" s="384"/>
      <c r="AD310" s="384"/>
      <c r="AE310" s="384"/>
      <c r="AF310" s="384"/>
      <c r="AG310" s="384">
        <v>13968.3</v>
      </c>
      <c r="AH310" s="384">
        <v>15195.3</v>
      </c>
      <c r="AI310" s="384">
        <v>14941.8</v>
      </c>
      <c r="AJ310" s="384">
        <v>14295.9</v>
      </c>
      <c r="AK310" s="384">
        <v>13842.8</v>
      </c>
      <c r="AL310" s="384">
        <v>13739.5</v>
      </c>
      <c r="AM310" s="384">
        <v>13385.2</v>
      </c>
      <c r="AN310" s="384">
        <v>13385.2</v>
      </c>
    </row>
    <row r="311" spans="1:40" ht="12.5">
      <c r="A311" s="389" t="s">
        <v>257</v>
      </c>
      <c r="B311" s="674"/>
      <c r="C311" s="674"/>
      <c r="D311" s="674"/>
      <c r="E311" s="674"/>
      <c r="F311" s="674"/>
      <c r="G311" s="674"/>
      <c r="H311" s="674"/>
      <c r="I311" s="674"/>
      <c r="J311" s="674"/>
      <c r="K311" s="674"/>
      <c r="L311" s="674"/>
      <c r="M311" s="674"/>
      <c r="N311" s="674"/>
      <c r="O311" s="675"/>
      <c r="P311" s="674"/>
      <c r="Q311" s="674"/>
      <c r="R311" s="674"/>
      <c r="S311" s="674"/>
      <c r="T311" s="675"/>
      <c r="U311" s="674"/>
      <c r="V311" s="674"/>
      <c r="W311" s="674"/>
      <c r="X311" s="674"/>
      <c r="Y311" s="674"/>
      <c r="Z311" s="674"/>
      <c r="AA311" s="468"/>
      <c r="AB311" s="146"/>
      <c r="AC311" s="146"/>
      <c r="AD311" s="146"/>
      <c r="AE311" s="146"/>
      <c r="AF311" s="146"/>
      <c r="AG311" s="146">
        <v>107.8</v>
      </c>
      <c r="AH311" s="146">
        <v>117.3</v>
      </c>
      <c r="AI311" s="146">
        <v>116.4</v>
      </c>
      <c r="AJ311" s="146">
        <v>114.2</v>
      </c>
      <c r="AK311" s="146">
        <v>110.4</v>
      </c>
      <c r="AL311" s="146">
        <v>109.6</v>
      </c>
      <c r="AM311" s="146">
        <v>106.7</v>
      </c>
      <c r="AN311" s="146">
        <v>106.7</v>
      </c>
    </row>
    <row r="312" spans="1:40" ht="12.5">
      <c r="A312" s="389" t="s">
        <v>258</v>
      </c>
      <c r="B312" s="674"/>
      <c r="C312" s="674"/>
      <c r="D312" s="674"/>
      <c r="E312" s="674"/>
      <c r="F312" s="674"/>
      <c r="G312" s="674"/>
      <c r="H312" s="674"/>
      <c r="I312" s="674"/>
      <c r="J312" s="674"/>
      <c r="K312" s="674"/>
      <c r="L312" s="674"/>
      <c r="M312" s="674"/>
      <c r="N312" s="674"/>
      <c r="O312" s="675"/>
      <c r="P312" s="674"/>
      <c r="Q312" s="674"/>
      <c r="R312" s="674"/>
      <c r="S312" s="674"/>
      <c r="T312" s="675"/>
      <c r="U312" s="674"/>
      <c r="V312" s="674"/>
      <c r="W312" s="674"/>
      <c r="X312" s="674"/>
      <c r="Y312" s="674"/>
      <c r="Z312" s="674"/>
      <c r="AA312" s="468"/>
      <c r="AB312" s="146"/>
      <c r="AC312" s="146"/>
      <c r="AD312" s="146"/>
      <c r="AE312" s="146"/>
      <c r="AF312" s="146"/>
      <c r="AG312" s="146">
        <v>12960.6</v>
      </c>
      <c r="AH312" s="146">
        <v>12952.4</v>
      </c>
      <c r="AI312" s="146">
        <v>12840.3</v>
      </c>
      <c r="AJ312" s="146">
        <v>12519.6</v>
      </c>
      <c r="AK312" s="146">
        <v>12539.4</v>
      </c>
      <c r="AL312" s="146">
        <v>12539.4</v>
      </c>
      <c r="AM312" s="146">
        <v>12539.4</v>
      </c>
      <c r="AN312" s="146">
        <v>12539.4</v>
      </c>
    </row>
    <row r="313" spans="1:40" ht="12.5">
      <c r="A313" s="389" t="s">
        <v>259</v>
      </c>
      <c r="B313" s="674"/>
      <c r="C313" s="674"/>
      <c r="D313" s="674"/>
      <c r="E313" s="674"/>
      <c r="F313" s="674"/>
      <c r="G313" s="674"/>
      <c r="H313" s="674"/>
      <c r="I313" s="674"/>
      <c r="J313" s="674"/>
      <c r="K313" s="674"/>
      <c r="L313" s="674"/>
      <c r="M313" s="674"/>
      <c r="N313" s="674"/>
      <c r="O313" s="675"/>
      <c r="P313" s="674"/>
      <c r="Q313" s="674"/>
      <c r="R313" s="674"/>
      <c r="S313" s="674"/>
      <c r="T313" s="675"/>
      <c r="U313" s="674"/>
      <c r="V313" s="674"/>
      <c r="W313" s="674"/>
      <c r="X313" s="674"/>
      <c r="Y313" s="674"/>
      <c r="Z313" s="674"/>
      <c r="AA313" s="468"/>
      <c r="AB313" s="146"/>
      <c r="AC313" s="146"/>
      <c r="AD313" s="146"/>
      <c r="AE313" s="146"/>
      <c r="AF313" s="146"/>
      <c r="AG313" s="146">
        <v>-0.7</v>
      </c>
      <c r="AH313" s="146">
        <v>-0.1</v>
      </c>
      <c r="AI313" s="146">
        <v>-0.9</v>
      </c>
      <c r="AJ313" s="146">
        <v>-2.5</v>
      </c>
      <c r="AK313" s="146">
        <v>0.2</v>
      </c>
      <c r="AL313" s="146">
        <v>0</v>
      </c>
      <c r="AM313" s="146">
        <v>0</v>
      </c>
      <c r="AN313" s="146">
        <v>0</v>
      </c>
    </row>
    <row r="314" spans="1:40" ht="12.5">
      <c r="A314" s="389"/>
      <c r="B314" s="674"/>
      <c r="C314" s="674"/>
      <c r="D314" s="674"/>
      <c r="E314" s="674"/>
      <c r="F314" s="674"/>
      <c r="G314" s="674"/>
      <c r="H314" s="674"/>
      <c r="I314" s="674"/>
      <c r="J314" s="674"/>
      <c r="K314" s="674"/>
      <c r="L314" s="674"/>
      <c r="M314" s="674"/>
      <c r="N314" s="674"/>
      <c r="O314" s="675"/>
      <c r="P314" s="674"/>
      <c r="Q314" s="674"/>
      <c r="R314" s="674"/>
      <c r="S314" s="674"/>
      <c r="T314" s="675"/>
      <c r="U314" s="674"/>
      <c r="V314" s="674"/>
      <c r="W314" s="674"/>
      <c r="X314" s="674"/>
      <c r="Y314" s="674"/>
      <c r="Z314" s="467"/>
      <c r="AA314" s="468"/>
      <c r="AB314" s="384"/>
      <c r="AC314" s="384"/>
      <c r="AD314" s="384"/>
      <c r="AE314" s="384"/>
      <c r="AF314" s="384"/>
      <c r="AG314" s="384"/>
      <c r="AH314" s="384"/>
      <c r="AI314" s="384"/>
      <c r="AJ314" s="384"/>
      <c r="AK314" s="384"/>
      <c r="AL314" s="384"/>
      <c r="AM314" s="384"/>
      <c r="AN314" s="384"/>
    </row>
    <row r="315" spans="1:40" ht="13">
      <c r="A315" s="376" t="s">
        <v>261</v>
      </c>
      <c r="B315" s="674"/>
      <c r="C315" s="674"/>
      <c r="D315" s="674"/>
      <c r="E315" s="674"/>
      <c r="F315" s="674"/>
      <c r="G315" s="674"/>
      <c r="H315" s="674"/>
      <c r="I315" s="674"/>
      <c r="J315" s="674"/>
      <c r="K315" s="674"/>
      <c r="L315" s="674"/>
      <c r="M315" s="674"/>
      <c r="N315" s="674"/>
      <c r="O315" s="675"/>
      <c r="P315" s="674"/>
      <c r="Q315" s="674"/>
      <c r="R315" s="674"/>
      <c r="S315" s="674"/>
      <c r="T315" s="675"/>
      <c r="U315" s="674"/>
      <c r="V315" s="674"/>
      <c r="W315" s="674"/>
      <c r="X315" s="674"/>
      <c r="Y315" s="674"/>
      <c r="Z315" s="467"/>
      <c r="AA315" s="468"/>
      <c r="AB315" s="384"/>
      <c r="AC315" s="384"/>
      <c r="AD315" s="384"/>
      <c r="AE315" s="384"/>
      <c r="AF315" s="384"/>
      <c r="AG315" s="384"/>
      <c r="AH315" s="384"/>
      <c r="AI315" s="384"/>
      <c r="AJ315" s="384"/>
      <c r="AK315" s="384"/>
      <c r="AL315" s="384"/>
      <c r="AM315" s="384"/>
      <c r="AN315" s="384"/>
    </row>
    <row r="316" spans="1:40" ht="12.5">
      <c r="A316" s="389" t="s">
        <v>256</v>
      </c>
      <c r="B316" s="674"/>
      <c r="C316" s="674"/>
      <c r="D316" s="674"/>
      <c r="E316" s="674"/>
      <c r="F316" s="674"/>
      <c r="G316" s="674"/>
      <c r="H316" s="674"/>
      <c r="I316" s="674"/>
      <c r="J316" s="674"/>
      <c r="K316" s="674"/>
      <c r="L316" s="674"/>
      <c r="M316" s="674"/>
      <c r="N316" s="674"/>
      <c r="O316" s="675"/>
      <c r="P316" s="674"/>
      <c r="Q316" s="674"/>
      <c r="R316" s="674"/>
      <c r="S316" s="674"/>
      <c r="T316" s="675"/>
      <c r="U316" s="674"/>
      <c r="V316" s="674"/>
      <c r="W316" s="674"/>
      <c r="X316" s="674"/>
      <c r="Y316" s="674"/>
      <c r="Z316" s="674"/>
      <c r="AA316" s="468"/>
      <c r="AB316" s="146"/>
      <c r="AC316" s="146"/>
      <c r="AD316" s="146"/>
      <c r="AE316" s="146"/>
      <c r="AF316" s="146"/>
      <c r="AG316" s="146">
        <v>8483.7000000000007</v>
      </c>
      <c r="AH316" s="146">
        <v>8771.5</v>
      </c>
      <c r="AI316" s="146">
        <v>12203.9</v>
      </c>
      <c r="AJ316" s="146">
        <v>13360.1</v>
      </c>
      <c r="AK316" s="146">
        <v>13893.2</v>
      </c>
      <c r="AL316" s="146">
        <v>14334.7</v>
      </c>
      <c r="AM316" s="146">
        <v>13777</v>
      </c>
      <c r="AN316" s="146">
        <v>14347</v>
      </c>
    </row>
    <row r="317" spans="1:40" ht="12.5">
      <c r="A317" s="389" t="s">
        <v>257</v>
      </c>
      <c r="B317" s="674"/>
      <c r="C317" s="674"/>
      <c r="D317" s="674"/>
      <c r="E317" s="674"/>
      <c r="F317" s="674"/>
      <c r="G317" s="674"/>
      <c r="H317" s="674"/>
      <c r="I317" s="674"/>
      <c r="J317" s="674"/>
      <c r="K317" s="674"/>
      <c r="L317" s="674"/>
      <c r="M317" s="674"/>
      <c r="N317" s="674"/>
      <c r="O317" s="675"/>
      <c r="P317" s="674"/>
      <c r="Q317" s="674"/>
      <c r="R317" s="674"/>
      <c r="S317" s="674"/>
      <c r="T317" s="675"/>
      <c r="U317" s="674"/>
      <c r="V317" s="674"/>
      <c r="W317" s="674"/>
      <c r="X317" s="674"/>
      <c r="Y317" s="674"/>
      <c r="Z317" s="674"/>
      <c r="AA317" s="468"/>
      <c r="AB317" s="146"/>
      <c r="AC317" s="146"/>
      <c r="AD317" s="146"/>
      <c r="AE317" s="146"/>
      <c r="AF317" s="146"/>
      <c r="AG317" s="146">
        <v>137.30000000000001</v>
      </c>
      <c r="AH317" s="146">
        <v>162.30000000000001</v>
      </c>
      <c r="AI317" s="146">
        <v>166.3</v>
      </c>
      <c r="AJ317" s="146">
        <v>169.7</v>
      </c>
      <c r="AK317" s="146">
        <v>174.4</v>
      </c>
      <c r="AL317" s="146">
        <v>179.4</v>
      </c>
      <c r="AM317" s="146">
        <v>172.3</v>
      </c>
      <c r="AN317" s="146">
        <v>179.3</v>
      </c>
    </row>
    <row r="318" spans="1:40" ht="12.5">
      <c r="A318" s="389" t="s">
        <v>258</v>
      </c>
      <c r="B318" s="674"/>
      <c r="C318" s="674"/>
      <c r="D318" s="674"/>
      <c r="E318" s="674"/>
      <c r="F318" s="674"/>
      <c r="G318" s="674"/>
      <c r="H318" s="674"/>
      <c r="I318" s="674"/>
      <c r="J318" s="674"/>
      <c r="K318" s="674"/>
      <c r="L318" s="674"/>
      <c r="M318" s="674"/>
      <c r="N318" s="674"/>
      <c r="O318" s="675"/>
      <c r="P318" s="674"/>
      <c r="Q318" s="674"/>
      <c r="R318" s="674"/>
      <c r="S318" s="674"/>
      <c r="T318" s="675"/>
      <c r="U318" s="674"/>
      <c r="V318" s="674"/>
      <c r="W318" s="674"/>
      <c r="X318" s="674"/>
      <c r="Y318" s="674"/>
      <c r="Z318" s="674"/>
      <c r="AA318" s="468"/>
      <c r="AB318" s="146"/>
      <c r="AC318" s="146"/>
      <c r="AD318" s="146"/>
      <c r="AE318" s="146"/>
      <c r="AF318" s="146"/>
      <c r="AG318" s="146">
        <v>6177.8</v>
      </c>
      <c r="AH318" s="146">
        <v>5404.9</v>
      </c>
      <c r="AI318" s="146">
        <v>7337.3</v>
      </c>
      <c r="AJ318" s="146">
        <v>7872.2</v>
      </c>
      <c r="AK318" s="146">
        <v>7965.3</v>
      </c>
      <c r="AL318" s="146">
        <v>7991.7</v>
      </c>
      <c r="AM318" s="146">
        <v>7995.5</v>
      </c>
      <c r="AN318" s="146">
        <v>7999.5</v>
      </c>
    </row>
    <row r="319" spans="1:40" ht="12.5">
      <c r="A319" s="389" t="s">
        <v>259</v>
      </c>
      <c r="B319" s="674"/>
      <c r="C319" s="674"/>
      <c r="D319" s="674"/>
      <c r="E319" s="674"/>
      <c r="F319" s="674"/>
      <c r="G319" s="674"/>
      <c r="H319" s="674"/>
      <c r="I319" s="674"/>
      <c r="J319" s="674"/>
      <c r="K319" s="674"/>
      <c r="L319" s="674"/>
      <c r="M319" s="674"/>
      <c r="N319" s="674"/>
      <c r="O319" s="675"/>
      <c r="P319" s="674"/>
      <c r="Q319" s="674"/>
      <c r="R319" s="674"/>
      <c r="S319" s="674"/>
      <c r="T319" s="675"/>
      <c r="U319" s="674"/>
      <c r="V319" s="674"/>
      <c r="W319" s="674"/>
      <c r="X319" s="674"/>
      <c r="Y319" s="674"/>
      <c r="Z319" s="674"/>
      <c r="AA319" s="468"/>
      <c r="AB319" s="146"/>
      <c r="AC319" s="146"/>
      <c r="AD319" s="146"/>
      <c r="AE319" s="146"/>
      <c r="AF319" s="146"/>
      <c r="AG319" s="146">
        <v>-21.1</v>
      </c>
      <c r="AH319" s="146">
        <v>-12.5</v>
      </c>
      <c r="AI319" s="146">
        <v>35.799999999999997</v>
      </c>
      <c r="AJ319" s="146">
        <v>7.3</v>
      </c>
      <c r="AK319" s="146">
        <v>1.2</v>
      </c>
      <c r="AL319" s="146">
        <v>0.3</v>
      </c>
      <c r="AM319" s="146">
        <v>0</v>
      </c>
      <c r="AN319" s="146">
        <v>0</v>
      </c>
    </row>
    <row r="320" spans="1:40" ht="12.5">
      <c r="A320" s="389"/>
      <c r="B320" s="674"/>
      <c r="C320" s="674"/>
      <c r="D320" s="674"/>
      <c r="E320" s="674"/>
      <c r="F320" s="674"/>
      <c r="G320" s="674"/>
      <c r="H320" s="674"/>
      <c r="I320" s="674"/>
      <c r="J320" s="674"/>
      <c r="K320" s="674"/>
      <c r="L320" s="674"/>
      <c r="M320" s="674"/>
      <c r="N320" s="674"/>
      <c r="O320" s="675"/>
      <c r="P320" s="674"/>
      <c r="Q320" s="674"/>
      <c r="R320" s="674"/>
      <c r="S320" s="674"/>
      <c r="T320" s="675"/>
      <c r="U320" s="674"/>
      <c r="V320" s="674"/>
      <c r="W320" s="674"/>
      <c r="X320" s="674"/>
      <c r="Y320" s="674"/>
      <c r="Z320" s="467"/>
      <c r="AA320" s="468"/>
      <c r="AB320" s="384"/>
      <c r="AC320" s="384"/>
      <c r="AD320" s="384"/>
      <c r="AE320" s="384"/>
      <c r="AF320" s="384"/>
      <c r="AG320" s="384"/>
      <c r="AH320" s="384"/>
      <c r="AI320" s="384"/>
      <c r="AJ320" s="384"/>
      <c r="AK320" s="384"/>
      <c r="AL320" s="384"/>
      <c r="AM320" s="384"/>
      <c r="AN320" s="384"/>
    </row>
    <row r="321" spans="1:40" ht="13">
      <c r="A321" s="376" t="s">
        <v>262</v>
      </c>
      <c r="B321" s="674"/>
      <c r="C321" s="674"/>
      <c r="D321" s="674"/>
      <c r="E321" s="674"/>
      <c r="F321" s="674"/>
      <c r="G321" s="674"/>
      <c r="H321" s="674"/>
      <c r="I321" s="674"/>
      <c r="J321" s="674"/>
      <c r="K321" s="674"/>
      <c r="L321" s="674"/>
      <c r="M321" s="674"/>
      <c r="N321" s="674"/>
      <c r="O321" s="675"/>
      <c r="P321" s="674"/>
      <c r="Q321" s="674"/>
      <c r="R321" s="674"/>
      <c r="S321" s="674"/>
      <c r="T321" s="9"/>
      <c r="U321" s="674"/>
      <c r="V321" s="674"/>
      <c r="W321" s="674"/>
      <c r="X321" s="674"/>
      <c r="Y321" s="674"/>
      <c r="Z321" s="674"/>
      <c r="AA321" s="674"/>
      <c r="AB321" s="674"/>
      <c r="AC321" s="674"/>
      <c r="AD321" s="674"/>
      <c r="AE321" s="674"/>
      <c r="AF321" s="674"/>
      <c r="AG321" s="674"/>
      <c r="AH321" s="674"/>
      <c r="AI321" s="674"/>
      <c r="AJ321" s="674"/>
      <c r="AK321" s="674"/>
      <c r="AL321" s="674"/>
      <c r="AM321" s="674"/>
      <c r="AN321" s="674"/>
    </row>
    <row r="322" spans="1:40" ht="12.5">
      <c r="A322" s="389" t="s">
        <v>256</v>
      </c>
      <c r="B322" s="674"/>
      <c r="C322" s="674"/>
      <c r="D322" s="674"/>
      <c r="E322" s="674"/>
      <c r="F322" s="674"/>
      <c r="G322" s="674"/>
      <c r="H322" s="674"/>
      <c r="I322" s="674"/>
      <c r="J322" s="674"/>
      <c r="K322" s="674"/>
      <c r="L322" s="674"/>
      <c r="M322" s="674"/>
      <c r="N322" s="674"/>
      <c r="O322" s="675"/>
      <c r="P322" s="674"/>
      <c r="Q322" s="674"/>
      <c r="R322" s="674"/>
      <c r="S322" s="674"/>
      <c r="T322" s="675"/>
      <c r="U322" s="674"/>
      <c r="V322" s="674"/>
      <c r="W322" s="674"/>
      <c r="X322" s="674"/>
      <c r="Y322" s="674"/>
      <c r="Z322" s="674"/>
      <c r="AA322" s="468"/>
      <c r="AB322" s="384"/>
      <c r="AC322" s="384"/>
      <c r="AD322" s="384"/>
      <c r="AE322" s="384"/>
      <c r="AF322" s="384"/>
      <c r="AG322" s="384">
        <v>1483.7</v>
      </c>
      <c r="AH322" s="384">
        <v>1587.5</v>
      </c>
      <c r="AI322" s="384">
        <v>1705.5</v>
      </c>
      <c r="AJ322" s="384">
        <v>1868.8</v>
      </c>
      <c r="AK322" s="384">
        <v>2042.2</v>
      </c>
      <c r="AL322" s="384">
        <v>2238.1999999999998</v>
      </c>
      <c r="AM322" s="384">
        <v>2463.4</v>
      </c>
      <c r="AN322" s="384">
        <v>2721.5</v>
      </c>
    </row>
    <row r="323" spans="1:40" ht="12.5">
      <c r="A323" s="389" t="s">
        <v>257</v>
      </c>
      <c r="B323" s="674"/>
      <c r="C323" s="674"/>
      <c r="D323" s="674"/>
      <c r="E323" s="674"/>
      <c r="F323" s="674"/>
      <c r="G323" s="674"/>
      <c r="H323" s="674"/>
      <c r="I323" s="674"/>
      <c r="J323" s="674"/>
      <c r="K323" s="674"/>
      <c r="L323" s="674"/>
      <c r="M323" s="674"/>
      <c r="N323" s="674"/>
      <c r="O323" s="675"/>
      <c r="P323" s="674"/>
      <c r="Q323" s="674"/>
      <c r="R323" s="674"/>
      <c r="S323" s="674"/>
      <c r="T323" s="675"/>
      <c r="U323" s="674"/>
      <c r="V323" s="674"/>
      <c r="W323" s="674"/>
      <c r="X323" s="674"/>
      <c r="Y323" s="674"/>
      <c r="Z323" s="674"/>
      <c r="AA323" s="468"/>
      <c r="AB323" s="146"/>
      <c r="AC323" s="146"/>
      <c r="AD323" s="146"/>
      <c r="AE323" s="146"/>
      <c r="AF323" s="146"/>
      <c r="AG323" s="146">
        <v>147.5</v>
      </c>
      <c r="AH323" s="146">
        <v>154.69999999999999</v>
      </c>
      <c r="AI323" s="146">
        <v>160.6</v>
      </c>
      <c r="AJ323" s="146">
        <v>169.2</v>
      </c>
      <c r="AK323" s="146">
        <v>177.8</v>
      </c>
      <c r="AL323" s="146">
        <v>186.6</v>
      </c>
      <c r="AM323" s="146">
        <v>196</v>
      </c>
      <c r="AN323" s="146">
        <v>205.8</v>
      </c>
    </row>
    <row r="324" spans="1:40" ht="12.5">
      <c r="A324" s="389" t="s">
        <v>258</v>
      </c>
      <c r="B324" s="674"/>
      <c r="C324" s="674"/>
      <c r="D324" s="674"/>
      <c r="E324" s="674"/>
      <c r="F324" s="674"/>
      <c r="G324" s="674"/>
      <c r="H324" s="674"/>
      <c r="I324" s="674"/>
      <c r="J324" s="674"/>
      <c r="K324" s="674"/>
      <c r="L324" s="674"/>
      <c r="M324" s="674"/>
      <c r="N324" s="674"/>
      <c r="O324" s="675"/>
      <c r="P324" s="674"/>
      <c r="Q324" s="674"/>
      <c r="R324" s="674"/>
      <c r="S324" s="674"/>
      <c r="T324" s="675"/>
      <c r="U324" s="674"/>
      <c r="V324" s="674"/>
      <c r="W324" s="674"/>
      <c r="X324" s="674"/>
      <c r="Y324" s="674"/>
      <c r="Z324" s="674"/>
      <c r="AA324" s="468"/>
      <c r="AB324" s="146"/>
      <c r="AC324" s="146"/>
      <c r="AD324" s="146"/>
      <c r="AE324" s="146"/>
      <c r="AF324" s="146"/>
      <c r="AG324" s="146">
        <v>1006.1</v>
      </c>
      <c r="AH324" s="146">
        <v>1026.2</v>
      </c>
      <c r="AI324" s="146">
        <v>1062.0999999999999</v>
      </c>
      <c r="AJ324" s="146">
        <v>1104.5999999999999</v>
      </c>
      <c r="AK324" s="146">
        <v>1148.8</v>
      </c>
      <c r="AL324" s="146">
        <v>1199.3</v>
      </c>
      <c r="AM324" s="146">
        <v>1256.9000000000001</v>
      </c>
      <c r="AN324" s="146">
        <v>1322.2</v>
      </c>
    </row>
    <row r="325" spans="1:40" ht="12.5">
      <c r="A325" s="389" t="s">
        <v>259</v>
      </c>
      <c r="B325" s="674"/>
      <c r="C325" s="674"/>
      <c r="D325" s="674"/>
      <c r="E325" s="674"/>
      <c r="F325" s="674"/>
      <c r="G325" s="674"/>
      <c r="H325" s="674"/>
      <c r="I325" s="674"/>
      <c r="J325" s="674"/>
      <c r="K325" s="674"/>
      <c r="L325" s="674"/>
      <c r="M325" s="674"/>
      <c r="N325" s="674"/>
      <c r="O325" s="675"/>
      <c r="P325" s="674"/>
      <c r="Q325" s="674"/>
      <c r="R325" s="674"/>
      <c r="S325" s="674"/>
      <c r="T325" s="675"/>
      <c r="U325" s="674"/>
      <c r="V325" s="674"/>
      <c r="W325" s="674"/>
      <c r="X325" s="674"/>
      <c r="Y325" s="674"/>
      <c r="Z325" s="674"/>
      <c r="AA325" s="468"/>
      <c r="AB325" s="146"/>
      <c r="AC325" s="146"/>
      <c r="AD325" s="146"/>
      <c r="AE325" s="146"/>
      <c r="AF325" s="146"/>
      <c r="AG325" s="146">
        <v>0.3</v>
      </c>
      <c r="AH325" s="146">
        <v>2</v>
      </c>
      <c r="AI325" s="146">
        <v>3.5</v>
      </c>
      <c r="AJ325" s="146">
        <v>4</v>
      </c>
      <c r="AK325" s="146">
        <v>4</v>
      </c>
      <c r="AL325" s="146">
        <v>4.4000000000000004</v>
      </c>
      <c r="AM325" s="146">
        <v>4.8</v>
      </c>
      <c r="AN325" s="146">
        <v>5.2</v>
      </c>
    </row>
    <row r="326" spans="1:40" ht="12.5">
      <c r="A326" s="389"/>
      <c r="B326" s="674"/>
      <c r="C326" s="674"/>
      <c r="D326" s="674"/>
      <c r="E326" s="674"/>
      <c r="F326" s="674"/>
      <c r="G326" s="674"/>
      <c r="H326" s="674"/>
      <c r="I326" s="674"/>
      <c r="J326" s="674"/>
      <c r="K326" s="674"/>
      <c r="L326" s="674"/>
      <c r="M326" s="674"/>
      <c r="N326" s="674"/>
      <c r="O326" s="675"/>
      <c r="P326" s="674"/>
      <c r="Q326" s="674"/>
      <c r="R326" s="674"/>
      <c r="S326" s="674"/>
      <c r="T326" s="675"/>
      <c r="U326" s="674"/>
      <c r="V326" s="674"/>
      <c r="W326" s="674"/>
      <c r="X326" s="674"/>
      <c r="Y326" s="674"/>
      <c r="Z326" s="467"/>
      <c r="AA326" s="468"/>
      <c r="AB326" s="384"/>
      <c r="AC326" s="384"/>
      <c r="AD326" s="384"/>
      <c r="AE326" s="384"/>
      <c r="AF326" s="384"/>
      <c r="AG326" s="384"/>
      <c r="AH326" s="384"/>
      <c r="AI326" s="384"/>
      <c r="AJ326" s="384"/>
      <c r="AK326" s="384"/>
      <c r="AL326" s="384"/>
      <c r="AM326" s="384"/>
      <c r="AN326" s="384"/>
    </row>
    <row r="327" spans="1:40" ht="13">
      <c r="A327" s="376" t="s">
        <v>263</v>
      </c>
      <c r="B327" s="674"/>
      <c r="C327" s="674"/>
      <c r="D327" s="674"/>
      <c r="E327" s="674"/>
      <c r="F327" s="674"/>
      <c r="G327" s="674"/>
      <c r="H327" s="674"/>
      <c r="I327" s="674"/>
      <c r="J327" s="674"/>
      <c r="K327" s="674"/>
      <c r="L327" s="674"/>
      <c r="M327" s="674"/>
      <c r="N327" s="674"/>
      <c r="O327" s="675"/>
      <c r="P327" s="674"/>
      <c r="Q327" s="674"/>
      <c r="R327" s="674"/>
      <c r="S327" s="674"/>
      <c r="T327" s="675"/>
      <c r="U327" s="674"/>
      <c r="V327" s="674"/>
      <c r="W327" s="674"/>
      <c r="X327" s="674"/>
      <c r="Y327" s="674"/>
      <c r="Z327" s="674"/>
      <c r="AA327" s="468"/>
      <c r="AB327" s="384"/>
      <c r="AC327" s="384"/>
      <c r="AD327" s="384"/>
      <c r="AE327" s="384"/>
      <c r="AF327" s="384"/>
      <c r="AG327" s="384"/>
      <c r="AH327" s="384"/>
      <c r="AI327" s="384"/>
      <c r="AJ327" s="384"/>
      <c r="AK327" s="384"/>
      <c r="AL327" s="384"/>
      <c r="AM327" s="384"/>
      <c r="AN327" s="384"/>
    </row>
    <row r="328" spans="1:40" ht="12.5">
      <c r="A328" s="389" t="s">
        <v>264</v>
      </c>
      <c r="B328" s="674"/>
      <c r="C328" s="674"/>
      <c r="D328" s="674"/>
      <c r="E328" s="674"/>
      <c r="F328" s="674"/>
      <c r="G328" s="674"/>
      <c r="H328" s="674"/>
      <c r="I328" s="674"/>
      <c r="J328" s="674"/>
      <c r="K328" s="674"/>
      <c r="L328" s="674"/>
      <c r="M328" s="676"/>
      <c r="N328" s="676"/>
      <c r="O328" s="675"/>
      <c r="P328" s="674"/>
      <c r="Q328" s="674"/>
      <c r="R328" s="674"/>
      <c r="S328" s="674"/>
      <c r="T328" s="675"/>
      <c r="U328" s="674"/>
      <c r="V328" s="674"/>
      <c r="W328" s="674"/>
      <c r="X328" s="674"/>
      <c r="Y328" s="674"/>
      <c r="Z328" s="674"/>
      <c r="AA328" s="468"/>
      <c r="AB328" s="146"/>
      <c r="AC328" s="146"/>
      <c r="AD328" s="146"/>
      <c r="AE328" s="146"/>
      <c r="AF328" s="146"/>
      <c r="AG328" s="146"/>
      <c r="AH328" s="146"/>
      <c r="AI328" s="146"/>
      <c r="AJ328" s="146"/>
      <c r="AK328" s="146"/>
      <c r="AL328" s="146"/>
      <c r="AM328" s="146"/>
      <c r="AN328" s="146"/>
    </row>
    <row r="329" spans="1:40" ht="12.5">
      <c r="A329" s="389" t="s">
        <v>257</v>
      </c>
      <c r="B329" s="674"/>
      <c r="C329" s="674"/>
      <c r="D329" s="674"/>
      <c r="E329" s="674"/>
      <c r="F329" s="674"/>
      <c r="G329" s="674"/>
      <c r="H329" s="674"/>
      <c r="I329" s="674"/>
      <c r="J329" s="674"/>
      <c r="K329" s="674"/>
      <c r="L329" s="674"/>
      <c r="M329" s="676"/>
      <c r="N329" s="676"/>
      <c r="O329" s="675"/>
      <c r="P329" s="674"/>
      <c r="Q329" s="674"/>
      <c r="R329" s="674"/>
      <c r="S329" s="674"/>
      <c r="T329" s="675"/>
      <c r="U329" s="674"/>
      <c r="V329" s="674"/>
      <c r="W329" s="674"/>
      <c r="X329" s="674"/>
      <c r="Y329" s="674"/>
      <c r="Z329" s="674"/>
      <c r="AA329" s="468"/>
      <c r="AB329" s="146"/>
      <c r="AC329" s="146"/>
      <c r="AD329" s="146"/>
      <c r="AE329" s="146"/>
      <c r="AF329" s="146"/>
      <c r="AG329" s="146"/>
      <c r="AH329" s="146"/>
      <c r="AI329" s="146"/>
      <c r="AJ329" s="146"/>
      <c r="AK329" s="146"/>
      <c r="AL329" s="146"/>
      <c r="AM329" s="146"/>
      <c r="AN329" s="146"/>
    </row>
    <row r="330" spans="1:40" ht="12.5">
      <c r="A330" s="389" t="s">
        <v>258</v>
      </c>
      <c r="B330" s="674"/>
      <c r="C330" s="674"/>
      <c r="D330" s="674"/>
      <c r="E330" s="674"/>
      <c r="F330" s="674"/>
      <c r="G330" s="674"/>
      <c r="H330" s="674"/>
      <c r="I330" s="674"/>
      <c r="J330" s="674"/>
      <c r="K330" s="674"/>
      <c r="L330" s="674"/>
      <c r="M330" s="676"/>
      <c r="N330" s="676"/>
      <c r="O330" s="675"/>
      <c r="P330" s="674"/>
      <c r="Q330" s="674"/>
      <c r="R330" s="674"/>
      <c r="S330" s="674"/>
      <c r="T330" s="675"/>
      <c r="U330" s="674"/>
      <c r="V330" s="674"/>
      <c r="W330" s="674"/>
      <c r="X330" s="674"/>
      <c r="Y330" s="674"/>
      <c r="Z330" s="674"/>
      <c r="AA330" s="468"/>
      <c r="AB330" s="146"/>
      <c r="AC330" s="146"/>
      <c r="AD330" s="146"/>
      <c r="AE330" s="146"/>
      <c r="AF330" s="146"/>
      <c r="AG330" s="146"/>
      <c r="AH330" s="146"/>
      <c r="AI330" s="146"/>
      <c r="AJ330" s="146"/>
      <c r="AK330" s="146"/>
      <c r="AL330" s="146"/>
      <c r="AM330" s="146"/>
      <c r="AN330" s="146"/>
    </row>
    <row r="331" spans="1:40" ht="12.5">
      <c r="A331" s="389" t="s">
        <v>259</v>
      </c>
      <c r="B331" s="674"/>
      <c r="C331" s="674"/>
      <c r="D331" s="674"/>
      <c r="E331" s="674"/>
      <c r="F331" s="674"/>
      <c r="G331" s="674"/>
      <c r="H331" s="674"/>
      <c r="I331" s="674"/>
      <c r="J331" s="674"/>
      <c r="K331" s="674"/>
      <c r="L331" s="674"/>
      <c r="M331" s="676"/>
      <c r="N331" s="676"/>
      <c r="O331" s="675"/>
      <c r="P331" s="674"/>
      <c r="Q331" s="674"/>
      <c r="R331" s="674"/>
      <c r="S331" s="674"/>
      <c r="T331" s="675"/>
      <c r="U331" s="674"/>
      <c r="V331" s="674"/>
      <c r="W331" s="674"/>
      <c r="X331" s="674"/>
      <c r="Y331" s="674"/>
      <c r="Z331" s="674"/>
      <c r="AA331" s="468"/>
      <c r="AB331" s="146"/>
      <c r="AC331" s="146"/>
      <c r="AD331" s="146"/>
      <c r="AE331" s="146"/>
      <c r="AF331" s="146"/>
      <c r="AG331" s="146"/>
      <c r="AH331" s="146"/>
      <c r="AI331" s="146"/>
      <c r="AJ331" s="146"/>
      <c r="AK331" s="146"/>
      <c r="AL331" s="146"/>
      <c r="AM331" s="146"/>
      <c r="AN331" s="146"/>
    </row>
    <row r="332" spans="1:40" ht="13.4" customHeight="1">
      <c r="A332" s="389"/>
      <c r="B332" s="674"/>
      <c r="C332" s="674"/>
      <c r="D332" s="674"/>
      <c r="E332" s="674"/>
      <c r="F332" s="674"/>
      <c r="G332" s="674"/>
      <c r="H332" s="674"/>
      <c r="I332" s="674"/>
      <c r="J332" s="674"/>
      <c r="K332" s="674"/>
      <c r="L332" s="674"/>
      <c r="M332" s="676"/>
      <c r="N332" s="676"/>
      <c r="O332" s="675"/>
      <c r="P332" s="674"/>
      <c r="Q332" s="674"/>
      <c r="R332" s="674"/>
      <c r="S332" s="674"/>
      <c r="T332" s="675"/>
      <c r="U332" s="674"/>
      <c r="V332" s="674"/>
      <c r="W332" s="674"/>
      <c r="X332" s="674"/>
      <c r="Y332" s="674"/>
      <c r="Z332" s="467"/>
      <c r="AA332" s="468"/>
      <c r="AB332" s="384"/>
      <c r="AC332" s="384"/>
      <c r="AD332" s="384"/>
      <c r="AE332" s="384"/>
      <c r="AF332" s="384"/>
      <c r="AG332" s="384"/>
      <c r="AH332" s="384"/>
      <c r="AI332" s="384"/>
      <c r="AJ332" s="384"/>
      <c r="AK332" s="384"/>
      <c r="AL332" s="384"/>
      <c r="AM332" s="384"/>
      <c r="AN332" s="384"/>
    </row>
    <row r="333" spans="1:40" ht="13.4" customHeight="1">
      <c r="A333" s="376" t="s">
        <v>265</v>
      </c>
      <c r="B333" s="674"/>
      <c r="C333" s="674"/>
      <c r="D333" s="674"/>
      <c r="E333" s="674"/>
      <c r="F333" s="674"/>
      <c r="G333" s="674"/>
      <c r="H333" s="674"/>
      <c r="I333" s="674"/>
      <c r="J333" s="674"/>
      <c r="K333" s="674"/>
      <c r="L333" s="674"/>
      <c r="M333" s="676"/>
      <c r="N333" s="676"/>
      <c r="O333" s="675"/>
      <c r="P333" s="674"/>
      <c r="Q333" s="674"/>
      <c r="R333" s="674"/>
      <c r="S333" s="674"/>
      <c r="T333" s="675"/>
      <c r="U333" s="674"/>
      <c r="V333" s="674"/>
      <c r="W333" s="674"/>
      <c r="X333" s="674"/>
      <c r="Y333" s="674"/>
      <c r="Z333" s="467"/>
      <c r="AA333" s="468"/>
      <c r="AB333" s="384"/>
      <c r="AC333" s="384"/>
      <c r="AD333" s="384"/>
      <c r="AE333" s="384"/>
      <c r="AF333" s="384"/>
      <c r="AG333" s="384"/>
      <c r="AH333" s="384"/>
      <c r="AI333" s="384"/>
      <c r="AJ333" s="384"/>
      <c r="AK333" s="384"/>
      <c r="AL333" s="384"/>
      <c r="AM333" s="384"/>
      <c r="AN333" s="384"/>
    </row>
    <row r="334" spans="1:40" ht="13.4" customHeight="1">
      <c r="A334" s="389" t="s">
        <v>256</v>
      </c>
      <c r="B334" s="674"/>
      <c r="C334" s="674"/>
      <c r="D334" s="674"/>
      <c r="E334" s="674"/>
      <c r="F334" s="674"/>
      <c r="G334" s="674"/>
      <c r="H334" s="674"/>
      <c r="I334" s="674"/>
      <c r="J334" s="674"/>
      <c r="K334" s="674"/>
      <c r="L334" s="674"/>
      <c r="M334" s="676"/>
      <c r="N334" s="676"/>
      <c r="O334" s="675"/>
      <c r="P334" s="674"/>
      <c r="Q334" s="674"/>
      <c r="R334" s="674"/>
      <c r="S334" s="674"/>
      <c r="T334" s="675"/>
      <c r="U334" s="674"/>
      <c r="V334" s="674"/>
      <c r="W334" s="674"/>
      <c r="X334" s="674"/>
      <c r="Y334" s="674"/>
      <c r="Z334" s="467"/>
      <c r="AA334" s="468"/>
      <c r="AB334" s="384"/>
      <c r="AC334" s="384"/>
      <c r="AD334" s="384"/>
      <c r="AE334" s="384"/>
      <c r="AF334" s="384"/>
      <c r="AG334" s="384">
        <v>768.2</v>
      </c>
      <c r="AH334" s="384">
        <v>854.2</v>
      </c>
      <c r="AI334" s="384">
        <v>941.6</v>
      </c>
      <c r="AJ334" s="384">
        <v>1055.5999999999999</v>
      </c>
      <c r="AK334" s="384">
        <v>1175.8</v>
      </c>
      <c r="AL334" s="384">
        <v>1308.3</v>
      </c>
      <c r="AM334" s="384">
        <v>1456.4</v>
      </c>
      <c r="AN334" s="384">
        <v>1621.3</v>
      </c>
    </row>
    <row r="335" spans="1:40" ht="13.4" customHeight="1">
      <c r="A335" s="389" t="s">
        <v>257</v>
      </c>
      <c r="B335" s="674"/>
      <c r="C335" s="674"/>
      <c r="D335" s="674"/>
      <c r="E335" s="674"/>
      <c r="F335" s="674"/>
      <c r="G335" s="674"/>
      <c r="H335" s="674"/>
      <c r="I335" s="674"/>
      <c r="J335" s="674"/>
      <c r="K335" s="674"/>
      <c r="L335" s="674"/>
      <c r="M335" s="676"/>
      <c r="N335" s="676"/>
      <c r="O335" s="675"/>
      <c r="P335" s="674"/>
      <c r="Q335" s="674"/>
      <c r="R335" s="674"/>
      <c r="S335" s="674"/>
      <c r="T335" s="675"/>
      <c r="U335" s="674"/>
      <c r="V335" s="674"/>
      <c r="W335" s="674"/>
      <c r="X335" s="674"/>
      <c r="Y335" s="674"/>
      <c r="Z335" s="467"/>
      <c r="AA335" s="468"/>
      <c r="AB335" s="384"/>
      <c r="AC335" s="384"/>
      <c r="AD335" s="384"/>
      <c r="AE335" s="384"/>
      <c r="AF335" s="384"/>
      <c r="AG335" s="384">
        <v>123</v>
      </c>
      <c r="AH335" s="384">
        <v>129</v>
      </c>
      <c r="AI335" s="384">
        <v>133.9</v>
      </c>
      <c r="AJ335" s="384">
        <v>141.1</v>
      </c>
      <c r="AK335" s="384">
        <v>148.30000000000001</v>
      </c>
      <c r="AL335" s="384">
        <v>155.69999999999999</v>
      </c>
      <c r="AM335" s="384">
        <v>163.5</v>
      </c>
      <c r="AN335" s="384">
        <v>171.7</v>
      </c>
    </row>
    <row r="336" spans="1:40" ht="13.4" customHeight="1">
      <c r="A336" s="389" t="s">
        <v>258</v>
      </c>
      <c r="B336" s="674"/>
      <c r="C336" s="674"/>
      <c r="D336" s="674"/>
      <c r="E336" s="674"/>
      <c r="F336" s="674"/>
      <c r="G336" s="674"/>
      <c r="H336" s="674"/>
      <c r="I336" s="674"/>
      <c r="J336" s="674"/>
      <c r="K336" s="674"/>
      <c r="L336" s="674"/>
      <c r="M336" s="676"/>
      <c r="N336" s="676"/>
      <c r="O336" s="675"/>
      <c r="P336" s="674"/>
      <c r="Q336" s="674"/>
      <c r="R336" s="674"/>
      <c r="S336" s="674"/>
      <c r="T336" s="675"/>
      <c r="U336" s="674"/>
      <c r="V336" s="674"/>
      <c r="W336" s="674"/>
      <c r="X336" s="674"/>
      <c r="Y336" s="674"/>
      <c r="Z336" s="467"/>
      <c r="AA336" s="468"/>
      <c r="AB336" s="384"/>
      <c r="AC336" s="384"/>
      <c r="AD336" s="384"/>
      <c r="AE336" s="384"/>
      <c r="AF336" s="384"/>
      <c r="AG336" s="384">
        <v>624.5</v>
      </c>
      <c r="AH336" s="384">
        <v>662</v>
      </c>
      <c r="AI336" s="384">
        <v>703</v>
      </c>
      <c r="AJ336" s="384">
        <v>748</v>
      </c>
      <c r="AK336" s="384">
        <v>792.9</v>
      </c>
      <c r="AL336" s="384">
        <v>840.5</v>
      </c>
      <c r="AM336" s="384">
        <v>890.9</v>
      </c>
      <c r="AN336" s="384">
        <v>944.3</v>
      </c>
    </row>
    <row r="337" spans="1:40" ht="13.4" customHeight="1">
      <c r="A337" s="389" t="s">
        <v>259</v>
      </c>
      <c r="B337" s="674"/>
      <c r="C337" s="674"/>
      <c r="D337" s="674"/>
      <c r="E337" s="674"/>
      <c r="F337" s="674"/>
      <c r="G337" s="674"/>
      <c r="H337" s="674"/>
      <c r="I337" s="674"/>
      <c r="J337" s="674"/>
      <c r="K337" s="674"/>
      <c r="L337" s="674"/>
      <c r="M337" s="676"/>
      <c r="N337" s="676"/>
      <c r="O337" s="675"/>
      <c r="P337" s="674"/>
      <c r="Q337" s="674"/>
      <c r="R337" s="674"/>
      <c r="S337" s="674"/>
      <c r="T337" s="675"/>
      <c r="U337" s="674"/>
      <c r="V337" s="674"/>
      <c r="W337" s="674"/>
      <c r="X337" s="674"/>
      <c r="Y337" s="674"/>
      <c r="Z337" s="467"/>
      <c r="AA337" s="468"/>
      <c r="AB337" s="384"/>
      <c r="AC337" s="384"/>
      <c r="AD337" s="384"/>
      <c r="AE337" s="384"/>
      <c r="AF337" s="384"/>
      <c r="AG337" s="384">
        <v>7.4</v>
      </c>
      <c r="AH337" s="384">
        <v>6</v>
      </c>
      <c r="AI337" s="384">
        <v>6.2</v>
      </c>
      <c r="AJ337" s="384">
        <v>6.4</v>
      </c>
      <c r="AK337" s="384">
        <v>6</v>
      </c>
      <c r="AL337" s="384">
        <v>6</v>
      </c>
      <c r="AM337" s="384">
        <v>6</v>
      </c>
      <c r="AN337" s="384">
        <v>6</v>
      </c>
    </row>
    <row r="338" spans="1:40" ht="13.4" customHeight="1">
      <c r="A338" s="389"/>
      <c r="B338" s="674"/>
      <c r="C338" s="674"/>
      <c r="D338" s="674"/>
      <c r="E338" s="674"/>
      <c r="F338" s="674"/>
      <c r="G338" s="674"/>
      <c r="H338" s="674"/>
      <c r="I338" s="674"/>
      <c r="J338" s="674"/>
      <c r="K338" s="674"/>
      <c r="L338" s="674"/>
      <c r="M338" s="676"/>
      <c r="N338" s="676"/>
      <c r="O338" s="675"/>
      <c r="P338" s="674"/>
      <c r="Q338" s="674"/>
      <c r="R338" s="674"/>
      <c r="S338" s="674"/>
      <c r="T338" s="675"/>
      <c r="U338" s="674"/>
      <c r="V338" s="674"/>
      <c r="W338" s="674"/>
      <c r="X338" s="674"/>
      <c r="Y338" s="674"/>
      <c r="Z338" s="467"/>
      <c r="AA338" s="468"/>
      <c r="AB338" s="384"/>
      <c r="AC338" s="384"/>
      <c r="AD338" s="384"/>
      <c r="AE338" s="384"/>
      <c r="AF338" s="384"/>
      <c r="AG338" s="384"/>
      <c r="AH338" s="384"/>
      <c r="AI338" s="384"/>
      <c r="AJ338" s="384"/>
      <c r="AK338" s="384"/>
      <c r="AL338" s="384"/>
      <c r="AM338" s="384"/>
      <c r="AN338" s="384"/>
    </row>
    <row r="339" spans="1:40" ht="13.4" customHeight="1">
      <c r="A339" s="376" t="s">
        <v>266</v>
      </c>
      <c r="B339" s="674"/>
      <c r="C339" s="674"/>
      <c r="D339" s="674"/>
      <c r="E339" s="674"/>
      <c r="F339" s="674"/>
      <c r="G339" s="674"/>
      <c r="H339" s="674"/>
      <c r="I339" s="674"/>
      <c r="J339" s="674"/>
      <c r="K339" s="674"/>
      <c r="L339" s="674"/>
      <c r="M339" s="676"/>
      <c r="N339" s="676"/>
      <c r="O339" s="675"/>
      <c r="P339" s="674"/>
      <c r="Q339" s="674"/>
      <c r="R339" s="674"/>
      <c r="S339" s="674"/>
      <c r="T339" s="675"/>
      <c r="U339" s="674"/>
      <c r="V339" s="674"/>
      <c r="W339" s="674"/>
      <c r="X339" s="674"/>
      <c r="Y339" s="674"/>
      <c r="Z339" s="467"/>
      <c r="AA339" s="468"/>
      <c r="AB339" s="384"/>
      <c r="AC339" s="384"/>
      <c r="AD339" s="384"/>
      <c r="AE339" s="384"/>
      <c r="AF339" s="384"/>
      <c r="AG339" s="384"/>
      <c r="AH339" s="384"/>
      <c r="AI339" s="384"/>
      <c r="AJ339" s="384"/>
      <c r="AK339" s="384"/>
      <c r="AL339" s="384"/>
      <c r="AM339" s="384"/>
      <c r="AN339" s="384"/>
    </row>
    <row r="340" spans="1:40" ht="13.4" customHeight="1">
      <c r="A340" s="389" t="s">
        <v>256</v>
      </c>
      <c r="B340" s="674"/>
      <c r="C340" s="674"/>
      <c r="D340" s="674"/>
      <c r="E340" s="674"/>
      <c r="F340" s="674"/>
      <c r="G340" s="674"/>
      <c r="H340" s="674"/>
      <c r="I340" s="674"/>
      <c r="J340" s="674"/>
      <c r="K340" s="674"/>
      <c r="L340" s="674"/>
      <c r="M340" s="676"/>
      <c r="N340" s="676"/>
      <c r="O340" s="675"/>
      <c r="P340" s="674"/>
      <c r="Q340" s="674"/>
      <c r="R340" s="674"/>
      <c r="S340" s="674"/>
      <c r="T340" s="675"/>
      <c r="U340" s="674"/>
      <c r="V340" s="674"/>
      <c r="W340" s="674"/>
      <c r="X340" s="674"/>
      <c r="Y340" s="674"/>
      <c r="Z340" s="467"/>
      <c r="AA340" s="468"/>
      <c r="AB340" s="384"/>
      <c r="AC340" s="384"/>
      <c r="AD340" s="384"/>
      <c r="AE340" s="384"/>
      <c r="AF340" s="384"/>
      <c r="AG340" s="384">
        <v>169.6</v>
      </c>
      <c r="AH340" s="384">
        <v>183.3</v>
      </c>
      <c r="AI340" s="384">
        <v>195.9</v>
      </c>
      <c r="AJ340" s="384">
        <v>213.7</v>
      </c>
      <c r="AK340" s="384">
        <v>235.3</v>
      </c>
      <c r="AL340" s="384">
        <v>260.3</v>
      </c>
      <c r="AM340" s="384">
        <v>289.8</v>
      </c>
      <c r="AN340" s="384">
        <v>322.60000000000002</v>
      </c>
    </row>
    <row r="341" spans="1:40" ht="13.4" customHeight="1">
      <c r="A341" s="389" t="s">
        <v>257</v>
      </c>
      <c r="B341" s="674"/>
      <c r="C341" s="674"/>
      <c r="D341" s="674"/>
      <c r="E341" s="674"/>
      <c r="F341" s="674"/>
      <c r="G341" s="674"/>
      <c r="H341" s="674"/>
      <c r="I341" s="674"/>
      <c r="J341" s="674"/>
      <c r="K341" s="674"/>
      <c r="L341" s="674"/>
      <c r="M341" s="676"/>
      <c r="N341" s="676"/>
      <c r="O341" s="675"/>
      <c r="P341" s="674"/>
      <c r="Q341" s="674"/>
      <c r="R341" s="674"/>
      <c r="S341" s="674"/>
      <c r="T341" s="675"/>
      <c r="U341" s="674"/>
      <c r="V341" s="674"/>
      <c r="W341" s="674"/>
      <c r="X341" s="674"/>
      <c r="Y341" s="674"/>
      <c r="Z341" s="467"/>
      <c r="AA341" s="468"/>
      <c r="AB341" s="384"/>
      <c r="AC341" s="384"/>
      <c r="AD341" s="384"/>
      <c r="AE341" s="384"/>
      <c r="AF341" s="384"/>
      <c r="AG341" s="384">
        <v>151</v>
      </c>
      <c r="AH341" s="384">
        <v>158.4</v>
      </c>
      <c r="AI341" s="384">
        <v>164.4</v>
      </c>
      <c r="AJ341" s="384">
        <v>173.3</v>
      </c>
      <c r="AK341" s="384">
        <v>182.1</v>
      </c>
      <c r="AL341" s="384">
        <v>191.1</v>
      </c>
      <c r="AM341" s="384">
        <v>200.7</v>
      </c>
      <c r="AN341" s="384">
        <v>210.8</v>
      </c>
    </row>
    <row r="342" spans="1:40" ht="13.4" customHeight="1">
      <c r="A342" s="389" t="s">
        <v>258</v>
      </c>
      <c r="B342" s="674"/>
      <c r="C342" s="674"/>
      <c r="D342" s="674"/>
      <c r="E342" s="674"/>
      <c r="F342" s="674"/>
      <c r="G342" s="674"/>
      <c r="H342" s="674"/>
      <c r="I342" s="674"/>
      <c r="J342" s="674"/>
      <c r="K342" s="674"/>
      <c r="L342" s="674"/>
      <c r="M342" s="676"/>
      <c r="N342" s="676"/>
      <c r="O342" s="675"/>
      <c r="P342" s="674"/>
      <c r="Q342" s="674"/>
      <c r="R342" s="674"/>
      <c r="S342" s="674"/>
      <c r="T342" s="675"/>
      <c r="U342" s="674"/>
      <c r="V342" s="674"/>
      <c r="W342" s="674"/>
      <c r="X342" s="674"/>
      <c r="Y342" s="674"/>
      <c r="Z342" s="467"/>
      <c r="AA342" s="468"/>
      <c r="AB342" s="384"/>
      <c r="AC342" s="384"/>
      <c r="AD342" s="384"/>
      <c r="AE342" s="384"/>
      <c r="AF342" s="384"/>
      <c r="AG342" s="384">
        <v>112.3</v>
      </c>
      <c r="AH342" s="384">
        <v>115.7</v>
      </c>
      <c r="AI342" s="384">
        <v>119.2</v>
      </c>
      <c r="AJ342" s="384">
        <v>123.3</v>
      </c>
      <c r="AK342" s="384">
        <v>129.19999999999999</v>
      </c>
      <c r="AL342" s="384">
        <v>136.19999999999999</v>
      </c>
      <c r="AM342" s="384">
        <v>144.4</v>
      </c>
      <c r="AN342" s="384">
        <v>153.1</v>
      </c>
    </row>
    <row r="343" spans="1:40" ht="13.4" customHeight="1">
      <c r="A343" s="389" t="s">
        <v>259</v>
      </c>
      <c r="B343" s="674"/>
      <c r="C343" s="674"/>
      <c r="D343" s="674"/>
      <c r="E343" s="674"/>
      <c r="F343" s="674"/>
      <c r="G343" s="674"/>
      <c r="H343" s="674"/>
      <c r="I343" s="674"/>
      <c r="J343" s="674"/>
      <c r="K343" s="674"/>
      <c r="L343" s="674"/>
      <c r="M343" s="676"/>
      <c r="N343" s="676"/>
      <c r="O343" s="675"/>
      <c r="P343" s="674"/>
      <c r="Q343" s="674"/>
      <c r="R343" s="674"/>
      <c r="S343" s="674"/>
      <c r="T343" s="675"/>
      <c r="U343" s="674"/>
      <c r="V343" s="674"/>
      <c r="W343" s="674"/>
      <c r="X343" s="674"/>
      <c r="Y343" s="674"/>
      <c r="Z343" s="467"/>
      <c r="AA343" s="468"/>
      <c r="AB343" s="384"/>
      <c r="AC343" s="384"/>
      <c r="AD343" s="384"/>
      <c r="AE343" s="384"/>
      <c r="AF343" s="384"/>
      <c r="AG343" s="384">
        <v>2.8</v>
      </c>
      <c r="AH343" s="384">
        <v>3</v>
      </c>
      <c r="AI343" s="384">
        <v>3</v>
      </c>
      <c r="AJ343" s="384">
        <v>3.5</v>
      </c>
      <c r="AK343" s="384">
        <v>4.8</v>
      </c>
      <c r="AL343" s="384">
        <v>5.4</v>
      </c>
      <c r="AM343" s="384">
        <v>6</v>
      </c>
      <c r="AN343" s="384">
        <v>6</v>
      </c>
    </row>
    <row r="344" spans="1:40" ht="13.4" customHeight="1">
      <c r="A344" s="389"/>
      <c r="B344" s="674"/>
      <c r="C344" s="674"/>
      <c r="D344" s="674"/>
      <c r="E344" s="674"/>
      <c r="F344" s="674"/>
      <c r="G344" s="674"/>
      <c r="H344" s="674"/>
      <c r="I344" s="674"/>
      <c r="J344" s="674"/>
      <c r="K344" s="674"/>
      <c r="L344" s="674"/>
      <c r="M344" s="676"/>
      <c r="N344" s="676"/>
      <c r="O344" s="675"/>
      <c r="P344" s="674"/>
      <c r="Q344" s="674"/>
      <c r="R344" s="674"/>
      <c r="S344" s="674"/>
      <c r="T344" s="675"/>
      <c r="U344" s="674"/>
      <c r="V344" s="674"/>
      <c r="W344" s="674"/>
      <c r="X344" s="674"/>
      <c r="Y344" s="674"/>
      <c r="Z344" s="467"/>
      <c r="AA344" s="468"/>
      <c r="AB344" s="384"/>
      <c r="AC344" s="384"/>
      <c r="AD344" s="384"/>
      <c r="AE344" s="384"/>
      <c r="AF344" s="384"/>
      <c r="AG344" s="384"/>
      <c r="AH344" s="384"/>
      <c r="AI344" s="384"/>
      <c r="AJ344" s="384"/>
      <c r="AK344" s="384"/>
      <c r="AL344" s="384"/>
      <c r="AM344" s="384"/>
      <c r="AN344" s="384"/>
    </row>
    <row r="345" spans="1:40" ht="13.4" customHeight="1">
      <c r="A345" s="376" t="s">
        <v>267</v>
      </c>
      <c r="B345" s="674"/>
      <c r="C345" s="674"/>
      <c r="D345" s="674"/>
      <c r="E345" s="674"/>
      <c r="F345" s="674"/>
      <c r="G345" s="674"/>
      <c r="H345" s="674"/>
      <c r="I345" s="674"/>
      <c r="J345" s="674"/>
      <c r="K345" s="674"/>
      <c r="L345" s="674"/>
      <c r="M345" s="676"/>
      <c r="N345" s="676"/>
      <c r="O345" s="675"/>
      <c r="P345" s="674"/>
      <c r="Q345" s="674"/>
      <c r="R345" s="674"/>
      <c r="S345" s="674"/>
      <c r="T345" s="675"/>
      <c r="U345" s="674"/>
      <c r="V345" s="674"/>
      <c r="W345" s="674"/>
      <c r="X345" s="674"/>
      <c r="Y345" s="674"/>
      <c r="Z345" s="674"/>
      <c r="AA345" s="468"/>
      <c r="AB345" s="384"/>
      <c r="AC345" s="384"/>
      <c r="AD345" s="384"/>
      <c r="AE345" s="384"/>
      <c r="AF345" s="384"/>
      <c r="AG345" s="384"/>
      <c r="AH345" s="384"/>
      <c r="AI345" s="384"/>
      <c r="AJ345" s="384"/>
      <c r="AK345" s="384"/>
      <c r="AL345" s="384"/>
      <c r="AM345" s="384"/>
      <c r="AN345" s="384"/>
    </row>
    <row r="346" spans="1:40" ht="12.5">
      <c r="A346" s="389" t="s">
        <v>256</v>
      </c>
      <c r="B346" s="674"/>
      <c r="C346" s="674"/>
      <c r="D346" s="674"/>
      <c r="E346" s="674"/>
      <c r="F346" s="674"/>
      <c r="G346" s="674"/>
      <c r="H346" s="674"/>
      <c r="I346" s="674"/>
      <c r="J346" s="674"/>
      <c r="K346" s="674"/>
      <c r="L346" s="674"/>
      <c r="M346" s="676"/>
      <c r="N346" s="676"/>
      <c r="O346" s="675"/>
      <c r="P346" s="674"/>
      <c r="Q346" s="674"/>
      <c r="R346" s="674"/>
      <c r="S346" s="674"/>
      <c r="T346" s="675"/>
      <c r="U346" s="674"/>
      <c r="V346" s="674"/>
      <c r="W346" s="674"/>
      <c r="X346" s="674"/>
      <c r="Y346" s="674"/>
      <c r="Z346" s="674"/>
      <c r="AA346" s="468"/>
      <c r="AB346" s="146"/>
      <c r="AC346" s="146"/>
      <c r="AD346" s="146"/>
      <c r="AE346" s="146"/>
      <c r="AF346" s="146"/>
      <c r="AG346" s="146">
        <v>4974.1000000000004</v>
      </c>
      <c r="AH346" s="146">
        <v>5322.2</v>
      </c>
      <c r="AI346" s="146">
        <v>5745.4</v>
      </c>
      <c r="AJ346" s="146">
        <v>6325.9</v>
      </c>
      <c r="AK346" s="146">
        <v>6913</v>
      </c>
      <c r="AL346" s="146">
        <v>7561.7</v>
      </c>
      <c r="AM346" s="146">
        <v>8322.5</v>
      </c>
      <c r="AN346" s="146">
        <v>9177.2999999999993</v>
      </c>
    </row>
    <row r="347" spans="1:40" ht="12.5">
      <c r="A347" s="389" t="s">
        <v>257</v>
      </c>
      <c r="B347" s="674"/>
      <c r="C347" s="674"/>
      <c r="D347" s="674"/>
      <c r="E347" s="674"/>
      <c r="F347" s="674"/>
      <c r="G347" s="674"/>
      <c r="H347" s="674"/>
      <c r="I347" s="674"/>
      <c r="J347" s="674"/>
      <c r="K347" s="674"/>
      <c r="L347" s="674"/>
      <c r="M347" s="676"/>
      <c r="N347" s="676"/>
      <c r="O347" s="675"/>
      <c r="P347" s="674"/>
      <c r="Q347" s="674"/>
      <c r="R347" s="674"/>
      <c r="S347" s="674"/>
      <c r="T347" s="675"/>
      <c r="U347" s="674"/>
      <c r="V347" s="674"/>
      <c r="W347" s="674"/>
      <c r="X347" s="674"/>
      <c r="Y347" s="674"/>
      <c r="Z347" s="674"/>
      <c r="AA347" s="468"/>
      <c r="AB347" s="146"/>
      <c r="AC347" s="146"/>
      <c r="AD347" s="146"/>
      <c r="AE347" s="146"/>
      <c r="AF347" s="146"/>
      <c r="AG347" s="146">
        <v>146.6</v>
      </c>
      <c r="AH347" s="146">
        <v>153.69999999999999</v>
      </c>
      <c r="AI347" s="146">
        <v>159.6</v>
      </c>
      <c r="AJ347" s="146">
        <v>168.2</v>
      </c>
      <c r="AK347" s="146">
        <v>176.7</v>
      </c>
      <c r="AL347" s="146">
        <v>185.5</v>
      </c>
      <c r="AM347" s="146">
        <v>194.8</v>
      </c>
      <c r="AN347" s="146">
        <v>204.6</v>
      </c>
    </row>
    <row r="348" spans="1:40" ht="12.5">
      <c r="A348" s="389" t="s">
        <v>258</v>
      </c>
      <c r="B348" s="674"/>
      <c r="C348" s="674"/>
      <c r="D348" s="674"/>
      <c r="E348" s="674"/>
      <c r="F348" s="674"/>
      <c r="G348" s="674"/>
      <c r="H348" s="674"/>
      <c r="I348" s="674"/>
      <c r="J348" s="674"/>
      <c r="K348" s="674"/>
      <c r="L348" s="674"/>
      <c r="M348" s="676"/>
      <c r="N348" s="676"/>
      <c r="O348" s="675"/>
      <c r="P348" s="674"/>
      <c r="Q348" s="674"/>
      <c r="R348" s="674"/>
      <c r="S348" s="674"/>
      <c r="T348" s="675"/>
      <c r="U348" s="674"/>
      <c r="V348" s="674"/>
      <c r="W348" s="674"/>
      <c r="X348" s="674"/>
      <c r="Y348" s="674"/>
      <c r="Z348" s="674"/>
      <c r="AA348" s="468"/>
      <c r="AB348" s="146"/>
      <c r="AC348" s="146"/>
      <c r="AD348" s="146"/>
      <c r="AE348" s="146"/>
      <c r="AF348" s="146"/>
      <c r="AG348" s="146">
        <v>3393.7</v>
      </c>
      <c r="AH348" s="146">
        <v>3461.6</v>
      </c>
      <c r="AI348" s="146">
        <v>3600.1</v>
      </c>
      <c r="AJ348" s="146">
        <v>3762.1</v>
      </c>
      <c r="AK348" s="146">
        <v>3912.6</v>
      </c>
      <c r="AL348" s="146">
        <v>4076.9</v>
      </c>
      <c r="AM348" s="146">
        <v>4272.6000000000004</v>
      </c>
      <c r="AN348" s="146">
        <v>4486.2</v>
      </c>
    </row>
    <row r="349" spans="1:40" ht="13.4" customHeight="1">
      <c r="A349" s="389" t="s">
        <v>259</v>
      </c>
      <c r="B349" s="674"/>
      <c r="C349" s="674"/>
      <c r="D349" s="674"/>
      <c r="E349" s="674"/>
      <c r="F349" s="674"/>
      <c r="G349" s="674"/>
      <c r="H349" s="674"/>
      <c r="I349" s="674"/>
      <c r="J349" s="674"/>
      <c r="K349" s="674"/>
      <c r="L349" s="674"/>
      <c r="M349" s="676"/>
      <c r="N349" s="676"/>
      <c r="O349" s="675"/>
      <c r="P349" s="674"/>
      <c r="Q349" s="674"/>
      <c r="R349" s="674"/>
      <c r="S349" s="674"/>
      <c r="T349" s="675"/>
      <c r="U349" s="674"/>
      <c r="V349" s="674"/>
      <c r="W349" s="674"/>
      <c r="X349" s="674"/>
      <c r="Y349" s="674"/>
      <c r="Z349" s="674"/>
      <c r="AA349" s="468"/>
      <c r="AB349" s="146"/>
      <c r="AC349" s="146"/>
      <c r="AD349" s="146"/>
      <c r="AE349" s="146"/>
      <c r="AF349" s="146"/>
      <c r="AG349" s="146">
        <v>0.2</v>
      </c>
      <c r="AH349" s="146">
        <v>2</v>
      </c>
      <c r="AI349" s="146">
        <v>4</v>
      </c>
      <c r="AJ349" s="146">
        <v>4.5</v>
      </c>
      <c r="AK349" s="146">
        <v>4</v>
      </c>
      <c r="AL349" s="146">
        <v>4.2</v>
      </c>
      <c r="AM349" s="146">
        <v>4.8</v>
      </c>
      <c r="AN349" s="146">
        <v>5</v>
      </c>
    </row>
    <row r="350" spans="1:40" ht="13.4" customHeight="1">
      <c r="A350" s="389"/>
      <c r="B350" s="674"/>
      <c r="C350" s="674"/>
      <c r="D350" s="674"/>
      <c r="E350" s="674"/>
      <c r="F350" s="674"/>
      <c r="G350" s="674"/>
      <c r="H350" s="674"/>
      <c r="I350" s="674"/>
      <c r="J350" s="674"/>
      <c r="K350" s="674"/>
      <c r="L350" s="674"/>
      <c r="M350" s="676"/>
      <c r="N350" s="676"/>
      <c r="O350" s="675"/>
      <c r="P350" s="674"/>
      <c r="Q350" s="674"/>
      <c r="R350" s="674"/>
      <c r="S350" s="674"/>
      <c r="T350" s="675"/>
      <c r="U350" s="674"/>
      <c r="V350" s="674"/>
      <c r="W350" s="674"/>
      <c r="X350" s="674"/>
      <c r="Y350" s="674"/>
      <c r="Z350" s="467"/>
      <c r="AA350" s="468"/>
      <c r="AB350" s="384"/>
      <c r="AC350" s="384"/>
      <c r="AD350" s="384"/>
      <c r="AE350" s="384"/>
      <c r="AF350" s="384"/>
      <c r="AG350" s="384"/>
      <c r="AH350" s="384"/>
      <c r="AI350" s="384"/>
      <c r="AJ350" s="384"/>
      <c r="AK350" s="384"/>
      <c r="AL350" s="384"/>
      <c r="AM350" s="384"/>
      <c r="AN350" s="384"/>
    </row>
    <row r="351" spans="1:40" ht="13">
      <c r="A351" s="376" t="s">
        <v>268</v>
      </c>
      <c r="B351" s="674"/>
      <c r="C351" s="674"/>
      <c r="D351" s="674"/>
      <c r="E351" s="674"/>
      <c r="F351" s="674"/>
      <c r="G351" s="674"/>
      <c r="H351" s="674"/>
      <c r="I351" s="674"/>
      <c r="J351" s="674"/>
      <c r="K351" s="674"/>
      <c r="L351" s="674"/>
      <c r="M351" s="676"/>
      <c r="N351" s="676"/>
      <c r="O351" s="675"/>
      <c r="P351" s="674"/>
      <c r="Q351" s="674"/>
      <c r="R351" s="674"/>
      <c r="S351" s="674"/>
      <c r="T351" s="675"/>
      <c r="U351" s="674"/>
      <c r="V351" s="674"/>
      <c r="W351" s="674"/>
      <c r="X351" s="674"/>
      <c r="Y351" s="674"/>
      <c r="Z351" s="674"/>
      <c r="AA351" s="468"/>
      <c r="AB351" s="384"/>
      <c r="AC351" s="384"/>
      <c r="AD351" s="384"/>
      <c r="AE351" s="384"/>
      <c r="AF351" s="384"/>
      <c r="AG351" s="384"/>
      <c r="AH351" s="384"/>
      <c r="AI351" s="384"/>
      <c r="AJ351" s="384"/>
      <c r="AK351" s="384"/>
      <c r="AL351" s="384"/>
      <c r="AM351" s="384"/>
      <c r="AN351" s="384"/>
    </row>
    <row r="352" spans="1:40" ht="12.5">
      <c r="A352" s="389" t="s">
        <v>256</v>
      </c>
      <c r="B352" s="674"/>
      <c r="C352" s="674"/>
      <c r="D352" s="674"/>
      <c r="E352" s="674"/>
      <c r="F352" s="674"/>
      <c r="G352" s="674"/>
      <c r="H352" s="674"/>
      <c r="I352" s="674"/>
      <c r="J352" s="674"/>
      <c r="K352" s="674"/>
      <c r="L352" s="674"/>
      <c r="M352" s="676"/>
      <c r="N352" s="676"/>
      <c r="O352" s="675"/>
      <c r="P352" s="674"/>
      <c r="Q352" s="674"/>
      <c r="R352" s="674"/>
      <c r="S352" s="674"/>
      <c r="T352" s="675"/>
      <c r="U352" s="674"/>
      <c r="V352" s="674"/>
      <c r="W352" s="674"/>
      <c r="X352" s="674"/>
      <c r="Y352" s="674"/>
      <c r="Z352" s="674"/>
      <c r="AA352" s="468"/>
      <c r="AB352" s="146"/>
      <c r="AC352" s="146"/>
      <c r="AD352" s="146"/>
      <c r="AE352" s="146"/>
      <c r="AF352" s="146"/>
      <c r="AG352" s="146">
        <v>8002.5</v>
      </c>
      <c r="AH352" s="146">
        <v>8680.1</v>
      </c>
      <c r="AI352" s="146">
        <v>9460.4</v>
      </c>
      <c r="AJ352" s="146">
        <v>10426.200000000001</v>
      </c>
      <c r="AK352" s="146">
        <v>11503.4</v>
      </c>
      <c r="AL352" s="146">
        <v>12739.8</v>
      </c>
      <c r="AM352" s="146">
        <v>14182.2</v>
      </c>
      <c r="AN352" s="146">
        <v>15787.8</v>
      </c>
    </row>
    <row r="353" spans="1:40" ht="12.5">
      <c r="A353" s="389" t="s">
        <v>257</v>
      </c>
      <c r="B353" s="674"/>
      <c r="C353" s="674"/>
      <c r="D353" s="674"/>
      <c r="E353" s="674"/>
      <c r="F353" s="674"/>
      <c r="G353" s="674"/>
      <c r="H353" s="674"/>
      <c r="I353" s="674"/>
      <c r="J353" s="674"/>
      <c r="K353" s="674"/>
      <c r="L353" s="674"/>
      <c r="M353" s="676"/>
      <c r="N353" s="676"/>
      <c r="O353" s="675"/>
      <c r="P353" s="674"/>
      <c r="Q353" s="674"/>
      <c r="R353" s="674"/>
      <c r="S353" s="674"/>
      <c r="T353" s="675"/>
      <c r="U353" s="674"/>
      <c r="V353" s="674"/>
      <c r="W353" s="674"/>
      <c r="X353" s="674"/>
      <c r="Y353" s="674"/>
      <c r="Z353" s="674"/>
      <c r="AA353" s="468"/>
      <c r="AB353" s="146"/>
      <c r="AC353" s="146"/>
      <c r="AD353" s="146"/>
      <c r="AE353" s="146"/>
      <c r="AF353" s="146"/>
      <c r="AG353" s="146">
        <v>143.9</v>
      </c>
      <c r="AH353" s="146">
        <v>151</v>
      </c>
      <c r="AI353" s="146">
        <v>156.69999999999999</v>
      </c>
      <c r="AJ353" s="146">
        <v>165.1</v>
      </c>
      <c r="AK353" s="146">
        <v>173.5</v>
      </c>
      <c r="AL353" s="146">
        <v>182.1</v>
      </c>
      <c r="AM353" s="146">
        <v>191.3</v>
      </c>
      <c r="AN353" s="146">
        <v>200.9</v>
      </c>
    </row>
    <row r="354" spans="1:40" ht="13.4" customHeight="1">
      <c r="A354" s="389" t="s">
        <v>258</v>
      </c>
      <c r="B354" s="674"/>
      <c r="C354" s="674"/>
      <c r="D354" s="674"/>
      <c r="E354" s="674"/>
      <c r="F354" s="674"/>
      <c r="G354" s="674"/>
      <c r="H354" s="674"/>
      <c r="I354" s="674"/>
      <c r="J354" s="674"/>
      <c r="K354" s="674"/>
      <c r="L354" s="674"/>
      <c r="M354" s="676"/>
      <c r="N354" s="676"/>
      <c r="O354" s="675"/>
      <c r="P354" s="674"/>
      <c r="Q354" s="674"/>
      <c r="R354" s="674"/>
      <c r="S354" s="674"/>
      <c r="T354" s="675"/>
      <c r="U354" s="674"/>
      <c r="V354" s="674"/>
      <c r="W354" s="674"/>
      <c r="X354" s="674"/>
      <c r="Y354" s="674"/>
      <c r="Z354" s="674"/>
      <c r="AA354" s="468"/>
      <c r="AB354" s="146"/>
      <c r="AC354" s="146"/>
      <c r="AD354" s="146"/>
      <c r="AE354" s="146"/>
      <c r="AF354" s="146"/>
      <c r="AG354" s="146">
        <v>5560.1</v>
      </c>
      <c r="AH354" s="146">
        <v>5749.2</v>
      </c>
      <c r="AI354" s="146">
        <v>6036.6</v>
      </c>
      <c r="AJ354" s="146">
        <v>6314.3</v>
      </c>
      <c r="AK354" s="146">
        <v>6630</v>
      </c>
      <c r="AL354" s="146">
        <v>6994.7</v>
      </c>
      <c r="AM354" s="146">
        <v>7414.4</v>
      </c>
      <c r="AN354" s="146">
        <v>7859.2</v>
      </c>
    </row>
    <row r="355" spans="1:40" ht="13.4" customHeight="1">
      <c r="A355" s="389" t="s">
        <v>259</v>
      </c>
      <c r="B355" s="674"/>
      <c r="C355" s="674"/>
      <c r="D355" s="674"/>
      <c r="E355" s="674"/>
      <c r="F355" s="674"/>
      <c r="G355" s="674"/>
      <c r="H355" s="674"/>
      <c r="I355" s="674"/>
      <c r="J355" s="674"/>
      <c r="K355" s="674"/>
      <c r="L355" s="674"/>
      <c r="M355" s="676"/>
      <c r="N355" s="676"/>
      <c r="O355" s="675"/>
      <c r="P355" s="674"/>
      <c r="Q355" s="674"/>
      <c r="R355" s="674"/>
      <c r="S355" s="674"/>
      <c r="T355" s="675"/>
      <c r="U355" s="674"/>
      <c r="V355" s="674"/>
      <c r="W355" s="674"/>
      <c r="X355" s="674"/>
      <c r="Y355" s="674"/>
      <c r="Z355" s="674"/>
      <c r="AA355" s="468"/>
      <c r="AB355" s="146"/>
      <c r="AC355" s="146"/>
      <c r="AD355" s="146"/>
      <c r="AE355" s="146"/>
      <c r="AF355" s="146"/>
      <c r="AG355" s="146">
        <v>-1</v>
      </c>
      <c r="AH355" s="146">
        <v>3.4</v>
      </c>
      <c r="AI355" s="146">
        <v>5</v>
      </c>
      <c r="AJ355" s="146">
        <v>4.5999999999999996</v>
      </c>
      <c r="AK355" s="146">
        <v>5</v>
      </c>
      <c r="AL355" s="146">
        <v>5.5</v>
      </c>
      <c r="AM355" s="146">
        <v>6</v>
      </c>
      <c r="AN355" s="146">
        <v>6</v>
      </c>
    </row>
    <row r="356" spans="1:40" ht="12.5">
      <c r="A356" s="389"/>
      <c r="B356" s="674"/>
      <c r="C356" s="674"/>
      <c r="D356" s="674"/>
      <c r="E356" s="674"/>
      <c r="F356" s="674"/>
      <c r="G356" s="674"/>
      <c r="H356" s="674"/>
      <c r="I356" s="674"/>
      <c r="J356" s="674"/>
      <c r="K356" s="674"/>
      <c r="L356" s="674"/>
      <c r="M356" s="676"/>
      <c r="N356" s="676"/>
      <c r="O356" s="675"/>
      <c r="P356" s="674"/>
      <c r="Q356" s="674"/>
      <c r="R356" s="674"/>
      <c r="S356" s="674"/>
      <c r="T356" s="675"/>
      <c r="U356" s="674"/>
      <c r="V356" s="674"/>
      <c r="W356" s="674"/>
      <c r="X356" s="674"/>
      <c r="Y356" s="674"/>
      <c r="Z356" s="467"/>
      <c r="AA356" s="468"/>
      <c r="AB356" s="384"/>
      <c r="AC356" s="384"/>
      <c r="AD356" s="384"/>
      <c r="AE356" s="384"/>
      <c r="AF356" s="384"/>
      <c r="AG356" s="384"/>
      <c r="AH356" s="384"/>
      <c r="AI356" s="384"/>
      <c r="AJ356" s="384"/>
      <c r="AK356" s="384"/>
      <c r="AL356" s="384"/>
      <c r="AM356" s="384"/>
      <c r="AN356" s="384"/>
    </row>
    <row r="357" spans="1:40" ht="13">
      <c r="A357" s="376" t="s">
        <v>269</v>
      </c>
      <c r="B357" s="674"/>
      <c r="C357" s="674"/>
      <c r="D357" s="674"/>
      <c r="E357" s="674"/>
      <c r="F357" s="674"/>
      <c r="G357" s="674"/>
      <c r="H357" s="674"/>
      <c r="I357" s="674"/>
      <c r="J357" s="674"/>
      <c r="K357" s="674"/>
      <c r="L357" s="674"/>
      <c r="M357" s="676"/>
      <c r="N357" s="676"/>
      <c r="O357" s="675"/>
      <c r="P357" s="674"/>
      <c r="Q357" s="674"/>
      <c r="R357" s="674"/>
      <c r="S357" s="674"/>
      <c r="T357" s="675"/>
      <c r="U357" s="674"/>
      <c r="V357" s="674"/>
      <c r="W357" s="674"/>
      <c r="X357" s="674"/>
      <c r="Y357" s="674"/>
      <c r="Z357" s="674"/>
      <c r="AA357" s="468"/>
      <c r="AB357" s="384"/>
      <c r="AC357" s="384"/>
      <c r="AD357" s="384"/>
      <c r="AE357" s="384"/>
      <c r="AF357" s="384"/>
      <c r="AG357" s="384"/>
      <c r="AH357" s="384"/>
      <c r="AI357" s="384"/>
      <c r="AJ357" s="384"/>
      <c r="AK357" s="384"/>
      <c r="AL357" s="384"/>
      <c r="AM357" s="384"/>
      <c r="AN357" s="384"/>
    </row>
    <row r="358" spans="1:40" ht="12.5">
      <c r="A358" s="389" t="s">
        <v>256</v>
      </c>
      <c r="B358" s="674"/>
      <c r="C358" s="674"/>
      <c r="D358" s="674"/>
      <c r="E358" s="674"/>
      <c r="F358" s="674"/>
      <c r="G358" s="674"/>
      <c r="H358" s="674"/>
      <c r="I358" s="674"/>
      <c r="J358" s="674"/>
      <c r="K358" s="674"/>
      <c r="L358" s="674"/>
      <c r="M358" s="676"/>
      <c r="N358" s="676"/>
      <c r="O358" s="675"/>
      <c r="P358" s="674"/>
      <c r="Q358" s="674"/>
      <c r="R358" s="674"/>
      <c r="S358" s="674"/>
      <c r="T358" s="675"/>
      <c r="U358" s="674"/>
      <c r="V358" s="674"/>
      <c r="W358" s="674"/>
      <c r="X358" s="674"/>
      <c r="Y358" s="674"/>
      <c r="Z358" s="674"/>
      <c r="AA358" s="468"/>
      <c r="AB358" s="384"/>
      <c r="AC358" s="384"/>
      <c r="AD358" s="384"/>
      <c r="AE358" s="384"/>
      <c r="AF358" s="384"/>
      <c r="AG358" s="384">
        <v>1743</v>
      </c>
      <c r="AH358" s="384">
        <v>1865</v>
      </c>
      <c r="AI358" s="384">
        <v>2052</v>
      </c>
      <c r="AJ358" s="384">
        <v>2367.4</v>
      </c>
      <c r="AK358" s="384">
        <v>2686.6</v>
      </c>
      <c r="AL358" s="384">
        <v>3031.8</v>
      </c>
      <c r="AM358" s="384">
        <v>3422.8</v>
      </c>
      <c r="AN358" s="384">
        <v>3864.2</v>
      </c>
    </row>
    <row r="359" spans="1:40" ht="13.4" customHeight="1">
      <c r="A359" s="389" t="s">
        <v>257</v>
      </c>
      <c r="B359" s="674"/>
      <c r="C359" s="674"/>
      <c r="D359" s="674"/>
      <c r="E359" s="674"/>
      <c r="F359" s="674"/>
      <c r="G359" s="674"/>
      <c r="H359" s="674"/>
      <c r="I359" s="674"/>
      <c r="J359" s="674"/>
      <c r="K359" s="674"/>
      <c r="L359" s="674"/>
      <c r="M359" s="676"/>
      <c r="N359" s="676"/>
      <c r="O359" s="675"/>
      <c r="P359" s="674"/>
      <c r="Q359" s="674"/>
      <c r="R359" s="674"/>
      <c r="S359" s="674"/>
      <c r="T359" s="675"/>
      <c r="U359" s="674"/>
      <c r="V359" s="674"/>
      <c r="W359" s="674"/>
      <c r="X359" s="674"/>
      <c r="Y359" s="674"/>
      <c r="Z359" s="674"/>
      <c r="AA359" s="468"/>
      <c r="AB359" s="146"/>
      <c r="AC359" s="146"/>
      <c r="AD359" s="146"/>
      <c r="AE359" s="146"/>
      <c r="AF359" s="146"/>
      <c r="AG359" s="146">
        <v>144</v>
      </c>
      <c r="AH359" s="146">
        <v>151.1</v>
      </c>
      <c r="AI359" s="146">
        <v>156.80000000000001</v>
      </c>
      <c r="AJ359" s="146">
        <v>165.2</v>
      </c>
      <c r="AK359" s="146">
        <v>173.6</v>
      </c>
      <c r="AL359" s="146">
        <v>182.2</v>
      </c>
      <c r="AM359" s="146">
        <v>191.4</v>
      </c>
      <c r="AN359" s="146">
        <v>201</v>
      </c>
    </row>
    <row r="360" spans="1:40" ht="13.4" customHeight="1">
      <c r="A360" s="389" t="s">
        <v>258</v>
      </c>
      <c r="B360" s="674"/>
      <c r="C360" s="674"/>
      <c r="D360" s="674"/>
      <c r="E360" s="674"/>
      <c r="F360" s="674"/>
      <c r="G360" s="674"/>
      <c r="H360" s="674"/>
      <c r="I360" s="674"/>
      <c r="J360" s="674"/>
      <c r="K360" s="674"/>
      <c r="L360" s="674"/>
      <c r="M360" s="676"/>
      <c r="N360" s="676"/>
      <c r="O360" s="675"/>
      <c r="P360" s="674"/>
      <c r="Q360" s="674"/>
      <c r="R360" s="674"/>
      <c r="S360" s="674"/>
      <c r="T360" s="675"/>
      <c r="U360" s="674"/>
      <c r="V360" s="674"/>
      <c r="W360" s="674"/>
      <c r="X360" s="674"/>
      <c r="Y360" s="674"/>
      <c r="Z360" s="674"/>
      <c r="AA360" s="468"/>
      <c r="AB360" s="146"/>
      <c r="AC360" s="146"/>
      <c r="AD360" s="146"/>
      <c r="AE360" s="146"/>
      <c r="AF360" s="146"/>
      <c r="AG360" s="146">
        <v>1210.3</v>
      </c>
      <c r="AH360" s="146">
        <v>1234.5</v>
      </c>
      <c r="AI360" s="146">
        <v>1308.5999999999999</v>
      </c>
      <c r="AJ360" s="146">
        <v>1432.9</v>
      </c>
      <c r="AK360" s="146">
        <v>1547.6</v>
      </c>
      <c r="AL360" s="146">
        <v>1663.6</v>
      </c>
      <c r="AM360" s="146">
        <v>1788.4</v>
      </c>
      <c r="AN360" s="146">
        <v>1922.5</v>
      </c>
    </row>
    <row r="361" spans="1:40" ht="12.5">
      <c r="A361" s="389" t="s">
        <v>259</v>
      </c>
      <c r="B361" s="674"/>
      <c r="C361" s="674"/>
      <c r="D361" s="674"/>
      <c r="E361" s="674"/>
      <c r="F361" s="674"/>
      <c r="G361" s="674"/>
      <c r="H361" s="674"/>
      <c r="I361" s="674"/>
      <c r="J361" s="674"/>
      <c r="K361" s="674"/>
      <c r="L361" s="674"/>
      <c r="M361" s="676"/>
      <c r="N361" s="676"/>
      <c r="O361" s="675"/>
      <c r="P361" s="674"/>
      <c r="Q361" s="674"/>
      <c r="R361" s="674"/>
      <c r="S361" s="674"/>
      <c r="T361" s="675"/>
      <c r="U361" s="674"/>
      <c r="V361" s="674"/>
      <c r="W361" s="674"/>
      <c r="X361" s="674"/>
      <c r="Y361" s="674"/>
      <c r="Z361" s="674"/>
      <c r="AA361" s="468"/>
      <c r="AB361" s="146"/>
      <c r="AC361" s="146"/>
      <c r="AD361" s="146"/>
      <c r="AE361" s="146"/>
      <c r="AF361" s="146"/>
      <c r="AG361" s="146">
        <v>-17</v>
      </c>
      <c r="AH361" s="146">
        <v>2</v>
      </c>
      <c r="AI361" s="146">
        <v>6</v>
      </c>
      <c r="AJ361" s="146">
        <v>9.5</v>
      </c>
      <c r="AK361" s="146">
        <v>8</v>
      </c>
      <c r="AL361" s="146">
        <v>7.5</v>
      </c>
      <c r="AM361" s="146">
        <v>7.5</v>
      </c>
      <c r="AN361" s="146">
        <v>7.5</v>
      </c>
    </row>
    <row r="362" spans="1:40" ht="12.5">
      <c r="A362" s="389"/>
      <c r="B362" s="674"/>
      <c r="C362" s="674"/>
      <c r="D362" s="674"/>
      <c r="E362" s="674"/>
      <c r="F362" s="674"/>
      <c r="G362" s="674"/>
      <c r="H362" s="674"/>
      <c r="I362" s="674"/>
      <c r="J362" s="674"/>
      <c r="K362" s="674"/>
      <c r="L362" s="674"/>
      <c r="M362" s="676"/>
      <c r="N362" s="676"/>
      <c r="O362" s="675"/>
      <c r="P362" s="674"/>
      <c r="Q362" s="674"/>
      <c r="R362" s="674"/>
      <c r="S362" s="674"/>
      <c r="T362" s="675"/>
      <c r="U362" s="674"/>
      <c r="V362" s="674"/>
      <c r="W362" s="674"/>
      <c r="X362" s="674"/>
      <c r="Y362" s="674"/>
      <c r="Z362" s="674"/>
      <c r="AA362" s="468"/>
      <c r="AB362" s="146"/>
      <c r="AC362" s="146"/>
      <c r="AD362" s="146"/>
      <c r="AE362" s="146"/>
      <c r="AF362" s="146"/>
      <c r="AG362" s="146"/>
      <c r="AH362" s="146"/>
      <c r="AI362" s="146"/>
      <c r="AJ362" s="146"/>
      <c r="AK362" s="146"/>
      <c r="AL362" s="146"/>
      <c r="AM362" s="146"/>
      <c r="AN362" s="146"/>
    </row>
    <row r="363" spans="1:40" ht="13">
      <c r="A363" s="376" t="s">
        <v>270</v>
      </c>
      <c r="B363" s="674"/>
      <c r="C363" s="674"/>
      <c r="D363" s="674"/>
      <c r="E363" s="674"/>
      <c r="F363" s="674"/>
      <c r="G363" s="674"/>
      <c r="H363" s="674"/>
      <c r="I363" s="674"/>
      <c r="J363" s="674"/>
      <c r="K363" s="674"/>
      <c r="L363" s="674"/>
      <c r="M363" s="676"/>
      <c r="N363" s="676"/>
      <c r="O363" s="675"/>
      <c r="P363" s="674"/>
      <c r="Q363" s="674"/>
      <c r="R363" s="674"/>
      <c r="S363" s="674"/>
      <c r="T363" s="675"/>
      <c r="U363" s="674"/>
      <c r="V363" s="674"/>
      <c r="W363" s="674"/>
      <c r="X363" s="674"/>
      <c r="Y363" s="674"/>
      <c r="Z363" s="467"/>
      <c r="AA363" s="468"/>
      <c r="AB363" s="384"/>
      <c r="AC363" s="384"/>
      <c r="AD363" s="384"/>
      <c r="AE363" s="384"/>
      <c r="AF363" s="384"/>
      <c r="AG363" s="384"/>
      <c r="AH363" s="384"/>
      <c r="AI363" s="384"/>
      <c r="AJ363" s="384"/>
      <c r="AK363" s="384"/>
      <c r="AL363" s="384"/>
      <c r="AM363" s="384"/>
      <c r="AN363" s="384"/>
    </row>
    <row r="364" spans="1:40" ht="12.5">
      <c r="A364" s="389" t="s">
        <v>256</v>
      </c>
      <c r="B364" s="674"/>
      <c r="C364" s="674"/>
      <c r="D364" s="674"/>
      <c r="E364" s="674"/>
      <c r="F364" s="674"/>
      <c r="G364" s="674"/>
      <c r="H364" s="674"/>
      <c r="I364" s="674"/>
      <c r="J364" s="674"/>
      <c r="K364" s="674"/>
      <c r="L364" s="674"/>
      <c r="M364" s="676"/>
      <c r="N364" s="676"/>
      <c r="O364" s="675"/>
      <c r="P364" s="674"/>
      <c r="Q364" s="674"/>
      <c r="R364" s="674"/>
      <c r="S364" s="674"/>
      <c r="T364" s="674"/>
      <c r="U364" s="674"/>
      <c r="V364" s="674"/>
      <c r="W364" s="674"/>
      <c r="X364" s="674"/>
      <c r="Y364" s="467"/>
      <c r="Z364" s="468"/>
      <c r="AA364" s="384"/>
      <c r="AB364" s="384"/>
      <c r="AC364" s="384"/>
      <c r="AD364" s="384"/>
      <c r="AE364" s="384"/>
      <c r="AF364" s="384"/>
      <c r="AG364" s="384">
        <v>1357.4</v>
      </c>
      <c r="AH364" s="384">
        <v>1449.6</v>
      </c>
      <c r="AI364" s="384">
        <v>1596.4</v>
      </c>
      <c r="AJ364" s="384">
        <v>1833.4</v>
      </c>
      <c r="AK364" s="384">
        <v>2080.6</v>
      </c>
      <c r="AL364" s="384">
        <v>2337</v>
      </c>
      <c r="AM364" s="384">
        <v>2626.1</v>
      </c>
      <c r="AN364" s="384">
        <v>2951</v>
      </c>
    </row>
    <row r="365" spans="1:40" ht="12.5">
      <c r="A365" s="389" t="s">
        <v>257</v>
      </c>
      <c r="B365" s="674"/>
      <c r="C365" s="674"/>
      <c r="D365" s="674"/>
      <c r="E365" s="674"/>
      <c r="F365" s="674"/>
      <c r="G365" s="674"/>
      <c r="H365" s="674"/>
      <c r="I365" s="674"/>
      <c r="J365" s="674"/>
      <c r="K365" s="674"/>
      <c r="L365" s="674"/>
      <c r="M365" s="676"/>
      <c r="N365" s="676"/>
      <c r="O365" s="675"/>
      <c r="P365" s="674"/>
      <c r="Q365" s="674"/>
      <c r="R365" s="674"/>
      <c r="S365" s="674"/>
      <c r="T365" s="675"/>
      <c r="U365" s="674"/>
      <c r="V365" s="674"/>
      <c r="W365" s="674"/>
      <c r="X365" s="674"/>
      <c r="Y365" s="674"/>
      <c r="Z365" s="467"/>
      <c r="AA365" s="468"/>
      <c r="AB365" s="384"/>
      <c r="AC365" s="384"/>
      <c r="AD365" s="384"/>
      <c r="AE365" s="384"/>
      <c r="AF365" s="384"/>
      <c r="AG365" s="384">
        <v>133.69999999999999</v>
      </c>
      <c r="AH365" s="384">
        <v>140.30000000000001</v>
      </c>
      <c r="AI365" s="384">
        <v>145.6</v>
      </c>
      <c r="AJ365" s="384">
        <v>153.4</v>
      </c>
      <c r="AK365" s="384">
        <v>161.19999999999999</v>
      </c>
      <c r="AL365" s="384">
        <v>169.2</v>
      </c>
      <c r="AM365" s="384">
        <v>177.7</v>
      </c>
      <c r="AN365" s="384">
        <v>186.7</v>
      </c>
    </row>
    <row r="366" spans="1:40" ht="12.5">
      <c r="A366" s="389" t="s">
        <v>258</v>
      </c>
      <c r="B366" s="674"/>
      <c r="C366" s="674"/>
      <c r="D366" s="674"/>
      <c r="E366" s="674"/>
      <c r="F366" s="674"/>
      <c r="G366" s="674"/>
      <c r="H366" s="674"/>
      <c r="I366" s="674"/>
      <c r="J366" s="674"/>
      <c r="K366" s="674"/>
      <c r="L366" s="674"/>
      <c r="M366" s="676"/>
      <c r="N366" s="676"/>
      <c r="O366" s="675"/>
      <c r="P366" s="674"/>
      <c r="Q366" s="674"/>
      <c r="R366" s="674"/>
      <c r="S366" s="674"/>
      <c r="T366" s="675"/>
      <c r="U366" s="674"/>
      <c r="V366" s="674"/>
      <c r="W366" s="674"/>
      <c r="X366" s="674"/>
      <c r="Y366" s="674"/>
      <c r="Z366" s="467"/>
      <c r="AA366" s="468"/>
      <c r="AB366" s="384"/>
      <c r="AC366" s="384"/>
      <c r="AD366" s="384"/>
      <c r="AE366" s="384"/>
      <c r="AF366" s="384"/>
      <c r="AG366" s="384">
        <v>1015</v>
      </c>
      <c r="AH366" s="384">
        <v>1033.3</v>
      </c>
      <c r="AI366" s="384">
        <v>1096.3</v>
      </c>
      <c r="AJ366" s="384">
        <v>1195</v>
      </c>
      <c r="AK366" s="384">
        <v>1290.5</v>
      </c>
      <c r="AL366" s="384">
        <v>1380.9</v>
      </c>
      <c r="AM366" s="384">
        <v>1477.5</v>
      </c>
      <c r="AN366" s="384">
        <v>1581</v>
      </c>
    </row>
    <row r="367" spans="1:40" ht="12.5">
      <c r="A367" s="389" t="s">
        <v>259</v>
      </c>
      <c r="B367" s="674"/>
      <c r="C367" s="674"/>
      <c r="D367" s="674"/>
      <c r="E367" s="674"/>
      <c r="F367" s="674"/>
      <c r="G367" s="674"/>
      <c r="H367" s="674"/>
      <c r="I367" s="674"/>
      <c r="J367" s="674"/>
      <c r="K367" s="674"/>
      <c r="L367" s="674"/>
      <c r="M367" s="676"/>
      <c r="N367" s="676"/>
      <c r="O367" s="675"/>
      <c r="P367" s="674"/>
      <c r="Q367" s="674"/>
      <c r="R367" s="674"/>
      <c r="S367" s="674"/>
      <c r="T367" s="675"/>
      <c r="U367" s="674"/>
      <c r="V367" s="674"/>
      <c r="W367" s="674"/>
      <c r="X367" s="674"/>
      <c r="Y367" s="674"/>
      <c r="Z367" s="467"/>
      <c r="AA367" s="468"/>
      <c r="AB367" s="384"/>
      <c r="AC367" s="384"/>
      <c r="AD367" s="384"/>
      <c r="AE367" s="384"/>
      <c r="AF367" s="384"/>
      <c r="AG367" s="384">
        <v>-8.1</v>
      </c>
      <c r="AH367" s="384">
        <v>1.8</v>
      </c>
      <c r="AI367" s="384">
        <v>6.1</v>
      </c>
      <c r="AJ367" s="384">
        <v>9</v>
      </c>
      <c r="AK367" s="384">
        <v>8</v>
      </c>
      <c r="AL367" s="384">
        <v>7</v>
      </c>
      <c r="AM367" s="384">
        <v>7</v>
      </c>
      <c r="AN367" s="384">
        <v>7</v>
      </c>
    </row>
    <row r="368" spans="1:40" ht="12.5">
      <c r="A368" s="389"/>
      <c r="B368" s="674"/>
      <c r="C368" s="674"/>
      <c r="D368" s="674"/>
      <c r="E368" s="674"/>
      <c r="F368" s="674"/>
      <c r="G368" s="674"/>
      <c r="H368" s="674"/>
      <c r="I368" s="674"/>
      <c r="J368" s="674"/>
      <c r="K368" s="674"/>
      <c r="L368" s="674"/>
      <c r="M368" s="676"/>
      <c r="N368" s="676"/>
      <c r="O368" s="675"/>
      <c r="P368" s="674"/>
      <c r="Q368" s="674"/>
      <c r="R368" s="674"/>
      <c r="S368" s="674"/>
      <c r="T368" s="675"/>
      <c r="U368" s="674"/>
      <c r="V368" s="674"/>
      <c r="W368" s="674"/>
      <c r="X368" s="674"/>
      <c r="Y368" s="674"/>
      <c r="Z368" s="467"/>
      <c r="AA368" s="468"/>
      <c r="AB368" s="384"/>
      <c r="AC368" s="384"/>
      <c r="AD368" s="384"/>
      <c r="AE368" s="384"/>
      <c r="AF368" s="384"/>
      <c r="AG368" s="384"/>
      <c r="AH368" s="384"/>
      <c r="AI368" s="384"/>
      <c r="AJ368" s="384"/>
      <c r="AK368" s="384"/>
      <c r="AL368" s="384"/>
      <c r="AM368" s="384"/>
      <c r="AN368" s="384"/>
    </row>
    <row r="369" spans="1:40" ht="13">
      <c r="A369" s="376" t="s">
        <v>271</v>
      </c>
      <c r="B369" s="674"/>
      <c r="C369" s="674"/>
      <c r="D369" s="674"/>
      <c r="E369" s="674"/>
      <c r="F369" s="674"/>
      <c r="G369" s="674"/>
      <c r="H369" s="674"/>
      <c r="I369" s="674"/>
      <c r="J369" s="674"/>
      <c r="K369" s="674"/>
      <c r="L369" s="674"/>
      <c r="M369" s="676"/>
      <c r="N369" s="676"/>
      <c r="O369" s="675"/>
      <c r="P369" s="674"/>
      <c r="Q369" s="674"/>
      <c r="R369" s="674"/>
      <c r="S369" s="674"/>
      <c r="T369" s="675"/>
      <c r="U369" s="674"/>
      <c r="V369" s="674"/>
      <c r="W369" s="674"/>
      <c r="X369" s="674"/>
      <c r="Y369" s="674"/>
      <c r="Z369" s="467"/>
      <c r="AA369" s="468"/>
      <c r="AB369" s="384"/>
      <c r="AC369" s="384"/>
      <c r="AD369" s="384"/>
      <c r="AE369" s="384"/>
      <c r="AF369" s="384"/>
      <c r="AG369" s="384"/>
      <c r="AH369" s="384"/>
      <c r="AI369" s="384"/>
      <c r="AJ369" s="384"/>
      <c r="AK369" s="384"/>
      <c r="AL369" s="384"/>
      <c r="AM369" s="384"/>
      <c r="AN369" s="384"/>
    </row>
    <row r="370" spans="1:40" ht="12.5">
      <c r="A370" s="389" t="s">
        <v>256</v>
      </c>
      <c r="B370" s="674"/>
      <c r="C370" s="674"/>
      <c r="D370" s="674"/>
      <c r="E370" s="674"/>
      <c r="F370" s="674"/>
      <c r="G370" s="674"/>
      <c r="H370" s="674"/>
      <c r="I370" s="674"/>
      <c r="J370" s="674"/>
      <c r="K370" s="674"/>
      <c r="L370" s="674"/>
      <c r="M370" s="676"/>
      <c r="N370" s="676"/>
      <c r="O370" s="675"/>
      <c r="P370" s="674"/>
      <c r="Q370" s="674"/>
      <c r="R370" s="674"/>
      <c r="S370" s="674"/>
      <c r="T370" s="675"/>
      <c r="U370" s="674"/>
      <c r="V370" s="674"/>
      <c r="W370" s="674"/>
      <c r="X370" s="674"/>
      <c r="Y370" s="674"/>
      <c r="Z370" s="467"/>
      <c r="AA370" s="468"/>
      <c r="AB370" s="384"/>
      <c r="AC370" s="384"/>
      <c r="AD370" s="384"/>
      <c r="AE370" s="384"/>
      <c r="AF370" s="384"/>
      <c r="AG370" s="384">
        <v>1451.8</v>
      </c>
      <c r="AH370" s="384">
        <v>1644.8</v>
      </c>
      <c r="AI370" s="384">
        <v>1843.9</v>
      </c>
      <c r="AJ370" s="384">
        <v>2098.1999999999998</v>
      </c>
      <c r="AK370" s="384">
        <v>2372.3000000000002</v>
      </c>
      <c r="AL370" s="384">
        <v>2679.5</v>
      </c>
      <c r="AM370" s="384">
        <v>3025.1</v>
      </c>
      <c r="AN370" s="384">
        <v>3415.3</v>
      </c>
    </row>
    <row r="371" spans="1:40" ht="12.5">
      <c r="A371" s="389" t="s">
        <v>257</v>
      </c>
      <c r="B371" s="674"/>
      <c r="C371" s="674"/>
      <c r="D371" s="674"/>
      <c r="E371" s="674"/>
      <c r="F371" s="674"/>
      <c r="G371" s="674"/>
      <c r="H371" s="674"/>
      <c r="I371" s="674"/>
      <c r="J371" s="674"/>
      <c r="K371" s="674"/>
      <c r="L371" s="674"/>
      <c r="M371" s="676"/>
      <c r="N371" s="676"/>
      <c r="O371" s="675"/>
      <c r="P371" s="674"/>
      <c r="Q371" s="674"/>
      <c r="R371" s="674"/>
      <c r="S371" s="674"/>
      <c r="T371" s="675"/>
      <c r="U371" s="674"/>
      <c r="V371" s="674"/>
      <c r="W371" s="674"/>
      <c r="X371" s="674"/>
      <c r="Y371" s="674"/>
      <c r="Z371" s="467"/>
      <c r="AA371" s="468"/>
      <c r="AB371" s="384"/>
      <c r="AC371" s="384"/>
      <c r="AD371" s="384"/>
      <c r="AE371" s="384"/>
      <c r="AF371" s="384"/>
      <c r="AG371" s="384">
        <v>99.3</v>
      </c>
      <c r="AH371" s="384">
        <v>104.1</v>
      </c>
      <c r="AI371" s="384">
        <v>108.1</v>
      </c>
      <c r="AJ371" s="384">
        <v>113.9</v>
      </c>
      <c r="AK371" s="384">
        <v>119.7</v>
      </c>
      <c r="AL371" s="384">
        <v>125.6</v>
      </c>
      <c r="AM371" s="384">
        <v>131.9</v>
      </c>
      <c r="AN371" s="384">
        <v>138.6</v>
      </c>
    </row>
    <row r="372" spans="1:40" ht="12.5">
      <c r="A372" s="389" t="s">
        <v>258</v>
      </c>
      <c r="B372" s="674"/>
      <c r="C372" s="674"/>
      <c r="D372" s="674"/>
      <c r="E372" s="674"/>
      <c r="F372" s="674"/>
      <c r="G372" s="674"/>
      <c r="H372" s="674"/>
      <c r="I372" s="674"/>
      <c r="J372" s="674"/>
      <c r="K372" s="674"/>
      <c r="L372" s="674"/>
      <c r="M372" s="676"/>
      <c r="N372" s="676"/>
      <c r="O372" s="675"/>
      <c r="P372" s="674"/>
      <c r="Q372" s="674"/>
      <c r="R372" s="674"/>
      <c r="S372" s="674"/>
      <c r="T372" s="675"/>
      <c r="U372" s="674"/>
      <c r="V372" s="674"/>
      <c r="W372" s="674"/>
      <c r="X372" s="674"/>
      <c r="Y372" s="674"/>
      <c r="Z372" s="467"/>
      <c r="AA372" s="468"/>
      <c r="AB372" s="384"/>
      <c r="AC372" s="384"/>
      <c r="AD372" s="384"/>
      <c r="AE372" s="384"/>
      <c r="AF372" s="384"/>
      <c r="AG372" s="384">
        <v>1462.4</v>
      </c>
      <c r="AH372" s="384">
        <v>1579.4</v>
      </c>
      <c r="AI372" s="384">
        <v>1705.8</v>
      </c>
      <c r="AJ372" s="384">
        <v>1842.2</v>
      </c>
      <c r="AK372" s="384">
        <v>1982.2</v>
      </c>
      <c r="AL372" s="384">
        <v>2132.9</v>
      </c>
      <c r="AM372" s="384">
        <v>2292.9</v>
      </c>
      <c r="AN372" s="384">
        <v>2464.8000000000002</v>
      </c>
    </row>
    <row r="373" spans="1:40" ht="12.5">
      <c r="A373" s="389" t="s">
        <v>259</v>
      </c>
      <c r="B373" s="674"/>
      <c r="C373" s="674"/>
      <c r="D373" s="674"/>
      <c r="E373" s="674"/>
      <c r="F373" s="674"/>
      <c r="G373" s="674"/>
      <c r="H373" s="674"/>
      <c r="I373" s="674"/>
      <c r="J373" s="674"/>
      <c r="K373" s="674"/>
      <c r="L373" s="674"/>
      <c r="M373" s="676"/>
      <c r="N373" s="676"/>
      <c r="O373" s="675"/>
      <c r="P373" s="674"/>
      <c r="Q373" s="674"/>
      <c r="R373" s="674"/>
      <c r="S373" s="674"/>
      <c r="T373" s="675"/>
      <c r="U373" s="674"/>
      <c r="V373" s="674"/>
      <c r="W373" s="674"/>
      <c r="X373" s="674"/>
      <c r="Y373" s="674"/>
      <c r="Z373" s="467"/>
      <c r="AA373" s="468"/>
      <c r="AB373" s="384"/>
      <c r="AC373" s="384"/>
      <c r="AD373" s="384"/>
      <c r="AE373" s="384"/>
      <c r="AF373" s="384"/>
      <c r="AG373" s="384">
        <v>4.3</v>
      </c>
      <c r="AH373" s="384">
        <v>8</v>
      </c>
      <c r="AI373" s="384">
        <v>8</v>
      </c>
      <c r="AJ373" s="384">
        <v>8</v>
      </c>
      <c r="AK373" s="384">
        <v>7.6</v>
      </c>
      <c r="AL373" s="384">
        <v>7.6</v>
      </c>
      <c r="AM373" s="384">
        <v>7.5</v>
      </c>
      <c r="AN373" s="384">
        <v>7.5</v>
      </c>
    </row>
    <row r="374" spans="1:40" ht="12.5">
      <c r="A374" s="389"/>
      <c r="B374" s="674"/>
      <c r="C374" s="674"/>
      <c r="D374" s="674"/>
      <c r="E374" s="674"/>
      <c r="F374" s="674"/>
      <c r="G374" s="674"/>
      <c r="H374" s="674"/>
      <c r="I374" s="674"/>
      <c r="J374" s="674"/>
      <c r="K374" s="674"/>
      <c r="L374" s="674"/>
      <c r="M374" s="676"/>
      <c r="N374" s="676"/>
      <c r="O374" s="675"/>
      <c r="P374" s="674"/>
      <c r="Q374" s="674"/>
      <c r="R374" s="674"/>
      <c r="S374" s="674"/>
      <c r="T374" s="675"/>
      <c r="U374" s="674"/>
      <c r="V374" s="674"/>
      <c r="W374" s="674"/>
      <c r="X374" s="674"/>
      <c r="Y374" s="674"/>
      <c r="Z374" s="467"/>
      <c r="AA374" s="468"/>
      <c r="AB374" s="384"/>
      <c r="AC374" s="384"/>
      <c r="AD374" s="384"/>
      <c r="AE374" s="384"/>
      <c r="AF374" s="384"/>
      <c r="AG374" s="384"/>
      <c r="AH374" s="384"/>
      <c r="AI374" s="384"/>
      <c r="AJ374" s="384"/>
      <c r="AK374" s="384"/>
      <c r="AL374" s="384"/>
      <c r="AM374" s="384"/>
      <c r="AN374" s="384"/>
    </row>
    <row r="375" spans="1:40" ht="13">
      <c r="A375" s="376" t="s">
        <v>272</v>
      </c>
      <c r="B375" s="674"/>
      <c r="C375" s="674"/>
      <c r="D375" s="674"/>
      <c r="E375" s="674"/>
      <c r="F375" s="674"/>
      <c r="G375" s="674"/>
      <c r="H375" s="674"/>
      <c r="I375" s="674"/>
      <c r="J375" s="674"/>
      <c r="K375" s="674"/>
      <c r="L375" s="674"/>
      <c r="M375" s="676"/>
      <c r="N375" s="676"/>
      <c r="O375" s="675"/>
      <c r="P375" s="674"/>
      <c r="Q375" s="674"/>
      <c r="R375" s="674"/>
      <c r="S375" s="674"/>
      <c r="T375" s="675"/>
      <c r="U375" s="674"/>
      <c r="V375" s="674"/>
      <c r="W375" s="674"/>
      <c r="X375" s="674"/>
      <c r="Y375" s="674"/>
      <c r="Z375" s="674"/>
      <c r="AA375" s="468"/>
      <c r="AB375" s="384"/>
      <c r="AC375" s="384"/>
      <c r="AD375" s="384"/>
      <c r="AE375" s="384"/>
      <c r="AF375" s="384"/>
      <c r="AG375" s="384"/>
      <c r="AH375" s="384"/>
      <c r="AI375" s="384"/>
      <c r="AJ375" s="384"/>
      <c r="AK375" s="384"/>
      <c r="AL375" s="384"/>
      <c r="AM375" s="384"/>
      <c r="AN375" s="384"/>
    </row>
    <row r="376" spans="1:40" ht="12.5">
      <c r="A376" s="389" t="s">
        <v>256</v>
      </c>
      <c r="B376" s="674"/>
      <c r="C376" s="674"/>
      <c r="D376" s="674"/>
      <c r="E376" s="674"/>
      <c r="F376" s="674"/>
      <c r="G376" s="674"/>
      <c r="H376" s="674"/>
      <c r="I376" s="674"/>
      <c r="J376" s="674"/>
      <c r="K376" s="674"/>
      <c r="L376" s="674"/>
      <c r="M376" s="676"/>
      <c r="N376" s="676"/>
      <c r="O376" s="675"/>
      <c r="P376" s="674"/>
      <c r="Q376" s="674"/>
      <c r="R376" s="674"/>
      <c r="S376" s="674"/>
      <c r="T376" s="675"/>
      <c r="U376" s="674"/>
      <c r="V376" s="674"/>
      <c r="W376" s="674"/>
      <c r="X376" s="674"/>
      <c r="Y376" s="674"/>
      <c r="Z376" s="674"/>
      <c r="AA376" s="468"/>
      <c r="AB376" s="146"/>
      <c r="AC376" s="146"/>
      <c r="AD376" s="146"/>
      <c r="AE376" s="146"/>
      <c r="AF376" s="146"/>
      <c r="AG376" s="146">
        <v>2043</v>
      </c>
      <c r="AH376" s="146">
        <v>2194.5</v>
      </c>
      <c r="AI376" s="146">
        <v>2341.6999999999998</v>
      </c>
      <c r="AJ376" s="146">
        <v>2558.6</v>
      </c>
      <c r="AK376" s="146">
        <v>2790.6</v>
      </c>
      <c r="AL376" s="146">
        <v>3046.6</v>
      </c>
      <c r="AM376" s="146">
        <v>3327.6</v>
      </c>
      <c r="AN376" s="146">
        <v>3634.4</v>
      </c>
    </row>
    <row r="377" spans="1:40" ht="12.5">
      <c r="A377" s="389" t="s">
        <v>257</v>
      </c>
      <c r="B377" s="674"/>
      <c r="C377" s="674"/>
      <c r="D377" s="674"/>
      <c r="E377" s="674"/>
      <c r="F377" s="674"/>
      <c r="G377" s="674"/>
      <c r="H377" s="674"/>
      <c r="I377" s="674"/>
      <c r="J377" s="674"/>
      <c r="K377" s="674"/>
      <c r="L377" s="674"/>
      <c r="M377" s="676"/>
      <c r="N377" s="676"/>
      <c r="O377" s="675"/>
      <c r="P377" s="674"/>
      <c r="Q377" s="674"/>
      <c r="R377" s="674"/>
      <c r="S377" s="674"/>
      <c r="T377" s="675"/>
      <c r="U377" s="674"/>
      <c r="V377" s="674"/>
      <c r="W377" s="674"/>
      <c r="X377" s="674"/>
      <c r="Y377" s="674"/>
      <c r="Z377" s="674"/>
      <c r="AA377" s="468"/>
      <c r="AB377" s="146"/>
      <c r="AC377" s="146"/>
      <c r="AD377" s="146"/>
      <c r="AE377" s="146"/>
      <c r="AF377" s="146"/>
      <c r="AG377" s="146">
        <v>142</v>
      </c>
      <c r="AH377" s="146">
        <v>148.9</v>
      </c>
      <c r="AI377" s="146">
        <v>154.6</v>
      </c>
      <c r="AJ377" s="146">
        <v>162.9</v>
      </c>
      <c r="AK377" s="146">
        <v>171.1</v>
      </c>
      <c r="AL377" s="146">
        <v>179.7</v>
      </c>
      <c r="AM377" s="146">
        <v>188.7</v>
      </c>
      <c r="AN377" s="146">
        <v>198.2</v>
      </c>
    </row>
    <row r="378" spans="1:40" ht="12.5">
      <c r="A378" s="389" t="s">
        <v>258</v>
      </c>
      <c r="B378" s="674"/>
      <c r="C378" s="674"/>
      <c r="D378" s="674"/>
      <c r="E378" s="674"/>
      <c r="F378" s="674"/>
      <c r="G378" s="674"/>
      <c r="H378" s="674"/>
      <c r="I378" s="674"/>
      <c r="J378" s="674"/>
      <c r="K378" s="674"/>
      <c r="L378" s="674"/>
      <c r="M378" s="676"/>
      <c r="N378" s="676"/>
      <c r="O378" s="675"/>
      <c r="P378" s="674"/>
      <c r="Q378" s="674"/>
      <c r="R378" s="674"/>
      <c r="S378" s="674"/>
      <c r="T378" s="675"/>
      <c r="U378" s="674"/>
      <c r="V378" s="674"/>
      <c r="W378" s="674"/>
      <c r="X378" s="674"/>
      <c r="Y378" s="674"/>
      <c r="Z378" s="674"/>
      <c r="AA378" s="468"/>
      <c r="AB378" s="146"/>
      <c r="AC378" s="146"/>
      <c r="AD378" s="146"/>
      <c r="AE378" s="146"/>
      <c r="AF378" s="146"/>
      <c r="AG378" s="146">
        <v>1439</v>
      </c>
      <c r="AH378" s="146">
        <v>1473.6</v>
      </c>
      <c r="AI378" s="146">
        <v>1514.8</v>
      </c>
      <c r="AJ378" s="146">
        <v>1570.9</v>
      </c>
      <c r="AK378" s="146">
        <v>1630.6</v>
      </c>
      <c r="AL378" s="146">
        <v>1695.8</v>
      </c>
      <c r="AM378" s="146">
        <v>1763.6</v>
      </c>
      <c r="AN378" s="146">
        <v>1834.2</v>
      </c>
    </row>
    <row r="379" spans="1:40" ht="12.5">
      <c r="A379" s="389" t="s">
        <v>259</v>
      </c>
      <c r="B379" s="674"/>
      <c r="C379" s="674"/>
      <c r="D379" s="674"/>
      <c r="E379" s="674"/>
      <c r="F379" s="674"/>
      <c r="G379" s="674"/>
      <c r="H379" s="674"/>
      <c r="I379" s="674"/>
      <c r="J379" s="674"/>
      <c r="K379" s="674"/>
      <c r="L379" s="674"/>
      <c r="M379" s="676"/>
      <c r="N379" s="676"/>
      <c r="O379" s="675"/>
      <c r="P379" s="674"/>
      <c r="Q379" s="674"/>
      <c r="R379" s="674"/>
      <c r="S379" s="674"/>
      <c r="T379" s="675"/>
      <c r="U379" s="674"/>
      <c r="V379" s="674"/>
      <c r="W379" s="674"/>
      <c r="X379" s="674"/>
      <c r="Y379" s="674"/>
      <c r="Z379" s="674"/>
      <c r="AA379" s="468"/>
      <c r="AB379" s="146"/>
      <c r="AC379" s="146"/>
      <c r="AD379" s="146"/>
      <c r="AE379" s="146"/>
      <c r="AF379" s="146"/>
      <c r="AG379" s="146">
        <v>-4.7</v>
      </c>
      <c r="AH379" s="146">
        <v>2.4</v>
      </c>
      <c r="AI379" s="146">
        <v>2.8</v>
      </c>
      <c r="AJ379" s="146">
        <v>3.7</v>
      </c>
      <c r="AK379" s="146">
        <v>3.8</v>
      </c>
      <c r="AL379" s="146">
        <v>4</v>
      </c>
      <c r="AM379" s="146">
        <v>4</v>
      </c>
      <c r="AN379" s="146">
        <v>4</v>
      </c>
    </row>
    <row r="380" spans="1:40" ht="12.5">
      <c r="A380" s="389"/>
      <c r="B380" s="674"/>
      <c r="C380" s="674"/>
      <c r="D380" s="674"/>
      <c r="E380" s="674"/>
      <c r="F380" s="674"/>
      <c r="G380" s="674"/>
      <c r="H380" s="674"/>
      <c r="I380" s="674"/>
      <c r="J380" s="674"/>
      <c r="K380" s="674"/>
      <c r="L380" s="674"/>
      <c r="M380" s="676"/>
      <c r="N380" s="676"/>
      <c r="O380" s="675"/>
      <c r="P380" s="674"/>
      <c r="Q380" s="674"/>
      <c r="R380" s="674"/>
      <c r="S380" s="674"/>
      <c r="T380" s="675"/>
      <c r="U380" s="674"/>
      <c r="V380" s="674"/>
      <c r="W380" s="674"/>
      <c r="X380" s="674"/>
      <c r="Y380" s="674"/>
      <c r="Z380" s="467"/>
      <c r="AA380" s="468"/>
      <c r="AB380" s="384"/>
      <c r="AC380" s="384"/>
      <c r="AD380" s="384"/>
      <c r="AE380" s="384"/>
      <c r="AF380" s="384"/>
      <c r="AG380" s="384"/>
      <c r="AH380" s="384"/>
      <c r="AI380" s="384"/>
      <c r="AJ380" s="384"/>
      <c r="AK380" s="384"/>
      <c r="AL380" s="384"/>
      <c r="AM380" s="384"/>
      <c r="AN380" s="384"/>
    </row>
    <row r="381" spans="1:40" ht="13">
      <c r="A381" s="376" t="s">
        <v>273</v>
      </c>
      <c r="B381" s="674"/>
      <c r="C381" s="674"/>
      <c r="D381" s="674"/>
      <c r="E381" s="674"/>
      <c r="F381" s="674"/>
      <c r="G381" s="674"/>
      <c r="H381" s="674"/>
      <c r="I381" s="674"/>
      <c r="J381" s="674"/>
      <c r="K381" s="674"/>
      <c r="L381" s="674"/>
      <c r="M381" s="676"/>
      <c r="N381" s="676"/>
      <c r="O381" s="675"/>
      <c r="P381" s="674"/>
      <c r="Q381" s="674"/>
      <c r="R381" s="674"/>
      <c r="S381" s="674"/>
      <c r="T381" s="675"/>
      <c r="U381" s="674"/>
      <c r="V381" s="674"/>
      <c r="W381" s="674"/>
      <c r="X381" s="674"/>
      <c r="Y381" s="674"/>
      <c r="Z381" s="467"/>
      <c r="AA381" s="468"/>
      <c r="AB381" s="384"/>
      <c r="AC381" s="384"/>
      <c r="AD381" s="384"/>
      <c r="AE381" s="384"/>
      <c r="AF381" s="384"/>
      <c r="AG381" s="384"/>
      <c r="AH381" s="384"/>
      <c r="AI381" s="384"/>
      <c r="AJ381" s="384"/>
      <c r="AK381" s="384"/>
      <c r="AL381" s="384"/>
      <c r="AM381" s="384"/>
      <c r="AN381" s="384"/>
    </row>
    <row r="382" spans="1:40" ht="12.5">
      <c r="A382" s="389" t="s">
        <v>256</v>
      </c>
      <c r="B382" s="674"/>
      <c r="C382" s="674"/>
      <c r="D382" s="674"/>
      <c r="E382" s="674"/>
      <c r="F382" s="674"/>
      <c r="G382" s="674"/>
      <c r="H382" s="674"/>
      <c r="I382" s="674"/>
      <c r="J382" s="674"/>
      <c r="K382" s="674"/>
      <c r="L382" s="674"/>
      <c r="M382" s="676"/>
      <c r="N382" s="676"/>
      <c r="O382" s="675"/>
      <c r="P382" s="674"/>
      <c r="Q382" s="674"/>
      <c r="R382" s="674"/>
      <c r="S382" s="674"/>
      <c r="T382" s="675"/>
      <c r="U382" s="674"/>
      <c r="V382" s="674"/>
      <c r="W382" s="674"/>
      <c r="X382" s="674"/>
      <c r="Y382" s="674"/>
      <c r="Z382" s="467"/>
      <c r="AA382" s="468"/>
      <c r="AB382" s="384"/>
      <c r="AC382" s="384"/>
      <c r="AD382" s="384"/>
      <c r="AE382" s="384"/>
      <c r="AF382" s="384"/>
      <c r="AG382" s="384">
        <v>5309.2</v>
      </c>
      <c r="AH382" s="384">
        <v>5714.1</v>
      </c>
      <c r="AI382" s="384">
        <v>6127</v>
      </c>
      <c r="AJ382" s="384">
        <v>6681.5</v>
      </c>
      <c r="AK382" s="384">
        <v>7287.6</v>
      </c>
      <c r="AL382" s="384">
        <v>7956.1</v>
      </c>
      <c r="AM382" s="384">
        <v>8731.5</v>
      </c>
      <c r="AN382" s="384">
        <v>9582.5</v>
      </c>
    </row>
    <row r="383" spans="1:40" ht="12.5">
      <c r="A383" s="389" t="s">
        <v>257</v>
      </c>
      <c r="B383" s="674"/>
      <c r="C383" s="674"/>
      <c r="D383" s="674"/>
      <c r="E383" s="674"/>
      <c r="F383" s="674"/>
      <c r="G383" s="674"/>
      <c r="H383" s="674"/>
      <c r="I383" s="674"/>
      <c r="J383" s="674"/>
      <c r="K383" s="674"/>
      <c r="L383" s="674"/>
      <c r="M383" s="676"/>
      <c r="N383" s="676"/>
      <c r="O383" s="675"/>
      <c r="P383" s="674"/>
      <c r="Q383" s="674"/>
      <c r="R383" s="674"/>
      <c r="S383" s="674"/>
      <c r="T383" s="675"/>
      <c r="U383" s="674"/>
      <c r="V383" s="674"/>
      <c r="W383" s="674"/>
      <c r="X383" s="674"/>
      <c r="Y383" s="674"/>
      <c r="Z383" s="467"/>
      <c r="AA383" s="468"/>
      <c r="AB383" s="384"/>
      <c r="AC383" s="384"/>
      <c r="AD383" s="384"/>
      <c r="AE383" s="384"/>
      <c r="AF383" s="384"/>
      <c r="AG383" s="384">
        <v>143.30000000000001</v>
      </c>
      <c r="AH383" s="384">
        <v>150.30000000000001</v>
      </c>
      <c r="AI383" s="384">
        <v>156</v>
      </c>
      <c r="AJ383" s="384">
        <v>164.4</v>
      </c>
      <c r="AK383" s="384">
        <v>172.7</v>
      </c>
      <c r="AL383" s="384">
        <v>181.3</v>
      </c>
      <c r="AM383" s="384">
        <v>190.4</v>
      </c>
      <c r="AN383" s="384">
        <v>200</v>
      </c>
    </row>
    <row r="384" spans="1:40" ht="12.5">
      <c r="A384" s="389" t="s">
        <v>258</v>
      </c>
      <c r="B384" s="674"/>
      <c r="C384" s="674"/>
      <c r="D384" s="674"/>
      <c r="E384" s="674"/>
      <c r="F384" s="674"/>
      <c r="G384" s="674"/>
      <c r="H384" s="674"/>
      <c r="I384" s="674"/>
      <c r="J384" s="674"/>
      <c r="K384" s="674"/>
      <c r="L384" s="674"/>
      <c r="M384" s="676"/>
      <c r="N384" s="676"/>
      <c r="O384" s="675"/>
      <c r="P384" s="674"/>
      <c r="Q384" s="674"/>
      <c r="R384" s="674"/>
      <c r="S384" s="674"/>
      <c r="T384" s="675"/>
      <c r="U384" s="674"/>
      <c r="V384" s="674"/>
      <c r="W384" s="674"/>
      <c r="X384" s="674"/>
      <c r="Y384" s="674"/>
      <c r="Z384" s="467"/>
      <c r="AA384" s="468"/>
      <c r="AB384" s="384"/>
      <c r="AC384" s="384"/>
      <c r="AD384" s="384"/>
      <c r="AE384" s="384"/>
      <c r="AF384" s="384"/>
      <c r="AG384" s="384">
        <v>3705.3</v>
      </c>
      <c r="AH384" s="384">
        <v>3801.7</v>
      </c>
      <c r="AI384" s="384">
        <v>3927.1</v>
      </c>
      <c r="AJ384" s="384">
        <v>4064.6</v>
      </c>
      <c r="AK384" s="384">
        <v>4219</v>
      </c>
      <c r="AL384" s="384">
        <v>4387.8</v>
      </c>
      <c r="AM384" s="384">
        <v>4585.2</v>
      </c>
      <c r="AN384" s="384">
        <v>4791.6000000000004</v>
      </c>
    </row>
    <row r="385" spans="1:40" ht="12.5">
      <c r="A385" s="389" t="s">
        <v>259</v>
      </c>
      <c r="B385" s="674"/>
      <c r="C385" s="674"/>
      <c r="D385" s="674"/>
      <c r="E385" s="674"/>
      <c r="F385" s="674"/>
      <c r="G385" s="674"/>
      <c r="H385" s="674"/>
      <c r="I385" s="674"/>
      <c r="J385" s="674"/>
      <c r="K385" s="674"/>
      <c r="L385" s="674"/>
      <c r="M385" s="676"/>
      <c r="N385" s="676"/>
      <c r="O385" s="675"/>
      <c r="P385" s="674"/>
      <c r="Q385" s="674"/>
      <c r="R385" s="674"/>
      <c r="S385" s="674"/>
      <c r="T385" s="675"/>
      <c r="U385" s="674"/>
      <c r="V385" s="674"/>
      <c r="W385" s="674"/>
      <c r="X385" s="674"/>
      <c r="Y385" s="674"/>
      <c r="Z385" s="467"/>
      <c r="AA385" s="468"/>
      <c r="AB385" s="384"/>
      <c r="AC385" s="384"/>
      <c r="AD385" s="384"/>
      <c r="AE385" s="384"/>
      <c r="AF385" s="384"/>
      <c r="AG385" s="384">
        <v>0.7</v>
      </c>
      <c r="AH385" s="384">
        <v>2.6</v>
      </c>
      <c r="AI385" s="384">
        <v>3.3</v>
      </c>
      <c r="AJ385" s="384">
        <v>3.5</v>
      </c>
      <c r="AK385" s="384">
        <v>3.8</v>
      </c>
      <c r="AL385" s="384">
        <v>4</v>
      </c>
      <c r="AM385" s="384">
        <v>4.5</v>
      </c>
      <c r="AN385" s="384">
        <v>4.5</v>
      </c>
    </row>
    <row r="386" spans="1:40" ht="12.5">
      <c r="A386" s="389"/>
      <c r="B386" s="674"/>
      <c r="C386" s="674"/>
      <c r="D386" s="674"/>
      <c r="E386" s="674"/>
      <c r="F386" s="674"/>
      <c r="G386" s="674"/>
      <c r="H386" s="674"/>
      <c r="I386" s="674"/>
      <c r="J386" s="674"/>
      <c r="K386" s="674"/>
      <c r="L386" s="674"/>
      <c r="M386" s="676"/>
      <c r="N386" s="676"/>
      <c r="O386" s="675"/>
      <c r="P386" s="674"/>
      <c r="Q386" s="674"/>
      <c r="R386" s="674"/>
      <c r="S386" s="674"/>
      <c r="T386" s="675"/>
      <c r="U386" s="674"/>
      <c r="V386" s="674"/>
      <c r="W386" s="674"/>
      <c r="X386" s="674"/>
      <c r="Y386" s="674"/>
      <c r="Z386" s="467"/>
      <c r="AA386" s="468"/>
      <c r="AB386" s="384"/>
      <c r="AC386" s="384"/>
      <c r="AD386" s="384"/>
      <c r="AE386" s="384"/>
      <c r="AF386" s="384"/>
      <c r="AG386" s="384"/>
      <c r="AH386" s="384"/>
      <c r="AI386" s="384"/>
      <c r="AJ386" s="384"/>
      <c r="AK386" s="384"/>
      <c r="AL386" s="384"/>
      <c r="AM386" s="384"/>
      <c r="AN386" s="384"/>
    </row>
    <row r="387" spans="1:40" ht="13">
      <c r="A387" s="376" t="s">
        <v>274</v>
      </c>
      <c r="B387" s="674"/>
      <c r="C387" s="674"/>
      <c r="D387" s="674"/>
      <c r="E387" s="674"/>
      <c r="F387" s="674"/>
      <c r="G387" s="674"/>
      <c r="H387" s="674"/>
      <c r="I387" s="674"/>
      <c r="J387" s="674"/>
      <c r="K387" s="674"/>
      <c r="L387" s="674"/>
      <c r="M387" s="676"/>
      <c r="N387" s="676"/>
      <c r="O387" s="675"/>
      <c r="P387" s="674"/>
      <c r="Q387" s="674"/>
      <c r="R387" s="674"/>
      <c r="S387" s="674"/>
      <c r="T387" s="675"/>
      <c r="U387" s="674"/>
      <c r="V387" s="674"/>
      <c r="W387" s="674"/>
      <c r="X387" s="674"/>
      <c r="Y387" s="674"/>
      <c r="Z387" s="467"/>
      <c r="AA387" s="468"/>
      <c r="AB387" s="384"/>
      <c r="AC387" s="384"/>
      <c r="AD387" s="384"/>
      <c r="AE387" s="384"/>
      <c r="AF387" s="384"/>
      <c r="AG387" s="384"/>
      <c r="AH387" s="384"/>
      <c r="AI387" s="384"/>
      <c r="AJ387" s="384"/>
      <c r="AK387" s="384"/>
      <c r="AL387" s="384"/>
      <c r="AM387" s="384"/>
      <c r="AN387" s="384"/>
    </row>
    <row r="388" spans="1:40" ht="12.5">
      <c r="A388" s="389" t="s">
        <v>256</v>
      </c>
      <c r="B388" s="674"/>
      <c r="C388" s="674"/>
      <c r="D388" s="674"/>
      <c r="E388" s="674"/>
      <c r="F388" s="674"/>
      <c r="G388" s="674"/>
      <c r="H388" s="674"/>
      <c r="I388" s="674"/>
      <c r="J388" s="674"/>
      <c r="K388" s="674"/>
      <c r="L388" s="674"/>
      <c r="M388" s="676"/>
      <c r="N388" s="676"/>
      <c r="O388" s="675"/>
      <c r="P388" s="674"/>
      <c r="Q388" s="674"/>
      <c r="R388" s="674"/>
      <c r="S388" s="674"/>
      <c r="T388" s="674"/>
      <c r="U388" s="674"/>
      <c r="V388" s="674"/>
      <c r="W388" s="674"/>
      <c r="X388" s="674"/>
      <c r="Y388" s="9"/>
      <c r="Z388" s="467"/>
      <c r="AA388" s="468"/>
      <c r="AB388" s="384"/>
      <c r="AC388" s="384"/>
      <c r="AD388" s="384"/>
      <c r="AE388" s="384"/>
      <c r="AF388" s="384"/>
      <c r="AG388" s="384">
        <v>814.8</v>
      </c>
      <c r="AH388" s="384">
        <v>871.8</v>
      </c>
      <c r="AI388" s="384">
        <v>932.1</v>
      </c>
      <c r="AJ388" s="384">
        <v>1011.5</v>
      </c>
      <c r="AK388" s="384">
        <v>1094.8</v>
      </c>
      <c r="AL388" s="384">
        <v>1188.3</v>
      </c>
      <c r="AM388" s="384">
        <v>1295.4000000000001</v>
      </c>
      <c r="AN388" s="384">
        <v>1421.6</v>
      </c>
    </row>
    <row r="389" spans="1:40" ht="12.5">
      <c r="A389" s="389" t="s">
        <v>257</v>
      </c>
      <c r="B389" s="674"/>
      <c r="C389" s="674"/>
      <c r="D389" s="674"/>
      <c r="E389" s="674"/>
      <c r="F389" s="674"/>
      <c r="G389" s="674"/>
      <c r="H389" s="674"/>
      <c r="I389" s="674"/>
      <c r="J389" s="674"/>
      <c r="K389" s="674"/>
      <c r="L389" s="674"/>
      <c r="M389" s="676"/>
      <c r="N389" s="676"/>
      <c r="O389" s="675"/>
      <c r="P389" s="674"/>
      <c r="Q389" s="674"/>
      <c r="R389" s="674"/>
      <c r="S389" s="674"/>
      <c r="T389" s="675"/>
      <c r="U389" s="674"/>
      <c r="V389" s="674"/>
      <c r="W389" s="674"/>
      <c r="X389" s="674"/>
      <c r="Y389" s="674"/>
      <c r="Z389" s="467"/>
      <c r="AA389" s="468"/>
      <c r="AB389" s="384"/>
      <c r="AC389" s="384"/>
      <c r="AD389" s="384"/>
      <c r="AE389" s="384"/>
      <c r="AF389" s="384"/>
      <c r="AG389" s="384">
        <v>134.5</v>
      </c>
      <c r="AH389" s="384">
        <v>141</v>
      </c>
      <c r="AI389" s="384">
        <v>146.4</v>
      </c>
      <c r="AJ389" s="384">
        <v>154.30000000000001</v>
      </c>
      <c r="AK389" s="384">
        <v>162.1</v>
      </c>
      <c r="AL389" s="384">
        <v>170.2</v>
      </c>
      <c r="AM389" s="384">
        <v>178.7</v>
      </c>
      <c r="AN389" s="384">
        <v>187.7</v>
      </c>
    </row>
    <row r="390" spans="1:40" ht="12.5">
      <c r="A390" s="389" t="s">
        <v>258</v>
      </c>
      <c r="B390" s="674"/>
      <c r="C390" s="674"/>
      <c r="D390" s="674"/>
      <c r="E390" s="674"/>
      <c r="F390" s="674"/>
      <c r="G390" s="674"/>
      <c r="H390" s="674"/>
      <c r="I390" s="674"/>
      <c r="J390" s="674"/>
      <c r="K390" s="674"/>
      <c r="L390" s="674"/>
      <c r="M390" s="676"/>
      <c r="N390" s="676"/>
      <c r="O390" s="675"/>
      <c r="P390" s="674"/>
      <c r="Q390" s="674"/>
      <c r="R390" s="674"/>
      <c r="S390" s="674"/>
      <c r="T390" s="675"/>
      <c r="U390" s="674"/>
      <c r="V390" s="674"/>
      <c r="W390" s="674"/>
      <c r="X390" s="674"/>
      <c r="Y390" s="674"/>
      <c r="Z390" s="467"/>
      <c r="AA390" s="468"/>
      <c r="AB390" s="384"/>
      <c r="AC390" s="384"/>
      <c r="AD390" s="384"/>
      <c r="AE390" s="384"/>
      <c r="AF390" s="384"/>
      <c r="AG390" s="384">
        <v>606</v>
      </c>
      <c r="AH390" s="384">
        <v>618.1</v>
      </c>
      <c r="AI390" s="384">
        <v>636.6</v>
      </c>
      <c r="AJ390" s="384">
        <v>655.7</v>
      </c>
      <c r="AK390" s="384">
        <v>675.4</v>
      </c>
      <c r="AL390" s="384">
        <v>698.4</v>
      </c>
      <c r="AM390" s="384">
        <v>724.9</v>
      </c>
      <c r="AN390" s="384">
        <v>757.5</v>
      </c>
    </row>
    <row r="391" spans="1:40" ht="12.5">
      <c r="A391" s="389" t="s">
        <v>259</v>
      </c>
      <c r="B391" s="674"/>
      <c r="C391" s="674"/>
      <c r="D391" s="674"/>
      <c r="E391" s="674"/>
      <c r="F391" s="674"/>
      <c r="G391" s="674"/>
      <c r="H391" s="674"/>
      <c r="I391" s="674"/>
      <c r="J391" s="674"/>
      <c r="K391" s="674"/>
      <c r="L391" s="674"/>
      <c r="M391" s="676"/>
      <c r="N391" s="676"/>
      <c r="O391" s="675"/>
      <c r="P391" s="674"/>
      <c r="Q391" s="674"/>
      <c r="R391" s="674"/>
      <c r="S391" s="674"/>
      <c r="T391" s="675"/>
      <c r="U391" s="674"/>
      <c r="V391" s="674"/>
      <c r="W391" s="674"/>
      <c r="X391" s="674"/>
      <c r="Y391" s="674"/>
      <c r="Z391" s="467"/>
      <c r="AA391" s="468"/>
      <c r="AB391" s="384"/>
      <c r="AC391" s="384"/>
      <c r="AD391" s="384"/>
      <c r="AE391" s="384"/>
      <c r="AF391" s="384"/>
      <c r="AG391" s="384">
        <v>-1.5</v>
      </c>
      <c r="AH391" s="384">
        <v>2</v>
      </c>
      <c r="AI391" s="384">
        <v>3</v>
      </c>
      <c r="AJ391" s="384">
        <v>3</v>
      </c>
      <c r="AK391" s="384">
        <v>3</v>
      </c>
      <c r="AL391" s="384">
        <v>3.4</v>
      </c>
      <c r="AM391" s="384">
        <v>3.8</v>
      </c>
      <c r="AN391" s="384">
        <v>4.5</v>
      </c>
    </row>
    <row r="392" spans="1:40" ht="12.5">
      <c r="A392" s="389"/>
      <c r="B392" s="674"/>
      <c r="C392" s="674"/>
      <c r="D392" s="674"/>
      <c r="E392" s="674"/>
      <c r="F392" s="674"/>
      <c r="G392" s="674"/>
      <c r="H392" s="674"/>
      <c r="I392" s="674"/>
      <c r="J392" s="674"/>
      <c r="K392" s="674"/>
      <c r="L392" s="674"/>
      <c r="M392" s="676"/>
      <c r="N392" s="676"/>
      <c r="O392" s="675"/>
      <c r="P392" s="674"/>
      <c r="Q392" s="674"/>
      <c r="R392" s="674"/>
      <c r="S392" s="674"/>
      <c r="T392" s="675"/>
      <c r="U392" s="674"/>
      <c r="V392" s="674"/>
      <c r="W392" s="674"/>
      <c r="X392" s="674"/>
      <c r="Y392" s="674"/>
      <c r="Z392" s="467"/>
      <c r="AA392" s="468"/>
      <c r="AB392" s="384"/>
      <c r="AC392" s="384"/>
      <c r="AD392" s="384"/>
      <c r="AE392" s="384"/>
      <c r="AF392" s="384"/>
      <c r="AG392" s="384"/>
      <c r="AH392" s="384"/>
      <c r="AI392" s="384"/>
      <c r="AJ392" s="384"/>
      <c r="AK392" s="384"/>
      <c r="AL392" s="384"/>
      <c r="AM392" s="384"/>
      <c r="AN392" s="384"/>
    </row>
    <row r="393" spans="1:40" ht="13">
      <c r="A393" s="376" t="s">
        <v>275</v>
      </c>
      <c r="B393" s="674"/>
      <c r="C393" s="674"/>
      <c r="D393" s="674"/>
      <c r="E393" s="674"/>
      <c r="F393" s="674"/>
      <c r="G393" s="674"/>
      <c r="H393" s="674"/>
      <c r="I393" s="674"/>
      <c r="J393" s="674"/>
      <c r="K393" s="674"/>
      <c r="L393" s="674"/>
      <c r="M393" s="676"/>
      <c r="N393" s="676"/>
      <c r="O393" s="675"/>
      <c r="P393" s="674"/>
      <c r="Q393" s="674"/>
      <c r="R393" s="674"/>
      <c r="S393" s="674"/>
      <c r="T393" s="675"/>
      <c r="U393" s="674"/>
      <c r="V393" s="674"/>
      <c r="W393" s="674"/>
      <c r="X393" s="674"/>
      <c r="Y393" s="674"/>
      <c r="Z393" s="467"/>
      <c r="AA393" s="468"/>
      <c r="AB393" s="384"/>
      <c r="AC393" s="384"/>
      <c r="AD393" s="384"/>
      <c r="AE393" s="384"/>
      <c r="AF393" s="384"/>
      <c r="AG393" s="384"/>
      <c r="AH393" s="384"/>
      <c r="AI393" s="384"/>
      <c r="AJ393" s="384"/>
      <c r="AK393" s="384"/>
      <c r="AL393" s="384"/>
      <c r="AM393" s="384"/>
      <c r="AN393" s="384"/>
    </row>
    <row r="394" spans="1:40" ht="12.5">
      <c r="A394" s="389" t="s">
        <v>256</v>
      </c>
      <c r="B394" s="674"/>
      <c r="C394" s="674"/>
      <c r="D394" s="674"/>
      <c r="E394" s="674"/>
      <c r="F394" s="674"/>
      <c r="G394" s="674"/>
      <c r="H394" s="674"/>
      <c r="I394" s="674"/>
      <c r="J394" s="674"/>
      <c r="K394" s="674"/>
      <c r="L394" s="674"/>
      <c r="M394" s="676"/>
      <c r="N394" s="676"/>
      <c r="O394" s="675"/>
      <c r="P394" s="674"/>
      <c r="Q394" s="674"/>
      <c r="R394" s="674"/>
      <c r="S394" s="674"/>
      <c r="T394" s="674"/>
      <c r="U394" s="674"/>
      <c r="V394" s="674"/>
      <c r="W394" s="674"/>
      <c r="X394" s="674"/>
      <c r="Y394" s="467"/>
      <c r="Z394" s="468"/>
      <c r="AA394" s="384"/>
      <c r="AB394" s="384"/>
      <c r="AC394" s="384"/>
      <c r="AD394" s="384"/>
      <c r="AE394" s="384"/>
      <c r="AF394" s="384"/>
      <c r="AG394" s="384">
        <v>6693.9</v>
      </c>
      <c r="AH394" s="384">
        <v>7092.2</v>
      </c>
      <c r="AI394" s="384">
        <v>7508.9</v>
      </c>
      <c r="AJ394" s="384">
        <v>8109.3</v>
      </c>
      <c r="AK394" s="384">
        <v>8776.7000000000007</v>
      </c>
      <c r="AL394" s="384">
        <v>9489.7999999999993</v>
      </c>
      <c r="AM394" s="384">
        <v>10404.700000000001</v>
      </c>
      <c r="AN394" s="384">
        <v>11429.6</v>
      </c>
    </row>
    <row r="395" spans="1:40" ht="12.5">
      <c r="A395" s="389" t="s">
        <v>257</v>
      </c>
      <c r="B395" s="674"/>
      <c r="C395" s="674"/>
      <c r="D395" s="674"/>
      <c r="E395" s="674"/>
      <c r="F395" s="674"/>
      <c r="G395" s="674"/>
      <c r="H395" s="674"/>
      <c r="I395" s="674"/>
      <c r="J395" s="674"/>
      <c r="K395" s="674"/>
      <c r="L395" s="674"/>
      <c r="M395" s="676"/>
      <c r="N395" s="676"/>
      <c r="O395" s="675"/>
      <c r="P395" s="674"/>
      <c r="Q395" s="674"/>
      <c r="R395" s="674"/>
      <c r="S395" s="674"/>
      <c r="T395" s="675"/>
      <c r="U395" s="674"/>
      <c r="V395" s="674"/>
      <c r="W395" s="674"/>
      <c r="X395" s="674"/>
      <c r="Y395" s="674"/>
      <c r="Z395" s="467"/>
      <c r="AA395" s="468"/>
      <c r="AB395" s="384"/>
      <c r="AC395" s="384"/>
      <c r="AD395" s="384"/>
      <c r="AE395" s="384"/>
      <c r="AF395" s="384"/>
      <c r="AG395" s="384">
        <v>143.6</v>
      </c>
      <c r="AH395" s="384">
        <v>150.6</v>
      </c>
      <c r="AI395" s="384">
        <v>156.4</v>
      </c>
      <c r="AJ395" s="384">
        <v>164.7</v>
      </c>
      <c r="AK395" s="384">
        <v>173.1</v>
      </c>
      <c r="AL395" s="384">
        <v>181.7</v>
      </c>
      <c r="AM395" s="384">
        <v>190.8</v>
      </c>
      <c r="AN395" s="384">
        <v>200.4</v>
      </c>
    </row>
    <row r="396" spans="1:40" ht="12.5">
      <c r="A396" s="389" t="s">
        <v>258</v>
      </c>
      <c r="B396" s="674"/>
      <c r="C396" s="674"/>
      <c r="D396" s="674"/>
      <c r="E396" s="674"/>
      <c r="F396" s="674"/>
      <c r="G396" s="674"/>
      <c r="H396" s="674"/>
      <c r="I396" s="674"/>
      <c r="J396" s="674"/>
      <c r="K396" s="674"/>
      <c r="L396" s="674"/>
      <c r="M396" s="676"/>
      <c r="N396" s="676"/>
      <c r="O396" s="675"/>
      <c r="P396" s="674"/>
      <c r="Q396" s="674"/>
      <c r="R396" s="674"/>
      <c r="S396" s="674"/>
      <c r="T396" s="675"/>
      <c r="U396" s="674"/>
      <c r="V396" s="674"/>
      <c r="W396" s="674"/>
      <c r="X396" s="674"/>
      <c r="Y396" s="674"/>
      <c r="Z396" s="467"/>
      <c r="AA396" s="468"/>
      <c r="AB396" s="384"/>
      <c r="AC396" s="384"/>
      <c r="AD396" s="384"/>
      <c r="AE396" s="384"/>
      <c r="AF396" s="384"/>
      <c r="AG396" s="384">
        <v>4661.5</v>
      </c>
      <c r="AH396" s="384">
        <v>4708.1000000000004</v>
      </c>
      <c r="AI396" s="384">
        <v>4802.3</v>
      </c>
      <c r="AJ396" s="384">
        <v>4922.3</v>
      </c>
      <c r="AK396" s="384">
        <v>5070</v>
      </c>
      <c r="AL396" s="384">
        <v>5222.1000000000004</v>
      </c>
      <c r="AM396" s="384">
        <v>5451.8</v>
      </c>
      <c r="AN396" s="384">
        <v>5702.6</v>
      </c>
    </row>
    <row r="397" spans="1:40" ht="12.5">
      <c r="A397" s="389" t="s">
        <v>259</v>
      </c>
      <c r="B397" s="674"/>
      <c r="C397" s="674"/>
      <c r="D397" s="674"/>
      <c r="E397" s="674"/>
      <c r="F397" s="674"/>
      <c r="G397" s="674"/>
      <c r="H397" s="674"/>
      <c r="I397" s="674"/>
      <c r="J397" s="674"/>
      <c r="K397" s="674"/>
      <c r="L397" s="674"/>
      <c r="M397" s="676"/>
      <c r="N397" s="676"/>
      <c r="O397" s="675"/>
      <c r="P397" s="674"/>
      <c r="Q397" s="674"/>
      <c r="R397" s="674"/>
      <c r="S397" s="674"/>
      <c r="T397" s="675"/>
      <c r="U397" s="674"/>
      <c r="V397" s="674"/>
      <c r="W397" s="674"/>
      <c r="X397" s="674"/>
      <c r="Y397" s="674"/>
      <c r="Z397" s="467"/>
      <c r="AA397" s="468"/>
      <c r="AB397" s="384"/>
      <c r="AC397" s="384"/>
      <c r="AD397" s="384"/>
      <c r="AE397" s="384"/>
      <c r="AF397" s="384"/>
      <c r="AG397" s="384">
        <v>-0.2</v>
      </c>
      <c r="AH397" s="384">
        <v>1</v>
      </c>
      <c r="AI397" s="384">
        <v>2</v>
      </c>
      <c r="AJ397" s="384">
        <v>2.5</v>
      </c>
      <c r="AK397" s="384">
        <v>3</v>
      </c>
      <c r="AL397" s="384">
        <v>3</v>
      </c>
      <c r="AM397" s="384">
        <v>4.4000000000000004</v>
      </c>
      <c r="AN397" s="384">
        <v>4.5999999999999996</v>
      </c>
    </row>
    <row r="398" spans="1:40" ht="12.5">
      <c r="A398" s="389"/>
      <c r="B398" s="674"/>
      <c r="C398" s="674"/>
      <c r="D398" s="674"/>
      <c r="E398" s="674"/>
      <c r="F398" s="674"/>
      <c r="G398" s="674"/>
      <c r="H398" s="674"/>
      <c r="I398" s="674"/>
      <c r="J398" s="674"/>
      <c r="K398" s="674"/>
      <c r="L398" s="674"/>
      <c r="M398" s="676"/>
      <c r="N398" s="676"/>
      <c r="O398" s="675"/>
      <c r="P398" s="674"/>
      <c r="Q398" s="674"/>
      <c r="R398" s="674"/>
      <c r="S398" s="674"/>
      <c r="T398" s="675"/>
      <c r="U398" s="674"/>
      <c r="V398" s="674"/>
      <c r="W398" s="674"/>
      <c r="X398" s="674"/>
      <c r="Y398" s="674"/>
      <c r="Z398" s="467"/>
      <c r="AA398" s="468"/>
      <c r="AB398" s="384"/>
      <c r="AC398" s="384"/>
      <c r="AD398" s="384"/>
      <c r="AE398" s="384"/>
      <c r="AF398" s="384"/>
      <c r="AG398" s="384"/>
      <c r="AH398" s="384"/>
      <c r="AI398" s="384"/>
      <c r="AJ398" s="384"/>
      <c r="AK398" s="384"/>
      <c r="AL398" s="384"/>
      <c r="AM398" s="384"/>
      <c r="AN398" s="384"/>
    </row>
    <row r="399" spans="1:40" ht="13">
      <c r="A399" s="376" t="s">
        <v>276</v>
      </c>
      <c r="B399" s="674"/>
      <c r="C399" s="674"/>
      <c r="D399" s="674"/>
      <c r="E399" s="674"/>
      <c r="F399" s="674"/>
      <c r="G399" s="674"/>
      <c r="H399" s="674"/>
      <c r="I399" s="674"/>
      <c r="J399" s="674"/>
      <c r="K399" s="674"/>
      <c r="L399" s="674"/>
      <c r="M399" s="676"/>
      <c r="N399" s="676"/>
      <c r="O399" s="675"/>
      <c r="P399" s="674"/>
      <c r="Q399" s="674"/>
      <c r="R399" s="674"/>
      <c r="S399" s="674"/>
      <c r="T399" s="675"/>
      <c r="U399" s="674"/>
      <c r="V399" s="674"/>
      <c r="W399" s="674"/>
      <c r="X399" s="674"/>
      <c r="Y399" s="674"/>
      <c r="Z399" s="467"/>
      <c r="AA399" s="468"/>
      <c r="AB399" s="384"/>
      <c r="AC399" s="384"/>
      <c r="AD399" s="384"/>
      <c r="AE399" s="384"/>
      <c r="AF399" s="384"/>
      <c r="AG399" s="384"/>
      <c r="AH399" s="384"/>
      <c r="AI399" s="384"/>
      <c r="AJ399" s="384"/>
      <c r="AK399" s="384"/>
      <c r="AL399" s="384"/>
      <c r="AM399" s="384"/>
      <c r="AN399" s="384"/>
    </row>
    <row r="400" spans="1:40" ht="12.5">
      <c r="A400" s="389" t="s">
        <v>256</v>
      </c>
      <c r="B400" s="674"/>
      <c r="C400" s="674"/>
      <c r="D400" s="674"/>
      <c r="E400" s="674"/>
      <c r="F400" s="674"/>
      <c r="G400" s="674"/>
      <c r="H400" s="674"/>
      <c r="I400" s="674"/>
      <c r="J400" s="674"/>
      <c r="K400" s="674"/>
      <c r="L400" s="674"/>
      <c r="M400" s="676"/>
      <c r="N400" s="676"/>
      <c r="O400" s="675"/>
      <c r="P400" s="674"/>
      <c r="Q400" s="674"/>
      <c r="R400" s="674"/>
      <c r="S400" s="674"/>
      <c r="T400" s="675"/>
      <c r="U400" s="674"/>
      <c r="V400" s="674"/>
      <c r="W400" s="674"/>
      <c r="X400" s="674"/>
      <c r="Y400" s="674"/>
      <c r="Z400" s="467"/>
      <c r="AA400" s="468"/>
      <c r="AB400" s="384"/>
      <c r="AC400" s="384"/>
      <c r="AD400" s="384"/>
      <c r="AE400" s="384"/>
      <c r="AF400" s="384"/>
      <c r="AG400" s="384">
        <v>4127</v>
      </c>
      <c r="AH400" s="384">
        <v>4504.2</v>
      </c>
      <c r="AI400" s="384">
        <v>4955.8999999999996</v>
      </c>
      <c r="AJ400" s="384">
        <v>5430.5</v>
      </c>
      <c r="AK400" s="384">
        <v>5877.5</v>
      </c>
      <c r="AL400" s="384">
        <v>6385.8</v>
      </c>
      <c r="AM400" s="384">
        <v>6974.6</v>
      </c>
      <c r="AN400" s="384">
        <v>7617.8</v>
      </c>
    </row>
    <row r="401" spans="1:40" ht="12.5">
      <c r="A401" s="389" t="s">
        <v>257</v>
      </c>
      <c r="B401" s="674"/>
      <c r="C401" s="674"/>
      <c r="D401" s="674"/>
      <c r="E401" s="674"/>
      <c r="F401" s="674"/>
      <c r="G401" s="674"/>
      <c r="H401" s="674"/>
      <c r="I401" s="674"/>
      <c r="J401" s="674"/>
      <c r="K401" s="674"/>
      <c r="L401" s="674"/>
      <c r="M401" s="676"/>
      <c r="N401" s="676"/>
      <c r="O401" s="675"/>
      <c r="P401" s="674"/>
      <c r="Q401" s="674"/>
      <c r="R401" s="674"/>
      <c r="S401" s="674"/>
      <c r="T401" s="675"/>
      <c r="U401" s="674"/>
      <c r="V401" s="674"/>
      <c r="W401" s="674"/>
      <c r="X401" s="674"/>
      <c r="Y401" s="674"/>
      <c r="Z401" s="467"/>
      <c r="AA401" s="468"/>
      <c r="AB401" s="384"/>
      <c r="AC401" s="384"/>
      <c r="AD401" s="384"/>
      <c r="AE401" s="384"/>
      <c r="AF401" s="384"/>
      <c r="AG401" s="384">
        <v>132.4</v>
      </c>
      <c r="AH401" s="384">
        <v>138.9</v>
      </c>
      <c r="AI401" s="384">
        <v>144.19999999999999</v>
      </c>
      <c r="AJ401" s="384">
        <v>151.9</v>
      </c>
      <c r="AK401" s="384">
        <v>159.6</v>
      </c>
      <c r="AL401" s="384">
        <v>167.5</v>
      </c>
      <c r="AM401" s="384">
        <v>176</v>
      </c>
      <c r="AN401" s="384">
        <v>184.8</v>
      </c>
    </row>
    <row r="402" spans="1:40" ht="12.5">
      <c r="A402" s="389" t="s">
        <v>258</v>
      </c>
      <c r="B402" s="674"/>
      <c r="C402" s="674"/>
      <c r="D402" s="674"/>
      <c r="E402" s="674"/>
      <c r="F402" s="674"/>
      <c r="G402" s="674"/>
      <c r="H402" s="674"/>
      <c r="I402" s="674"/>
      <c r="J402" s="674"/>
      <c r="K402" s="674"/>
      <c r="L402" s="674"/>
      <c r="M402" s="676"/>
      <c r="N402" s="676"/>
      <c r="O402" s="675"/>
      <c r="P402" s="674"/>
      <c r="Q402" s="674"/>
      <c r="R402" s="674"/>
      <c r="S402" s="674"/>
      <c r="T402" s="675"/>
      <c r="U402" s="674"/>
      <c r="V402" s="674"/>
      <c r="W402" s="674"/>
      <c r="X402" s="674"/>
      <c r="Y402" s="674"/>
      <c r="Z402" s="467"/>
      <c r="AA402" s="468"/>
      <c r="AB402" s="384"/>
      <c r="AC402" s="384"/>
      <c r="AD402" s="384"/>
      <c r="AE402" s="384"/>
      <c r="AF402" s="384"/>
      <c r="AG402" s="384">
        <v>3179.5</v>
      </c>
      <c r="AH402" s="384">
        <v>3243.1</v>
      </c>
      <c r="AI402" s="384">
        <v>3437.7</v>
      </c>
      <c r="AJ402" s="384">
        <v>3575.2</v>
      </c>
      <c r="AK402" s="384">
        <v>3682.5</v>
      </c>
      <c r="AL402" s="384">
        <v>3811.4</v>
      </c>
      <c r="AM402" s="384">
        <v>3963.8</v>
      </c>
      <c r="AN402" s="384">
        <v>4122.3999999999996</v>
      </c>
    </row>
    <row r="403" spans="1:40" ht="12.5">
      <c r="A403" s="389" t="s">
        <v>259</v>
      </c>
      <c r="B403" s="674"/>
      <c r="C403" s="674"/>
      <c r="D403" s="674"/>
      <c r="E403" s="674"/>
      <c r="F403" s="674"/>
      <c r="G403" s="674"/>
      <c r="H403" s="674"/>
      <c r="I403" s="674"/>
      <c r="J403" s="674"/>
      <c r="K403" s="674"/>
      <c r="L403" s="674"/>
      <c r="M403" s="676"/>
      <c r="N403" s="676"/>
      <c r="O403" s="675"/>
      <c r="P403" s="674"/>
      <c r="Q403" s="674"/>
      <c r="R403" s="674"/>
      <c r="S403" s="674"/>
      <c r="T403" s="675"/>
      <c r="U403" s="674"/>
      <c r="V403" s="674"/>
      <c r="W403" s="674"/>
      <c r="X403" s="674"/>
      <c r="Y403" s="674"/>
      <c r="Z403" s="467"/>
      <c r="AA403" s="468"/>
      <c r="AB403" s="384"/>
      <c r="AC403" s="384"/>
      <c r="AD403" s="384"/>
      <c r="AE403" s="384"/>
      <c r="AF403" s="384"/>
      <c r="AG403" s="384">
        <v>2.7</v>
      </c>
      <c r="AH403" s="384">
        <v>2</v>
      </c>
      <c r="AI403" s="384">
        <v>6</v>
      </c>
      <c r="AJ403" s="384">
        <v>4</v>
      </c>
      <c r="AK403" s="384">
        <v>3</v>
      </c>
      <c r="AL403" s="384">
        <v>3.5</v>
      </c>
      <c r="AM403" s="384">
        <v>4</v>
      </c>
      <c r="AN403" s="384">
        <v>4</v>
      </c>
    </row>
    <row r="404" spans="1:40" ht="12.5">
      <c r="A404" s="389"/>
      <c r="B404" s="674"/>
      <c r="C404" s="674"/>
      <c r="D404" s="674"/>
      <c r="E404" s="674"/>
      <c r="F404" s="674"/>
      <c r="G404" s="674"/>
      <c r="H404" s="674"/>
      <c r="I404" s="674"/>
      <c r="J404" s="674"/>
      <c r="K404" s="674"/>
      <c r="L404" s="674"/>
      <c r="M404" s="676"/>
      <c r="N404" s="676"/>
      <c r="O404" s="675"/>
      <c r="P404" s="674"/>
      <c r="Q404" s="674"/>
      <c r="R404" s="674"/>
      <c r="S404" s="674"/>
      <c r="T404" s="675"/>
      <c r="U404" s="674"/>
      <c r="V404" s="674"/>
      <c r="W404" s="674"/>
      <c r="X404" s="674"/>
      <c r="Y404" s="674"/>
      <c r="Z404" s="467"/>
      <c r="AA404" s="468"/>
      <c r="AB404" s="384"/>
      <c r="AC404" s="384"/>
      <c r="AD404" s="384"/>
      <c r="AE404" s="384"/>
      <c r="AF404" s="384"/>
      <c r="AG404" s="384"/>
      <c r="AH404" s="384"/>
      <c r="AI404" s="384"/>
      <c r="AJ404" s="384"/>
      <c r="AK404" s="384"/>
      <c r="AL404" s="384"/>
      <c r="AM404" s="384"/>
      <c r="AN404" s="384"/>
    </row>
    <row r="405" spans="1:40" ht="13">
      <c r="A405" s="376" t="s">
        <v>277</v>
      </c>
      <c r="B405" s="674"/>
      <c r="C405" s="674"/>
      <c r="D405" s="674"/>
      <c r="E405" s="674"/>
      <c r="F405" s="674"/>
      <c r="G405" s="674"/>
      <c r="H405" s="674"/>
      <c r="I405" s="674"/>
      <c r="J405" s="674"/>
      <c r="K405" s="674"/>
      <c r="L405" s="674"/>
      <c r="M405" s="676"/>
      <c r="N405" s="676"/>
      <c r="O405" s="675"/>
      <c r="P405" s="674"/>
      <c r="Q405" s="674"/>
      <c r="R405" s="674"/>
      <c r="S405" s="674"/>
      <c r="T405" s="675"/>
      <c r="U405" s="674"/>
      <c r="V405" s="674"/>
      <c r="W405" s="674"/>
      <c r="X405" s="674"/>
      <c r="Y405" s="674"/>
      <c r="Z405" s="467"/>
      <c r="AA405" s="468"/>
      <c r="AB405" s="384"/>
      <c r="AC405" s="384"/>
      <c r="AD405" s="384"/>
      <c r="AE405" s="384"/>
      <c r="AF405" s="384"/>
      <c r="AG405" s="384"/>
      <c r="AH405" s="384"/>
      <c r="AI405" s="384"/>
      <c r="AJ405" s="384"/>
      <c r="AK405" s="384"/>
      <c r="AL405" s="384"/>
      <c r="AM405" s="384"/>
      <c r="AN405" s="384"/>
    </row>
    <row r="406" spans="1:40" ht="12.5">
      <c r="A406" s="389" t="s">
        <v>256</v>
      </c>
      <c r="B406" s="674"/>
      <c r="C406" s="674"/>
      <c r="D406" s="674"/>
      <c r="E406" s="674"/>
      <c r="F406" s="674"/>
      <c r="G406" s="674"/>
      <c r="H406" s="674"/>
      <c r="I406" s="674"/>
      <c r="J406" s="674"/>
      <c r="K406" s="674"/>
      <c r="L406" s="674"/>
      <c r="M406" s="676"/>
      <c r="N406" s="676"/>
      <c r="O406" s="675"/>
      <c r="P406" s="674"/>
      <c r="Q406" s="674"/>
      <c r="R406" s="674"/>
      <c r="S406" s="674"/>
      <c r="T406" s="675"/>
      <c r="U406" s="674"/>
      <c r="V406" s="674"/>
      <c r="W406" s="674"/>
      <c r="X406" s="674"/>
      <c r="Y406" s="674"/>
      <c r="Z406" s="467"/>
      <c r="AA406" s="468"/>
      <c r="AB406" s="384"/>
      <c r="AC406" s="384"/>
      <c r="AD406" s="384"/>
      <c r="AE406" s="384"/>
      <c r="AF406" s="384"/>
      <c r="AG406" s="384">
        <v>2349.9</v>
      </c>
      <c r="AH406" s="384">
        <v>2563.6</v>
      </c>
      <c r="AI406" s="384">
        <v>2762.2</v>
      </c>
      <c r="AJ406" s="384">
        <v>3041.2</v>
      </c>
      <c r="AK406" s="384">
        <v>3349.1</v>
      </c>
      <c r="AL406" s="384">
        <v>3691.5</v>
      </c>
      <c r="AM406" s="384">
        <v>4070.6</v>
      </c>
      <c r="AN406" s="384">
        <v>4488.7</v>
      </c>
    </row>
    <row r="407" spans="1:40" ht="12.5">
      <c r="A407" s="389" t="s">
        <v>257</v>
      </c>
      <c r="B407" s="674"/>
      <c r="C407" s="674"/>
      <c r="D407" s="674"/>
      <c r="E407" s="674"/>
      <c r="F407" s="674"/>
      <c r="G407" s="674"/>
      <c r="H407" s="674"/>
      <c r="I407" s="674"/>
      <c r="J407" s="674"/>
      <c r="K407" s="674"/>
      <c r="L407" s="674"/>
      <c r="M407" s="676"/>
      <c r="N407" s="676"/>
      <c r="O407" s="675"/>
      <c r="P407" s="674"/>
      <c r="Q407" s="674"/>
      <c r="R407" s="674"/>
      <c r="S407" s="674"/>
      <c r="T407" s="675"/>
      <c r="U407" s="674"/>
      <c r="V407" s="674"/>
      <c r="W407" s="674"/>
      <c r="X407" s="674"/>
      <c r="Y407" s="674"/>
      <c r="Z407" s="467"/>
      <c r="AA407" s="468"/>
      <c r="AB407" s="384"/>
      <c r="AC407" s="384"/>
      <c r="AD407" s="384"/>
      <c r="AE407" s="384"/>
      <c r="AF407" s="384"/>
      <c r="AG407" s="384">
        <v>131.19999999999999</v>
      </c>
      <c r="AH407" s="384">
        <v>137.69999999999999</v>
      </c>
      <c r="AI407" s="384">
        <v>142.9</v>
      </c>
      <c r="AJ407" s="384">
        <v>150.6</v>
      </c>
      <c r="AK407" s="384">
        <v>158.19999999999999</v>
      </c>
      <c r="AL407" s="384">
        <v>166.1</v>
      </c>
      <c r="AM407" s="384">
        <v>174.4</v>
      </c>
      <c r="AN407" s="384">
        <v>183.2</v>
      </c>
    </row>
    <row r="408" spans="1:40" ht="12.5">
      <c r="A408" s="389" t="s">
        <v>258</v>
      </c>
      <c r="B408" s="674"/>
      <c r="C408" s="674"/>
      <c r="D408" s="674"/>
      <c r="E408" s="674"/>
      <c r="F408" s="674"/>
      <c r="G408" s="674"/>
      <c r="H408" s="674"/>
      <c r="I408" s="674"/>
      <c r="J408" s="674"/>
      <c r="K408" s="674"/>
      <c r="L408" s="674"/>
      <c r="M408" s="676"/>
      <c r="N408" s="676"/>
      <c r="O408" s="675"/>
      <c r="P408" s="674"/>
      <c r="Q408" s="674"/>
      <c r="R408" s="674"/>
      <c r="S408" s="674"/>
      <c r="T408" s="675"/>
      <c r="U408" s="674"/>
      <c r="V408" s="674"/>
      <c r="W408" s="674"/>
      <c r="X408" s="674"/>
      <c r="Y408" s="674"/>
      <c r="Z408" s="467"/>
      <c r="AA408" s="468"/>
      <c r="AB408" s="384"/>
      <c r="AC408" s="384"/>
      <c r="AD408" s="384"/>
      <c r="AE408" s="384"/>
      <c r="AF408" s="384"/>
      <c r="AG408" s="384">
        <v>1790.4</v>
      </c>
      <c r="AH408" s="384">
        <v>1862</v>
      </c>
      <c r="AI408" s="384">
        <v>1932.8</v>
      </c>
      <c r="AJ408" s="384">
        <v>2019.7</v>
      </c>
      <c r="AK408" s="384">
        <v>2116.6999999999998</v>
      </c>
      <c r="AL408" s="384">
        <v>2222.5</v>
      </c>
      <c r="AM408" s="384">
        <v>2333.6999999999998</v>
      </c>
      <c r="AN408" s="384">
        <v>2450.3000000000002</v>
      </c>
    </row>
    <row r="409" spans="1:40" ht="12.5">
      <c r="A409" s="389" t="s">
        <v>259</v>
      </c>
      <c r="B409" s="674"/>
      <c r="C409" s="674"/>
      <c r="D409" s="674"/>
      <c r="E409" s="674"/>
      <c r="F409" s="674"/>
      <c r="G409" s="674"/>
      <c r="H409" s="674"/>
      <c r="I409" s="674"/>
      <c r="J409" s="674"/>
      <c r="K409" s="674"/>
      <c r="L409" s="674"/>
      <c r="M409" s="676"/>
      <c r="N409" s="676"/>
      <c r="O409" s="675"/>
      <c r="P409" s="674"/>
      <c r="Q409" s="674"/>
      <c r="R409" s="674"/>
      <c r="S409" s="674"/>
      <c r="T409" s="675"/>
      <c r="U409" s="674"/>
      <c r="V409" s="674"/>
      <c r="W409" s="674"/>
      <c r="X409" s="674"/>
      <c r="Y409" s="674"/>
      <c r="Z409" s="467"/>
      <c r="AA409" s="468"/>
      <c r="AB409" s="384"/>
      <c r="AC409" s="384"/>
      <c r="AD409" s="384"/>
      <c r="AE409" s="384"/>
      <c r="AF409" s="384"/>
      <c r="AG409" s="384">
        <v>3</v>
      </c>
      <c r="AH409" s="384">
        <v>4</v>
      </c>
      <c r="AI409" s="384">
        <v>3.8</v>
      </c>
      <c r="AJ409" s="384">
        <v>4.5</v>
      </c>
      <c r="AK409" s="384">
        <v>4.8</v>
      </c>
      <c r="AL409" s="384">
        <v>5</v>
      </c>
      <c r="AM409" s="384">
        <v>5</v>
      </c>
      <c r="AN409" s="384">
        <v>5</v>
      </c>
    </row>
    <row r="410" spans="1:40" ht="12.5">
      <c r="A410" s="389"/>
      <c r="B410" s="674"/>
      <c r="C410" s="674"/>
      <c r="D410" s="674"/>
      <c r="E410" s="674"/>
      <c r="F410" s="674"/>
      <c r="G410" s="674"/>
      <c r="H410" s="674"/>
      <c r="I410" s="674"/>
      <c r="J410" s="674"/>
      <c r="K410" s="674"/>
      <c r="L410" s="674"/>
      <c r="M410" s="676"/>
      <c r="N410" s="676"/>
      <c r="O410" s="675"/>
      <c r="P410" s="674"/>
      <c r="Q410" s="674"/>
      <c r="R410" s="674"/>
      <c r="S410" s="674"/>
      <c r="T410" s="675"/>
      <c r="U410" s="674"/>
      <c r="V410" s="674"/>
      <c r="W410" s="674"/>
      <c r="X410" s="674"/>
      <c r="Y410" s="674"/>
      <c r="Z410" s="467"/>
      <c r="AA410" s="468"/>
      <c r="AB410" s="384"/>
      <c r="AC410" s="384"/>
      <c r="AD410" s="384"/>
      <c r="AE410" s="384"/>
      <c r="AF410" s="384"/>
      <c r="AG410" s="384"/>
      <c r="AH410" s="384"/>
      <c r="AI410" s="384"/>
      <c r="AJ410" s="384"/>
      <c r="AK410" s="384"/>
      <c r="AL410" s="384"/>
      <c r="AM410" s="384"/>
      <c r="AN410" s="384"/>
    </row>
    <row r="411" spans="1:40" ht="13">
      <c r="A411" s="376" t="s">
        <v>278</v>
      </c>
      <c r="B411" s="674"/>
      <c r="C411" s="674"/>
      <c r="D411" s="674"/>
      <c r="E411" s="674"/>
      <c r="F411" s="674"/>
      <c r="G411" s="674"/>
      <c r="H411" s="674"/>
      <c r="I411" s="674"/>
      <c r="J411" s="674"/>
      <c r="K411" s="674"/>
      <c r="L411" s="674"/>
      <c r="M411" s="676"/>
      <c r="N411" s="676"/>
      <c r="O411" s="675"/>
      <c r="P411" s="674"/>
      <c r="Q411" s="674"/>
      <c r="R411" s="674"/>
      <c r="S411" s="674"/>
      <c r="T411" s="675"/>
      <c r="U411" s="674"/>
      <c r="V411" s="674"/>
      <c r="W411" s="674"/>
      <c r="X411" s="674"/>
      <c r="Y411" s="674"/>
      <c r="Z411" s="674"/>
      <c r="AA411" s="468"/>
      <c r="AB411" s="146"/>
      <c r="AC411" s="146"/>
      <c r="AD411" s="146"/>
      <c r="AE411" s="146"/>
      <c r="AF411" s="146"/>
      <c r="AG411" s="146"/>
      <c r="AH411" s="146"/>
      <c r="AI411" s="146"/>
      <c r="AJ411" s="146"/>
      <c r="AK411" s="146"/>
      <c r="AL411" s="146"/>
      <c r="AM411" s="146"/>
      <c r="AN411" s="146"/>
    </row>
    <row r="412" spans="1:40" ht="12.5">
      <c r="A412" s="389" t="s">
        <v>264</v>
      </c>
      <c r="B412" s="674"/>
      <c r="C412" s="674"/>
      <c r="D412" s="674"/>
      <c r="E412" s="674"/>
      <c r="F412" s="674"/>
      <c r="G412" s="674"/>
      <c r="H412" s="674"/>
      <c r="I412" s="674"/>
      <c r="J412" s="674"/>
      <c r="K412" s="674"/>
      <c r="L412" s="674"/>
      <c r="M412" s="676"/>
      <c r="N412" s="676"/>
      <c r="O412" s="675"/>
      <c r="P412" s="674"/>
      <c r="Q412" s="674"/>
      <c r="R412" s="674"/>
      <c r="S412" s="674"/>
      <c r="T412" s="675"/>
      <c r="U412" s="674"/>
      <c r="V412" s="674"/>
      <c r="W412" s="674"/>
      <c r="X412" s="674"/>
      <c r="Y412" s="674"/>
      <c r="Z412" s="674"/>
      <c r="AA412" s="468"/>
      <c r="AB412" s="146"/>
      <c r="AC412" s="146"/>
      <c r="AD412" s="146"/>
      <c r="AE412" s="146"/>
      <c r="AF412" s="146"/>
      <c r="AG412" s="146"/>
      <c r="AH412" s="146"/>
      <c r="AI412" s="146"/>
      <c r="AJ412" s="146"/>
      <c r="AK412" s="146"/>
      <c r="AL412" s="146"/>
      <c r="AM412" s="146"/>
      <c r="AN412" s="146"/>
    </row>
    <row r="413" spans="1:40" ht="12.5">
      <c r="A413" s="389" t="s">
        <v>257</v>
      </c>
      <c r="B413" s="389"/>
      <c r="C413" s="389"/>
      <c r="D413" s="389"/>
      <c r="E413" s="389"/>
      <c r="F413" s="389"/>
      <c r="G413" s="676"/>
      <c r="H413" s="676"/>
      <c r="I413" s="676"/>
      <c r="J413" s="676"/>
      <c r="K413" s="676"/>
      <c r="L413" s="676"/>
      <c r="M413" s="676"/>
      <c r="N413" s="676"/>
      <c r="O413" s="675"/>
      <c r="P413" s="674"/>
      <c r="Q413" s="674"/>
      <c r="R413" s="674"/>
      <c r="S413" s="674"/>
      <c r="T413" s="675"/>
      <c r="U413" s="674"/>
      <c r="V413" s="674"/>
      <c r="W413" s="674"/>
      <c r="X413" s="674"/>
      <c r="Y413" s="674"/>
      <c r="Z413" s="674"/>
      <c r="AA413" s="468"/>
      <c r="AB413" s="146"/>
      <c r="AC413" s="146"/>
      <c r="AD413" s="146"/>
      <c r="AE413" s="146"/>
      <c r="AF413" s="146"/>
      <c r="AG413" s="146"/>
      <c r="AH413" s="146"/>
      <c r="AI413" s="146"/>
      <c r="AJ413" s="146"/>
      <c r="AK413" s="146"/>
      <c r="AL413" s="146"/>
      <c r="AM413" s="146"/>
      <c r="AN413" s="146"/>
    </row>
    <row r="414" spans="1:40" ht="12.5">
      <c r="A414" s="389" t="s">
        <v>258</v>
      </c>
      <c r="B414" s="389"/>
      <c r="C414" s="389"/>
      <c r="D414" s="389"/>
      <c r="E414" s="389"/>
      <c r="F414" s="389"/>
      <c r="G414" s="676"/>
      <c r="H414" s="676"/>
      <c r="I414" s="676"/>
      <c r="J414" s="676"/>
      <c r="K414" s="676"/>
      <c r="L414" s="676"/>
      <c r="M414" s="676"/>
      <c r="N414" s="676"/>
      <c r="O414" s="675"/>
      <c r="P414" s="674"/>
      <c r="Q414" s="674"/>
      <c r="R414" s="674"/>
      <c r="S414" s="674"/>
      <c r="T414" s="675"/>
      <c r="U414" s="674"/>
      <c r="V414" s="674"/>
      <c r="W414" s="674"/>
      <c r="X414" s="674"/>
      <c r="Y414" s="674"/>
      <c r="Z414" s="674"/>
      <c r="AA414" s="468"/>
      <c r="AB414" s="146"/>
      <c r="AC414" s="146"/>
      <c r="AD414" s="146"/>
      <c r="AE414" s="146"/>
      <c r="AF414" s="146"/>
      <c r="AG414" s="146"/>
      <c r="AH414" s="146"/>
      <c r="AI414" s="146"/>
      <c r="AJ414" s="146"/>
      <c r="AK414" s="146"/>
      <c r="AL414" s="146"/>
      <c r="AM414" s="146"/>
      <c r="AN414" s="146"/>
    </row>
    <row r="415" spans="1:40" ht="12.5">
      <c r="A415" s="389" t="s">
        <v>259</v>
      </c>
      <c r="B415" s="389"/>
      <c r="C415" s="389"/>
      <c r="D415" s="389"/>
      <c r="E415" s="389"/>
      <c r="F415" s="389"/>
      <c r="G415" s="676"/>
      <c r="H415" s="676"/>
      <c r="I415" s="676"/>
      <c r="J415" s="676"/>
      <c r="K415" s="676"/>
      <c r="L415" s="676"/>
      <c r="M415" s="676"/>
      <c r="N415" s="676"/>
      <c r="O415" s="675"/>
      <c r="P415" s="674"/>
      <c r="Q415" s="674"/>
      <c r="R415" s="674"/>
      <c r="S415" s="674"/>
      <c r="T415" s="675"/>
      <c r="U415" s="674"/>
      <c r="V415" s="674"/>
      <c r="W415" s="674"/>
      <c r="X415" s="674"/>
      <c r="Y415" s="674"/>
      <c r="Z415" s="674"/>
      <c r="AA415" s="468"/>
      <c r="AB415" s="146"/>
      <c r="AC415" s="146"/>
      <c r="AD415" s="146"/>
      <c r="AE415" s="146"/>
      <c r="AF415" s="146"/>
      <c r="AG415" s="146"/>
      <c r="AH415" s="146"/>
      <c r="AI415" s="146"/>
      <c r="AJ415" s="146"/>
      <c r="AK415" s="146"/>
      <c r="AL415" s="146"/>
      <c r="AM415" s="146"/>
      <c r="AN415" s="146"/>
    </row>
    <row r="416" spans="1:40" ht="12.5">
      <c r="A416" s="389"/>
      <c r="B416" s="389"/>
      <c r="C416" s="389"/>
      <c r="D416" s="389"/>
      <c r="E416" s="389"/>
      <c r="F416" s="389"/>
      <c r="G416" s="676"/>
      <c r="H416" s="676"/>
      <c r="I416" s="676"/>
      <c r="J416" s="676"/>
      <c r="K416" s="676"/>
      <c r="L416" s="676"/>
      <c r="M416" s="676"/>
      <c r="N416" s="676"/>
      <c r="O416" s="675"/>
      <c r="P416" s="674"/>
      <c r="Q416" s="674"/>
      <c r="R416" s="674"/>
      <c r="S416" s="674"/>
      <c r="T416" s="675"/>
      <c r="U416" s="674"/>
      <c r="V416" s="674"/>
      <c r="W416" s="674"/>
      <c r="X416" s="674"/>
      <c r="Y416" s="674"/>
      <c r="Z416" s="674"/>
      <c r="AA416" s="468"/>
      <c r="AB416" s="146"/>
      <c r="AC416" s="146"/>
      <c r="AD416" s="146"/>
      <c r="AE416" s="146"/>
      <c r="AF416" s="146"/>
      <c r="AG416" s="146"/>
      <c r="AH416" s="146"/>
      <c r="AI416" s="146"/>
      <c r="AJ416" s="146"/>
      <c r="AK416" s="146"/>
      <c r="AL416" s="146"/>
      <c r="AM416" s="146"/>
      <c r="AN416" s="146"/>
    </row>
    <row r="417" spans="1:40" ht="13">
      <c r="A417" s="376" t="s">
        <v>279</v>
      </c>
      <c r="B417" s="389"/>
      <c r="C417" s="389"/>
      <c r="D417" s="389"/>
      <c r="E417" s="389"/>
      <c r="F417" s="389"/>
      <c r="G417" s="676"/>
      <c r="H417" s="676"/>
      <c r="I417" s="676"/>
      <c r="J417" s="676"/>
      <c r="K417" s="676"/>
      <c r="L417" s="676"/>
      <c r="M417" s="676"/>
      <c r="N417" s="676"/>
      <c r="O417" s="675"/>
      <c r="P417" s="674"/>
      <c r="Q417" s="674"/>
      <c r="R417" s="674"/>
      <c r="S417" s="674"/>
      <c r="T417" s="675"/>
      <c r="U417" s="674"/>
      <c r="V417" s="674"/>
      <c r="W417" s="674"/>
      <c r="X417" s="674"/>
      <c r="Y417" s="674"/>
      <c r="Z417" s="674"/>
      <c r="AA417" s="468"/>
      <c r="AB417" s="146"/>
      <c r="AC417" s="146"/>
      <c r="AD417" s="146"/>
      <c r="AE417" s="146"/>
      <c r="AF417" s="146"/>
      <c r="AG417" s="146"/>
      <c r="AH417" s="146"/>
      <c r="AI417" s="146"/>
      <c r="AJ417" s="146"/>
      <c r="AK417" s="146"/>
      <c r="AL417" s="146"/>
      <c r="AM417" s="146"/>
      <c r="AN417" s="146"/>
    </row>
    <row r="418" spans="1:40" ht="12.5">
      <c r="A418" s="389" t="s">
        <v>256</v>
      </c>
      <c r="B418" s="389"/>
      <c r="C418" s="389"/>
      <c r="D418" s="389"/>
      <c r="E418" s="389"/>
      <c r="F418" s="389"/>
      <c r="G418" s="676"/>
      <c r="H418" s="676"/>
      <c r="I418" s="676"/>
      <c r="J418" s="676"/>
      <c r="K418" s="676"/>
      <c r="L418" s="676"/>
      <c r="M418" s="676"/>
      <c r="N418" s="676"/>
      <c r="O418" s="675"/>
      <c r="P418" s="674"/>
      <c r="Q418" s="674"/>
      <c r="R418" s="674"/>
      <c r="S418" s="674"/>
      <c r="T418" s="675"/>
      <c r="U418" s="674"/>
      <c r="V418" s="674"/>
      <c r="W418" s="674"/>
      <c r="X418" s="674"/>
      <c r="Y418" s="674"/>
      <c r="Z418" s="674"/>
      <c r="AA418" s="468"/>
      <c r="AB418" s="146"/>
      <c r="AC418" s="146"/>
      <c r="AD418" s="146"/>
      <c r="AE418" s="146"/>
      <c r="AF418" s="146"/>
      <c r="AG418" s="146">
        <v>1779.3</v>
      </c>
      <c r="AH418" s="146">
        <v>2034.5</v>
      </c>
      <c r="AI418" s="146">
        <v>2238.5</v>
      </c>
      <c r="AJ418" s="146">
        <v>2476.5</v>
      </c>
      <c r="AK418" s="146">
        <v>2732.3</v>
      </c>
      <c r="AL418" s="146">
        <v>3017.4</v>
      </c>
      <c r="AM418" s="146">
        <v>3340</v>
      </c>
      <c r="AN418" s="146">
        <v>3704.1</v>
      </c>
    </row>
    <row r="419" spans="1:40" ht="12.5">
      <c r="A419" s="389" t="s">
        <v>257</v>
      </c>
      <c r="B419" s="389"/>
      <c r="C419" s="389"/>
      <c r="D419" s="389"/>
      <c r="E419" s="389"/>
      <c r="F419" s="389"/>
      <c r="G419" s="676"/>
      <c r="H419" s="676"/>
      <c r="I419" s="676"/>
      <c r="J419" s="676"/>
      <c r="K419" s="676"/>
      <c r="L419" s="676"/>
      <c r="M419" s="676"/>
      <c r="N419" s="676"/>
      <c r="O419" s="675"/>
      <c r="P419" s="674"/>
      <c r="Q419" s="674"/>
      <c r="R419" s="674"/>
      <c r="S419" s="674"/>
      <c r="T419" s="675"/>
      <c r="U419" s="674"/>
      <c r="V419" s="674"/>
      <c r="W419" s="674"/>
      <c r="X419" s="674"/>
      <c r="Y419" s="674"/>
      <c r="Z419" s="674"/>
      <c r="AA419" s="468"/>
      <c r="AB419" s="146"/>
      <c r="AC419" s="146"/>
      <c r="AD419" s="146"/>
      <c r="AE419" s="146"/>
      <c r="AF419" s="146"/>
      <c r="AG419" s="146">
        <v>134.19999999999999</v>
      </c>
      <c r="AH419" s="146">
        <v>140.69999999999999</v>
      </c>
      <c r="AI419" s="146">
        <v>146.1</v>
      </c>
      <c r="AJ419" s="146">
        <v>153.9</v>
      </c>
      <c r="AK419" s="146">
        <v>161.69999999999999</v>
      </c>
      <c r="AL419" s="146">
        <v>169.8</v>
      </c>
      <c r="AM419" s="146">
        <v>178.3</v>
      </c>
      <c r="AN419" s="146">
        <v>187.2</v>
      </c>
    </row>
    <row r="420" spans="1:40" ht="12.5">
      <c r="A420" s="389" t="s">
        <v>258</v>
      </c>
      <c r="B420" s="389"/>
      <c r="C420" s="389"/>
      <c r="D420" s="389"/>
      <c r="E420" s="389"/>
      <c r="F420" s="389"/>
      <c r="G420" s="676"/>
      <c r="H420" s="676"/>
      <c r="I420" s="676"/>
      <c r="J420" s="676"/>
      <c r="K420" s="676"/>
      <c r="L420" s="676"/>
      <c r="M420" s="676"/>
      <c r="N420" s="676"/>
      <c r="O420" s="675"/>
      <c r="P420" s="674"/>
      <c r="Q420" s="674"/>
      <c r="R420" s="674"/>
      <c r="S420" s="674"/>
      <c r="T420" s="675"/>
      <c r="U420" s="674"/>
      <c r="V420" s="674"/>
      <c r="W420" s="674"/>
      <c r="X420" s="674"/>
      <c r="Y420" s="674"/>
      <c r="Z420" s="674"/>
      <c r="AA420" s="468"/>
      <c r="AB420" s="146"/>
      <c r="AC420" s="146"/>
      <c r="AD420" s="146"/>
      <c r="AE420" s="146"/>
      <c r="AF420" s="146"/>
      <c r="AG420" s="146">
        <v>1326.3</v>
      </c>
      <c r="AH420" s="146">
        <v>1445.7</v>
      </c>
      <c r="AI420" s="146">
        <v>1532.5</v>
      </c>
      <c r="AJ420" s="146">
        <v>1609.1</v>
      </c>
      <c r="AK420" s="146">
        <v>1689.5</v>
      </c>
      <c r="AL420" s="146">
        <v>1777.4</v>
      </c>
      <c r="AM420" s="146">
        <v>1873.4</v>
      </c>
      <c r="AN420" s="146">
        <v>1978.3</v>
      </c>
    </row>
    <row r="421" spans="1:40" ht="12.5">
      <c r="A421" s="389" t="s">
        <v>259</v>
      </c>
      <c r="B421" s="389"/>
      <c r="C421" s="389"/>
      <c r="D421" s="389"/>
      <c r="E421" s="389"/>
      <c r="F421" s="389"/>
      <c r="G421" s="676"/>
      <c r="H421" s="676"/>
      <c r="I421" s="676"/>
      <c r="J421" s="676"/>
      <c r="K421" s="676"/>
      <c r="L421" s="676"/>
      <c r="M421" s="676"/>
      <c r="N421" s="676"/>
      <c r="O421" s="675"/>
      <c r="P421" s="674"/>
      <c r="Q421" s="674"/>
      <c r="R421" s="674"/>
      <c r="S421" s="674"/>
      <c r="T421" s="675"/>
      <c r="U421" s="674"/>
      <c r="V421" s="674"/>
      <c r="W421" s="674"/>
      <c r="X421" s="674"/>
      <c r="Y421" s="674"/>
      <c r="Z421" s="674"/>
      <c r="AA421" s="468"/>
      <c r="AB421" s="146"/>
      <c r="AC421" s="146"/>
      <c r="AD421" s="146"/>
      <c r="AE421" s="146"/>
      <c r="AF421" s="146"/>
      <c r="AG421" s="146">
        <v>8.4</v>
      </c>
      <c r="AH421" s="146">
        <v>9</v>
      </c>
      <c r="AI421" s="146">
        <v>6</v>
      </c>
      <c r="AJ421" s="146">
        <v>5</v>
      </c>
      <c r="AK421" s="146">
        <v>5</v>
      </c>
      <c r="AL421" s="146">
        <v>5.2</v>
      </c>
      <c r="AM421" s="146">
        <v>5.4</v>
      </c>
      <c r="AN421" s="146">
        <v>5.6</v>
      </c>
    </row>
    <row r="422" spans="1:40" ht="12.5">
      <c r="A422" s="389"/>
      <c r="B422" s="389"/>
      <c r="C422" s="389"/>
      <c r="D422" s="389"/>
      <c r="E422" s="389"/>
      <c r="F422" s="389"/>
      <c r="G422" s="676"/>
      <c r="H422" s="676"/>
      <c r="I422" s="676"/>
      <c r="J422" s="676"/>
      <c r="K422" s="676"/>
      <c r="L422" s="676"/>
      <c r="M422" s="676"/>
      <c r="N422" s="676"/>
      <c r="O422" s="675"/>
      <c r="P422" s="674"/>
      <c r="Q422" s="674"/>
      <c r="R422" s="674"/>
      <c r="S422" s="674"/>
      <c r="T422" s="675"/>
      <c r="U422" s="674"/>
      <c r="V422" s="674"/>
      <c r="W422" s="674"/>
      <c r="X422" s="674"/>
      <c r="Y422" s="674"/>
      <c r="Z422" s="674"/>
      <c r="AA422" s="468"/>
      <c r="AB422" s="146"/>
      <c r="AC422" s="146"/>
      <c r="AD422" s="146"/>
      <c r="AE422" s="146"/>
      <c r="AF422" s="146"/>
      <c r="AG422" s="146"/>
      <c r="AH422" s="146"/>
      <c r="AI422" s="146"/>
      <c r="AJ422" s="146"/>
      <c r="AK422" s="146"/>
      <c r="AL422" s="146"/>
      <c r="AM422" s="146"/>
      <c r="AN422" s="146"/>
    </row>
    <row r="423" spans="1:40" ht="13">
      <c r="A423" s="376" t="s">
        <v>280</v>
      </c>
      <c r="B423" s="389"/>
      <c r="C423" s="389"/>
      <c r="D423" s="389"/>
      <c r="E423" s="389"/>
      <c r="F423" s="389"/>
      <c r="G423" s="676"/>
      <c r="H423" s="676"/>
      <c r="I423" s="676"/>
      <c r="J423" s="676"/>
      <c r="K423" s="676"/>
      <c r="L423" s="676"/>
      <c r="M423" s="676"/>
      <c r="N423" s="676"/>
      <c r="O423" s="675"/>
      <c r="P423" s="674"/>
      <c r="Q423" s="674"/>
      <c r="R423" s="674"/>
      <c r="S423" s="674"/>
      <c r="T423" s="675"/>
      <c r="U423" s="674"/>
      <c r="V423" s="674"/>
      <c r="W423" s="674"/>
      <c r="X423" s="674"/>
      <c r="Y423" s="674"/>
      <c r="Z423" s="674"/>
      <c r="AA423" s="468"/>
      <c r="AB423" s="146"/>
      <c r="AC423" s="146"/>
      <c r="AD423" s="146"/>
      <c r="AE423" s="146"/>
      <c r="AF423" s="146"/>
      <c r="AG423" s="146"/>
      <c r="AH423" s="146"/>
      <c r="AI423" s="146"/>
      <c r="AJ423" s="146"/>
      <c r="AK423" s="146"/>
      <c r="AL423" s="146"/>
      <c r="AM423" s="146"/>
      <c r="AN423" s="146"/>
    </row>
    <row r="424" spans="1:40" ht="12.5">
      <c r="A424" s="389" t="s">
        <v>256</v>
      </c>
      <c r="B424" s="389"/>
      <c r="C424" s="389"/>
      <c r="D424" s="389"/>
      <c r="E424" s="389"/>
      <c r="F424" s="389"/>
      <c r="G424" s="676"/>
      <c r="H424" s="676"/>
      <c r="I424" s="676"/>
      <c r="J424" s="676"/>
      <c r="K424" s="676"/>
      <c r="L424" s="676"/>
      <c r="M424" s="676"/>
      <c r="N424" s="676"/>
      <c r="O424" s="675"/>
      <c r="P424" s="674"/>
      <c r="Q424" s="674"/>
      <c r="R424" s="674"/>
      <c r="S424" s="674"/>
      <c r="T424" s="675"/>
      <c r="U424" s="674"/>
      <c r="V424" s="674"/>
      <c r="W424" s="674"/>
      <c r="X424" s="674"/>
      <c r="Y424" s="674"/>
      <c r="Z424" s="674"/>
      <c r="AA424" s="468"/>
      <c r="AB424" s="146"/>
      <c r="AC424" s="146"/>
      <c r="AD424" s="146"/>
      <c r="AE424" s="146"/>
      <c r="AF424" s="146"/>
      <c r="AG424" s="146">
        <v>574.5</v>
      </c>
      <c r="AH424" s="146">
        <v>617.70000000000005</v>
      </c>
      <c r="AI424" s="146">
        <v>660.4</v>
      </c>
      <c r="AJ424" s="146">
        <v>730.6</v>
      </c>
      <c r="AK424" s="146">
        <v>798.4</v>
      </c>
      <c r="AL424" s="146">
        <v>877.5</v>
      </c>
      <c r="AM424" s="146">
        <v>967.6</v>
      </c>
      <c r="AN424" s="146">
        <v>1067</v>
      </c>
    </row>
    <row r="425" spans="1:40" ht="12.5">
      <c r="A425" s="389" t="s">
        <v>257</v>
      </c>
      <c r="B425" s="389"/>
      <c r="C425" s="389"/>
      <c r="D425" s="389"/>
      <c r="E425" s="389"/>
      <c r="F425" s="389"/>
      <c r="G425" s="676"/>
      <c r="H425" s="676"/>
      <c r="I425" s="676"/>
      <c r="J425" s="676"/>
      <c r="K425" s="676"/>
      <c r="L425" s="676"/>
      <c r="M425" s="676"/>
      <c r="N425" s="676"/>
      <c r="O425" s="675"/>
      <c r="P425" s="674"/>
      <c r="Q425" s="674"/>
      <c r="R425" s="674"/>
      <c r="S425" s="674"/>
      <c r="T425" s="675"/>
      <c r="U425" s="674"/>
      <c r="V425" s="674"/>
      <c r="W425" s="674"/>
      <c r="X425" s="674"/>
      <c r="Y425" s="674"/>
      <c r="Z425" s="674"/>
      <c r="AA425" s="468"/>
      <c r="AB425" s="146"/>
      <c r="AC425" s="146"/>
      <c r="AD425" s="146"/>
      <c r="AE425" s="146"/>
      <c r="AF425" s="146"/>
      <c r="AG425" s="146">
        <v>139.19999999999999</v>
      </c>
      <c r="AH425" s="146">
        <v>146</v>
      </c>
      <c r="AI425" s="146">
        <v>151.5</v>
      </c>
      <c r="AJ425" s="146">
        <v>159.69999999999999</v>
      </c>
      <c r="AK425" s="146">
        <v>167.8</v>
      </c>
      <c r="AL425" s="146">
        <v>176.1</v>
      </c>
      <c r="AM425" s="146">
        <v>185</v>
      </c>
      <c r="AN425" s="146">
        <v>194.2</v>
      </c>
    </row>
    <row r="426" spans="1:40" ht="12.5">
      <c r="A426" s="389" t="s">
        <v>258</v>
      </c>
      <c r="B426" s="389"/>
      <c r="C426" s="389"/>
      <c r="D426" s="389"/>
      <c r="E426" s="389"/>
      <c r="F426" s="389"/>
      <c r="G426" s="676"/>
      <c r="H426" s="676"/>
      <c r="I426" s="676"/>
      <c r="J426" s="676"/>
      <c r="K426" s="676"/>
      <c r="L426" s="676"/>
      <c r="M426" s="676"/>
      <c r="N426" s="676"/>
      <c r="O426" s="675"/>
      <c r="P426" s="674"/>
      <c r="Q426" s="674"/>
      <c r="R426" s="674"/>
      <c r="S426" s="674"/>
      <c r="T426" s="675"/>
      <c r="U426" s="674"/>
      <c r="V426" s="674"/>
      <c r="W426" s="674"/>
      <c r="X426" s="674"/>
      <c r="Y426" s="674"/>
      <c r="Z426" s="674"/>
      <c r="AA426" s="468"/>
      <c r="AB426" s="146"/>
      <c r="AC426" s="146"/>
      <c r="AD426" s="146"/>
      <c r="AE426" s="146"/>
      <c r="AF426" s="146"/>
      <c r="AG426" s="146">
        <v>412.8</v>
      </c>
      <c r="AH426" s="146">
        <v>423.1</v>
      </c>
      <c r="AI426" s="146">
        <v>435.8</v>
      </c>
      <c r="AJ426" s="146">
        <v>457.6</v>
      </c>
      <c r="AK426" s="146">
        <v>475.9</v>
      </c>
      <c r="AL426" s="146">
        <v>498.2</v>
      </c>
      <c r="AM426" s="146">
        <v>523.20000000000005</v>
      </c>
      <c r="AN426" s="146">
        <v>549.29999999999995</v>
      </c>
    </row>
    <row r="427" spans="1:40" ht="12.5">
      <c r="A427" s="389" t="s">
        <v>259</v>
      </c>
      <c r="B427" s="389"/>
      <c r="C427" s="389"/>
      <c r="D427" s="389"/>
      <c r="E427" s="389"/>
      <c r="F427" s="389"/>
      <c r="G427" s="676"/>
      <c r="H427" s="676"/>
      <c r="I427" s="676"/>
      <c r="J427" s="676"/>
      <c r="K427" s="676"/>
      <c r="L427" s="676"/>
      <c r="M427" s="676"/>
      <c r="N427" s="676"/>
      <c r="O427" s="675"/>
      <c r="P427" s="674"/>
      <c r="Q427" s="674"/>
      <c r="R427" s="674"/>
      <c r="S427" s="674"/>
      <c r="T427" s="675"/>
      <c r="U427" s="674"/>
      <c r="V427" s="674"/>
      <c r="W427" s="674"/>
      <c r="X427" s="674"/>
      <c r="Y427" s="674"/>
      <c r="Z427" s="674"/>
      <c r="AA427" s="468"/>
      <c r="AB427" s="146"/>
      <c r="AC427" s="146"/>
      <c r="AD427" s="146"/>
      <c r="AE427" s="146"/>
      <c r="AF427" s="146"/>
      <c r="AG427" s="146">
        <v>2</v>
      </c>
      <c r="AH427" s="146">
        <v>2.5</v>
      </c>
      <c r="AI427" s="146">
        <v>3</v>
      </c>
      <c r="AJ427" s="146">
        <v>5</v>
      </c>
      <c r="AK427" s="146">
        <v>4</v>
      </c>
      <c r="AL427" s="146">
        <v>4.7</v>
      </c>
      <c r="AM427" s="146">
        <v>5</v>
      </c>
      <c r="AN427" s="146">
        <v>5</v>
      </c>
    </row>
    <row r="428" spans="1:40" ht="12.5">
      <c r="A428" s="389"/>
      <c r="B428" s="389"/>
      <c r="C428" s="389"/>
      <c r="D428" s="389"/>
      <c r="E428" s="389"/>
      <c r="F428" s="389"/>
      <c r="G428" s="676"/>
      <c r="H428" s="676"/>
      <c r="I428" s="676"/>
      <c r="J428" s="676"/>
      <c r="K428" s="676"/>
      <c r="L428" s="676"/>
      <c r="M428" s="676"/>
      <c r="N428" s="676"/>
      <c r="O428" s="675"/>
      <c r="P428" s="674"/>
      <c r="Q428" s="674"/>
      <c r="R428" s="674"/>
      <c r="S428" s="674"/>
      <c r="T428" s="675"/>
      <c r="U428" s="674"/>
      <c r="V428" s="674"/>
      <c r="W428" s="674"/>
      <c r="X428" s="674"/>
      <c r="Y428" s="674"/>
      <c r="Z428" s="674"/>
      <c r="AA428" s="468"/>
      <c r="AB428" s="146"/>
      <c r="AC428" s="146"/>
      <c r="AD428" s="146"/>
      <c r="AE428" s="146"/>
      <c r="AF428" s="146"/>
      <c r="AG428" s="146"/>
      <c r="AH428" s="146"/>
      <c r="AI428" s="146"/>
      <c r="AJ428" s="146"/>
      <c r="AK428" s="146"/>
      <c r="AL428" s="146"/>
      <c r="AM428" s="146"/>
      <c r="AN428" s="146"/>
    </row>
    <row r="429" spans="1:40" ht="12.5">
      <c r="A429" s="389"/>
      <c r="B429" s="389"/>
      <c r="C429" s="389"/>
      <c r="D429" s="389"/>
      <c r="E429" s="389"/>
      <c r="F429" s="389"/>
      <c r="G429" s="676"/>
      <c r="H429" s="676"/>
      <c r="I429" s="676"/>
      <c r="J429" s="676"/>
      <c r="K429" s="676"/>
      <c r="L429" s="676"/>
      <c r="M429" s="676"/>
      <c r="N429" s="676"/>
      <c r="O429" s="675"/>
      <c r="P429" s="674"/>
      <c r="Q429" s="674"/>
      <c r="R429" s="674"/>
      <c r="S429" s="674"/>
      <c r="T429" s="675"/>
      <c r="U429" s="674"/>
      <c r="V429" s="674"/>
      <c r="W429" s="674"/>
      <c r="X429" s="674"/>
      <c r="Y429" s="674"/>
      <c r="Z429" s="467"/>
      <c r="AA429" s="674"/>
      <c r="AB429" s="384"/>
      <c r="AC429" s="384"/>
      <c r="AD429" s="384"/>
      <c r="AE429" s="384"/>
      <c r="AF429" s="384"/>
      <c r="AG429" s="384"/>
      <c r="AH429" s="384"/>
      <c r="AI429" s="384"/>
      <c r="AJ429" s="384"/>
      <c r="AK429" s="384"/>
      <c r="AL429" s="384"/>
      <c r="AM429" s="384"/>
      <c r="AN429" s="384"/>
    </row>
    <row r="430" spans="1:40" ht="20.149999999999999" customHeight="1">
      <c r="A430" s="677" t="s">
        <v>281</v>
      </c>
      <c r="B430" s="677"/>
      <c r="C430" s="677"/>
      <c r="D430" s="677"/>
      <c r="E430" s="677"/>
      <c r="F430" s="677"/>
      <c r="G430" s="678"/>
      <c r="H430" s="678"/>
      <c r="I430" s="678"/>
      <c r="J430" s="678"/>
      <c r="K430" s="678"/>
      <c r="L430" s="678"/>
      <c r="M430" s="678"/>
      <c r="N430" s="678"/>
      <c r="O430" s="679"/>
      <c r="P430" s="678"/>
      <c r="Q430" s="678"/>
      <c r="R430" s="678"/>
      <c r="S430" s="678"/>
      <c r="T430" s="679"/>
      <c r="U430" s="678"/>
      <c r="V430" s="678"/>
      <c r="W430" s="678"/>
      <c r="X430" s="678"/>
      <c r="Y430" s="678"/>
      <c r="Z430" s="680"/>
      <c r="AA430" s="680"/>
      <c r="AB430" s="681"/>
      <c r="AC430" s="681"/>
      <c r="AD430" s="681"/>
      <c r="AE430" s="681"/>
      <c r="AF430" s="681"/>
      <c r="AG430" s="681"/>
      <c r="AH430" s="681"/>
      <c r="AI430" s="681"/>
      <c r="AJ430" s="681"/>
      <c r="AK430" s="681"/>
      <c r="AL430" s="681"/>
      <c r="AM430" s="681"/>
      <c r="AN430" s="681"/>
    </row>
    <row r="431" spans="1:40" ht="12.5">
      <c r="A431" s="389" t="s">
        <v>256</v>
      </c>
      <c r="B431" s="146"/>
      <c r="C431" s="146"/>
      <c r="D431" s="146"/>
      <c r="E431" s="146"/>
      <c r="F431" s="146"/>
      <c r="G431" s="146"/>
      <c r="H431" s="146"/>
      <c r="I431" s="146"/>
      <c r="J431" s="146"/>
      <c r="K431" s="146"/>
      <c r="L431" s="146"/>
      <c r="M431" s="146"/>
      <c r="N431" s="146"/>
      <c r="O431" s="675"/>
      <c r="P431" s="674"/>
      <c r="Q431" s="674"/>
      <c r="R431" s="674"/>
      <c r="S431" s="674"/>
      <c r="T431" s="675"/>
      <c r="U431" s="674"/>
      <c r="V431" s="674"/>
      <c r="W431" s="674"/>
      <c r="X431" s="674"/>
      <c r="Y431" s="674"/>
      <c r="Z431" s="674"/>
      <c r="AA431" s="674"/>
      <c r="AB431" s="146"/>
      <c r="AC431" s="146"/>
      <c r="AD431" s="146"/>
      <c r="AE431" s="146"/>
      <c r="AF431" s="146"/>
      <c r="AG431" s="146">
        <v>85348.4</v>
      </c>
      <c r="AH431" s="146">
        <v>93314.1</v>
      </c>
      <c r="AI431" s="146">
        <v>101695.8</v>
      </c>
      <c r="AJ431" s="146">
        <v>109555.3</v>
      </c>
      <c r="AK431" s="146">
        <v>116743.8</v>
      </c>
      <c r="AL431" s="146">
        <v>125451.6</v>
      </c>
      <c r="AM431" s="146">
        <v>134080.1</v>
      </c>
      <c r="AN431" s="146">
        <v>145407.9</v>
      </c>
    </row>
    <row r="432" spans="1:40" s="9" customFormat="1" ht="12.5">
      <c r="A432" s="389" t="s">
        <v>282</v>
      </c>
      <c r="B432" s="389"/>
      <c r="C432" s="389"/>
      <c r="D432" s="389"/>
      <c r="E432" s="389"/>
      <c r="F432" s="389"/>
      <c r="G432" s="676"/>
      <c r="H432" s="674"/>
      <c r="I432" s="674"/>
      <c r="J432" s="674"/>
      <c r="K432" s="674"/>
      <c r="L432" s="674"/>
      <c r="M432" s="674"/>
      <c r="N432" s="674"/>
      <c r="O432" s="675"/>
      <c r="P432" s="674"/>
      <c r="Q432" s="674"/>
      <c r="R432" s="674"/>
      <c r="S432" s="674"/>
      <c r="T432" s="675"/>
      <c r="U432" s="674"/>
      <c r="V432" s="674"/>
      <c r="W432" s="674"/>
      <c r="X432" s="674"/>
      <c r="Y432" s="674"/>
      <c r="Z432" s="674"/>
      <c r="AA432" s="674"/>
      <c r="AB432" s="674"/>
      <c r="AC432" s="674"/>
      <c r="AD432" s="674"/>
      <c r="AE432" s="674"/>
      <c r="AF432" s="674"/>
      <c r="AG432" s="674">
        <v>1.8</v>
      </c>
      <c r="AH432" s="674">
        <v>9.3000000000000007</v>
      </c>
      <c r="AI432" s="674">
        <v>9</v>
      </c>
      <c r="AJ432" s="674">
        <v>7.7</v>
      </c>
      <c r="AK432" s="674">
        <v>6.6</v>
      </c>
      <c r="AL432" s="674">
        <v>7.5</v>
      </c>
      <c r="AM432" s="674">
        <v>6.9</v>
      </c>
      <c r="AN432" s="674">
        <v>8.4</v>
      </c>
    </row>
    <row r="433" spans="1:40" s="9" customFormat="1" ht="12.5">
      <c r="A433" s="389" t="s">
        <v>257</v>
      </c>
      <c r="B433" s="389"/>
      <c r="C433" s="389"/>
      <c r="D433" s="389"/>
      <c r="E433" s="389"/>
      <c r="F433" s="389"/>
      <c r="G433" s="674"/>
      <c r="H433" s="674"/>
      <c r="I433" s="674"/>
      <c r="J433" s="674"/>
      <c r="K433" s="674"/>
      <c r="L433" s="674"/>
      <c r="M433" s="674"/>
      <c r="N433" s="674"/>
      <c r="O433" s="675"/>
      <c r="P433" s="674"/>
      <c r="Q433" s="674"/>
      <c r="R433" s="674"/>
      <c r="S433" s="674"/>
      <c r="T433" s="675"/>
      <c r="U433" s="674"/>
      <c r="V433" s="674"/>
      <c r="W433" s="674"/>
      <c r="X433" s="674"/>
      <c r="Y433" s="674"/>
      <c r="Z433" s="674"/>
      <c r="AA433" s="674"/>
      <c r="AB433" s="146"/>
      <c r="AC433" s="146"/>
      <c r="AD433" s="146"/>
      <c r="AE433" s="146"/>
      <c r="AF433" s="146"/>
      <c r="AG433" s="146">
        <v>134.6</v>
      </c>
      <c r="AH433" s="146">
        <v>145</v>
      </c>
      <c r="AI433" s="146">
        <v>150</v>
      </c>
      <c r="AJ433" s="146">
        <v>155.69999999999999</v>
      </c>
      <c r="AK433" s="146">
        <v>161.4</v>
      </c>
      <c r="AL433" s="146">
        <v>167.9</v>
      </c>
      <c r="AM433" s="146">
        <v>173.5</v>
      </c>
      <c r="AN433" s="146">
        <v>181.5</v>
      </c>
    </row>
    <row r="434" spans="1:40" s="9" customFormat="1" ht="12.5">
      <c r="A434" s="389" t="s">
        <v>258</v>
      </c>
      <c r="B434" s="389"/>
      <c r="C434" s="389"/>
      <c r="D434" s="389"/>
      <c r="E434" s="389"/>
      <c r="F434" s="389"/>
      <c r="G434" s="146"/>
      <c r="H434" s="146"/>
      <c r="I434" s="146"/>
      <c r="J434" s="146"/>
      <c r="K434" s="146"/>
      <c r="L434" s="146"/>
      <c r="M434" s="146"/>
      <c r="N434" s="146"/>
      <c r="O434" s="675"/>
      <c r="P434" s="674"/>
      <c r="Q434" s="674"/>
      <c r="R434" s="674"/>
      <c r="S434" s="674"/>
      <c r="T434" s="675"/>
      <c r="U434" s="674"/>
      <c r="V434" s="674"/>
      <c r="W434" s="674"/>
      <c r="X434" s="674"/>
      <c r="Y434" s="674"/>
      <c r="Z434" s="674"/>
      <c r="AA434" s="674"/>
      <c r="AB434" s="146"/>
      <c r="AC434" s="146"/>
      <c r="AD434" s="146"/>
      <c r="AE434" s="146"/>
      <c r="AF434" s="146"/>
      <c r="AG434" s="146">
        <v>63406.9</v>
      </c>
      <c r="AH434" s="146">
        <v>64343.9</v>
      </c>
      <c r="AI434" s="146">
        <v>67796.2</v>
      </c>
      <c r="AJ434" s="146">
        <v>70348.5</v>
      </c>
      <c r="AK434" s="146">
        <v>72344.7</v>
      </c>
      <c r="AL434" s="146">
        <v>74701.5</v>
      </c>
      <c r="AM434" s="146">
        <v>77280.7</v>
      </c>
      <c r="AN434" s="146">
        <v>80110.5</v>
      </c>
    </row>
    <row r="435" spans="1:40" s="9" customFormat="1" ht="12.5">
      <c r="A435" s="389" t="s">
        <v>283</v>
      </c>
      <c r="B435" s="389"/>
      <c r="C435" s="389"/>
      <c r="D435" s="389"/>
      <c r="E435" s="389"/>
      <c r="F435" s="389"/>
      <c r="G435" s="674"/>
      <c r="H435" s="674"/>
      <c r="I435" s="674"/>
      <c r="J435" s="674"/>
      <c r="K435" s="674"/>
      <c r="L435" s="674"/>
      <c r="M435" s="674"/>
      <c r="N435" s="674"/>
      <c r="O435" s="675"/>
      <c r="P435" s="674"/>
      <c r="Q435" s="674"/>
      <c r="R435" s="674"/>
      <c r="S435" s="674"/>
      <c r="T435" s="675"/>
      <c r="U435" s="674"/>
      <c r="V435" s="674"/>
      <c r="W435" s="674"/>
      <c r="X435" s="674"/>
      <c r="Y435" s="674"/>
      <c r="Z435" s="674"/>
      <c r="AA435" s="674"/>
      <c r="AB435" s="674"/>
      <c r="AC435" s="674"/>
      <c r="AD435" s="674"/>
      <c r="AE435" s="674"/>
      <c r="AF435" s="674"/>
      <c r="AG435" s="674">
        <v>-3.5</v>
      </c>
      <c r="AH435" s="674">
        <v>1.5</v>
      </c>
      <c r="AI435" s="674">
        <v>5.4</v>
      </c>
      <c r="AJ435" s="674">
        <v>3.8</v>
      </c>
      <c r="AK435" s="674">
        <v>2.8</v>
      </c>
      <c r="AL435" s="674">
        <v>3.3</v>
      </c>
      <c r="AM435" s="674">
        <v>3.5</v>
      </c>
      <c r="AN435" s="674">
        <v>3.7</v>
      </c>
    </row>
    <row r="436" spans="1:40" s="9" customFormat="1" ht="12.5">
      <c r="A436" s="389"/>
      <c r="B436" s="389"/>
      <c r="C436" s="389"/>
      <c r="D436" s="389"/>
      <c r="E436" s="389"/>
      <c r="F436" s="389"/>
      <c r="G436" s="146"/>
      <c r="H436" s="146"/>
      <c r="I436" s="146"/>
      <c r="J436" s="146"/>
      <c r="K436" s="146"/>
      <c r="L436" s="146"/>
      <c r="M436" s="146"/>
      <c r="N436" s="146"/>
      <c r="O436" s="675"/>
      <c r="P436" s="674"/>
      <c r="Q436" s="674"/>
      <c r="R436" s="674"/>
      <c r="S436" s="674"/>
      <c r="T436" s="675"/>
      <c r="U436" s="674"/>
      <c r="V436" s="674"/>
      <c r="W436" s="674"/>
      <c r="X436" s="674"/>
      <c r="Y436" s="674"/>
      <c r="Z436" s="467"/>
      <c r="AA436" s="674"/>
      <c r="AB436" s="384"/>
      <c r="AC436" s="384"/>
      <c r="AD436" s="384"/>
      <c r="AE436" s="384"/>
      <c r="AF436" s="384"/>
      <c r="AG436" s="384"/>
      <c r="AH436" s="384"/>
      <c r="AI436" s="384"/>
      <c r="AJ436" s="384"/>
      <c r="AK436" s="384"/>
      <c r="AL436" s="384"/>
      <c r="AM436" s="384"/>
      <c r="AN436" s="384"/>
    </row>
    <row r="437" spans="1:40" s="9" customFormat="1" ht="13">
      <c r="A437" s="376" t="s">
        <v>284</v>
      </c>
      <c r="B437" s="376"/>
      <c r="C437" s="376"/>
      <c r="D437" s="376"/>
      <c r="E437" s="376"/>
      <c r="F437" s="376"/>
      <c r="G437" s="146"/>
      <c r="H437" s="146"/>
      <c r="I437" s="146"/>
      <c r="J437" s="146"/>
      <c r="K437" s="146"/>
      <c r="L437" s="146"/>
      <c r="M437" s="146"/>
      <c r="N437" s="146"/>
      <c r="O437" s="675"/>
      <c r="P437" s="674"/>
      <c r="Q437" s="674"/>
      <c r="R437" s="674"/>
      <c r="S437" s="674"/>
      <c r="T437" s="675"/>
      <c r="U437" s="674"/>
      <c r="V437" s="674"/>
      <c r="W437" s="674"/>
      <c r="X437" s="674"/>
      <c r="Y437" s="674"/>
      <c r="Z437" s="674"/>
      <c r="AA437" s="674"/>
      <c r="AB437" s="384"/>
      <c r="AC437" s="384"/>
      <c r="AD437" s="384"/>
      <c r="AE437" s="384"/>
      <c r="AF437" s="384"/>
      <c r="AG437" s="384"/>
      <c r="AH437" s="384"/>
      <c r="AI437" s="384"/>
      <c r="AJ437" s="384"/>
      <c r="AK437" s="384"/>
      <c r="AL437" s="384"/>
      <c r="AM437" s="384"/>
      <c r="AN437" s="384"/>
    </row>
    <row r="438" spans="1:40" s="9" customFormat="1" ht="12.5">
      <c r="A438" s="389" t="s">
        <v>256</v>
      </c>
      <c r="B438" s="389"/>
      <c r="C438" s="389"/>
      <c r="D438" s="389"/>
      <c r="E438" s="389"/>
      <c r="F438" s="389"/>
      <c r="G438" s="676"/>
      <c r="H438" s="676"/>
      <c r="I438" s="676"/>
      <c r="J438" s="676"/>
      <c r="K438" s="674"/>
      <c r="L438" s="674"/>
      <c r="M438" s="674"/>
      <c r="N438" s="674"/>
      <c r="O438" s="675"/>
      <c r="P438" s="674"/>
      <c r="Q438" s="674"/>
      <c r="R438" s="674"/>
      <c r="S438" s="674"/>
      <c r="T438" s="675"/>
      <c r="U438" s="674"/>
      <c r="V438" s="674"/>
      <c r="W438" s="674"/>
      <c r="X438" s="674"/>
      <c r="Y438" s="674"/>
      <c r="Z438" s="674"/>
      <c r="AA438" s="674"/>
      <c r="AB438" s="146"/>
      <c r="AC438" s="146"/>
      <c r="AD438" s="146"/>
      <c r="AE438" s="146"/>
      <c r="AF438" s="146"/>
      <c r="AG438" s="146">
        <v>62896.4</v>
      </c>
      <c r="AH438" s="146">
        <v>69347.399999999994</v>
      </c>
      <c r="AI438" s="146">
        <v>74550.100000000006</v>
      </c>
      <c r="AJ438" s="146">
        <v>81899.3</v>
      </c>
      <c r="AK438" s="146">
        <v>89007.8</v>
      </c>
      <c r="AL438" s="146">
        <v>97377.4</v>
      </c>
      <c r="AM438" s="146">
        <v>106918</v>
      </c>
      <c r="AN438" s="146">
        <v>117675.7</v>
      </c>
    </row>
    <row r="439" spans="1:40" s="9" customFormat="1" ht="12.5">
      <c r="A439" s="389" t="s">
        <v>282</v>
      </c>
      <c r="B439" s="389"/>
      <c r="C439" s="389"/>
      <c r="D439" s="389"/>
      <c r="E439" s="389"/>
      <c r="F439" s="389"/>
      <c r="G439" s="676"/>
      <c r="H439" s="676"/>
      <c r="I439" s="676"/>
      <c r="J439" s="676"/>
      <c r="K439" s="676"/>
      <c r="L439" s="676"/>
      <c r="M439" s="676"/>
      <c r="N439" s="676"/>
      <c r="O439" s="675"/>
      <c r="P439" s="674"/>
      <c r="Q439" s="674"/>
      <c r="R439" s="674"/>
      <c r="S439" s="674"/>
      <c r="T439" s="675"/>
      <c r="U439" s="674"/>
      <c r="V439" s="674"/>
      <c r="W439" s="674"/>
      <c r="X439" s="674"/>
      <c r="Y439" s="674"/>
      <c r="Z439" s="674"/>
      <c r="AA439" s="674"/>
      <c r="AB439" s="674"/>
      <c r="AC439" s="674"/>
      <c r="AD439" s="674"/>
      <c r="AE439" s="674"/>
      <c r="AF439" s="674"/>
      <c r="AG439" s="674">
        <v>4.7</v>
      </c>
      <c r="AH439" s="674">
        <v>10.3</v>
      </c>
      <c r="AI439" s="674">
        <v>7.5</v>
      </c>
      <c r="AJ439" s="674">
        <v>9.9</v>
      </c>
      <c r="AK439" s="674">
        <v>8.6999999999999993</v>
      </c>
      <c r="AL439" s="674">
        <v>9.4</v>
      </c>
      <c r="AM439" s="674">
        <v>9.8000000000000007</v>
      </c>
      <c r="AN439" s="674">
        <v>10.1</v>
      </c>
    </row>
    <row r="440" spans="1:40" s="9" customFormat="1" ht="12.5">
      <c r="A440" s="389" t="s">
        <v>257</v>
      </c>
      <c r="B440" s="389"/>
      <c r="C440" s="389"/>
      <c r="D440" s="389"/>
      <c r="E440" s="389"/>
      <c r="F440" s="389"/>
      <c r="G440" s="676"/>
      <c r="H440" s="676"/>
      <c r="I440" s="676"/>
      <c r="J440" s="676"/>
      <c r="K440" s="676"/>
      <c r="L440" s="676"/>
      <c r="M440" s="676"/>
      <c r="N440" s="676"/>
      <c r="O440" s="675"/>
      <c r="P440" s="674"/>
      <c r="Q440" s="674"/>
      <c r="R440" s="674"/>
      <c r="S440" s="674"/>
      <c r="T440" s="674"/>
      <c r="U440" s="674"/>
      <c r="V440" s="674"/>
      <c r="W440" s="674"/>
      <c r="X440" s="674"/>
      <c r="Y440" s="674"/>
      <c r="Z440" s="674"/>
      <c r="AA440" s="674"/>
      <c r="AB440" s="674"/>
      <c r="AC440" s="674"/>
      <c r="AD440" s="674"/>
      <c r="AE440" s="674"/>
      <c r="AF440" s="674"/>
      <c r="AG440" s="674">
        <v>142.1</v>
      </c>
      <c r="AH440" s="674">
        <v>150.80000000000001</v>
      </c>
      <c r="AI440" s="674">
        <v>156.6</v>
      </c>
      <c r="AJ440" s="674">
        <v>163.9</v>
      </c>
      <c r="AK440" s="674">
        <v>171.7</v>
      </c>
      <c r="AL440" s="674">
        <v>179.8</v>
      </c>
      <c r="AM440" s="674">
        <v>188.4</v>
      </c>
      <c r="AN440" s="146">
        <v>197.5</v>
      </c>
    </row>
    <row r="441" spans="1:40" s="9" customFormat="1" ht="12.5">
      <c r="A441" s="389" t="s">
        <v>258</v>
      </c>
      <c r="B441" s="389"/>
      <c r="C441" s="389"/>
      <c r="D441" s="389"/>
      <c r="E441" s="389"/>
      <c r="F441" s="389"/>
      <c r="G441" s="676"/>
      <c r="H441" s="676"/>
      <c r="I441" s="676"/>
      <c r="J441" s="676"/>
      <c r="K441" s="676"/>
      <c r="L441" s="676"/>
      <c r="M441" s="676"/>
      <c r="N441" s="676"/>
      <c r="O441" s="675"/>
      <c r="P441" s="674"/>
      <c r="Q441" s="674"/>
      <c r="R441" s="674"/>
      <c r="S441" s="674"/>
      <c r="T441" s="675"/>
      <c r="U441" s="674"/>
      <c r="V441" s="674"/>
      <c r="W441" s="674"/>
      <c r="X441" s="674"/>
      <c r="Y441" s="674"/>
      <c r="Z441" s="674"/>
      <c r="AA441" s="674"/>
      <c r="AB441" s="674"/>
      <c r="AC441" s="674"/>
      <c r="AD441" s="674"/>
      <c r="AE441" s="674"/>
      <c r="AF441" s="674"/>
      <c r="AG441" s="674">
        <v>44268.5</v>
      </c>
      <c r="AH441" s="674">
        <v>45986.6</v>
      </c>
      <c r="AI441" s="674">
        <v>47618.6</v>
      </c>
      <c r="AJ441" s="674">
        <v>49956.7</v>
      </c>
      <c r="AK441" s="674">
        <v>51840.1</v>
      </c>
      <c r="AL441" s="674">
        <v>54170.400000000001</v>
      </c>
      <c r="AM441" s="674">
        <v>56745.8</v>
      </c>
      <c r="AN441" s="674">
        <v>59571.6</v>
      </c>
    </row>
    <row r="442" spans="1:40" s="9" customFormat="1" ht="12.5">
      <c r="A442" s="393" t="s">
        <v>283</v>
      </c>
      <c r="B442" s="393"/>
      <c r="C442" s="393"/>
      <c r="D442" s="393"/>
      <c r="E442" s="393"/>
      <c r="F442" s="393"/>
      <c r="G442" s="682"/>
      <c r="H442" s="682"/>
      <c r="I442" s="682"/>
      <c r="J442" s="682"/>
      <c r="K442" s="682"/>
      <c r="L442" s="682"/>
      <c r="M442" s="682"/>
      <c r="N442" s="682"/>
      <c r="O442" s="683"/>
      <c r="P442" s="684"/>
      <c r="Q442" s="684"/>
      <c r="R442" s="684"/>
      <c r="S442" s="684"/>
      <c r="T442" s="683"/>
      <c r="U442" s="684"/>
      <c r="V442" s="684"/>
      <c r="W442" s="684"/>
      <c r="X442" s="684"/>
      <c r="Y442" s="684"/>
      <c r="Z442" s="684"/>
      <c r="AA442" s="684"/>
      <c r="AB442" s="684"/>
      <c r="AC442" s="684"/>
      <c r="AD442" s="684"/>
      <c r="AE442" s="684"/>
      <c r="AF442" s="684"/>
      <c r="AG442" s="684">
        <v>-1.2</v>
      </c>
      <c r="AH442" s="684">
        <v>3.9</v>
      </c>
      <c r="AI442" s="684">
        <v>3.5</v>
      </c>
      <c r="AJ442" s="684">
        <v>4.9000000000000004</v>
      </c>
      <c r="AK442" s="684">
        <v>3.8</v>
      </c>
      <c r="AL442" s="684">
        <v>4.5</v>
      </c>
      <c r="AM442" s="684">
        <v>4.8</v>
      </c>
      <c r="AN442" s="684">
        <v>5</v>
      </c>
    </row>
    <row r="443" spans="1:40" s="9" customFormat="1" ht="14.5">
      <c r="A443"/>
      <c r="B443" s="358"/>
      <c r="C443" s="358"/>
      <c r="D443" s="358"/>
      <c r="E443" s="358"/>
      <c r="F443" s="358"/>
      <c r="G443" s="359"/>
      <c r="H443" s="359"/>
      <c r="I443" s="359"/>
      <c r="J443" s="359"/>
      <c r="K443" s="359"/>
      <c r="L443" s="359"/>
      <c r="M443" s="359"/>
      <c r="N443" s="359"/>
      <c r="O443" s="360"/>
      <c r="P443" s="360"/>
      <c r="Q443" s="360"/>
      <c r="R443" s="360"/>
      <c r="S443" s="360"/>
      <c r="T443" s="360"/>
      <c r="U443" s="360"/>
      <c r="V443" s="360"/>
      <c r="W443" s="360"/>
      <c r="X443" s="360"/>
      <c r="Y443" s="360"/>
      <c r="Z443" s="360"/>
      <c r="AA443" s="361"/>
      <c r="AB443" s="360"/>
      <c r="AC443" s="360"/>
      <c r="AD443" s="360"/>
      <c r="AE443" s="360"/>
      <c r="AF443" s="360"/>
      <c r="AG443" s="360"/>
      <c r="AH443" s="360"/>
      <c r="AI443" s="360"/>
      <c r="AJ443" s="360"/>
      <c r="AK443" s="360"/>
      <c r="AL443" s="360"/>
      <c r="AM443" s="360"/>
      <c r="AN443" s="360"/>
    </row>
    <row r="444" spans="1:40" s="9" customFormat="1" ht="15" customHeight="1">
      <c r="A444" s="669" t="s">
        <v>289</v>
      </c>
      <c r="B444" s="141"/>
      <c r="C444" s="141"/>
      <c r="D444" s="141"/>
      <c r="E444" s="141"/>
      <c r="F444" s="141"/>
      <c r="G444" s="141"/>
      <c r="H444" s="141"/>
      <c r="I444" s="141"/>
      <c r="J444" s="141"/>
      <c r="K444" s="141"/>
      <c r="L444" s="141"/>
      <c r="M444" s="141"/>
      <c r="N444" s="141"/>
      <c r="O444" s="670"/>
      <c r="P444" s="141"/>
      <c r="Q444" s="141"/>
      <c r="R444" s="141"/>
      <c r="S444" s="141"/>
      <c r="T444" s="670"/>
      <c r="U444" s="141"/>
      <c r="V444" s="141"/>
      <c r="W444" s="141"/>
      <c r="X444" s="141"/>
      <c r="Y444" s="141"/>
      <c r="Z444" s="141"/>
      <c r="AA444" s="671"/>
      <c r="AB444" s="141"/>
      <c r="AC444" s="141"/>
      <c r="AD444" s="141"/>
      <c r="AE444" s="141" t="s">
        <v>251</v>
      </c>
      <c r="AF444" s="141" t="s">
        <v>251</v>
      </c>
      <c r="AG444" s="141" t="s">
        <v>251</v>
      </c>
      <c r="AH444" s="141" t="s">
        <v>251</v>
      </c>
      <c r="AI444" s="141" t="s">
        <v>251</v>
      </c>
      <c r="AJ444" s="141" t="s">
        <v>251</v>
      </c>
      <c r="AK444" s="141" t="s">
        <v>251</v>
      </c>
      <c r="AL444" s="141" t="s">
        <v>251</v>
      </c>
      <c r="AM444" s="141"/>
      <c r="AN444" s="141"/>
    </row>
    <row r="445" spans="1:40" s="9" customFormat="1" ht="14.15" customHeight="1">
      <c r="A445" s="362"/>
      <c r="B445" s="377"/>
      <c r="C445" s="377"/>
      <c r="D445" s="377"/>
      <c r="E445" s="377"/>
      <c r="F445" s="377"/>
      <c r="G445" s="377"/>
      <c r="H445" s="377"/>
      <c r="I445" s="377"/>
      <c r="J445" s="377"/>
      <c r="K445" s="377"/>
      <c r="L445" s="377"/>
      <c r="M445" s="377"/>
      <c r="N445" s="377"/>
      <c r="O445" s="672"/>
      <c r="P445" s="377"/>
      <c r="Q445" s="377"/>
      <c r="R445" s="377"/>
      <c r="S445" s="377"/>
      <c r="T445" s="378"/>
      <c r="U445" s="378"/>
      <c r="V445" s="378"/>
      <c r="W445" s="378"/>
      <c r="X445" s="378"/>
      <c r="Y445" s="378"/>
      <c r="Z445" s="378"/>
      <c r="AA445" s="378"/>
      <c r="AB445" s="378"/>
      <c r="AC445" s="378"/>
      <c r="AD445" s="378"/>
      <c r="AE445" s="378" t="s">
        <v>163</v>
      </c>
      <c r="AF445" s="378" t="s">
        <v>163</v>
      </c>
      <c r="AG445" s="378" t="s">
        <v>163</v>
      </c>
      <c r="AH445" s="378" t="s">
        <v>163</v>
      </c>
      <c r="AI445" s="378" t="s">
        <v>163</v>
      </c>
      <c r="AJ445" s="378" t="s">
        <v>163</v>
      </c>
      <c r="AK445" s="378" t="s">
        <v>163</v>
      </c>
      <c r="AL445" s="378" t="s">
        <v>163</v>
      </c>
      <c r="AM445" s="378"/>
      <c r="AN445" s="378"/>
    </row>
    <row r="446" spans="1:40" s="9" customFormat="1" ht="19.399999999999999" customHeight="1">
      <c r="A446" s="392" t="s">
        <v>254</v>
      </c>
      <c r="B446" s="392"/>
      <c r="C446" s="392"/>
      <c r="D446" s="392"/>
      <c r="E446" s="392"/>
      <c r="F446" s="392"/>
      <c r="G446" s="377"/>
      <c r="H446" s="377"/>
      <c r="I446" s="377"/>
      <c r="J446" s="377"/>
      <c r="K446" s="377"/>
      <c r="L446" s="377"/>
      <c r="M446" s="377"/>
      <c r="N446" s="377"/>
      <c r="O446" s="672"/>
      <c r="P446" s="377"/>
      <c r="Q446" s="377"/>
      <c r="R446" s="377"/>
      <c r="S446" s="377"/>
      <c r="T446" s="672"/>
      <c r="U446" s="377"/>
      <c r="V446" s="377"/>
      <c r="W446" s="377"/>
      <c r="X446" s="377"/>
      <c r="Y446" s="377"/>
      <c r="Z446" s="378"/>
      <c r="AA446" s="379"/>
      <c r="AB446" s="378"/>
      <c r="AC446" s="378"/>
      <c r="AD446" s="378"/>
      <c r="AE446" s="378"/>
      <c r="AF446" s="378"/>
      <c r="AG446" s="378"/>
      <c r="AH446" s="378"/>
      <c r="AI446" s="378"/>
      <c r="AJ446" s="378"/>
      <c r="AK446" s="378"/>
      <c r="AL446" s="378"/>
      <c r="AM446" s="378"/>
      <c r="AN446" s="378"/>
    </row>
    <row r="447" spans="1:40" s="9" customFormat="1" ht="13.4" customHeight="1">
      <c r="A447" s="376" t="s">
        <v>255</v>
      </c>
      <c r="B447" s="376"/>
      <c r="C447" s="376"/>
      <c r="D447" s="376"/>
      <c r="E447" s="376"/>
      <c r="F447" s="376"/>
      <c r="G447" s="163"/>
      <c r="H447" s="163"/>
      <c r="I447" s="163"/>
      <c r="J447" s="163"/>
      <c r="K447" s="163"/>
      <c r="L447" s="163"/>
      <c r="M447" s="163"/>
      <c r="N447" s="163"/>
      <c r="O447" s="673"/>
      <c r="P447" s="384"/>
      <c r="Q447" s="384"/>
      <c r="R447" s="384"/>
      <c r="S447" s="384"/>
      <c r="T447" s="673"/>
      <c r="U447" s="384"/>
      <c r="V447" s="384"/>
      <c r="W447" s="384"/>
      <c r="X447" s="384"/>
      <c r="Y447" s="384"/>
      <c r="Z447" s="384"/>
      <c r="AA447" s="379"/>
      <c r="AB447" s="384"/>
      <c r="AC447" s="384"/>
      <c r="AD447" s="384"/>
      <c r="AE447" s="384"/>
      <c r="AF447" s="384"/>
      <c r="AG447" s="384"/>
      <c r="AH447" s="384"/>
      <c r="AI447" s="384"/>
      <c r="AJ447" s="384"/>
      <c r="AK447" s="384"/>
      <c r="AL447" s="384"/>
      <c r="AM447" s="384"/>
      <c r="AN447" s="384"/>
    </row>
    <row r="448" spans="1:40" s="9" customFormat="1" ht="13.4" customHeight="1">
      <c r="A448" s="389" t="s">
        <v>256</v>
      </c>
      <c r="B448" s="674"/>
      <c r="C448" s="674"/>
      <c r="D448" s="674"/>
      <c r="E448" s="674"/>
      <c r="F448" s="674"/>
      <c r="G448" s="674"/>
      <c r="H448" s="674"/>
      <c r="I448" s="674"/>
      <c r="J448" s="674"/>
      <c r="K448" s="674"/>
      <c r="L448" s="674"/>
      <c r="M448" s="674"/>
      <c r="N448" s="674"/>
      <c r="O448" s="675"/>
      <c r="P448" s="674"/>
      <c r="Q448" s="674"/>
      <c r="R448" s="674"/>
      <c r="S448" s="674"/>
      <c r="T448" s="675"/>
      <c r="U448" s="674"/>
      <c r="V448" s="674"/>
      <c r="W448" s="674"/>
      <c r="X448" s="674"/>
      <c r="Y448" s="674"/>
      <c r="Z448" s="674"/>
      <c r="AA448" s="468"/>
      <c r="AB448" s="146"/>
      <c r="AC448" s="146"/>
      <c r="AD448" s="146"/>
      <c r="AE448" s="146">
        <v>13478</v>
      </c>
      <c r="AF448" s="146">
        <v>14297</v>
      </c>
      <c r="AG448" s="146">
        <v>15209.8</v>
      </c>
      <c r="AH448" s="146">
        <v>16598</v>
      </c>
      <c r="AI448" s="146">
        <v>18064.7</v>
      </c>
      <c r="AJ448" s="146">
        <v>19232.2</v>
      </c>
      <c r="AK448" s="146">
        <v>20625.3</v>
      </c>
      <c r="AL448" s="146">
        <v>22097.7</v>
      </c>
      <c r="AM448" s="146"/>
      <c r="AN448" s="146"/>
    </row>
    <row r="449" spans="1:40" s="9" customFormat="1" ht="13.4" hidden="1" customHeight="1">
      <c r="A449" s="389" t="s">
        <v>257</v>
      </c>
      <c r="B449" s="674"/>
      <c r="C449" s="674"/>
      <c r="D449" s="674"/>
      <c r="E449" s="674"/>
      <c r="F449" s="674"/>
      <c r="G449" s="674"/>
      <c r="H449" s="674"/>
      <c r="I449" s="674"/>
      <c r="J449" s="674"/>
      <c r="K449" s="674"/>
      <c r="L449" s="674"/>
      <c r="M449" s="674"/>
      <c r="N449" s="674"/>
      <c r="O449" s="675"/>
      <c r="P449" s="674"/>
      <c r="Q449" s="674"/>
      <c r="R449" s="674"/>
      <c r="S449" s="674"/>
      <c r="T449" s="675"/>
      <c r="U449" s="674"/>
      <c r="V449" s="674"/>
      <c r="W449" s="674"/>
      <c r="X449" s="674"/>
      <c r="Y449" s="674"/>
      <c r="Z449" s="674"/>
      <c r="AA449" s="468"/>
      <c r="AB449" s="468"/>
      <c r="AC449" s="468"/>
      <c r="AD449" s="468"/>
      <c r="AE449" s="468"/>
      <c r="AF449" s="468"/>
      <c r="AG449" s="468"/>
      <c r="AH449" s="468"/>
      <c r="AI449" s="468"/>
      <c r="AJ449" s="468"/>
      <c r="AK449" s="468"/>
      <c r="AL449" s="468"/>
      <c r="AM449" s="468"/>
      <c r="AN449" s="468"/>
    </row>
    <row r="450" spans="1:40" s="9" customFormat="1" ht="13.4" hidden="1" customHeight="1">
      <c r="A450" s="389" t="s">
        <v>258</v>
      </c>
      <c r="B450" s="674"/>
      <c r="C450" s="674"/>
      <c r="D450" s="674"/>
      <c r="E450" s="674"/>
      <c r="F450" s="674"/>
      <c r="G450" s="674"/>
      <c r="H450" s="674"/>
      <c r="I450" s="674"/>
      <c r="J450" s="674"/>
      <c r="K450" s="674"/>
      <c r="L450" s="674"/>
      <c r="M450" s="674"/>
      <c r="N450" s="674"/>
      <c r="O450" s="675"/>
      <c r="P450" s="674"/>
      <c r="Q450" s="674"/>
      <c r="R450" s="674"/>
      <c r="S450" s="674"/>
      <c r="T450" s="675"/>
      <c r="U450" s="674"/>
      <c r="V450" s="674"/>
      <c r="W450" s="674"/>
      <c r="X450" s="674"/>
      <c r="Y450" s="674"/>
      <c r="Z450" s="674"/>
      <c r="AA450" s="468"/>
      <c r="AB450" s="146"/>
      <c r="AC450" s="146"/>
      <c r="AD450" s="146"/>
      <c r="AE450" s="146"/>
      <c r="AF450" s="146"/>
      <c r="AG450" s="146"/>
      <c r="AH450" s="146"/>
      <c r="AI450" s="146"/>
      <c r="AJ450" s="146"/>
      <c r="AK450" s="146"/>
      <c r="AL450" s="146"/>
      <c r="AM450" s="146"/>
      <c r="AN450" s="146"/>
    </row>
    <row r="451" spans="1:40" s="9" customFormat="1" ht="13.4" hidden="1" customHeight="1">
      <c r="A451" s="389" t="s">
        <v>259</v>
      </c>
      <c r="B451" s="674"/>
      <c r="C451" s="674"/>
      <c r="D451" s="674"/>
      <c r="E451" s="674"/>
      <c r="F451" s="674"/>
      <c r="G451" s="674"/>
      <c r="H451" s="674"/>
      <c r="I451" s="674"/>
      <c r="J451" s="674"/>
      <c r="K451" s="674"/>
      <c r="L451" s="674"/>
      <c r="M451" s="674"/>
      <c r="N451" s="674"/>
      <c r="O451" s="675"/>
      <c r="P451" s="674"/>
      <c r="Q451" s="674"/>
      <c r="R451" s="674"/>
      <c r="S451" s="674"/>
      <c r="T451" s="675"/>
      <c r="U451" s="674"/>
      <c r="V451" s="674"/>
      <c r="W451" s="674"/>
      <c r="X451" s="674"/>
      <c r="Y451" s="674"/>
      <c r="Z451" s="674"/>
      <c r="AA451" s="468"/>
      <c r="AB451" s="146"/>
      <c r="AC451" s="146"/>
      <c r="AD451" s="146"/>
      <c r="AE451" s="146"/>
      <c r="AF451" s="146"/>
      <c r="AG451" s="146"/>
      <c r="AH451" s="146"/>
      <c r="AI451" s="146"/>
      <c r="AJ451" s="146"/>
      <c r="AK451" s="146"/>
      <c r="AL451" s="146"/>
      <c r="AM451" s="146"/>
      <c r="AN451" s="146"/>
    </row>
    <row r="452" spans="1:40" s="9" customFormat="1" ht="13.4" customHeight="1">
      <c r="A452" s="389"/>
      <c r="B452" s="674"/>
      <c r="C452" s="674"/>
      <c r="D452" s="674"/>
      <c r="E452" s="674"/>
      <c r="F452" s="674"/>
      <c r="G452" s="674"/>
      <c r="H452" s="674"/>
      <c r="I452" s="674"/>
      <c r="J452" s="674"/>
      <c r="K452" s="674"/>
      <c r="L452" s="674"/>
      <c r="M452" s="674"/>
      <c r="N452" s="674"/>
      <c r="O452" s="675"/>
      <c r="P452" s="674"/>
      <c r="Q452" s="674"/>
      <c r="R452" s="674"/>
      <c r="S452" s="674"/>
      <c r="T452" s="675"/>
      <c r="U452" s="674"/>
      <c r="V452" s="674"/>
      <c r="W452" s="674"/>
      <c r="X452" s="674"/>
      <c r="Y452" s="674"/>
      <c r="Z452" s="467"/>
      <c r="AA452" s="468"/>
      <c r="AB452" s="146"/>
      <c r="AC452" s="146"/>
      <c r="AD452" s="146"/>
      <c r="AE452" s="146"/>
      <c r="AF452" s="146"/>
      <c r="AG452" s="146"/>
      <c r="AH452" s="146"/>
      <c r="AI452" s="146"/>
      <c r="AJ452" s="146"/>
      <c r="AK452" s="146"/>
      <c r="AL452" s="146"/>
      <c r="AM452" s="146"/>
      <c r="AN452" s="146"/>
    </row>
    <row r="453" spans="1:40" s="9" customFormat="1" ht="13">
      <c r="A453" s="376" t="s">
        <v>260</v>
      </c>
      <c r="B453" s="674"/>
      <c r="C453" s="674"/>
      <c r="D453" s="674"/>
      <c r="E453" s="674"/>
      <c r="F453" s="674"/>
      <c r="G453" s="674"/>
      <c r="H453" s="674"/>
      <c r="I453" s="674"/>
      <c r="J453" s="674"/>
      <c r="K453" s="674"/>
      <c r="L453" s="674"/>
      <c r="M453" s="674"/>
      <c r="N453" s="674"/>
      <c r="O453" s="675"/>
      <c r="P453" s="674"/>
      <c r="Q453" s="674"/>
      <c r="R453" s="674"/>
      <c r="S453" s="674"/>
      <c r="T453" s="675"/>
      <c r="U453" s="674"/>
      <c r="V453" s="674"/>
      <c r="W453" s="674"/>
      <c r="X453" s="674"/>
      <c r="Y453" s="674"/>
      <c r="Z453" s="674"/>
      <c r="AA453" s="468"/>
      <c r="AB453" s="384"/>
      <c r="AC453" s="384"/>
      <c r="AD453" s="384"/>
      <c r="AE453" s="384"/>
      <c r="AF453" s="384"/>
      <c r="AG453" s="384"/>
      <c r="AH453" s="384"/>
      <c r="AI453" s="384"/>
      <c r="AJ453" s="384"/>
      <c r="AK453" s="384"/>
      <c r="AL453" s="384"/>
      <c r="AM453" s="384"/>
      <c r="AN453" s="384"/>
    </row>
    <row r="454" spans="1:40" s="9" customFormat="1" ht="12.5">
      <c r="A454" s="389" t="s">
        <v>256</v>
      </c>
      <c r="B454" s="674"/>
      <c r="C454" s="674"/>
      <c r="D454" s="674"/>
      <c r="E454" s="674"/>
      <c r="F454" s="674"/>
      <c r="G454" s="674"/>
      <c r="H454" s="674"/>
      <c r="I454" s="674"/>
      <c r="J454" s="674"/>
      <c r="K454" s="674"/>
      <c r="L454" s="674"/>
      <c r="M454" s="674"/>
      <c r="N454" s="674"/>
      <c r="O454" s="675"/>
      <c r="P454" s="674"/>
      <c r="Q454" s="674"/>
      <c r="R454" s="674"/>
      <c r="S454" s="674"/>
      <c r="T454" s="675"/>
      <c r="U454" s="674"/>
      <c r="V454" s="674"/>
      <c r="W454" s="674"/>
      <c r="X454" s="674"/>
      <c r="Y454" s="674"/>
      <c r="Z454" s="674"/>
      <c r="AA454" s="468"/>
      <c r="AB454" s="384"/>
      <c r="AC454" s="384"/>
      <c r="AD454" s="384"/>
      <c r="AE454" s="384">
        <v>13888.2</v>
      </c>
      <c r="AF454" s="384">
        <v>14462.9</v>
      </c>
      <c r="AG454" s="384">
        <v>10657.9</v>
      </c>
      <c r="AH454" s="384">
        <v>12488.4</v>
      </c>
      <c r="AI454" s="384">
        <v>13782.8</v>
      </c>
      <c r="AJ454" s="384">
        <v>14164.4</v>
      </c>
      <c r="AK454" s="384">
        <v>14740.1</v>
      </c>
      <c r="AL454" s="384">
        <v>15045</v>
      </c>
      <c r="AM454" s="384"/>
      <c r="AN454" s="384"/>
    </row>
    <row r="455" spans="1:40" s="9" customFormat="1" ht="12.5" hidden="1">
      <c r="A455" s="389" t="s">
        <v>257</v>
      </c>
      <c r="B455" s="674"/>
      <c r="C455" s="674"/>
      <c r="D455" s="674"/>
      <c r="E455" s="674"/>
      <c r="F455" s="674"/>
      <c r="G455" s="674"/>
      <c r="H455" s="674"/>
      <c r="I455" s="674"/>
      <c r="J455" s="674"/>
      <c r="K455" s="674"/>
      <c r="L455" s="674"/>
      <c r="M455" s="674"/>
      <c r="N455" s="674"/>
      <c r="O455" s="675"/>
      <c r="P455" s="674"/>
      <c r="Q455" s="674"/>
      <c r="R455" s="674"/>
      <c r="S455" s="674"/>
      <c r="T455" s="675"/>
      <c r="U455" s="674"/>
      <c r="V455" s="674"/>
      <c r="W455" s="674"/>
      <c r="X455" s="674"/>
      <c r="Y455" s="674"/>
      <c r="Z455" s="674"/>
      <c r="AA455" s="468"/>
      <c r="AB455" s="146"/>
      <c r="AC455" s="146"/>
      <c r="AD455" s="146"/>
      <c r="AE455" s="146"/>
      <c r="AF455" s="146"/>
      <c r="AG455" s="146"/>
      <c r="AH455" s="146"/>
      <c r="AI455" s="146"/>
      <c r="AJ455" s="146"/>
      <c r="AK455" s="146"/>
      <c r="AL455" s="146"/>
      <c r="AM455" s="146"/>
      <c r="AN455" s="146"/>
    </row>
    <row r="456" spans="1:40" s="9" customFormat="1" ht="12.5" hidden="1">
      <c r="A456" s="389" t="s">
        <v>258</v>
      </c>
      <c r="B456" s="674"/>
      <c r="C456" s="674"/>
      <c r="D456" s="674"/>
      <c r="E456" s="674"/>
      <c r="F456" s="674"/>
      <c r="G456" s="674"/>
      <c r="H456" s="674"/>
      <c r="I456" s="674"/>
      <c r="J456" s="674"/>
      <c r="K456" s="674"/>
      <c r="L456" s="674"/>
      <c r="M456" s="674"/>
      <c r="N456" s="674"/>
      <c r="O456" s="675"/>
      <c r="P456" s="674"/>
      <c r="Q456" s="674"/>
      <c r="R456" s="674"/>
      <c r="S456" s="674"/>
      <c r="T456" s="675"/>
      <c r="U456" s="674"/>
      <c r="V456" s="674"/>
      <c r="W456" s="674"/>
      <c r="X456" s="674"/>
      <c r="Y456" s="674"/>
      <c r="Z456" s="674"/>
      <c r="AA456" s="468"/>
      <c r="AB456" s="146"/>
      <c r="AC456" s="146"/>
      <c r="AD456" s="146"/>
      <c r="AE456" s="146"/>
      <c r="AF456" s="146"/>
      <c r="AG456" s="146"/>
      <c r="AH456" s="146"/>
      <c r="AI456" s="146"/>
      <c r="AJ456" s="146"/>
      <c r="AK456" s="146"/>
      <c r="AL456" s="146"/>
      <c r="AM456" s="146"/>
      <c r="AN456" s="146"/>
    </row>
    <row r="457" spans="1:40" s="9" customFormat="1" ht="12.5" hidden="1">
      <c r="A457" s="389" t="s">
        <v>259</v>
      </c>
      <c r="B457" s="674"/>
      <c r="C457" s="674"/>
      <c r="D457" s="674"/>
      <c r="E457" s="674"/>
      <c r="F457" s="674"/>
      <c r="G457" s="674"/>
      <c r="H457" s="674"/>
      <c r="I457" s="674"/>
      <c r="J457" s="674"/>
      <c r="K457" s="674"/>
      <c r="L457" s="674"/>
      <c r="M457" s="674"/>
      <c r="N457" s="674"/>
      <c r="O457" s="675"/>
      <c r="P457" s="674"/>
      <c r="Q457" s="674"/>
      <c r="R457" s="674"/>
      <c r="S457" s="674"/>
      <c r="T457" s="675"/>
      <c r="U457" s="674"/>
      <c r="V457" s="674"/>
      <c r="W457" s="674"/>
      <c r="X457" s="674"/>
      <c r="Y457" s="674"/>
      <c r="Z457" s="674"/>
      <c r="AA457" s="468"/>
      <c r="AB457" s="146"/>
      <c r="AC457" s="146"/>
      <c r="AD457" s="146"/>
      <c r="AE457" s="146"/>
      <c r="AF457" s="146"/>
      <c r="AG457" s="146"/>
      <c r="AH457" s="146"/>
      <c r="AI457" s="146"/>
      <c r="AJ457" s="146"/>
      <c r="AK457" s="146"/>
      <c r="AL457" s="146"/>
      <c r="AM457" s="146"/>
      <c r="AN457" s="146"/>
    </row>
    <row r="458" spans="1:40" s="9" customFormat="1" ht="12.5">
      <c r="A458" s="389"/>
      <c r="B458" s="674"/>
      <c r="C458" s="674"/>
      <c r="D458" s="674"/>
      <c r="E458" s="674"/>
      <c r="F458" s="674"/>
      <c r="G458" s="674"/>
      <c r="H458" s="674"/>
      <c r="I458" s="674"/>
      <c r="J458" s="674"/>
      <c r="K458" s="674"/>
      <c r="L458" s="674"/>
      <c r="M458" s="674"/>
      <c r="N458" s="674"/>
      <c r="O458" s="675"/>
      <c r="P458" s="674"/>
      <c r="Q458" s="674"/>
      <c r="R458" s="674"/>
      <c r="S458" s="674"/>
      <c r="T458" s="675"/>
      <c r="U458" s="674"/>
      <c r="V458" s="674"/>
      <c r="W458" s="674"/>
      <c r="X458" s="674"/>
      <c r="Y458" s="674"/>
      <c r="Z458" s="467"/>
      <c r="AA458" s="468"/>
      <c r="AB458" s="384"/>
      <c r="AC458" s="384"/>
      <c r="AD458" s="384"/>
      <c r="AE458" s="384"/>
      <c r="AF458" s="384"/>
      <c r="AG458" s="384"/>
      <c r="AH458" s="384"/>
      <c r="AI458" s="384"/>
      <c r="AJ458" s="384"/>
      <c r="AK458" s="384"/>
      <c r="AL458" s="384"/>
      <c r="AM458" s="384"/>
      <c r="AN458" s="384"/>
    </row>
    <row r="459" spans="1:40" s="9" customFormat="1" ht="13">
      <c r="A459" s="376" t="s">
        <v>261</v>
      </c>
      <c r="B459" s="674"/>
      <c r="C459" s="674"/>
      <c r="D459" s="674"/>
      <c r="E459" s="674"/>
      <c r="F459" s="674"/>
      <c r="G459" s="674"/>
      <c r="H459" s="674"/>
      <c r="I459" s="674"/>
      <c r="J459" s="674"/>
      <c r="K459" s="674"/>
      <c r="L459" s="674"/>
      <c r="M459" s="674"/>
      <c r="N459" s="674"/>
      <c r="O459" s="675"/>
      <c r="P459" s="674"/>
      <c r="Q459" s="674"/>
      <c r="R459" s="674"/>
      <c r="S459" s="674"/>
      <c r="T459" s="675"/>
      <c r="U459" s="674"/>
      <c r="V459" s="674"/>
      <c r="W459" s="674"/>
      <c r="X459" s="674"/>
      <c r="Y459" s="674"/>
      <c r="Z459" s="467"/>
      <c r="AA459" s="468"/>
      <c r="AB459" s="384"/>
      <c r="AC459" s="384"/>
      <c r="AD459" s="384"/>
      <c r="AE459" s="384"/>
      <c r="AF459" s="384"/>
      <c r="AG459" s="384"/>
      <c r="AH459" s="384"/>
      <c r="AI459" s="384"/>
      <c r="AJ459" s="384"/>
      <c r="AK459" s="384"/>
      <c r="AL459" s="384"/>
      <c r="AM459" s="384"/>
      <c r="AN459" s="384"/>
    </row>
    <row r="460" spans="1:40" s="9" customFormat="1" ht="12.5">
      <c r="A460" s="389" t="s">
        <v>256</v>
      </c>
      <c r="B460" s="674"/>
      <c r="C460" s="674"/>
      <c r="D460" s="674"/>
      <c r="E460" s="674"/>
      <c r="F460" s="674"/>
      <c r="G460" s="674"/>
      <c r="H460" s="674"/>
      <c r="I460" s="674"/>
      <c r="J460" s="674"/>
      <c r="K460" s="674"/>
      <c r="L460" s="674"/>
      <c r="M460" s="674"/>
      <c r="N460" s="674"/>
      <c r="O460" s="675"/>
      <c r="P460" s="674"/>
      <c r="Q460" s="674"/>
      <c r="R460" s="674"/>
      <c r="S460" s="674"/>
      <c r="T460" s="675"/>
      <c r="U460" s="674"/>
      <c r="V460" s="674"/>
      <c r="W460" s="674"/>
      <c r="X460" s="674"/>
      <c r="Y460" s="674"/>
      <c r="Z460" s="674"/>
      <c r="AA460" s="468"/>
      <c r="AB460" s="146"/>
      <c r="AC460" s="146"/>
      <c r="AD460" s="146"/>
      <c r="AE460" s="146">
        <v>8237</v>
      </c>
      <c r="AF460" s="146">
        <v>8866.2000000000007</v>
      </c>
      <c r="AG460" s="146">
        <v>8358.4</v>
      </c>
      <c r="AH460" s="146">
        <v>10644.7</v>
      </c>
      <c r="AI460" s="146">
        <v>13091.7</v>
      </c>
      <c r="AJ460" s="146">
        <v>13399.3</v>
      </c>
      <c r="AK460" s="146">
        <v>13672.5</v>
      </c>
      <c r="AL460" s="146">
        <v>13951</v>
      </c>
      <c r="AM460" s="146"/>
      <c r="AN460" s="146"/>
    </row>
    <row r="461" spans="1:40" s="9" customFormat="1" ht="12.5" hidden="1">
      <c r="A461" s="389" t="s">
        <v>257</v>
      </c>
      <c r="B461" s="674"/>
      <c r="C461" s="674"/>
      <c r="D461" s="674"/>
      <c r="E461" s="674"/>
      <c r="F461" s="674"/>
      <c r="G461" s="674"/>
      <c r="H461" s="674"/>
      <c r="I461" s="674"/>
      <c r="J461" s="674"/>
      <c r="K461" s="674"/>
      <c r="L461" s="674"/>
      <c r="M461" s="674"/>
      <c r="N461" s="674"/>
      <c r="O461" s="675"/>
      <c r="P461" s="674"/>
      <c r="Q461" s="674"/>
      <c r="R461" s="674"/>
      <c r="S461" s="674"/>
      <c r="T461" s="675"/>
      <c r="U461" s="674"/>
      <c r="V461" s="674"/>
      <c r="W461" s="674"/>
      <c r="X461" s="674"/>
      <c r="Y461" s="674"/>
      <c r="Z461" s="674"/>
      <c r="AA461" s="468"/>
      <c r="AB461" s="146"/>
      <c r="AC461" s="146"/>
      <c r="AD461" s="146"/>
      <c r="AE461" s="146"/>
      <c r="AF461" s="146"/>
      <c r="AG461" s="146"/>
      <c r="AH461" s="146"/>
      <c r="AI461" s="146"/>
      <c r="AJ461" s="146"/>
      <c r="AK461" s="146"/>
      <c r="AL461" s="146"/>
      <c r="AM461" s="146"/>
      <c r="AN461" s="146"/>
    </row>
    <row r="462" spans="1:40" s="9" customFormat="1" ht="12.5" hidden="1">
      <c r="A462" s="389" t="s">
        <v>258</v>
      </c>
      <c r="B462" s="674"/>
      <c r="C462" s="674"/>
      <c r="D462" s="674"/>
      <c r="E462" s="674"/>
      <c r="F462" s="674"/>
      <c r="G462" s="674"/>
      <c r="H462" s="674"/>
      <c r="I462" s="674"/>
      <c r="J462" s="674"/>
      <c r="K462" s="674"/>
      <c r="L462" s="674"/>
      <c r="M462" s="674"/>
      <c r="N462" s="674"/>
      <c r="O462" s="675"/>
      <c r="P462" s="674"/>
      <c r="Q462" s="674"/>
      <c r="R462" s="674"/>
      <c r="S462" s="674"/>
      <c r="T462" s="675"/>
      <c r="U462" s="674"/>
      <c r="V462" s="674"/>
      <c r="W462" s="674"/>
      <c r="X462" s="674"/>
      <c r="Y462" s="674"/>
      <c r="Z462" s="674"/>
      <c r="AA462" s="468"/>
      <c r="AB462" s="146"/>
      <c r="AC462" s="146"/>
      <c r="AD462" s="146"/>
      <c r="AE462" s="146"/>
      <c r="AF462" s="146"/>
      <c r="AG462" s="146"/>
      <c r="AH462" s="146"/>
      <c r="AI462" s="146"/>
      <c r="AJ462" s="146"/>
      <c r="AK462" s="146"/>
      <c r="AL462" s="146"/>
      <c r="AM462" s="146"/>
      <c r="AN462" s="146"/>
    </row>
    <row r="463" spans="1:40" s="9" customFormat="1" ht="12.5" hidden="1">
      <c r="A463" s="389" t="s">
        <v>259</v>
      </c>
      <c r="B463" s="674"/>
      <c r="C463" s="674"/>
      <c r="D463" s="674"/>
      <c r="E463" s="674"/>
      <c r="F463" s="674"/>
      <c r="G463" s="674"/>
      <c r="H463" s="674"/>
      <c r="I463" s="674"/>
      <c r="J463" s="674"/>
      <c r="K463" s="674"/>
      <c r="L463" s="674"/>
      <c r="M463" s="674"/>
      <c r="N463" s="674"/>
      <c r="O463" s="675"/>
      <c r="P463" s="674"/>
      <c r="Q463" s="674"/>
      <c r="R463" s="674"/>
      <c r="S463" s="674"/>
      <c r="T463" s="675"/>
      <c r="U463" s="674"/>
      <c r="V463" s="674"/>
      <c r="W463" s="674"/>
      <c r="X463" s="674"/>
      <c r="Y463" s="674"/>
      <c r="Z463" s="674"/>
      <c r="AA463" s="468"/>
      <c r="AB463" s="146"/>
      <c r="AC463" s="146"/>
      <c r="AD463" s="146"/>
      <c r="AE463" s="146"/>
      <c r="AF463" s="146"/>
      <c r="AG463" s="146"/>
      <c r="AH463" s="146"/>
      <c r="AI463" s="146"/>
      <c r="AJ463" s="146"/>
      <c r="AK463" s="146"/>
      <c r="AL463" s="146"/>
      <c r="AM463" s="146"/>
      <c r="AN463" s="146"/>
    </row>
    <row r="464" spans="1:40" s="9" customFormat="1" ht="12.5">
      <c r="A464" s="389"/>
      <c r="B464" s="674"/>
      <c r="C464" s="674"/>
      <c r="D464" s="674"/>
      <c r="E464" s="674"/>
      <c r="F464" s="674"/>
      <c r="G464" s="674"/>
      <c r="H464" s="674"/>
      <c r="I464" s="674"/>
      <c r="J464" s="674"/>
      <c r="K464" s="674"/>
      <c r="L464" s="674"/>
      <c r="M464" s="674"/>
      <c r="N464" s="674"/>
      <c r="O464" s="675"/>
      <c r="P464" s="674"/>
      <c r="Q464" s="674"/>
      <c r="R464" s="674"/>
      <c r="S464" s="674"/>
      <c r="T464" s="675"/>
      <c r="U464" s="674"/>
      <c r="V464" s="674"/>
      <c r="W464" s="674"/>
      <c r="X464" s="674"/>
      <c r="Y464" s="674"/>
      <c r="Z464" s="467"/>
      <c r="AA464" s="468"/>
      <c r="AB464" s="384"/>
      <c r="AC464" s="384"/>
      <c r="AD464" s="384"/>
      <c r="AE464" s="384"/>
      <c r="AF464" s="384"/>
      <c r="AG464" s="384"/>
      <c r="AH464" s="384"/>
      <c r="AI464" s="384"/>
      <c r="AJ464" s="384"/>
      <c r="AK464" s="384"/>
      <c r="AL464" s="384"/>
      <c r="AM464" s="384"/>
      <c r="AN464" s="384"/>
    </row>
    <row r="465" spans="1:40" s="9" customFormat="1" ht="13">
      <c r="A465" s="376" t="s">
        <v>262</v>
      </c>
      <c r="B465" s="674"/>
      <c r="C465" s="674"/>
      <c r="D465" s="674"/>
      <c r="E465" s="674"/>
      <c r="F465" s="674"/>
      <c r="G465" s="674"/>
      <c r="H465" s="674"/>
      <c r="I465" s="674"/>
      <c r="J465" s="674"/>
      <c r="K465" s="674"/>
      <c r="L465" s="674"/>
      <c r="M465" s="674"/>
      <c r="N465" s="674"/>
      <c r="O465" s="675"/>
      <c r="P465" s="674"/>
      <c r="Q465" s="674"/>
      <c r="R465" s="674"/>
      <c r="S465" s="674"/>
      <c r="U465" s="674"/>
      <c r="V465" s="674"/>
      <c r="W465" s="674"/>
      <c r="X465" s="674"/>
      <c r="Y465" s="674"/>
      <c r="Z465" s="674"/>
      <c r="AA465" s="674"/>
      <c r="AB465" s="674"/>
      <c r="AC465" s="674"/>
      <c r="AD465" s="674"/>
      <c r="AE465" s="674"/>
      <c r="AF465" s="674"/>
      <c r="AG465" s="674"/>
      <c r="AH465" s="674"/>
      <c r="AI465" s="674"/>
      <c r="AJ465" s="674"/>
      <c r="AK465" s="674"/>
      <c r="AL465" s="674"/>
      <c r="AM465" s="674"/>
      <c r="AN465" s="674"/>
    </row>
    <row r="466" spans="1:40" s="9" customFormat="1" ht="12.5">
      <c r="A466" s="389" t="s">
        <v>256</v>
      </c>
      <c r="B466" s="674"/>
      <c r="C466" s="674"/>
      <c r="D466" s="674"/>
      <c r="E466" s="674"/>
      <c r="F466" s="674"/>
      <c r="G466" s="674"/>
      <c r="H466" s="674"/>
      <c r="I466" s="674"/>
      <c r="J466" s="674"/>
      <c r="K466" s="674"/>
      <c r="L466" s="674"/>
      <c r="M466" s="674"/>
      <c r="N466" s="674"/>
      <c r="O466" s="675"/>
      <c r="P466" s="674"/>
      <c r="Q466" s="674"/>
      <c r="R466" s="674"/>
      <c r="S466" s="674"/>
      <c r="T466" s="675"/>
      <c r="U466" s="674"/>
      <c r="V466" s="674"/>
      <c r="W466" s="674"/>
      <c r="X466" s="674"/>
      <c r="Y466" s="674"/>
      <c r="Z466" s="674"/>
      <c r="AA466" s="468"/>
      <c r="AB466" s="384"/>
      <c r="AC466" s="384"/>
      <c r="AD466" s="384"/>
      <c r="AE466" s="384">
        <v>1369.1</v>
      </c>
      <c r="AF466" s="384">
        <v>1451.1</v>
      </c>
      <c r="AG466" s="384">
        <v>1536.7</v>
      </c>
      <c r="AH466" s="384">
        <v>1615</v>
      </c>
      <c r="AI466" s="384">
        <v>1729.2</v>
      </c>
      <c r="AJ466" s="384">
        <v>1852.7</v>
      </c>
      <c r="AK466" s="384">
        <v>1992.8</v>
      </c>
      <c r="AL466" s="384">
        <v>2163.5</v>
      </c>
      <c r="AM466" s="384"/>
      <c r="AN466" s="384"/>
    </row>
    <row r="467" spans="1:40" s="9" customFormat="1" ht="12.5" hidden="1">
      <c r="A467" s="389" t="s">
        <v>257</v>
      </c>
      <c r="B467" s="674"/>
      <c r="C467" s="674"/>
      <c r="D467" s="674"/>
      <c r="E467" s="674"/>
      <c r="F467" s="674"/>
      <c r="G467" s="674"/>
      <c r="H467" s="674"/>
      <c r="I467" s="674"/>
      <c r="J467" s="674"/>
      <c r="K467" s="674"/>
      <c r="L467" s="674"/>
      <c r="M467" s="674"/>
      <c r="N467" s="674"/>
      <c r="O467" s="675"/>
      <c r="P467" s="674"/>
      <c r="Q467" s="674"/>
      <c r="R467" s="674"/>
      <c r="S467" s="674"/>
      <c r="T467" s="675"/>
      <c r="U467" s="674"/>
      <c r="V467" s="674"/>
      <c r="W467" s="674"/>
      <c r="X467" s="674"/>
      <c r="Y467" s="674"/>
      <c r="Z467" s="674"/>
      <c r="AA467" s="468"/>
      <c r="AB467" s="146"/>
      <c r="AC467" s="146"/>
      <c r="AD467" s="146"/>
      <c r="AE467" s="146"/>
      <c r="AF467" s="146"/>
      <c r="AG467" s="146"/>
      <c r="AH467" s="146"/>
      <c r="AI467" s="146"/>
      <c r="AJ467" s="146"/>
      <c r="AK467" s="146"/>
      <c r="AL467" s="146"/>
      <c r="AM467" s="146"/>
      <c r="AN467" s="146"/>
    </row>
    <row r="468" spans="1:40" s="9" customFormat="1" ht="12.5" hidden="1">
      <c r="A468" s="389" t="s">
        <v>258</v>
      </c>
      <c r="B468" s="674"/>
      <c r="C468" s="674"/>
      <c r="D468" s="674"/>
      <c r="E468" s="674"/>
      <c r="F468" s="674"/>
      <c r="G468" s="674"/>
      <c r="H468" s="674"/>
      <c r="I468" s="674"/>
      <c r="J468" s="674"/>
      <c r="K468" s="674"/>
      <c r="L468" s="674"/>
      <c r="M468" s="674"/>
      <c r="N468" s="674"/>
      <c r="O468" s="675"/>
      <c r="P468" s="674"/>
      <c r="Q468" s="674"/>
      <c r="R468" s="674"/>
      <c r="S468" s="674"/>
      <c r="T468" s="675"/>
      <c r="U468" s="674"/>
      <c r="V468" s="674"/>
      <c r="W468" s="674"/>
      <c r="X468" s="674"/>
      <c r="Y468" s="674"/>
      <c r="Z468" s="674"/>
      <c r="AA468" s="468"/>
      <c r="AB468" s="146"/>
      <c r="AC468" s="146"/>
      <c r="AD468" s="146"/>
      <c r="AE468" s="146"/>
      <c r="AF468" s="146"/>
      <c r="AG468" s="146"/>
      <c r="AH468" s="146"/>
      <c r="AI468" s="146"/>
      <c r="AJ468" s="146"/>
      <c r="AK468" s="146"/>
      <c r="AL468" s="146"/>
      <c r="AM468" s="146"/>
      <c r="AN468" s="146"/>
    </row>
    <row r="469" spans="1:40" s="9" customFormat="1" ht="12.5" hidden="1">
      <c r="A469" s="389" t="s">
        <v>259</v>
      </c>
      <c r="B469" s="674"/>
      <c r="C469" s="674"/>
      <c r="D469" s="674"/>
      <c r="E469" s="674"/>
      <c r="F469" s="674"/>
      <c r="G469" s="674"/>
      <c r="H469" s="674"/>
      <c r="I469" s="674"/>
      <c r="J469" s="674"/>
      <c r="K469" s="674"/>
      <c r="L469" s="674"/>
      <c r="M469" s="674"/>
      <c r="N469" s="674"/>
      <c r="O469" s="675"/>
      <c r="P469" s="674"/>
      <c r="Q469" s="674"/>
      <c r="R469" s="674"/>
      <c r="S469" s="674"/>
      <c r="T469" s="675"/>
      <c r="U469" s="674"/>
      <c r="V469" s="674"/>
      <c r="W469" s="674"/>
      <c r="X469" s="674"/>
      <c r="Y469" s="674"/>
      <c r="Z469" s="674"/>
      <c r="AA469" s="468"/>
      <c r="AB469" s="146"/>
      <c r="AC469" s="146"/>
      <c r="AD469" s="146"/>
      <c r="AE469" s="146"/>
      <c r="AF469" s="146"/>
      <c r="AG469" s="146"/>
      <c r="AH469" s="146"/>
      <c r="AI469" s="146"/>
      <c r="AJ469" s="146"/>
      <c r="AK469" s="146"/>
      <c r="AL469" s="146"/>
      <c r="AM469" s="146"/>
      <c r="AN469" s="146"/>
    </row>
    <row r="470" spans="1:40" s="9" customFormat="1" ht="12.5">
      <c r="A470" s="389"/>
      <c r="B470" s="674"/>
      <c r="C470" s="674"/>
      <c r="D470" s="674"/>
      <c r="E470" s="674"/>
      <c r="F470" s="674"/>
      <c r="G470" s="674"/>
      <c r="H470" s="674"/>
      <c r="I470" s="674"/>
      <c r="J470" s="674"/>
      <c r="K470" s="674"/>
      <c r="L470" s="674"/>
      <c r="M470" s="674"/>
      <c r="N470" s="674"/>
      <c r="O470" s="675"/>
      <c r="P470" s="674"/>
      <c r="Q470" s="674"/>
      <c r="R470" s="674"/>
      <c r="S470" s="674"/>
      <c r="T470" s="675"/>
      <c r="U470" s="674"/>
      <c r="V470" s="674"/>
      <c r="W470" s="674"/>
      <c r="X470" s="674"/>
      <c r="Y470" s="674"/>
      <c r="Z470" s="467"/>
      <c r="AA470" s="468"/>
      <c r="AB470" s="384"/>
      <c r="AC470" s="384"/>
      <c r="AD470" s="384"/>
      <c r="AE470" s="384"/>
      <c r="AF470" s="384"/>
      <c r="AG470" s="384"/>
      <c r="AH470" s="384"/>
      <c r="AI470" s="384"/>
      <c r="AJ470" s="384"/>
      <c r="AK470" s="384"/>
      <c r="AL470" s="384"/>
      <c r="AM470" s="384"/>
      <c r="AN470" s="384"/>
    </row>
    <row r="471" spans="1:40" s="9" customFormat="1" ht="13">
      <c r="A471" s="376" t="s">
        <v>263</v>
      </c>
      <c r="B471" s="674"/>
      <c r="C471" s="674"/>
      <c r="D471" s="674"/>
      <c r="E471" s="674"/>
      <c r="F471" s="674"/>
      <c r="G471" s="674"/>
      <c r="H471" s="674"/>
      <c r="I471" s="674"/>
      <c r="J471" s="674"/>
      <c r="K471" s="674"/>
      <c r="L471" s="674"/>
      <c r="M471" s="674"/>
      <c r="N471" s="674"/>
      <c r="O471" s="675"/>
      <c r="P471" s="674"/>
      <c r="Q471" s="674"/>
      <c r="R471" s="674"/>
      <c r="S471" s="674"/>
      <c r="T471" s="675"/>
      <c r="U471" s="674"/>
      <c r="V471" s="674"/>
      <c r="W471" s="674"/>
      <c r="X471" s="674"/>
      <c r="Y471" s="674"/>
      <c r="Z471" s="674"/>
      <c r="AA471" s="468"/>
      <c r="AB471" s="384"/>
      <c r="AC471" s="384"/>
      <c r="AD471" s="384"/>
      <c r="AE471" s="384"/>
      <c r="AF471" s="384"/>
      <c r="AG471" s="384"/>
      <c r="AH471" s="384"/>
      <c r="AI471" s="384"/>
      <c r="AJ471" s="384"/>
      <c r="AK471" s="384"/>
      <c r="AL471" s="384"/>
      <c r="AM471" s="384"/>
      <c r="AN471" s="384"/>
    </row>
    <row r="472" spans="1:40" s="9" customFormat="1" ht="12.5">
      <c r="A472" s="389" t="s">
        <v>264</v>
      </c>
      <c r="B472" s="674"/>
      <c r="C472" s="674"/>
      <c r="D472" s="674"/>
      <c r="E472" s="674"/>
      <c r="F472" s="674"/>
      <c r="G472" s="674"/>
      <c r="H472" s="674"/>
      <c r="I472" s="674"/>
      <c r="J472" s="674"/>
      <c r="K472" s="674"/>
      <c r="L472" s="674"/>
      <c r="M472" s="676"/>
      <c r="N472" s="676"/>
      <c r="O472" s="675"/>
      <c r="P472" s="674"/>
      <c r="Q472" s="674"/>
      <c r="R472" s="674"/>
      <c r="S472" s="674"/>
      <c r="T472" s="675"/>
      <c r="U472" s="674"/>
      <c r="V472" s="674"/>
      <c r="W472" s="674"/>
      <c r="X472" s="674"/>
      <c r="Y472" s="674"/>
      <c r="Z472" s="674"/>
      <c r="AA472" s="468"/>
      <c r="AB472" s="146"/>
      <c r="AC472" s="146"/>
      <c r="AD472" s="146"/>
      <c r="AE472" s="146"/>
      <c r="AF472" s="146"/>
      <c r="AG472" s="146"/>
      <c r="AH472" s="146"/>
      <c r="AI472" s="146"/>
      <c r="AJ472" s="146"/>
      <c r="AK472" s="146"/>
      <c r="AL472" s="146"/>
      <c r="AM472" s="146"/>
      <c r="AN472" s="146"/>
    </row>
    <row r="473" spans="1:40" s="9" customFormat="1" ht="12.5" hidden="1">
      <c r="A473" s="389" t="s">
        <v>257</v>
      </c>
      <c r="B473" s="674"/>
      <c r="C473" s="674"/>
      <c r="D473" s="674"/>
      <c r="E473" s="674"/>
      <c r="F473" s="674"/>
      <c r="G473" s="674"/>
      <c r="H473" s="674"/>
      <c r="I473" s="674"/>
      <c r="J473" s="674"/>
      <c r="K473" s="674"/>
      <c r="L473" s="674"/>
      <c r="M473" s="676"/>
      <c r="N473" s="676"/>
      <c r="O473" s="675"/>
      <c r="P473" s="674"/>
      <c r="Q473" s="674"/>
      <c r="R473" s="674"/>
      <c r="S473" s="674"/>
      <c r="T473" s="675"/>
      <c r="U473" s="674"/>
      <c r="V473" s="674"/>
      <c r="W473" s="674"/>
      <c r="X473" s="674"/>
      <c r="Y473" s="674"/>
      <c r="Z473" s="674"/>
      <c r="AA473" s="468"/>
      <c r="AB473" s="146"/>
      <c r="AC473" s="146"/>
      <c r="AD473" s="146"/>
      <c r="AE473" s="146"/>
      <c r="AF473" s="146"/>
      <c r="AG473" s="146"/>
      <c r="AH473" s="146"/>
      <c r="AI473" s="146"/>
      <c r="AJ473" s="146"/>
      <c r="AK473" s="146"/>
      <c r="AL473" s="146"/>
      <c r="AM473" s="146"/>
      <c r="AN473" s="146"/>
    </row>
    <row r="474" spans="1:40" s="9" customFormat="1" ht="12.5" hidden="1">
      <c r="A474" s="389" t="s">
        <v>258</v>
      </c>
      <c r="B474" s="674"/>
      <c r="C474" s="674"/>
      <c r="D474" s="674"/>
      <c r="E474" s="674"/>
      <c r="F474" s="674"/>
      <c r="G474" s="674"/>
      <c r="H474" s="674"/>
      <c r="I474" s="674"/>
      <c r="J474" s="674"/>
      <c r="K474" s="674"/>
      <c r="L474" s="674"/>
      <c r="M474" s="676"/>
      <c r="N474" s="676"/>
      <c r="O474" s="675"/>
      <c r="P474" s="674"/>
      <c r="Q474" s="674"/>
      <c r="R474" s="674"/>
      <c r="S474" s="674"/>
      <c r="T474" s="675"/>
      <c r="U474" s="674"/>
      <c r="V474" s="674"/>
      <c r="W474" s="674"/>
      <c r="X474" s="674"/>
      <c r="Y474" s="674"/>
      <c r="Z474" s="674"/>
      <c r="AA474" s="468"/>
      <c r="AB474" s="146"/>
      <c r="AC474" s="146"/>
      <c r="AD474" s="146"/>
      <c r="AE474" s="146"/>
      <c r="AF474" s="146"/>
      <c r="AG474" s="146"/>
      <c r="AH474" s="146"/>
      <c r="AI474" s="146"/>
      <c r="AJ474" s="146"/>
      <c r="AK474" s="146"/>
      <c r="AL474" s="146"/>
      <c r="AM474" s="146"/>
      <c r="AN474" s="146"/>
    </row>
    <row r="475" spans="1:40" s="9" customFormat="1" ht="12.5" hidden="1">
      <c r="A475" s="389" t="s">
        <v>259</v>
      </c>
      <c r="B475" s="674"/>
      <c r="C475" s="674"/>
      <c r="D475" s="674"/>
      <c r="E475" s="674"/>
      <c r="F475" s="674"/>
      <c r="G475" s="674"/>
      <c r="H475" s="674"/>
      <c r="I475" s="674"/>
      <c r="J475" s="674"/>
      <c r="K475" s="674"/>
      <c r="L475" s="674"/>
      <c r="M475" s="676"/>
      <c r="N475" s="676"/>
      <c r="O475" s="675"/>
      <c r="P475" s="674"/>
      <c r="Q475" s="674"/>
      <c r="R475" s="674"/>
      <c r="S475" s="674"/>
      <c r="T475" s="675"/>
      <c r="U475" s="674"/>
      <c r="V475" s="674"/>
      <c r="W475" s="674"/>
      <c r="X475" s="674"/>
      <c r="Y475" s="674"/>
      <c r="Z475" s="674"/>
      <c r="AA475" s="468"/>
      <c r="AB475" s="146"/>
      <c r="AC475" s="146"/>
      <c r="AD475" s="146"/>
      <c r="AE475" s="146"/>
      <c r="AF475" s="146"/>
      <c r="AG475" s="146"/>
      <c r="AH475" s="146"/>
      <c r="AI475" s="146"/>
      <c r="AJ475" s="146"/>
      <c r="AK475" s="146"/>
      <c r="AL475" s="146"/>
      <c r="AM475" s="146"/>
      <c r="AN475" s="146"/>
    </row>
    <row r="476" spans="1:40" s="9" customFormat="1" ht="13.4" customHeight="1">
      <c r="A476" s="389"/>
      <c r="B476" s="674"/>
      <c r="C476" s="674"/>
      <c r="D476" s="674"/>
      <c r="E476" s="674"/>
      <c r="F476" s="674"/>
      <c r="G476" s="674"/>
      <c r="H476" s="674"/>
      <c r="I476" s="674"/>
      <c r="J476" s="674"/>
      <c r="K476" s="674"/>
      <c r="L476" s="674"/>
      <c r="M476" s="676"/>
      <c r="N476" s="676"/>
      <c r="O476" s="675"/>
      <c r="P476" s="674"/>
      <c r="Q476" s="674"/>
      <c r="R476" s="674"/>
      <c r="S476" s="674"/>
      <c r="T476" s="675"/>
      <c r="U476" s="674"/>
      <c r="V476" s="674"/>
      <c r="W476" s="674"/>
      <c r="X476" s="674"/>
      <c r="Y476" s="674"/>
      <c r="Z476" s="467"/>
      <c r="AA476" s="468"/>
      <c r="AB476" s="384"/>
      <c r="AC476" s="384"/>
      <c r="AD476" s="384"/>
      <c r="AE476" s="384"/>
      <c r="AF476" s="384"/>
      <c r="AG476" s="384"/>
      <c r="AH476" s="384"/>
      <c r="AI476" s="384"/>
      <c r="AJ476" s="384"/>
      <c r="AK476" s="384"/>
      <c r="AL476" s="384"/>
      <c r="AM476" s="384"/>
      <c r="AN476" s="384"/>
    </row>
    <row r="477" spans="1:40" s="9" customFormat="1" ht="13.4" customHeight="1">
      <c r="A477" s="376" t="s">
        <v>265</v>
      </c>
      <c r="B477" s="674"/>
      <c r="C477" s="674"/>
      <c r="D477" s="674"/>
      <c r="E477" s="674"/>
      <c r="F477" s="674"/>
      <c r="G477" s="674"/>
      <c r="H477" s="674"/>
      <c r="I477" s="674"/>
      <c r="J477" s="674"/>
      <c r="K477" s="674"/>
      <c r="L477" s="674"/>
      <c r="M477" s="676"/>
      <c r="N477" s="676"/>
      <c r="O477" s="675"/>
      <c r="P477" s="674"/>
      <c r="Q477" s="674"/>
      <c r="R477" s="674"/>
      <c r="S477" s="674"/>
      <c r="T477" s="675"/>
      <c r="U477" s="674"/>
      <c r="V477" s="674"/>
      <c r="W477" s="674"/>
      <c r="X477" s="674"/>
      <c r="Y477" s="674"/>
      <c r="Z477" s="467"/>
      <c r="AA477" s="468"/>
      <c r="AB477" s="384"/>
      <c r="AC477" s="384"/>
      <c r="AD477" s="384"/>
      <c r="AE477" s="384"/>
      <c r="AF477" s="384"/>
      <c r="AG477" s="384"/>
      <c r="AH477" s="384"/>
      <c r="AI477" s="384"/>
      <c r="AJ477" s="384"/>
      <c r="AK477" s="384"/>
      <c r="AL477" s="384"/>
      <c r="AM477" s="384"/>
      <c r="AN477" s="384"/>
    </row>
    <row r="478" spans="1:40" s="9" customFormat="1" ht="13.4" customHeight="1">
      <c r="A478" s="389" t="s">
        <v>256</v>
      </c>
      <c r="B478" s="674"/>
      <c r="C478" s="674"/>
      <c r="D478" s="674"/>
      <c r="E478" s="674"/>
      <c r="F478" s="674"/>
      <c r="G478" s="674"/>
      <c r="H478" s="674"/>
      <c r="I478" s="674"/>
      <c r="J478" s="674"/>
      <c r="K478" s="674"/>
      <c r="L478" s="674"/>
      <c r="M478" s="676"/>
      <c r="N478" s="676"/>
      <c r="O478" s="675"/>
      <c r="P478" s="674"/>
      <c r="Q478" s="674"/>
      <c r="R478" s="674"/>
      <c r="S478" s="674"/>
      <c r="T478" s="675"/>
      <c r="U478" s="674"/>
      <c r="V478" s="674"/>
      <c r="W478" s="674"/>
      <c r="X478" s="674"/>
      <c r="Y478" s="674"/>
      <c r="Z478" s="467"/>
      <c r="AA478" s="468"/>
      <c r="AB478" s="384"/>
      <c r="AC478" s="384"/>
      <c r="AD478" s="384"/>
      <c r="AE478" s="384">
        <v>638</v>
      </c>
      <c r="AF478" s="384">
        <v>688</v>
      </c>
      <c r="AG478" s="384">
        <v>770.9</v>
      </c>
      <c r="AH478" s="384">
        <v>834</v>
      </c>
      <c r="AI478" s="384">
        <v>914.7</v>
      </c>
      <c r="AJ478" s="384">
        <v>998.8</v>
      </c>
      <c r="AK478" s="384">
        <v>1094.8</v>
      </c>
      <c r="AL478" s="384">
        <v>1199.8</v>
      </c>
      <c r="AM478" s="384"/>
      <c r="AN478" s="384"/>
    </row>
    <row r="479" spans="1:40" s="9" customFormat="1" ht="13.4" hidden="1" customHeight="1">
      <c r="A479" s="389" t="s">
        <v>257</v>
      </c>
      <c r="B479" s="674"/>
      <c r="C479" s="674"/>
      <c r="D479" s="674"/>
      <c r="E479" s="674"/>
      <c r="F479" s="674"/>
      <c r="G479" s="674"/>
      <c r="H479" s="674"/>
      <c r="I479" s="674"/>
      <c r="J479" s="674"/>
      <c r="K479" s="674"/>
      <c r="L479" s="674"/>
      <c r="M479" s="676"/>
      <c r="N479" s="676"/>
      <c r="O479" s="675"/>
      <c r="P479" s="674"/>
      <c r="Q479" s="674"/>
      <c r="R479" s="674"/>
      <c r="S479" s="674"/>
      <c r="T479" s="675"/>
      <c r="U479" s="674"/>
      <c r="V479" s="674"/>
      <c r="W479" s="674"/>
      <c r="X479" s="674"/>
      <c r="Y479" s="674"/>
      <c r="Z479" s="467"/>
      <c r="AA479" s="468"/>
      <c r="AB479" s="384"/>
      <c r="AC479" s="384"/>
      <c r="AD479" s="384"/>
      <c r="AE479" s="384"/>
      <c r="AF479" s="384"/>
      <c r="AG479" s="384"/>
      <c r="AH479" s="384"/>
      <c r="AI479" s="384"/>
      <c r="AJ479" s="384"/>
      <c r="AK479" s="384"/>
      <c r="AL479" s="384"/>
      <c r="AM479" s="384"/>
      <c r="AN479" s="384"/>
    </row>
    <row r="480" spans="1:40" s="9" customFormat="1" ht="13.4" hidden="1" customHeight="1">
      <c r="A480" s="389" t="s">
        <v>258</v>
      </c>
      <c r="B480" s="674"/>
      <c r="C480" s="674"/>
      <c r="D480" s="674"/>
      <c r="E480" s="674"/>
      <c r="F480" s="674"/>
      <c r="G480" s="674"/>
      <c r="H480" s="674"/>
      <c r="I480" s="674"/>
      <c r="J480" s="674"/>
      <c r="K480" s="674"/>
      <c r="L480" s="674"/>
      <c r="M480" s="676"/>
      <c r="N480" s="676"/>
      <c r="O480" s="675"/>
      <c r="P480" s="674"/>
      <c r="Q480" s="674"/>
      <c r="R480" s="674"/>
      <c r="S480" s="674"/>
      <c r="T480" s="675"/>
      <c r="U480" s="674"/>
      <c r="V480" s="674"/>
      <c r="W480" s="674"/>
      <c r="X480" s="674"/>
      <c r="Y480" s="674"/>
      <c r="Z480" s="467"/>
      <c r="AA480" s="468"/>
      <c r="AB480" s="384"/>
      <c r="AC480" s="384"/>
      <c r="AD480" s="384"/>
      <c r="AE480" s="384"/>
      <c r="AF480" s="384"/>
      <c r="AG480" s="384"/>
      <c r="AH480" s="384"/>
      <c r="AI480" s="384"/>
      <c r="AJ480" s="384"/>
      <c r="AK480" s="384"/>
      <c r="AL480" s="384"/>
      <c r="AM480" s="384"/>
      <c r="AN480" s="384"/>
    </row>
    <row r="481" spans="1:40" s="9" customFormat="1" ht="13.4" hidden="1" customHeight="1">
      <c r="A481" s="389" t="s">
        <v>259</v>
      </c>
      <c r="B481" s="674"/>
      <c r="C481" s="674"/>
      <c r="D481" s="674"/>
      <c r="E481" s="674"/>
      <c r="F481" s="674"/>
      <c r="G481" s="674"/>
      <c r="H481" s="674"/>
      <c r="I481" s="674"/>
      <c r="J481" s="674"/>
      <c r="K481" s="674"/>
      <c r="L481" s="674"/>
      <c r="M481" s="676"/>
      <c r="N481" s="676"/>
      <c r="O481" s="675"/>
      <c r="P481" s="674"/>
      <c r="Q481" s="674"/>
      <c r="R481" s="674"/>
      <c r="S481" s="674"/>
      <c r="T481" s="675"/>
      <c r="U481" s="674"/>
      <c r="V481" s="674"/>
      <c r="W481" s="674"/>
      <c r="X481" s="674"/>
      <c r="Y481" s="674"/>
      <c r="Z481" s="467"/>
      <c r="AA481" s="468"/>
      <c r="AB481" s="384"/>
      <c r="AC481" s="384"/>
      <c r="AD481" s="384"/>
      <c r="AE481" s="384"/>
      <c r="AF481" s="384"/>
      <c r="AG481" s="384"/>
      <c r="AH481" s="384"/>
      <c r="AI481" s="384"/>
      <c r="AJ481" s="384"/>
      <c r="AK481" s="384"/>
      <c r="AL481" s="384"/>
      <c r="AM481" s="384"/>
      <c r="AN481" s="384"/>
    </row>
    <row r="482" spans="1:40" s="9" customFormat="1" ht="13.4" customHeight="1">
      <c r="A482" s="389"/>
      <c r="B482" s="674"/>
      <c r="C482" s="674"/>
      <c r="D482" s="674"/>
      <c r="E482" s="674"/>
      <c r="F482" s="674"/>
      <c r="G482" s="674"/>
      <c r="H482" s="674"/>
      <c r="I482" s="674"/>
      <c r="J482" s="674"/>
      <c r="K482" s="674"/>
      <c r="L482" s="674"/>
      <c r="M482" s="676"/>
      <c r="N482" s="676"/>
      <c r="O482" s="675"/>
      <c r="P482" s="674"/>
      <c r="Q482" s="674"/>
      <c r="R482" s="674"/>
      <c r="S482" s="674"/>
      <c r="T482" s="675"/>
      <c r="U482" s="674"/>
      <c r="V482" s="674"/>
      <c r="W482" s="674"/>
      <c r="X482" s="674"/>
      <c r="Y482" s="674"/>
      <c r="Z482" s="467"/>
      <c r="AA482" s="468"/>
      <c r="AB482" s="384"/>
      <c r="AC482" s="384"/>
      <c r="AD482" s="384"/>
      <c r="AE482" s="384"/>
      <c r="AF482" s="384"/>
      <c r="AG482" s="384"/>
      <c r="AH482" s="384"/>
      <c r="AI482" s="384"/>
      <c r="AJ482" s="384"/>
      <c r="AK482" s="384"/>
      <c r="AL482" s="384"/>
      <c r="AM482" s="384"/>
      <c r="AN482" s="384"/>
    </row>
    <row r="483" spans="1:40" s="9" customFormat="1" ht="13.4" customHeight="1">
      <c r="A483" s="376" t="s">
        <v>266</v>
      </c>
      <c r="B483" s="674"/>
      <c r="C483" s="674"/>
      <c r="D483" s="674"/>
      <c r="E483" s="674"/>
      <c r="F483" s="674"/>
      <c r="G483" s="674"/>
      <c r="H483" s="674"/>
      <c r="I483" s="674"/>
      <c r="J483" s="674"/>
      <c r="K483" s="674"/>
      <c r="L483" s="674"/>
      <c r="M483" s="676"/>
      <c r="N483" s="676"/>
      <c r="O483" s="675"/>
      <c r="P483" s="674"/>
      <c r="Q483" s="674"/>
      <c r="R483" s="674"/>
      <c r="S483" s="674"/>
      <c r="T483" s="675"/>
      <c r="U483" s="674"/>
      <c r="V483" s="674"/>
      <c r="W483" s="674"/>
      <c r="X483" s="674"/>
      <c r="Y483" s="674"/>
      <c r="Z483" s="467"/>
      <c r="AA483" s="468"/>
      <c r="AB483" s="384"/>
      <c r="AC483" s="384"/>
      <c r="AD483" s="384"/>
      <c r="AE483" s="384"/>
      <c r="AF483" s="384"/>
      <c r="AG483" s="384"/>
      <c r="AH483" s="384"/>
      <c r="AI483" s="384"/>
      <c r="AJ483" s="384"/>
      <c r="AK483" s="384"/>
      <c r="AL483" s="384"/>
      <c r="AM483" s="384"/>
      <c r="AN483" s="384"/>
    </row>
    <row r="484" spans="1:40" s="9" customFormat="1" ht="13.4" customHeight="1">
      <c r="A484" s="389" t="s">
        <v>256</v>
      </c>
      <c r="B484" s="674"/>
      <c r="C484" s="674"/>
      <c r="D484" s="674"/>
      <c r="E484" s="674"/>
      <c r="F484" s="674"/>
      <c r="G484" s="674"/>
      <c r="H484" s="674"/>
      <c r="I484" s="674"/>
      <c r="J484" s="674"/>
      <c r="K484" s="674"/>
      <c r="L484" s="674"/>
      <c r="M484" s="676"/>
      <c r="N484" s="676"/>
      <c r="O484" s="675"/>
      <c r="P484" s="674"/>
      <c r="Q484" s="674"/>
      <c r="R484" s="674"/>
      <c r="S484" s="674"/>
      <c r="T484" s="675"/>
      <c r="U484" s="674"/>
      <c r="V484" s="674"/>
      <c r="W484" s="674"/>
      <c r="X484" s="674"/>
      <c r="Y484" s="674"/>
      <c r="Z484" s="467"/>
      <c r="AA484" s="468"/>
      <c r="AB484" s="384"/>
      <c r="AC484" s="384"/>
      <c r="AD484" s="384"/>
      <c r="AE484" s="384">
        <v>152.1</v>
      </c>
      <c r="AF484" s="384">
        <v>164.3</v>
      </c>
      <c r="AG484" s="384">
        <v>176.2</v>
      </c>
      <c r="AH484" s="384">
        <v>187</v>
      </c>
      <c r="AI484" s="384">
        <v>200.2</v>
      </c>
      <c r="AJ484" s="384">
        <v>214.5</v>
      </c>
      <c r="AK484" s="384">
        <v>230.7</v>
      </c>
      <c r="AL484" s="384">
        <v>250.5</v>
      </c>
      <c r="AM484" s="384"/>
      <c r="AN484" s="384"/>
    </row>
    <row r="485" spans="1:40" s="9" customFormat="1" ht="13.4" hidden="1" customHeight="1">
      <c r="A485" s="389" t="s">
        <v>257</v>
      </c>
      <c r="B485" s="674"/>
      <c r="C485" s="674"/>
      <c r="D485" s="674"/>
      <c r="E485" s="674"/>
      <c r="F485" s="674"/>
      <c r="G485" s="674"/>
      <c r="H485" s="674"/>
      <c r="I485" s="674"/>
      <c r="J485" s="674"/>
      <c r="K485" s="674"/>
      <c r="L485" s="674"/>
      <c r="M485" s="676"/>
      <c r="N485" s="676"/>
      <c r="O485" s="675"/>
      <c r="P485" s="674"/>
      <c r="Q485" s="674"/>
      <c r="R485" s="674"/>
      <c r="S485" s="674"/>
      <c r="T485" s="675"/>
      <c r="U485" s="674"/>
      <c r="V485" s="674"/>
      <c r="W485" s="674"/>
      <c r="X485" s="674"/>
      <c r="Y485" s="674"/>
      <c r="Z485" s="467"/>
      <c r="AA485" s="468"/>
      <c r="AB485" s="384"/>
      <c r="AC485" s="384"/>
      <c r="AD485" s="384"/>
      <c r="AE485" s="384"/>
      <c r="AF485" s="384"/>
      <c r="AG485" s="384"/>
      <c r="AH485" s="384"/>
      <c r="AI485" s="384"/>
      <c r="AJ485" s="384"/>
      <c r="AK485" s="384"/>
      <c r="AL485" s="384"/>
      <c r="AM485" s="384"/>
      <c r="AN485" s="384"/>
    </row>
    <row r="486" spans="1:40" s="9" customFormat="1" ht="13.4" hidden="1" customHeight="1">
      <c r="A486" s="389" t="s">
        <v>258</v>
      </c>
      <c r="B486" s="674"/>
      <c r="C486" s="674"/>
      <c r="D486" s="674"/>
      <c r="E486" s="674"/>
      <c r="F486" s="674"/>
      <c r="G486" s="674"/>
      <c r="H486" s="674"/>
      <c r="I486" s="674"/>
      <c r="J486" s="674"/>
      <c r="K486" s="674"/>
      <c r="L486" s="674"/>
      <c r="M486" s="676"/>
      <c r="N486" s="676"/>
      <c r="O486" s="675"/>
      <c r="P486" s="674"/>
      <c r="Q486" s="674"/>
      <c r="R486" s="674"/>
      <c r="S486" s="674"/>
      <c r="T486" s="675"/>
      <c r="U486" s="674"/>
      <c r="V486" s="674"/>
      <c r="W486" s="674"/>
      <c r="X486" s="674"/>
      <c r="Y486" s="674"/>
      <c r="Z486" s="467"/>
      <c r="AA486" s="468"/>
      <c r="AB486" s="384"/>
      <c r="AC486" s="384"/>
      <c r="AD486" s="384"/>
      <c r="AE486" s="384"/>
      <c r="AF486" s="384"/>
      <c r="AG486" s="384"/>
      <c r="AH486" s="384"/>
      <c r="AI486" s="384"/>
      <c r="AJ486" s="384"/>
      <c r="AK486" s="384"/>
      <c r="AL486" s="384"/>
      <c r="AM486" s="384"/>
      <c r="AN486" s="384"/>
    </row>
    <row r="487" spans="1:40" s="9" customFormat="1" ht="13.4" hidden="1" customHeight="1">
      <c r="A487" s="389" t="s">
        <v>259</v>
      </c>
      <c r="B487" s="674"/>
      <c r="C487" s="674"/>
      <c r="D487" s="674"/>
      <c r="E487" s="674"/>
      <c r="F487" s="674"/>
      <c r="G487" s="674"/>
      <c r="H487" s="674"/>
      <c r="I487" s="674"/>
      <c r="J487" s="674"/>
      <c r="K487" s="674"/>
      <c r="L487" s="674"/>
      <c r="M487" s="676"/>
      <c r="N487" s="676"/>
      <c r="O487" s="675"/>
      <c r="P487" s="674"/>
      <c r="Q487" s="674"/>
      <c r="R487" s="674"/>
      <c r="S487" s="674"/>
      <c r="T487" s="675"/>
      <c r="U487" s="674"/>
      <c r="V487" s="674"/>
      <c r="W487" s="674"/>
      <c r="X487" s="674"/>
      <c r="Y487" s="674"/>
      <c r="Z487" s="467"/>
      <c r="AA487" s="468"/>
      <c r="AB487" s="384"/>
      <c r="AC487" s="384"/>
      <c r="AD487" s="384"/>
      <c r="AE487" s="384"/>
      <c r="AF487" s="384"/>
      <c r="AG487" s="384"/>
      <c r="AH487" s="384"/>
      <c r="AI487" s="384"/>
      <c r="AJ487" s="384"/>
      <c r="AK487" s="384"/>
      <c r="AL487" s="384"/>
      <c r="AM487" s="384"/>
      <c r="AN487" s="384"/>
    </row>
    <row r="488" spans="1:40" s="9" customFormat="1" ht="13.4" customHeight="1">
      <c r="A488" s="389"/>
      <c r="B488" s="674"/>
      <c r="C488" s="674"/>
      <c r="D488" s="674"/>
      <c r="E488" s="674"/>
      <c r="F488" s="674"/>
      <c r="G488" s="674"/>
      <c r="H488" s="674"/>
      <c r="I488" s="674"/>
      <c r="J488" s="674"/>
      <c r="K488" s="674"/>
      <c r="L488" s="674"/>
      <c r="M488" s="676"/>
      <c r="N488" s="676"/>
      <c r="O488" s="675"/>
      <c r="P488" s="674"/>
      <c r="Q488" s="674"/>
      <c r="R488" s="674"/>
      <c r="S488" s="674"/>
      <c r="T488" s="675"/>
      <c r="U488" s="674"/>
      <c r="V488" s="674"/>
      <c r="W488" s="674"/>
      <c r="X488" s="674"/>
      <c r="Y488" s="674"/>
      <c r="Z488" s="467"/>
      <c r="AA488" s="468"/>
      <c r="AB488" s="384"/>
      <c r="AC488" s="384"/>
      <c r="AD488" s="384"/>
      <c r="AE488" s="384"/>
      <c r="AF488" s="384"/>
      <c r="AG488" s="384"/>
      <c r="AH488" s="384"/>
      <c r="AI488" s="384"/>
      <c r="AJ488" s="384"/>
      <c r="AK488" s="384"/>
      <c r="AL488" s="384"/>
      <c r="AM488" s="384"/>
      <c r="AN488" s="384"/>
    </row>
    <row r="489" spans="1:40" s="9" customFormat="1" ht="13.4" customHeight="1">
      <c r="A489" s="376" t="s">
        <v>267</v>
      </c>
      <c r="B489" s="674"/>
      <c r="C489" s="674"/>
      <c r="D489" s="674"/>
      <c r="E489" s="674"/>
      <c r="F489" s="674"/>
      <c r="G489" s="674"/>
      <c r="H489" s="674"/>
      <c r="I489" s="674"/>
      <c r="J489" s="674"/>
      <c r="K489" s="674"/>
      <c r="L489" s="674"/>
      <c r="M489" s="676"/>
      <c r="N489" s="676"/>
      <c r="O489" s="675"/>
      <c r="P489" s="674"/>
      <c r="Q489" s="674"/>
      <c r="R489" s="674"/>
      <c r="S489" s="674"/>
      <c r="T489" s="675"/>
      <c r="U489" s="674"/>
      <c r="V489" s="674"/>
      <c r="W489" s="674"/>
      <c r="X489" s="674"/>
      <c r="Y489" s="674"/>
      <c r="Z489" s="674"/>
      <c r="AA489" s="468"/>
      <c r="AB489" s="384"/>
      <c r="AC489" s="384"/>
      <c r="AD489" s="384"/>
      <c r="AE489" s="384"/>
      <c r="AF489" s="384"/>
      <c r="AG489" s="384"/>
      <c r="AH489" s="384"/>
      <c r="AI489" s="384"/>
      <c r="AJ489" s="384"/>
      <c r="AK489" s="384"/>
      <c r="AL489" s="384"/>
      <c r="AM489" s="384"/>
      <c r="AN489" s="384"/>
    </row>
    <row r="490" spans="1:40" s="9" customFormat="1" ht="12.5">
      <c r="A490" s="389" t="s">
        <v>256</v>
      </c>
      <c r="B490" s="674"/>
      <c r="C490" s="674"/>
      <c r="D490" s="674"/>
      <c r="E490" s="674"/>
      <c r="F490" s="674"/>
      <c r="G490" s="674"/>
      <c r="H490" s="674"/>
      <c r="I490" s="674"/>
      <c r="J490" s="674"/>
      <c r="K490" s="674"/>
      <c r="L490" s="674"/>
      <c r="M490" s="676"/>
      <c r="N490" s="676"/>
      <c r="O490" s="675"/>
      <c r="P490" s="674"/>
      <c r="Q490" s="674"/>
      <c r="R490" s="674"/>
      <c r="S490" s="674"/>
      <c r="T490" s="675"/>
      <c r="U490" s="674"/>
      <c r="V490" s="674"/>
      <c r="W490" s="674"/>
      <c r="X490" s="674"/>
      <c r="Y490" s="674"/>
      <c r="Z490" s="674"/>
      <c r="AA490" s="468"/>
      <c r="AB490" s="146"/>
      <c r="AC490" s="146"/>
      <c r="AD490" s="146"/>
      <c r="AE490" s="146">
        <v>5035.1000000000004</v>
      </c>
      <c r="AF490" s="146">
        <v>5264</v>
      </c>
      <c r="AG490" s="146">
        <v>5420.5</v>
      </c>
      <c r="AH490" s="146">
        <v>5697</v>
      </c>
      <c r="AI490" s="146">
        <v>6040.5</v>
      </c>
      <c r="AJ490" s="146">
        <v>6409.6</v>
      </c>
      <c r="AK490" s="146">
        <v>6763</v>
      </c>
      <c r="AL490" s="146">
        <v>7134.5</v>
      </c>
      <c r="AM490" s="146"/>
      <c r="AN490" s="146"/>
    </row>
    <row r="491" spans="1:40" s="9" customFormat="1" ht="12.5" hidden="1">
      <c r="A491" s="389" t="s">
        <v>257</v>
      </c>
      <c r="B491" s="674"/>
      <c r="C491" s="674"/>
      <c r="D491" s="674"/>
      <c r="E491" s="674"/>
      <c r="F491" s="674"/>
      <c r="G491" s="674"/>
      <c r="H491" s="674"/>
      <c r="I491" s="674"/>
      <c r="J491" s="674"/>
      <c r="K491" s="674"/>
      <c r="L491" s="674"/>
      <c r="M491" s="676"/>
      <c r="N491" s="676"/>
      <c r="O491" s="675"/>
      <c r="P491" s="674"/>
      <c r="Q491" s="674"/>
      <c r="R491" s="674"/>
      <c r="S491" s="674"/>
      <c r="T491" s="675"/>
      <c r="U491" s="674"/>
      <c r="V491" s="674"/>
      <c r="W491" s="674"/>
      <c r="X491" s="674"/>
      <c r="Y491" s="674"/>
      <c r="Z491" s="674"/>
      <c r="AA491" s="468"/>
      <c r="AB491" s="146"/>
      <c r="AC491" s="146"/>
      <c r="AD491" s="146"/>
      <c r="AE491" s="146"/>
      <c r="AF491" s="146"/>
      <c r="AG491" s="146"/>
      <c r="AH491" s="146"/>
      <c r="AI491" s="146"/>
      <c r="AJ491" s="146"/>
      <c r="AK491" s="146"/>
      <c r="AL491" s="146"/>
      <c r="AM491" s="146"/>
      <c r="AN491" s="146"/>
    </row>
    <row r="492" spans="1:40" s="9" customFormat="1" ht="12.5" hidden="1">
      <c r="A492" s="389" t="s">
        <v>258</v>
      </c>
      <c r="B492" s="674"/>
      <c r="C492" s="674"/>
      <c r="D492" s="674"/>
      <c r="E492" s="674"/>
      <c r="F492" s="674"/>
      <c r="G492" s="674"/>
      <c r="H492" s="674"/>
      <c r="I492" s="674"/>
      <c r="J492" s="674"/>
      <c r="K492" s="674"/>
      <c r="L492" s="674"/>
      <c r="M492" s="676"/>
      <c r="N492" s="676"/>
      <c r="O492" s="675"/>
      <c r="P492" s="674"/>
      <c r="Q492" s="674"/>
      <c r="R492" s="674"/>
      <c r="S492" s="674"/>
      <c r="T492" s="675"/>
      <c r="U492" s="674"/>
      <c r="V492" s="674"/>
      <c r="W492" s="674"/>
      <c r="X492" s="674"/>
      <c r="Y492" s="674"/>
      <c r="Z492" s="674"/>
      <c r="AA492" s="468"/>
      <c r="AB492" s="146"/>
      <c r="AC492" s="146"/>
      <c r="AD492" s="146"/>
      <c r="AE492" s="146"/>
      <c r="AF492" s="146"/>
      <c r="AG492" s="146"/>
      <c r="AH492" s="146"/>
      <c r="AI492" s="146"/>
      <c r="AJ492" s="146"/>
      <c r="AK492" s="146"/>
      <c r="AL492" s="146"/>
      <c r="AM492" s="146"/>
      <c r="AN492" s="146"/>
    </row>
    <row r="493" spans="1:40" s="9" customFormat="1" ht="13.4" hidden="1" customHeight="1">
      <c r="A493" s="389" t="s">
        <v>259</v>
      </c>
      <c r="B493" s="674"/>
      <c r="C493" s="674"/>
      <c r="D493" s="674"/>
      <c r="E493" s="674"/>
      <c r="F493" s="674"/>
      <c r="G493" s="674"/>
      <c r="H493" s="674"/>
      <c r="I493" s="674"/>
      <c r="J493" s="674"/>
      <c r="K493" s="674"/>
      <c r="L493" s="674"/>
      <c r="M493" s="676"/>
      <c r="N493" s="676"/>
      <c r="O493" s="675"/>
      <c r="P493" s="674"/>
      <c r="Q493" s="674"/>
      <c r="R493" s="674"/>
      <c r="S493" s="674"/>
      <c r="T493" s="675"/>
      <c r="U493" s="674"/>
      <c r="V493" s="674"/>
      <c r="W493" s="674"/>
      <c r="X493" s="674"/>
      <c r="Y493" s="674"/>
      <c r="Z493" s="674"/>
      <c r="AA493" s="468"/>
      <c r="AB493" s="146"/>
      <c r="AC493" s="146"/>
      <c r="AD493" s="146"/>
      <c r="AE493" s="146"/>
      <c r="AF493" s="146"/>
      <c r="AG493" s="146"/>
      <c r="AH493" s="146"/>
      <c r="AI493" s="146"/>
      <c r="AJ493" s="146"/>
      <c r="AK493" s="146"/>
      <c r="AL493" s="146"/>
      <c r="AM493" s="146"/>
      <c r="AN493" s="146"/>
    </row>
    <row r="494" spans="1:40" s="9" customFormat="1" ht="13.4" customHeight="1">
      <c r="A494" s="389"/>
      <c r="B494" s="674"/>
      <c r="C494" s="674"/>
      <c r="D494" s="674"/>
      <c r="E494" s="674"/>
      <c r="F494" s="674"/>
      <c r="G494" s="674"/>
      <c r="H494" s="674"/>
      <c r="I494" s="674"/>
      <c r="J494" s="674"/>
      <c r="K494" s="674"/>
      <c r="L494" s="674"/>
      <c r="M494" s="676"/>
      <c r="N494" s="676"/>
      <c r="O494" s="675"/>
      <c r="P494" s="674"/>
      <c r="Q494" s="674"/>
      <c r="R494" s="674"/>
      <c r="S494" s="674"/>
      <c r="T494" s="675"/>
      <c r="U494" s="674"/>
      <c r="V494" s="674"/>
      <c r="W494" s="674"/>
      <c r="X494" s="674"/>
      <c r="Y494" s="674"/>
      <c r="Z494" s="467"/>
      <c r="AA494" s="468"/>
      <c r="AB494" s="384"/>
      <c r="AC494" s="384"/>
      <c r="AD494" s="384"/>
      <c r="AE494" s="384"/>
      <c r="AF494" s="384"/>
      <c r="AG494" s="384"/>
      <c r="AH494" s="384"/>
      <c r="AI494" s="384"/>
      <c r="AJ494" s="384"/>
      <c r="AK494" s="384"/>
      <c r="AL494" s="384"/>
      <c r="AM494" s="384"/>
      <c r="AN494" s="384"/>
    </row>
    <row r="495" spans="1:40" s="9" customFormat="1" ht="13">
      <c r="A495" s="376" t="s">
        <v>268</v>
      </c>
      <c r="B495" s="674"/>
      <c r="C495" s="674"/>
      <c r="D495" s="674"/>
      <c r="E495" s="674"/>
      <c r="F495" s="674"/>
      <c r="G495" s="674"/>
      <c r="H495" s="674"/>
      <c r="I495" s="674"/>
      <c r="J495" s="674"/>
      <c r="K495" s="674"/>
      <c r="L495" s="674"/>
      <c r="M495" s="676"/>
      <c r="N495" s="676"/>
      <c r="O495" s="675"/>
      <c r="P495" s="674"/>
      <c r="Q495" s="674"/>
      <c r="R495" s="674"/>
      <c r="S495" s="674"/>
      <c r="T495" s="675"/>
      <c r="U495" s="674"/>
      <c r="V495" s="674"/>
      <c r="W495" s="674"/>
      <c r="X495" s="674"/>
      <c r="Y495" s="674"/>
      <c r="Z495" s="674"/>
      <c r="AA495" s="468"/>
      <c r="AB495" s="384"/>
      <c r="AC495" s="384"/>
      <c r="AD495" s="384"/>
      <c r="AE495" s="384"/>
      <c r="AF495" s="384"/>
      <c r="AG495" s="384"/>
      <c r="AH495" s="384"/>
      <c r="AI495" s="384"/>
      <c r="AJ495" s="384"/>
      <c r="AK495" s="384"/>
      <c r="AL495" s="384"/>
      <c r="AM495" s="384"/>
      <c r="AN495" s="384"/>
    </row>
    <row r="496" spans="1:40" s="9" customFormat="1" ht="12.5">
      <c r="A496" s="389" t="s">
        <v>256</v>
      </c>
      <c r="B496" s="674"/>
      <c r="C496" s="674"/>
      <c r="D496" s="674"/>
      <c r="E496" s="674"/>
      <c r="F496" s="674"/>
      <c r="G496" s="674"/>
      <c r="H496" s="674"/>
      <c r="I496" s="674"/>
      <c r="J496" s="674"/>
      <c r="K496" s="674"/>
      <c r="L496" s="674"/>
      <c r="M496" s="676"/>
      <c r="N496" s="676"/>
      <c r="O496" s="675"/>
      <c r="P496" s="674"/>
      <c r="Q496" s="674"/>
      <c r="R496" s="674"/>
      <c r="S496" s="674"/>
      <c r="T496" s="675"/>
      <c r="U496" s="674"/>
      <c r="V496" s="674"/>
      <c r="W496" s="674"/>
      <c r="X496" s="674"/>
      <c r="Y496" s="674"/>
      <c r="Z496" s="674"/>
      <c r="AA496" s="468"/>
      <c r="AB496" s="146"/>
      <c r="AC496" s="146"/>
      <c r="AD496" s="146"/>
      <c r="AE496" s="146">
        <v>7368.9</v>
      </c>
      <c r="AF496" s="146">
        <v>7749.4</v>
      </c>
      <c r="AG496" s="146">
        <v>8165.8</v>
      </c>
      <c r="AH496" s="146">
        <v>8616</v>
      </c>
      <c r="AI496" s="146">
        <v>9225</v>
      </c>
      <c r="AJ496" s="146">
        <v>9931.2999999999993</v>
      </c>
      <c r="AK496" s="146">
        <v>10682.3</v>
      </c>
      <c r="AL496" s="146">
        <v>11597.3</v>
      </c>
      <c r="AM496" s="146"/>
      <c r="AN496" s="146"/>
    </row>
    <row r="497" spans="1:40" s="9" customFormat="1" ht="12.5" hidden="1">
      <c r="A497" s="389" t="s">
        <v>257</v>
      </c>
      <c r="B497" s="674"/>
      <c r="C497" s="674"/>
      <c r="D497" s="674"/>
      <c r="E497" s="674"/>
      <c r="F497" s="674"/>
      <c r="G497" s="674"/>
      <c r="H497" s="674"/>
      <c r="I497" s="674"/>
      <c r="J497" s="674"/>
      <c r="K497" s="674"/>
      <c r="L497" s="674"/>
      <c r="M497" s="676"/>
      <c r="N497" s="676"/>
      <c r="O497" s="675"/>
      <c r="P497" s="674"/>
      <c r="Q497" s="674"/>
      <c r="R497" s="674"/>
      <c r="S497" s="674"/>
      <c r="T497" s="675"/>
      <c r="U497" s="674"/>
      <c r="V497" s="674"/>
      <c r="W497" s="674"/>
      <c r="X497" s="674"/>
      <c r="Y497" s="674"/>
      <c r="Z497" s="674"/>
      <c r="AA497" s="468"/>
      <c r="AB497" s="146"/>
      <c r="AC497" s="146"/>
      <c r="AD497" s="146"/>
      <c r="AE497" s="146"/>
      <c r="AF497" s="146"/>
      <c r="AG497" s="146"/>
      <c r="AH497" s="146"/>
      <c r="AI497" s="146"/>
      <c r="AJ497" s="146"/>
      <c r="AK497" s="146"/>
      <c r="AL497" s="146"/>
      <c r="AM497" s="146"/>
      <c r="AN497" s="146"/>
    </row>
    <row r="498" spans="1:40" s="9" customFormat="1" ht="13.4" hidden="1" customHeight="1">
      <c r="A498" s="389" t="s">
        <v>258</v>
      </c>
      <c r="B498" s="674"/>
      <c r="C498" s="674"/>
      <c r="D498" s="674"/>
      <c r="E498" s="674"/>
      <c r="F498" s="674"/>
      <c r="G498" s="674"/>
      <c r="H498" s="674"/>
      <c r="I498" s="674"/>
      <c r="J498" s="674"/>
      <c r="K498" s="674"/>
      <c r="L498" s="674"/>
      <c r="M498" s="676"/>
      <c r="N498" s="676"/>
      <c r="O498" s="675"/>
      <c r="P498" s="674"/>
      <c r="Q498" s="674"/>
      <c r="R498" s="674"/>
      <c r="S498" s="674"/>
      <c r="T498" s="675"/>
      <c r="U498" s="674"/>
      <c r="V498" s="674"/>
      <c r="W498" s="674"/>
      <c r="X498" s="674"/>
      <c r="Y498" s="674"/>
      <c r="Z498" s="674"/>
      <c r="AA498" s="468"/>
      <c r="AB498" s="146"/>
      <c r="AC498" s="146"/>
      <c r="AD498" s="146"/>
      <c r="AE498" s="146"/>
      <c r="AF498" s="146"/>
      <c r="AG498" s="146"/>
      <c r="AH498" s="146"/>
      <c r="AI498" s="146"/>
      <c r="AJ498" s="146"/>
      <c r="AK498" s="146"/>
      <c r="AL498" s="146"/>
      <c r="AM498" s="146"/>
      <c r="AN498" s="146"/>
    </row>
    <row r="499" spans="1:40" s="9" customFormat="1" ht="13.4" hidden="1" customHeight="1">
      <c r="A499" s="389" t="s">
        <v>259</v>
      </c>
      <c r="B499" s="674"/>
      <c r="C499" s="674"/>
      <c r="D499" s="674"/>
      <c r="E499" s="674"/>
      <c r="F499" s="674"/>
      <c r="G499" s="674"/>
      <c r="H499" s="674"/>
      <c r="I499" s="674"/>
      <c r="J499" s="674"/>
      <c r="K499" s="674"/>
      <c r="L499" s="674"/>
      <c r="M499" s="676"/>
      <c r="N499" s="676"/>
      <c r="O499" s="675"/>
      <c r="P499" s="674"/>
      <c r="Q499" s="674"/>
      <c r="R499" s="674"/>
      <c r="S499" s="674"/>
      <c r="T499" s="675"/>
      <c r="U499" s="674"/>
      <c r="V499" s="674"/>
      <c r="W499" s="674"/>
      <c r="X499" s="674"/>
      <c r="Y499" s="674"/>
      <c r="Z499" s="674"/>
      <c r="AA499" s="468"/>
      <c r="AB499" s="146"/>
      <c r="AC499" s="146"/>
      <c r="AD499" s="146"/>
      <c r="AE499" s="146"/>
      <c r="AF499" s="146"/>
      <c r="AG499" s="146"/>
      <c r="AH499" s="146"/>
      <c r="AI499" s="146"/>
      <c r="AJ499" s="146"/>
      <c r="AK499" s="146"/>
      <c r="AL499" s="146"/>
      <c r="AM499" s="146"/>
      <c r="AN499" s="146"/>
    </row>
    <row r="500" spans="1:40" s="9" customFormat="1" ht="12.5">
      <c r="A500" s="389"/>
      <c r="B500" s="674"/>
      <c r="C500" s="674"/>
      <c r="D500" s="674"/>
      <c r="E500" s="674"/>
      <c r="F500" s="674"/>
      <c r="G500" s="674"/>
      <c r="H500" s="674"/>
      <c r="I500" s="674"/>
      <c r="J500" s="674"/>
      <c r="K500" s="674"/>
      <c r="L500" s="674"/>
      <c r="M500" s="676"/>
      <c r="N500" s="676"/>
      <c r="O500" s="675"/>
      <c r="P500" s="674"/>
      <c r="Q500" s="674"/>
      <c r="R500" s="674"/>
      <c r="S500" s="674"/>
      <c r="T500" s="675"/>
      <c r="U500" s="674"/>
      <c r="V500" s="674"/>
      <c r="W500" s="674"/>
      <c r="X500" s="674"/>
      <c r="Y500" s="674"/>
      <c r="Z500" s="467"/>
      <c r="AA500" s="468"/>
      <c r="AB500" s="384"/>
      <c r="AC500" s="384"/>
      <c r="AD500" s="384"/>
      <c r="AE500" s="384"/>
      <c r="AF500" s="384"/>
      <c r="AG500" s="384"/>
      <c r="AH500" s="384"/>
      <c r="AI500" s="384"/>
      <c r="AJ500" s="384"/>
      <c r="AK500" s="384"/>
      <c r="AL500" s="384"/>
      <c r="AM500" s="384"/>
      <c r="AN500" s="384"/>
    </row>
    <row r="501" spans="1:40" s="9" customFormat="1" ht="13">
      <c r="A501" s="376" t="s">
        <v>269</v>
      </c>
      <c r="B501" s="674"/>
      <c r="C501" s="674"/>
      <c r="D501" s="674"/>
      <c r="E501" s="674"/>
      <c r="F501" s="674"/>
      <c r="G501" s="674"/>
      <c r="H501" s="674"/>
      <c r="I501" s="674"/>
      <c r="J501" s="674"/>
      <c r="K501" s="674"/>
      <c r="L501" s="674"/>
      <c r="M501" s="676"/>
      <c r="N501" s="676"/>
      <c r="O501" s="675"/>
      <c r="P501" s="674"/>
      <c r="Q501" s="674"/>
      <c r="R501" s="674"/>
      <c r="S501" s="674"/>
      <c r="T501" s="675"/>
      <c r="U501" s="674"/>
      <c r="V501" s="674"/>
      <c r="W501" s="674"/>
      <c r="X501" s="674"/>
      <c r="Y501" s="674"/>
      <c r="Z501" s="674"/>
      <c r="AA501" s="468"/>
      <c r="AB501" s="384"/>
      <c r="AC501" s="384"/>
      <c r="AD501" s="384"/>
      <c r="AE501" s="384"/>
      <c r="AF501" s="384"/>
      <c r="AG501" s="384"/>
      <c r="AH501" s="384"/>
      <c r="AI501" s="384"/>
      <c r="AJ501" s="384"/>
      <c r="AK501" s="384"/>
      <c r="AL501" s="384"/>
      <c r="AM501" s="384"/>
      <c r="AN501" s="384"/>
    </row>
    <row r="502" spans="1:40" s="9" customFormat="1" ht="12.5">
      <c r="A502" s="389" t="s">
        <v>256</v>
      </c>
      <c r="B502" s="674"/>
      <c r="C502" s="674"/>
      <c r="D502" s="674"/>
      <c r="E502" s="674"/>
      <c r="F502" s="674"/>
      <c r="G502" s="674"/>
      <c r="H502" s="674"/>
      <c r="I502" s="674"/>
      <c r="J502" s="674"/>
      <c r="K502" s="674"/>
      <c r="L502" s="674"/>
      <c r="M502" s="676"/>
      <c r="N502" s="676"/>
      <c r="O502" s="675"/>
      <c r="P502" s="674"/>
      <c r="Q502" s="674"/>
      <c r="R502" s="674"/>
      <c r="S502" s="674"/>
      <c r="T502" s="675"/>
      <c r="U502" s="674"/>
      <c r="V502" s="674"/>
      <c r="W502" s="674"/>
      <c r="X502" s="674"/>
      <c r="Y502" s="674"/>
      <c r="Z502" s="674"/>
      <c r="AA502" s="468"/>
      <c r="AB502" s="384"/>
      <c r="AC502" s="384"/>
      <c r="AD502" s="384"/>
      <c r="AE502" s="384">
        <v>1773</v>
      </c>
      <c r="AF502" s="384">
        <v>1860.9</v>
      </c>
      <c r="AG502" s="384">
        <v>1625</v>
      </c>
      <c r="AH502" s="384">
        <v>1679.4</v>
      </c>
      <c r="AI502" s="384">
        <v>1806.8</v>
      </c>
      <c r="AJ502" s="384">
        <v>1954.5</v>
      </c>
      <c r="AK502" s="384">
        <v>2122.3000000000002</v>
      </c>
      <c r="AL502" s="384">
        <v>2204.6999999999998</v>
      </c>
      <c r="AM502" s="384"/>
      <c r="AN502" s="384"/>
    </row>
    <row r="503" spans="1:40" s="9" customFormat="1" ht="13.4" hidden="1" customHeight="1">
      <c r="A503" s="389" t="s">
        <v>257</v>
      </c>
      <c r="B503" s="674"/>
      <c r="C503" s="674"/>
      <c r="D503" s="674"/>
      <c r="E503" s="674"/>
      <c r="F503" s="674"/>
      <c r="G503" s="674"/>
      <c r="H503" s="674"/>
      <c r="I503" s="674"/>
      <c r="J503" s="674"/>
      <c r="K503" s="674"/>
      <c r="L503" s="674"/>
      <c r="M503" s="676"/>
      <c r="N503" s="676"/>
      <c r="O503" s="675"/>
      <c r="P503" s="674"/>
      <c r="Q503" s="674"/>
      <c r="R503" s="674"/>
      <c r="S503" s="674"/>
      <c r="T503" s="675"/>
      <c r="U503" s="674"/>
      <c r="V503" s="674"/>
      <c r="W503" s="674"/>
      <c r="X503" s="674"/>
      <c r="Y503" s="674"/>
      <c r="Z503" s="674"/>
      <c r="AA503" s="468"/>
      <c r="AB503" s="146"/>
      <c r="AC503" s="146"/>
      <c r="AD503" s="146"/>
      <c r="AE503" s="146"/>
      <c r="AF503" s="146"/>
      <c r="AG503" s="146"/>
      <c r="AH503" s="146"/>
      <c r="AI503" s="146"/>
      <c r="AJ503" s="146"/>
      <c r="AK503" s="146"/>
      <c r="AL503" s="146"/>
      <c r="AM503" s="146"/>
      <c r="AN503" s="146"/>
    </row>
    <row r="504" spans="1:40" s="9" customFormat="1" ht="13.4" hidden="1" customHeight="1">
      <c r="A504" s="389" t="s">
        <v>258</v>
      </c>
      <c r="B504" s="674"/>
      <c r="C504" s="674"/>
      <c r="D504" s="674"/>
      <c r="E504" s="674"/>
      <c r="F504" s="674"/>
      <c r="G504" s="674"/>
      <c r="H504" s="674"/>
      <c r="I504" s="674"/>
      <c r="J504" s="674"/>
      <c r="K504" s="674"/>
      <c r="L504" s="674"/>
      <c r="M504" s="676"/>
      <c r="N504" s="676"/>
      <c r="O504" s="675"/>
      <c r="P504" s="674"/>
      <c r="Q504" s="674"/>
      <c r="R504" s="674"/>
      <c r="S504" s="674"/>
      <c r="T504" s="675"/>
      <c r="U504" s="674"/>
      <c r="V504" s="674"/>
      <c r="W504" s="674"/>
      <c r="X504" s="674"/>
      <c r="Y504" s="674"/>
      <c r="Z504" s="674"/>
      <c r="AA504" s="468"/>
      <c r="AB504" s="146"/>
      <c r="AC504" s="146"/>
      <c r="AD504" s="146"/>
      <c r="AE504" s="146"/>
      <c r="AF504" s="146"/>
      <c r="AG504" s="146"/>
      <c r="AH504" s="146"/>
      <c r="AI504" s="146"/>
      <c r="AJ504" s="146"/>
      <c r="AK504" s="146"/>
      <c r="AL504" s="146"/>
      <c r="AM504" s="146"/>
      <c r="AN504" s="146"/>
    </row>
    <row r="505" spans="1:40" s="9" customFormat="1" ht="12.5" hidden="1">
      <c r="A505" s="389" t="s">
        <v>259</v>
      </c>
      <c r="B505" s="674"/>
      <c r="C505" s="674"/>
      <c r="D505" s="674"/>
      <c r="E505" s="674"/>
      <c r="F505" s="674"/>
      <c r="G505" s="674"/>
      <c r="H505" s="674"/>
      <c r="I505" s="674"/>
      <c r="J505" s="674"/>
      <c r="K505" s="674"/>
      <c r="L505" s="674"/>
      <c r="M505" s="676"/>
      <c r="N505" s="676"/>
      <c r="O505" s="675"/>
      <c r="P505" s="674"/>
      <c r="Q505" s="674"/>
      <c r="R505" s="674"/>
      <c r="S505" s="674"/>
      <c r="T505" s="675"/>
      <c r="U505" s="674"/>
      <c r="V505" s="674"/>
      <c r="W505" s="674"/>
      <c r="X505" s="674"/>
      <c r="Y505" s="674"/>
      <c r="Z505" s="674"/>
      <c r="AA505" s="468"/>
      <c r="AB505" s="146"/>
      <c r="AC505" s="146"/>
      <c r="AD505" s="146"/>
      <c r="AE505" s="146"/>
      <c r="AF505" s="146"/>
      <c r="AG505" s="146"/>
      <c r="AH505" s="146"/>
      <c r="AI505" s="146"/>
      <c r="AJ505" s="146"/>
      <c r="AK505" s="146"/>
      <c r="AL505" s="146"/>
      <c r="AM505" s="146"/>
      <c r="AN505" s="146"/>
    </row>
    <row r="506" spans="1:40" s="9" customFormat="1" ht="12.5">
      <c r="A506" s="389"/>
      <c r="B506" s="674"/>
      <c r="C506" s="674"/>
      <c r="D506" s="674"/>
      <c r="E506" s="674"/>
      <c r="F506" s="674"/>
      <c r="G506" s="674"/>
      <c r="H506" s="674"/>
      <c r="I506" s="674"/>
      <c r="J506" s="674"/>
      <c r="K506" s="674"/>
      <c r="L506" s="674"/>
      <c r="M506" s="676"/>
      <c r="N506" s="676"/>
      <c r="O506" s="675"/>
      <c r="P506" s="674"/>
      <c r="Q506" s="674"/>
      <c r="R506" s="674"/>
      <c r="S506" s="674"/>
      <c r="T506" s="675"/>
      <c r="U506" s="674"/>
      <c r="V506" s="674"/>
      <c r="W506" s="674"/>
      <c r="X506" s="674"/>
      <c r="Y506" s="674"/>
      <c r="Z506" s="674"/>
      <c r="AA506" s="468"/>
      <c r="AB506" s="146"/>
      <c r="AC506" s="146"/>
      <c r="AD506" s="146"/>
      <c r="AE506" s="146"/>
      <c r="AF506" s="146"/>
      <c r="AG506" s="146"/>
      <c r="AH506" s="146"/>
      <c r="AI506" s="146"/>
      <c r="AJ506" s="146"/>
      <c r="AK506" s="146"/>
      <c r="AL506" s="146"/>
      <c r="AM506" s="146"/>
      <c r="AN506" s="146"/>
    </row>
    <row r="507" spans="1:40" s="9" customFormat="1" ht="13">
      <c r="A507" s="376" t="s">
        <v>270</v>
      </c>
      <c r="B507" s="674"/>
      <c r="C507" s="674"/>
      <c r="D507" s="674"/>
      <c r="E507" s="674"/>
      <c r="F507" s="674"/>
      <c r="G507" s="674"/>
      <c r="H507" s="674"/>
      <c r="I507" s="674"/>
      <c r="J507" s="674"/>
      <c r="K507" s="674"/>
      <c r="L507" s="674"/>
      <c r="M507" s="676"/>
      <c r="N507" s="676"/>
      <c r="O507" s="675"/>
      <c r="P507" s="674"/>
      <c r="Q507" s="674"/>
      <c r="R507" s="674"/>
      <c r="S507" s="674"/>
      <c r="T507" s="675"/>
      <c r="U507" s="674"/>
      <c r="V507" s="674"/>
      <c r="W507" s="674"/>
      <c r="X507" s="674"/>
      <c r="Y507" s="674"/>
      <c r="Z507" s="467"/>
      <c r="AA507" s="468"/>
      <c r="AB507" s="384"/>
      <c r="AC507" s="384"/>
      <c r="AD507" s="384"/>
      <c r="AE507" s="384"/>
      <c r="AF507" s="384"/>
      <c r="AG507" s="384"/>
      <c r="AH507" s="384"/>
      <c r="AI507" s="384"/>
      <c r="AJ507" s="384"/>
      <c r="AK507" s="384"/>
      <c r="AL507" s="384"/>
      <c r="AM507" s="384"/>
      <c r="AN507" s="384"/>
    </row>
    <row r="508" spans="1:40" s="9" customFormat="1" ht="12.5">
      <c r="A508" s="389" t="s">
        <v>256</v>
      </c>
      <c r="B508" s="674"/>
      <c r="C508" s="674"/>
      <c r="D508" s="674"/>
      <c r="E508" s="674"/>
      <c r="F508" s="674"/>
      <c r="G508" s="674"/>
      <c r="H508" s="674"/>
      <c r="I508" s="674"/>
      <c r="J508" s="674"/>
      <c r="K508" s="674"/>
      <c r="L508" s="674"/>
      <c r="M508" s="676"/>
      <c r="N508" s="676"/>
      <c r="O508" s="675"/>
      <c r="P508" s="674"/>
      <c r="Q508" s="674"/>
      <c r="R508" s="674"/>
      <c r="S508" s="674"/>
      <c r="T508" s="674"/>
      <c r="U508" s="674"/>
      <c r="V508" s="674"/>
      <c r="W508" s="674"/>
      <c r="X508" s="674"/>
      <c r="Y508" s="467"/>
      <c r="Z508" s="468"/>
      <c r="AA508" s="384"/>
      <c r="AB508" s="384"/>
      <c r="AC508" s="384"/>
      <c r="AD508" s="384"/>
      <c r="AE508" s="384">
        <v>1439.7</v>
      </c>
      <c r="AF508" s="384">
        <v>1521.5</v>
      </c>
      <c r="AG508" s="384">
        <v>1458.8</v>
      </c>
      <c r="AH508" s="384">
        <v>1506.1</v>
      </c>
      <c r="AI508" s="384">
        <v>1643.9</v>
      </c>
      <c r="AJ508" s="384">
        <v>1778.2</v>
      </c>
      <c r="AK508" s="384">
        <v>1930.9</v>
      </c>
      <c r="AL508" s="384">
        <v>2096.3000000000002</v>
      </c>
      <c r="AM508" s="384"/>
      <c r="AN508" s="384"/>
    </row>
    <row r="509" spans="1:40" s="9" customFormat="1" ht="12.5" hidden="1">
      <c r="A509" s="389" t="s">
        <v>257</v>
      </c>
      <c r="B509" s="674"/>
      <c r="C509" s="674"/>
      <c r="D509" s="674"/>
      <c r="E509" s="674"/>
      <c r="F509" s="674"/>
      <c r="G509" s="674"/>
      <c r="H509" s="674"/>
      <c r="I509" s="674"/>
      <c r="J509" s="674"/>
      <c r="K509" s="674"/>
      <c r="L509" s="674"/>
      <c r="M509" s="676"/>
      <c r="N509" s="676"/>
      <c r="O509" s="675"/>
      <c r="P509" s="674"/>
      <c r="Q509" s="674"/>
      <c r="R509" s="674"/>
      <c r="S509" s="674"/>
      <c r="T509" s="675"/>
      <c r="U509" s="674"/>
      <c r="V509" s="674"/>
      <c r="W509" s="674"/>
      <c r="X509" s="674"/>
      <c r="Y509" s="674"/>
      <c r="Z509" s="467"/>
      <c r="AA509" s="468"/>
      <c r="AB509" s="384"/>
      <c r="AC509" s="384"/>
      <c r="AD509" s="384"/>
      <c r="AE509" s="384"/>
      <c r="AF509" s="384"/>
      <c r="AG509" s="384"/>
      <c r="AH509" s="384"/>
      <c r="AI509" s="384"/>
      <c r="AJ509" s="384"/>
      <c r="AK509" s="384"/>
      <c r="AL509" s="384"/>
      <c r="AM509" s="384"/>
      <c r="AN509" s="384"/>
    </row>
    <row r="510" spans="1:40" s="9" customFormat="1" ht="12.5" hidden="1">
      <c r="A510" s="389" t="s">
        <v>258</v>
      </c>
      <c r="B510" s="674"/>
      <c r="C510" s="674"/>
      <c r="D510" s="674"/>
      <c r="E510" s="674"/>
      <c r="F510" s="674"/>
      <c r="G510" s="674"/>
      <c r="H510" s="674"/>
      <c r="I510" s="674"/>
      <c r="J510" s="674"/>
      <c r="K510" s="674"/>
      <c r="L510" s="674"/>
      <c r="M510" s="676"/>
      <c r="N510" s="676"/>
      <c r="O510" s="675"/>
      <c r="P510" s="674"/>
      <c r="Q510" s="674"/>
      <c r="R510" s="674"/>
      <c r="S510" s="674"/>
      <c r="T510" s="675"/>
      <c r="U510" s="674"/>
      <c r="V510" s="674"/>
      <c r="W510" s="674"/>
      <c r="X510" s="674"/>
      <c r="Y510" s="674"/>
      <c r="Z510" s="467"/>
      <c r="AA510" s="468"/>
      <c r="AB510" s="384"/>
      <c r="AC510" s="384"/>
      <c r="AD510" s="384"/>
      <c r="AE510" s="384"/>
      <c r="AF510" s="384"/>
      <c r="AG510" s="384"/>
      <c r="AH510" s="384"/>
      <c r="AI510" s="384"/>
      <c r="AJ510" s="384"/>
      <c r="AK510" s="384"/>
      <c r="AL510" s="384"/>
      <c r="AM510" s="384"/>
      <c r="AN510" s="384"/>
    </row>
    <row r="511" spans="1:40" s="9" customFormat="1" ht="12.5" hidden="1">
      <c r="A511" s="389" t="s">
        <v>259</v>
      </c>
      <c r="B511" s="674"/>
      <c r="C511" s="674"/>
      <c r="D511" s="674"/>
      <c r="E511" s="674"/>
      <c r="F511" s="674"/>
      <c r="G511" s="674"/>
      <c r="H511" s="674"/>
      <c r="I511" s="674"/>
      <c r="J511" s="674"/>
      <c r="K511" s="674"/>
      <c r="L511" s="674"/>
      <c r="M511" s="676"/>
      <c r="N511" s="676"/>
      <c r="O511" s="675"/>
      <c r="P511" s="674"/>
      <c r="Q511" s="674"/>
      <c r="R511" s="674"/>
      <c r="S511" s="674"/>
      <c r="T511" s="675"/>
      <c r="U511" s="674"/>
      <c r="V511" s="674"/>
      <c r="W511" s="674"/>
      <c r="X511" s="674"/>
      <c r="Y511" s="674"/>
      <c r="Z511" s="467"/>
      <c r="AA511" s="468"/>
      <c r="AB511" s="384"/>
      <c r="AC511" s="384"/>
      <c r="AD511" s="384"/>
      <c r="AE511" s="384"/>
      <c r="AF511" s="384"/>
      <c r="AG511" s="384"/>
      <c r="AH511" s="384"/>
      <c r="AI511" s="384"/>
      <c r="AJ511" s="384"/>
      <c r="AK511" s="384"/>
      <c r="AL511" s="384"/>
      <c r="AM511" s="384"/>
      <c r="AN511" s="384"/>
    </row>
    <row r="512" spans="1:40" s="9" customFormat="1" ht="12.5">
      <c r="A512" s="389"/>
      <c r="B512" s="674"/>
      <c r="C512" s="674"/>
      <c r="D512" s="674"/>
      <c r="E512" s="674"/>
      <c r="F512" s="674"/>
      <c r="G512" s="674"/>
      <c r="H512" s="674"/>
      <c r="I512" s="674"/>
      <c r="J512" s="674"/>
      <c r="K512" s="674"/>
      <c r="L512" s="674"/>
      <c r="M512" s="676"/>
      <c r="N512" s="676"/>
      <c r="O512" s="675"/>
      <c r="P512" s="674"/>
      <c r="Q512" s="674"/>
      <c r="R512" s="674"/>
      <c r="S512" s="674"/>
      <c r="T512" s="675"/>
      <c r="U512" s="674"/>
      <c r="V512" s="674"/>
      <c r="W512" s="674"/>
      <c r="X512" s="674"/>
      <c r="Y512" s="674"/>
      <c r="Z512" s="467"/>
      <c r="AA512" s="468"/>
      <c r="AB512" s="384"/>
      <c r="AC512" s="384"/>
      <c r="AD512" s="384"/>
      <c r="AE512" s="384"/>
      <c r="AF512" s="384"/>
      <c r="AG512" s="384"/>
      <c r="AH512" s="384"/>
      <c r="AI512" s="384"/>
      <c r="AJ512" s="384"/>
      <c r="AK512" s="384"/>
      <c r="AL512" s="384"/>
      <c r="AM512" s="384"/>
      <c r="AN512" s="384"/>
    </row>
    <row r="513" spans="1:40" s="9" customFormat="1" ht="13">
      <c r="A513" s="376" t="s">
        <v>271</v>
      </c>
      <c r="B513" s="674"/>
      <c r="C513" s="674"/>
      <c r="D513" s="674"/>
      <c r="E513" s="674"/>
      <c r="F513" s="674"/>
      <c r="G513" s="674"/>
      <c r="H513" s="674"/>
      <c r="I513" s="674"/>
      <c r="J513" s="674"/>
      <c r="K513" s="674"/>
      <c r="L513" s="674"/>
      <c r="M513" s="676"/>
      <c r="N513" s="676"/>
      <c r="O513" s="675"/>
      <c r="P513" s="674"/>
      <c r="Q513" s="674"/>
      <c r="R513" s="674"/>
      <c r="S513" s="674"/>
      <c r="T513" s="675"/>
      <c r="U513" s="674"/>
      <c r="V513" s="674"/>
      <c r="W513" s="674"/>
      <c r="X513" s="674"/>
      <c r="Y513" s="674"/>
      <c r="Z513" s="467"/>
      <c r="AA513" s="468"/>
      <c r="AB513" s="384"/>
      <c r="AC513" s="384"/>
      <c r="AD513" s="384"/>
      <c r="AE513" s="384"/>
      <c r="AF513" s="384"/>
      <c r="AG513" s="384"/>
      <c r="AH513" s="384"/>
      <c r="AI513" s="384"/>
      <c r="AJ513" s="384"/>
      <c r="AK513" s="384"/>
      <c r="AL513" s="384"/>
      <c r="AM513" s="384"/>
      <c r="AN513" s="384"/>
    </row>
    <row r="514" spans="1:40" s="9" customFormat="1" ht="12.5">
      <c r="A514" s="389" t="s">
        <v>256</v>
      </c>
      <c r="B514" s="674"/>
      <c r="C514" s="674"/>
      <c r="D514" s="674"/>
      <c r="E514" s="674"/>
      <c r="F514" s="674"/>
      <c r="G514" s="674"/>
      <c r="H514" s="674"/>
      <c r="I514" s="674"/>
      <c r="J514" s="674"/>
      <c r="K514" s="674"/>
      <c r="L514" s="674"/>
      <c r="M514" s="676"/>
      <c r="N514" s="676"/>
      <c r="O514" s="675"/>
      <c r="P514" s="674"/>
      <c r="Q514" s="674"/>
      <c r="R514" s="674"/>
      <c r="S514" s="674"/>
      <c r="T514" s="675"/>
      <c r="U514" s="674"/>
      <c r="V514" s="674"/>
      <c r="W514" s="674"/>
      <c r="X514" s="674"/>
      <c r="Y514" s="674"/>
      <c r="Z514" s="467"/>
      <c r="AA514" s="468"/>
      <c r="AB514" s="384"/>
      <c r="AC514" s="384"/>
      <c r="AD514" s="384"/>
      <c r="AE514" s="384">
        <v>1166.9000000000001</v>
      </c>
      <c r="AF514" s="384">
        <v>1243.9000000000001</v>
      </c>
      <c r="AG514" s="384">
        <v>1386</v>
      </c>
      <c r="AH514" s="384">
        <v>1556.7</v>
      </c>
      <c r="AI514" s="384">
        <v>1747.7</v>
      </c>
      <c r="AJ514" s="384">
        <v>1944.5</v>
      </c>
      <c r="AK514" s="384">
        <v>2131.3000000000002</v>
      </c>
      <c r="AL514" s="384">
        <v>2335.6999999999998</v>
      </c>
      <c r="AM514" s="384"/>
      <c r="AN514" s="384"/>
    </row>
    <row r="515" spans="1:40" s="9" customFormat="1" ht="12.5" hidden="1">
      <c r="A515" s="389" t="s">
        <v>257</v>
      </c>
      <c r="B515" s="674"/>
      <c r="C515" s="674"/>
      <c r="D515" s="674"/>
      <c r="E515" s="674"/>
      <c r="F515" s="674"/>
      <c r="G515" s="674"/>
      <c r="H515" s="674"/>
      <c r="I515" s="674"/>
      <c r="J515" s="674"/>
      <c r="K515" s="674"/>
      <c r="L515" s="674"/>
      <c r="M515" s="676"/>
      <c r="N515" s="676"/>
      <c r="O515" s="675"/>
      <c r="P515" s="674"/>
      <c r="Q515" s="674"/>
      <c r="R515" s="674"/>
      <c r="S515" s="674"/>
      <c r="T515" s="675"/>
      <c r="U515" s="674"/>
      <c r="V515" s="674"/>
      <c r="W515" s="674"/>
      <c r="X515" s="674"/>
      <c r="Y515" s="674"/>
      <c r="Z515" s="467"/>
      <c r="AA515" s="468"/>
      <c r="AB515" s="384"/>
      <c r="AC515" s="384"/>
      <c r="AD515" s="384"/>
      <c r="AE515" s="384"/>
      <c r="AF515" s="384"/>
      <c r="AG515" s="384"/>
      <c r="AH515" s="384"/>
      <c r="AI515" s="384"/>
      <c r="AJ515" s="384"/>
      <c r="AK515" s="384"/>
      <c r="AL515" s="384"/>
      <c r="AM515" s="384"/>
      <c r="AN515" s="384"/>
    </row>
    <row r="516" spans="1:40" s="9" customFormat="1" ht="12.5" hidden="1">
      <c r="A516" s="389" t="s">
        <v>258</v>
      </c>
      <c r="B516" s="674"/>
      <c r="C516" s="674"/>
      <c r="D516" s="674"/>
      <c r="E516" s="674"/>
      <c r="F516" s="674"/>
      <c r="G516" s="674"/>
      <c r="H516" s="674"/>
      <c r="I516" s="674"/>
      <c r="J516" s="674"/>
      <c r="K516" s="674"/>
      <c r="L516" s="674"/>
      <c r="M516" s="676"/>
      <c r="N516" s="676"/>
      <c r="O516" s="675"/>
      <c r="P516" s="674"/>
      <c r="Q516" s="674"/>
      <c r="R516" s="674"/>
      <c r="S516" s="674"/>
      <c r="T516" s="675"/>
      <c r="U516" s="674"/>
      <c r="V516" s="674"/>
      <c r="W516" s="674"/>
      <c r="X516" s="674"/>
      <c r="Y516" s="674"/>
      <c r="Z516" s="467"/>
      <c r="AA516" s="468"/>
      <c r="AB516" s="384"/>
      <c r="AC516" s="384"/>
      <c r="AD516" s="384"/>
      <c r="AE516" s="384"/>
      <c r="AF516" s="384"/>
      <c r="AG516" s="384"/>
      <c r="AH516" s="384"/>
      <c r="AI516" s="384"/>
      <c r="AJ516" s="384"/>
      <c r="AK516" s="384"/>
      <c r="AL516" s="384"/>
      <c r="AM516" s="384"/>
      <c r="AN516" s="384"/>
    </row>
    <row r="517" spans="1:40" s="9" customFormat="1" ht="12.5" hidden="1">
      <c r="A517" s="389" t="s">
        <v>259</v>
      </c>
      <c r="B517" s="674"/>
      <c r="C517" s="674"/>
      <c r="D517" s="674"/>
      <c r="E517" s="674"/>
      <c r="F517" s="674"/>
      <c r="G517" s="674"/>
      <c r="H517" s="674"/>
      <c r="I517" s="674"/>
      <c r="J517" s="674"/>
      <c r="K517" s="674"/>
      <c r="L517" s="674"/>
      <c r="M517" s="676"/>
      <c r="N517" s="676"/>
      <c r="O517" s="675"/>
      <c r="P517" s="674"/>
      <c r="Q517" s="674"/>
      <c r="R517" s="674"/>
      <c r="S517" s="674"/>
      <c r="T517" s="675"/>
      <c r="U517" s="674"/>
      <c r="V517" s="674"/>
      <c r="W517" s="674"/>
      <c r="X517" s="674"/>
      <c r="Y517" s="674"/>
      <c r="Z517" s="467"/>
      <c r="AA517" s="468"/>
      <c r="AB517" s="384"/>
      <c r="AC517" s="384"/>
      <c r="AD517" s="384"/>
      <c r="AE517" s="384"/>
      <c r="AF517" s="384"/>
      <c r="AG517" s="384"/>
      <c r="AH517" s="384"/>
      <c r="AI517" s="384"/>
      <c r="AJ517" s="384"/>
      <c r="AK517" s="384"/>
      <c r="AL517" s="384"/>
      <c r="AM517" s="384"/>
      <c r="AN517" s="384"/>
    </row>
    <row r="518" spans="1:40" s="9" customFormat="1" ht="12.5">
      <c r="A518" s="389"/>
      <c r="B518" s="674"/>
      <c r="C518" s="674"/>
      <c r="D518" s="674"/>
      <c r="E518" s="674"/>
      <c r="F518" s="674"/>
      <c r="G518" s="674"/>
      <c r="H518" s="674"/>
      <c r="I518" s="674"/>
      <c r="J518" s="674"/>
      <c r="K518" s="674"/>
      <c r="L518" s="674"/>
      <c r="M518" s="676"/>
      <c r="N518" s="676"/>
      <c r="O518" s="675"/>
      <c r="P518" s="674"/>
      <c r="Q518" s="674"/>
      <c r="R518" s="674"/>
      <c r="S518" s="674"/>
      <c r="T518" s="675"/>
      <c r="U518" s="674"/>
      <c r="V518" s="674"/>
      <c r="W518" s="674"/>
      <c r="X518" s="674"/>
      <c r="Y518" s="674"/>
      <c r="Z518" s="467"/>
      <c r="AA518" s="468"/>
      <c r="AB518" s="384"/>
      <c r="AC518" s="384"/>
      <c r="AD518" s="384"/>
      <c r="AE518" s="384"/>
      <c r="AF518" s="384"/>
      <c r="AG518" s="384"/>
      <c r="AH518" s="384"/>
      <c r="AI518" s="384"/>
      <c r="AJ518" s="384"/>
      <c r="AK518" s="384"/>
      <c r="AL518" s="384"/>
      <c r="AM518" s="384"/>
      <c r="AN518" s="384"/>
    </row>
    <row r="519" spans="1:40" s="9" customFormat="1" ht="13">
      <c r="A519" s="376" t="s">
        <v>272</v>
      </c>
      <c r="B519" s="674"/>
      <c r="C519" s="674"/>
      <c r="D519" s="674"/>
      <c r="E519" s="674"/>
      <c r="F519" s="674"/>
      <c r="G519" s="674"/>
      <c r="H519" s="674"/>
      <c r="I519" s="674"/>
      <c r="J519" s="674"/>
      <c r="K519" s="674"/>
      <c r="L519" s="674"/>
      <c r="M519" s="676"/>
      <c r="N519" s="676"/>
      <c r="O519" s="675"/>
      <c r="P519" s="674"/>
      <c r="Q519" s="674"/>
      <c r="R519" s="674"/>
      <c r="S519" s="674"/>
      <c r="T519" s="675"/>
      <c r="U519" s="674"/>
      <c r="V519" s="674"/>
      <c r="W519" s="674"/>
      <c r="X519" s="674"/>
      <c r="Y519" s="674"/>
      <c r="Z519" s="674"/>
      <c r="AA519" s="468"/>
      <c r="AB519" s="384"/>
      <c r="AC519" s="384"/>
      <c r="AD519" s="384"/>
      <c r="AE519" s="384"/>
      <c r="AF519" s="384"/>
      <c r="AG519" s="384"/>
      <c r="AH519" s="384"/>
      <c r="AI519" s="384"/>
      <c r="AJ519" s="384"/>
      <c r="AK519" s="384"/>
      <c r="AL519" s="384"/>
      <c r="AM519" s="384"/>
      <c r="AN519" s="384"/>
    </row>
    <row r="520" spans="1:40" s="9" customFormat="1" ht="12.5">
      <c r="A520" s="389" t="s">
        <v>256</v>
      </c>
      <c r="B520" s="674"/>
      <c r="C520" s="674"/>
      <c r="D520" s="674"/>
      <c r="E520" s="674"/>
      <c r="F520" s="674"/>
      <c r="G520" s="674"/>
      <c r="H520" s="674"/>
      <c r="I520" s="674"/>
      <c r="J520" s="674"/>
      <c r="K520" s="674"/>
      <c r="L520" s="674"/>
      <c r="M520" s="676"/>
      <c r="N520" s="676"/>
      <c r="O520" s="675"/>
      <c r="P520" s="674"/>
      <c r="Q520" s="674"/>
      <c r="R520" s="674"/>
      <c r="S520" s="674"/>
      <c r="T520" s="675"/>
      <c r="U520" s="674"/>
      <c r="V520" s="674"/>
      <c r="W520" s="674"/>
      <c r="X520" s="674"/>
      <c r="Y520" s="674"/>
      <c r="Z520" s="674"/>
      <c r="AA520" s="468"/>
      <c r="AB520" s="146"/>
      <c r="AC520" s="146"/>
      <c r="AD520" s="146"/>
      <c r="AE520" s="146">
        <v>2076</v>
      </c>
      <c r="AF520" s="146">
        <v>2166.1</v>
      </c>
      <c r="AG520" s="146">
        <v>2194.4</v>
      </c>
      <c r="AH520" s="146">
        <v>2338</v>
      </c>
      <c r="AI520" s="146">
        <v>2508.1</v>
      </c>
      <c r="AJ520" s="146">
        <v>2666.5</v>
      </c>
      <c r="AK520" s="146">
        <v>2827.2</v>
      </c>
      <c r="AL520" s="146">
        <v>2996.9</v>
      </c>
      <c r="AM520" s="146"/>
      <c r="AN520" s="146"/>
    </row>
    <row r="521" spans="1:40" s="9" customFormat="1" ht="12.5" hidden="1">
      <c r="A521" s="389" t="s">
        <v>257</v>
      </c>
      <c r="B521" s="674"/>
      <c r="C521" s="674"/>
      <c r="D521" s="674"/>
      <c r="E521" s="674"/>
      <c r="F521" s="674"/>
      <c r="G521" s="674"/>
      <c r="H521" s="674"/>
      <c r="I521" s="674"/>
      <c r="J521" s="674"/>
      <c r="K521" s="674"/>
      <c r="L521" s="674"/>
      <c r="M521" s="676"/>
      <c r="N521" s="676"/>
      <c r="O521" s="675"/>
      <c r="P521" s="674"/>
      <c r="Q521" s="674"/>
      <c r="R521" s="674"/>
      <c r="S521" s="674"/>
      <c r="T521" s="675"/>
      <c r="U521" s="674"/>
      <c r="V521" s="674"/>
      <c r="W521" s="674"/>
      <c r="X521" s="674"/>
      <c r="Y521" s="674"/>
      <c r="Z521" s="674"/>
      <c r="AA521" s="468"/>
      <c r="AB521" s="146"/>
      <c r="AC521" s="146"/>
      <c r="AD521" s="146"/>
      <c r="AE521" s="146"/>
      <c r="AF521" s="146"/>
      <c r="AG521" s="146"/>
      <c r="AH521" s="146"/>
      <c r="AI521" s="146"/>
      <c r="AJ521" s="146"/>
      <c r="AK521" s="146"/>
      <c r="AL521" s="146"/>
      <c r="AM521" s="146"/>
      <c r="AN521" s="146"/>
    </row>
    <row r="522" spans="1:40" s="9" customFormat="1" ht="12.5" hidden="1">
      <c r="A522" s="389" t="s">
        <v>258</v>
      </c>
      <c r="B522" s="674"/>
      <c r="C522" s="674"/>
      <c r="D522" s="674"/>
      <c r="E522" s="674"/>
      <c r="F522" s="674"/>
      <c r="G522" s="674"/>
      <c r="H522" s="674"/>
      <c r="I522" s="674"/>
      <c r="J522" s="674"/>
      <c r="K522" s="674"/>
      <c r="L522" s="674"/>
      <c r="M522" s="676"/>
      <c r="N522" s="676"/>
      <c r="O522" s="675"/>
      <c r="P522" s="674"/>
      <c r="Q522" s="674"/>
      <c r="R522" s="674"/>
      <c r="S522" s="674"/>
      <c r="T522" s="675"/>
      <c r="U522" s="674"/>
      <c r="V522" s="674"/>
      <c r="W522" s="674"/>
      <c r="X522" s="674"/>
      <c r="Y522" s="674"/>
      <c r="Z522" s="674"/>
      <c r="AA522" s="468"/>
      <c r="AB522" s="146"/>
      <c r="AC522" s="146"/>
      <c r="AD522" s="146"/>
      <c r="AE522" s="146"/>
      <c r="AF522" s="146"/>
      <c r="AG522" s="146"/>
      <c r="AH522" s="146"/>
      <c r="AI522" s="146"/>
      <c r="AJ522" s="146"/>
      <c r="AK522" s="146"/>
      <c r="AL522" s="146"/>
      <c r="AM522" s="146"/>
      <c r="AN522" s="146"/>
    </row>
    <row r="523" spans="1:40" s="9" customFormat="1" ht="12.5" hidden="1">
      <c r="A523" s="389" t="s">
        <v>259</v>
      </c>
      <c r="B523" s="674"/>
      <c r="C523" s="674"/>
      <c r="D523" s="674"/>
      <c r="E523" s="674"/>
      <c r="F523" s="674"/>
      <c r="G523" s="674"/>
      <c r="H523" s="674"/>
      <c r="I523" s="674"/>
      <c r="J523" s="674"/>
      <c r="K523" s="674"/>
      <c r="L523" s="674"/>
      <c r="M523" s="676"/>
      <c r="N523" s="676"/>
      <c r="O523" s="675"/>
      <c r="P523" s="674"/>
      <c r="Q523" s="674"/>
      <c r="R523" s="674"/>
      <c r="S523" s="674"/>
      <c r="T523" s="675"/>
      <c r="U523" s="674"/>
      <c r="V523" s="674"/>
      <c r="W523" s="674"/>
      <c r="X523" s="674"/>
      <c r="Y523" s="674"/>
      <c r="Z523" s="674"/>
      <c r="AA523" s="468"/>
      <c r="AB523" s="146"/>
      <c r="AC523" s="146"/>
      <c r="AD523" s="146"/>
      <c r="AE523" s="146"/>
      <c r="AF523" s="146"/>
      <c r="AG523" s="146"/>
      <c r="AH523" s="146"/>
      <c r="AI523" s="146"/>
      <c r="AJ523" s="146"/>
      <c r="AK523" s="146"/>
      <c r="AL523" s="146"/>
      <c r="AM523" s="146"/>
      <c r="AN523" s="146"/>
    </row>
    <row r="524" spans="1:40" s="9" customFormat="1" ht="12.5">
      <c r="A524" s="389"/>
      <c r="B524" s="674"/>
      <c r="C524" s="674"/>
      <c r="D524" s="674"/>
      <c r="E524" s="674"/>
      <c r="F524" s="674"/>
      <c r="G524" s="674"/>
      <c r="H524" s="674"/>
      <c r="I524" s="674"/>
      <c r="J524" s="674"/>
      <c r="K524" s="674"/>
      <c r="L524" s="674"/>
      <c r="M524" s="676"/>
      <c r="N524" s="676"/>
      <c r="O524" s="675"/>
      <c r="P524" s="674"/>
      <c r="Q524" s="674"/>
      <c r="R524" s="674"/>
      <c r="S524" s="674"/>
      <c r="T524" s="675"/>
      <c r="U524" s="674"/>
      <c r="V524" s="674"/>
      <c r="W524" s="674"/>
      <c r="X524" s="674"/>
      <c r="Y524" s="674"/>
      <c r="Z524" s="467"/>
      <c r="AA524" s="468"/>
      <c r="AB524" s="384"/>
      <c r="AC524" s="384"/>
      <c r="AD524" s="384"/>
      <c r="AE524" s="384"/>
      <c r="AF524" s="384"/>
      <c r="AG524" s="384"/>
      <c r="AH524" s="384"/>
      <c r="AI524" s="384"/>
      <c r="AJ524" s="384"/>
      <c r="AK524" s="384"/>
      <c r="AL524" s="384"/>
      <c r="AM524" s="384"/>
      <c r="AN524" s="384"/>
    </row>
    <row r="525" spans="1:40" s="9" customFormat="1" ht="13">
      <c r="A525" s="376" t="s">
        <v>273</v>
      </c>
      <c r="B525" s="674"/>
      <c r="C525" s="674"/>
      <c r="D525" s="674"/>
      <c r="E525" s="674"/>
      <c r="F525" s="674"/>
      <c r="G525" s="674"/>
      <c r="H525" s="674"/>
      <c r="I525" s="674"/>
      <c r="J525" s="674"/>
      <c r="K525" s="674"/>
      <c r="L525" s="674"/>
      <c r="M525" s="676"/>
      <c r="N525" s="676"/>
      <c r="O525" s="675"/>
      <c r="P525" s="674"/>
      <c r="Q525" s="674"/>
      <c r="R525" s="674"/>
      <c r="S525" s="674"/>
      <c r="T525" s="675"/>
      <c r="U525" s="674"/>
      <c r="V525" s="674"/>
      <c r="W525" s="674"/>
      <c r="X525" s="674"/>
      <c r="Y525" s="674"/>
      <c r="Z525" s="467"/>
      <c r="AA525" s="468"/>
      <c r="AB525" s="384"/>
      <c r="AC525" s="384"/>
      <c r="AD525" s="384"/>
      <c r="AE525" s="384"/>
      <c r="AF525" s="384"/>
      <c r="AG525" s="384"/>
      <c r="AH525" s="384"/>
      <c r="AI525" s="384"/>
      <c r="AJ525" s="384"/>
      <c r="AK525" s="384"/>
      <c r="AL525" s="384"/>
      <c r="AM525" s="384"/>
      <c r="AN525" s="384"/>
    </row>
    <row r="526" spans="1:40" s="9" customFormat="1" ht="12.5">
      <c r="A526" s="389" t="s">
        <v>256</v>
      </c>
      <c r="B526" s="674"/>
      <c r="C526" s="674"/>
      <c r="D526" s="674"/>
      <c r="E526" s="674"/>
      <c r="F526" s="674"/>
      <c r="G526" s="674"/>
      <c r="H526" s="674"/>
      <c r="I526" s="674"/>
      <c r="J526" s="674"/>
      <c r="K526" s="674"/>
      <c r="L526" s="674"/>
      <c r="M526" s="676"/>
      <c r="N526" s="676"/>
      <c r="O526" s="675"/>
      <c r="P526" s="674"/>
      <c r="Q526" s="674"/>
      <c r="R526" s="674"/>
      <c r="S526" s="674"/>
      <c r="T526" s="675"/>
      <c r="U526" s="674"/>
      <c r="V526" s="674"/>
      <c r="W526" s="674"/>
      <c r="X526" s="674"/>
      <c r="Y526" s="674"/>
      <c r="Z526" s="467"/>
      <c r="AA526" s="468"/>
      <c r="AB526" s="384"/>
      <c r="AC526" s="384"/>
      <c r="AD526" s="384"/>
      <c r="AE526" s="384">
        <v>4741.3999999999996</v>
      </c>
      <c r="AF526" s="384">
        <v>5000.8999999999996</v>
      </c>
      <c r="AG526" s="384">
        <v>5254</v>
      </c>
      <c r="AH526" s="384">
        <v>5494.9</v>
      </c>
      <c r="AI526" s="384">
        <v>5883.3</v>
      </c>
      <c r="AJ526" s="384">
        <v>6254.9</v>
      </c>
      <c r="AK526" s="384">
        <v>6631.8</v>
      </c>
      <c r="AL526" s="384">
        <v>7030</v>
      </c>
      <c r="AM526" s="384"/>
      <c r="AN526" s="384"/>
    </row>
    <row r="527" spans="1:40" s="9" customFormat="1" ht="12.5" hidden="1">
      <c r="A527" s="389" t="s">
        <v>257</v>
      </c>
      <c r="B527" s="674"/>
      <c r="C527" s="674"/>
      <c r="D527" s="674"/>
      <c r="E527" s="674"/>
      <c r="F527" s="674"/>
      <c r="G527" s="674"/>
      <c r="H527" s="674"/>
      <c r="I527" s="674"/>
      <c r="J527" s="674"/>
      <c r="K527" s="674"/>
      <c r="L527" s="674"/>
      <c r="M527" s="676"/>
      <c r="N527" s="676"/>
      <c r="O527" s="675"/>
      <c r="P527" s="674"/>
      <c r="Q527" s="674"/>
      <c r="R527" s="674"/>
      <c r="S527" s="674"/>
      <c r="T527" s="675"/>
      <c r="U527" s="674"/>
      <c r="V527" s="674"/>
      <c r="W527" s="674"/>
      <c r="X527" s="674"/>
      <c r="Y527" s="674"/>
      <c r="Z527" s="467"/>
      <c r="AA527" s="468"/>
      <c r="AB527" s="384"/>
      <c r="AC527" s="384"/>
      <c r="AD527" s="384"/>
      <c r="AE527" s="384"/>
      <c r="AF527" s="384"/>
      <c r="AG527" s="384"/>
      <c r="AH527" s="384"/>
      <c r="AI527" s="384"/>
      <c r="AJ527" s="384"/>
      <c r="AK527" s="384"/>
      <c r="AL527" s="384"/>
      <c r="AM527" s="384"/>
      <c r="AN527" s="384"/>
    </row>
    <row r="528" spans="1:40" s="9" customFormat="1" ht="12.5" hidden="1">
      <c r="A528" s="389" t="s">
        <v>258</v>
      </c>
      <c r="B528" s="674"/>
      <c r="C528" s="674"/>
      <c r="D528" s="674"/>
      <c r="E528" s="674"/>
      <c r="F528" s="674"/>
      <c r="G528" s="674"/>
      <c r="H528" s="674"/>
      <c r="I528" s="674"/>
      <c r="J528" s="674"/>
      <c r="K528" s="674"/>
      <c r="L528" s="674"/>
      <c r="M528" s="676"/>
      <c r="N528" s="676"/>
      <c r="O528" s="675"/>
      <c r="P528" s="674"/>
      <c r="Q528" s="674"/>
      <c r="R528" s="674"/>
      <c r="S528" s="674"/>
      <c r="T528" s="675"/>
      <c r="U528" s="674"/>
      <c r="V528" s="674"/>
      <c r="W528" s="674"/>
      <c r="X528" s="674"/>
      <c r="Y528" s="674"/>
      <c r="Z528" s="467"/>
      <c r="AA528" s="468"/>
      <c r="AB528" s="384"/>
      <c r="AC528" s="384"/>
      <c r="AD528" s="384"/>
      <c r="AE528" s="384"/>
      <c r="AF528" s="384"/>
      <c r="AG528" s="384"/>
      <c r="AH528" s="384"/>
      <c r="AI528" s="384"/>
      <c r="AJ528" s="384"/>
      <c r="AK528" s="384"/>
      <c r="AL528" s="384"/>
      <c r="AM528" s="384"/>
      <c r="AN528" s="384"/>
    </row>
    <row r="529" spans="1:40" s="9" customFormat="1" ht="12.5" hidden="1">
      <c r="A529" s="389" t="s">
        <v>259</v>
      </c>
      <c r="B529" s="674"/>
      <c r="C529" s="674"/>
      <c r="D529" s="674"/>
      <c r="E529" s="674"/>
      <c r="F529" s="674"/>
      <c r="G529" s="674"/>
      <c r="H529" s="674"/>
      <c r="I529" s="674"/>
      <c r="J529" s="674"/>
      <c r="K529" s="674"/>
      <c r="L529" s="674"/>
      <c r="M529" s="676"/>
      <c r="N529" s="676"/>
      <c r="O529" s="675"/>
      <c r="P529" s="674"/>
      <c r="Q529" s="674"/>
      <c r="R529" s="674"/>
      <c r="S529" s="674"/>
      <c r="T529" s="675"/>
      <c r="U529" s="674"/>
      <c r="V529" s="674"/>
      <c r="W529" s="674"/>
      <c r="X529" s="674"/>
      <c r="Y529" s="674"/>
      <c r="Z529" s="467"/>
      <c r="AA529" s="468"/>
      <c r="AB529" s="384"/>
      <c r="AC529" s="384"/>
      <c r="AD529" s="384"/>
      <c r="AE529" s="384"/>
      <c r="AF529" s="384"/>
      <c r="AG529" s="384"/>
      <c r="AH529" s="384"/>
      <c r="AI529" s="384"/>
      <c r="AJ529" s="384"/>
      <c r="AK529" s="384"/>
      <c r="AL529" s="384"/>
      <c r="AM529" s="384"/>
      <c r="AN529" s="384"/>
    </row>
    <row r="530" spans="1:40" s="9" customFormat="1" ht="12.5">
      <c r="A530" s="389"/>
      <c r="B530" s="674"/>
      <c r="C530" s="674"/>
      <c r="D530" s="674"/>
      <c r="E530" s="674"/>
      <c r="F530" s="674"/>
      <c r="G530" s="674"/>
      <c r="H530" s="674"/>
      <c r="I530" s="674"/>
      <c r="J530" s="674"/>
      <c r="K530" s="674"/>
      <c r="L530" s="674"/>
      <c r="M530" s="676"/>
      <c r="N530" s="676"/>
      <c r="O530" s="675"/>
      <c r="P530" s="674"/>
      <c r="Q530" s="674"/>
      <c r="R530" s="674"/>
      <c r="S530" s="674"/>
      <c r="T530" s="675"/>
      <c r="U530" s="674"/>
      <c r="V530" s="674"/>
      <c r="W530" s="674"/>
      <c r="X530" s="674"/>
      <c r="Y530" s="674"/>
      <c r="Z530" s="467"/>
      <c r="AA530" s="468"/>
      <c r="AB530" s="384"/>
      <c r="AC530" s="384"/>
      <c r="AD530" s="384"/>
      <c r="AE530" s="384"/>
      <c r="AF530" s="384"/>
      <c r="AG530" s="384"/>
      <c r="AH530" s="384"/>
      <c r="AI530" s="384"/>
      <c r="AJ530" s="384"/>
      <c r="AK530" s="384"/>
      <c r="AL530" s="384"/>
      <c r="AM530" s="384"/>
      <c r="AN530" s="384"/>
    </row>
    <row r="531" spans="1:40" s="9" customFormat="1" ht="13">
      <c r="A531" s="376" t="s">
        <v>274</v>
      </c>
      <c r="B531" s="674"/>
      <c r="C531" s="674"/>
      <c r="D531" s="674"/>
      <c r="E531" s="674"/>
      <c r="F531" s="674"/>
      <c r="G531" s="674"/>
      <c r="H531" s="674"/>
      <c r="I531" s="674"/>
      <c r="J531" s="674"/>
      <c r="K531" s="674"/>
      <c r="L531" s="674"/>
      <c r="M531" s="676"/>
      <c r="N531" s="676"/>
      <c r="O531" s="675"/>
      <c r="P531" s="674"/>
      <c r="Q531" s="674"/>
      <c r="R531" s="674"/>
      <c r="S531" s="674"/>
      <c r="T531" s="675"/>
      <c r="U531" s="674"/>
      <c r="V531" s="674"/>
      <c r="W531" s="674"/>
      <c r="X531" s="674"/>
      <c r="Y531" s="674"/>
      <c r="Z531" s="467"/>
      <c r="AA531" s="468"/>
      <c r="AB531" s="384"/>
      <c r="AC531" s="384"/>
      <c r="AD531" s="384"/>
      <c r="AE531" s="384"/>
      <c r="AF531" s="384"/>
      <c r="AG531" s="384"/>
      <c r="AH531" s="384"/>
      <c r="AI531" s="384"/>
      <c r="AJ531" s="384"/>
      <c r="AK531" s="384"/>
      <c r="AL531" s="384"/>
      <c r="AM531" s="384"/>
      <c r="AN531" s="384"/>
    </row>
    <row r="532" spans="1:40" s="9" customFormat="1" ht="12.5">
      <c r="A532" s="389" t="s">
        <v>256</v>
      </c>
      <c r="B532" s="674"/>
      <c r="C532" s="674"/>
      <c r="D532" s="674"/>
      <c r="E532" s="674"/>
      <c r="F532" s="674"/>
      <c r="G532" s="674"/>
      <c r="H532" s="674"/>
      <c r="I532" s="674"/>
      <c r="J532" s="674"/>
      <c r="K532" s="674"/>
      <c r="L532" s="674"/>
      <c r="M532" s="676"/>
      <c r="N532" s="676"/>
      <c r="O532" s="675"/>
      <c r="P532" s="674"/>
      <c r="Q532" s="674"/>
      <c r="R532" s="674"/>
      <c r="S532" s="674"/>
      <c r="T532" s="674"/>
      <c r="U532" s="674"/>
      <c r="V532" s="674"/>
      <c r="W532" s="674"/>
      <c r="X532" s="674"/>
      <c r="Z532" s="467"/>
      <c r="AA532" s="468"/>
      <c r="AB532" s="384"/>
      <c r="AC532" s="384"/>
      <c r="AD532" s="384"/>
      <c r="AE532" s="384">
        <v>647.1</v>
      </c>
      <c r="AF532" s="384">
        <v>672.5</v>
      </c>
      <c r="AG532" s="384">
        <v>698.2</v>
      </c>
      <c r="AH532" s="384">
        <v>726.6</v>
      </c>
      <c r="AI532" s="384">
        <v>766.6</v>
      </c>
      <c r="AJ532" s="384">
        <v>813.4</v>
      </c>
      <c r="AK532" s="384">
        <v>858.3</v>
      </c>
      <c r="AL532" s="384">
        <v>905.4</v>
      </c>
      <c r="AM532" s="384"/>
      <c r="AN532" s="384"/>
    </row>
    <row r="533" spans="1:40" s="9" customFormat="1" ht="12.5" hidden="1">
      <c r="A533" s="389" t="s">
        <v>257</v>
      </c>
      <c r="B533" s="674"/>
      <c r="C533" s="674"/>
      <c r="D533" s="674"/>
      <c r="E533" s="674"/>
      <c r="F533" s="674"/>
      <c r="G533" s="674"/>
      <c r="H533" s="674"/>
      <c r="I533" s="674"/>
      <c r="J533" s="674"/>
      <c r="K533" s="674"/>
      <c r="L533" s="674"/>
      <c r="M533" s="676"/>
      <c r="N533" s="676"/>
      <c r="O533" s="675"/>
      <c r="P533" s="674"/>
      <c r="Q533" s="674"/>
      <c r="R533" s="674"/>
      <c r="S533" s="674"/>
      <c r="T533" s="675"/>
      <c r="U533" s="674"/>
      <c r="V533" s="674"/>
      <c r="W533" s="674"/>
      <c r="X533" s="674"/>
      <c r="Y533" s="674"/>
      <c r="Z533" s="467"/>
      <c r="AA533" s="468"/>
      <c r="AB533" s="384"/>
      <c r="AC533" s="384"/>
      <c r="AD533" s="384"/>
      <c r="AE533" s="384"/>
      <c r="AF533" s="384"/>
      <c r="AG533" s="384"/>
      <c r="AH533" s="384"/>
      <c r="AI533" s="384"/>
      <c r="AJ533" s="384"/>
      <c r="AK533" s="384"/>
      <c r="AL533" s="384"/>
      <c r="AM533" s="384"/>
      <c r="AN533" s="384"/>
    </row>
    <row r="534" spans="1:40" s="9" customFormat="1" ht="12.5" hidden="1">
      <c r="A534" s="389" t="s">
        <v>258</v>
      </c>
      <c r="B534" s="674"/>
      <c r="C534" s="674"/>
      <c r="D534" s="674"/>
      <c r="E534" s="674"/>
      <c r="F534" s="674"/>
      <c r="G534" s="674"/>
      <c r="H534" s="674"/>
      <c r="I534" s="674"/>
      <c r="J534" s="674"/>
      <c r="K534" s="674"/>
      <c r="L534" s="674"/>
      <c r="M534" s="676"/>
      <c r="N534" s="676"/>
      <c r="O534" s="675"/>
      <c r="P534" s="674"/>
      <c r="Q534" s="674"/>
      <c r="R534" s="674"/>
      <c r="S534" s="674"/>
      <c r="T534" s="675"/>
      <c r="U534" s="674"/>
      <c r="V534" s="674"/>
      <c r="W534" s="674"/>
      <c r="X534" s="674"/>
      <c r="Y534" s="674"/>
      <c r="Z534" s="467"/>
      <c r="AA534" s="468"/>
      <c r="AB534" s="384"/>
      <c r="AC534" s="384"/>
      <c r="AD534" s="384"/>
      <c r="AE534" s="384"/>
      <c r="AF534" s="384"/>
      <c r="AG534" s="384"/>
      <c r="AH534" s="384"/>
      <c r="AI534" s="384"/>
      <c r="AJ534" s="384"/>
      <c r="AK534" s="384"/>
      <c r="AL534" s="384"/>
      <c r="AM534" s="384"/>
      <c r="AN534" s="384"/>
    </row>
    <row r="535" spans="1:40" s="9" customFormat="1" ht="12.5" hidden="1">
      <c r="A535" s="389" t="s">
        <v>259</v>
      </c>
      <c r="B535" s="674"/>
      <c r="C535" s="674"/>
      <c r="D535" s="674"/>
      <c r="E535" s="674"/>
      <c r="F535" s="674"/>
      <c r="G535" s="674"/>
      <c r="H535" s="674"/>
      <c r="I535" s="674"/>
      <c r="J535" s="674"/>
      <c r="K535" s="674"/>
      <c r="L535" s="674"/>
      <c r="M535" s="676"/>
      <c r="N535" s="676"/>
      <c r="O535" s="675"/>
      <c r="P535" s="674"/>
      <c r="Q535" s="674"/>
      <c r="R535" s="674"/>
      <c r="S535" s="674"/>
      <c r="T535" s="675"/>
      <c r="U535" s="674"/>
      <c r="V535" s="674"/>
      <c r="W535" s="674"/>
      <c r="X535" s="674"/>
      <c r="Y535" s="674"/>
      <c r="Z535" s="467"/>
      <c r="AA535" s="468"/>
      <c r="AB535" s="384"/>
      <c r="AC535" s="384"/>
      <c r="AD535" s="384"/>
      <c r="AE535" s="384"/>
      <c r="AF535" s="384"/>
      <c r="AG535" s="384"/>
      <c r="AH535" s="384"/>
      <c r="AI535" s="384"/>
      <c r="AJ535" s="384"/>
      <c r="AK535" s="384"/>
      <c r="AL535" s="384"/>
      <c r="AM535" s="384"/>
      <c r="AN535" s="384"/>
    </row>
    <row r="536" spans="1:40" s="9" customFormat="1" ht="12.5">
      <c r="A536" s="389"/>
      <c r="B536" s="674"/>
      <c r="C536" s="674"/>
      <c r="D536" s="674"/>
      <c r="E536" s="674"/>
      <c r="F536" s="674"/>
      <c r="G536" s="674"/>
      <c r="H536" s="674"/>
      <c r="I536" s="674"/>
      <c r="J536" s="674"/>
      <c r="K536" s="674"/>
      <c r="L536" s="674"/>
      <c r="M536" s="676"/>
      <c r="N536" s="676"/>
      <c r="O536" s="675"/>
      <c r="P536" s="674"/>
      <c r="Q536" s="674"/>
      <c r="R536" s="674"/>
      <c r="S536" s="674"/>
      <c r="T536" s="675"/>
      <c r="U536" s="674"/>
      <c r="V536" s="674"/>
      <c r="W536" s="674"/>
      <c r="X536" s="674"/>
      <c r="Y536" s="674"/>
      <c r="Z536" s="467"/>
      <c r="AA536" s="468"/>
      <c r="AB536" s="384"/>
      <c r="AC536" s="384"/>
      <c r="AD536" s="384"/>
      <c r="AE536" s="384"/>
      <c r="AF536" s="384"/>
      <c r="AG536" s="384"/>
      <c r="AH536" s="384"/>
      <c r="AI536" s="384"/>
      <c r="AJ536" s="384"/>
      <c r="AK536" s="384"/>
      <c r="AL536" s="384"/>
      <c r="AM536" s="384"/>
      <c r="AN536" s="384"/>
    </row>
    <row r="537" spans="1:40" s="9" customFormat="1" ht="13">
      <c r="A537" s="376" t="s">
        <v>275</v>
      </c>
      <c r="B537" s="674"/>
      <c r="C537" s="674"/>
      <c r="D537" s="674"/>
      <c r="E537" s="674"/>
      <c r="F537" s="674"/>
      <c r="G537" s="674"/>
      <c r="H537" s="674"/>
      <c r="I537" s="674"/>
      <c r="J537" s="674"/>
      <c r="K537" s="674"/>
      <c r="L537" s="674"/>
      <c r="M537" s="676"/>
      <c r="N537" s="676"/>
      <c r="O537" s="675"/>
      <c r="P537" s="674"/>
      <c r="Q537" s="674"/>
      <c r="R537" s="674"/>
      <c r="S537" s="674"/>
      <c r="T537" s="675"/>
      <c r="U537" s="674"/>
      <c r="V537" s="674"/>
      <c r="W537" s="674"/>
      <c r="X537" s="674"/>
      <c r="Y537" s="674"/>
      <c r="Z537" s="467"/>
      <c r="AA537" s="468"/>
      <c r="AB537" s="384"/>
      <c r="AC537" s="384"/>
      <c r="AD537" s="384"/>
      <c r="AE537" s="384"/>
      <c r="AF537" s="384"/>
      <c r="AG537" s="384"/>
      <c r="AH537" s="384"/>
      <c r="AI537" s="384"/>
      <c r="AJ537" s="384"/>
      <c r="AK537" s="384"/>
      <c r="AL537" s="384"/>
      <c r="AM537" s="384"/>
      <c r="AN537" s="384"/>
    </row>
    <row r="538" spans="1:40" s="9" customFormat="1" ht="12.5">
      <c r="A538" s="389" t="s">
        <v>256</v>
      </c>
      <c r="B538" s="674"/>
      <c r="C538" s="674"/>
      <c r="D538" s="674"/>
      <c r="E538" s="674"/>
      <c r="F538" s="674"/>
      <c r="G538" s="674"/>
      <c r="H538" s="674"/>
      <c r="I538" s="674"/>
      <c r="J538" s="674"/>
      <c r="K538" s="674"/>
      <c r="L538" s="674"/>
      <c r="M538" s="676"/>
      <c r="N538" s="676"/>
      <c r="O538" s="675"/>
      <c r="P538" s="674"/>
      <c r="Q538" s="674"/>
      <c r="R538" s="674"/>
      <c r="S538" s="674"/>
      <c r="T538" s="674"/>
      <c r="U538" s="674"/>
      <c r="V538" s="674"/>
      <c r="W538" s="674"/>
      <c r="X538" s="674"/>
      <c r="Y538" s="467"/>
      <c r="Z538" s="468"/>
      <c r="AA538" s="384"/>
      <c r="AB538" s="384"/>
      <c r="AC538" s="384"/>
      <c r="AD538" s="384"/>
      <c r="AE538" s="384">
        <v>5924.2</v>
      </c>
      <c r="AF538" s="384">
        <v>6156.9</v>
      </c>
      <c r="AG538" s="384">
        <v>6487.7</v>
      </c>
      <c r="AH538" s="384">
        <v>6751.8</v>
      </c>
      <c r="AI538" s="384">
        <v>7158.9</v>
      </c>
      <c r="AJ538" s="384">
        <v>7559.5</v>
      </c>
      <c r="AK538" s="384">
        <v>7976.2</v>
      </c>
      <c r="AL538" s="384">
        <v>8414.2999999999993</v>
      </c>
      <c r="AM538" s="384"/>
      <c r="AN538" s="384"/>
    </row>
    <row r="539" spans="1:40" s="9" customFormat="1" ht="12.5" hidden="1">
      <c r="A539" s="389" t="s">
        <v>257</v>
      </c>
      <c r="B539" s="674"/>
      <c r="C539" s="674"/>
      <c r="D539" s="674"/>
      <c r="E539" s="674"/>
      <c r="F539" s="674"/>
      <c r="G539" s="674"/>
      <c r="H539" s="674"/>
      <c r="I539" s="674"/>
      <c r="J539" s="674"/>
      <c r="K539" s="674"/>
      <c r="L539" s="674"/>
      <c r="M539" s="676"/>
      <c r="N539" s="676"/>
      <c r="O539" s="675"/>
      <c r="P539" s="674"/>
      <c r="Q539" s="674"/>
      <c r="R539" s="674"/>
      <c r="S539" s="674"/>
      <c r="T539" s="675"/>
      <c r="U539" s="674"/>
      <c r="V539" s="674"/>
      <c r="W539" s="674"/>
      <c r="X539" s="674"/>
      <c r="Y539" s="674"/>
      <c r="Z539" s="467"/>
      <c r="AA539" s="468"/>
      <c r="AB539" s="384"/>
      <c r="AC539" s="384"/>
      <c r="AD539" s="384"/>
      <c r="AE539" s="384"/>
      <c r="AF539" s="384"/>
      <c r="AG539" s="384"/>
      <c r="AH539" s="384"/>
      <c r="AI539" s="384"/>
      <c r="AJ539" s="384"/>
      <c r="AK539" s="384"/>
      <c r="AL539" s="384"/>
      <c r="AM539" s="384"/>
      <c r="AN539" s="384"/>
    </row>
    <row r="540" spans="1:40" s="9" customFormat="1" ht="12.5" hidden="1">
      <c r="A540" s="389" t="s">
        <v>258</v>
      </c>
      <c r="B540" s="674"/>
      <c r="C540" s="674"/>
      <c r="D540" s="674"/>
      <c r="E540" s="674"/>
      <c r="F540" s="674"/>
      <c r="G540" s="674"/>
      <c r="H540" s="674"/>
      <c r="I540" s="674"/>
      <c r="J540" s="674"/>
      <c r="K540" s="674"/>
      <c r="L540" s="674"/>
      <c r="M540" s="676"/>
      <c r="N540" s="676"/>
      <c r="O540" s="675"/>
      <c r="P540" s="674"/>
      <c r="Q540" s="674"/>
      <c r="R540" s="674"/>
      <c r="S540" s="674"/>
      <c r="T540" s="675"/>
      <c r="U540" s="674"/>
      <c r="V540" s="674"/>
      <c r="W540" s="674"/>
      <c r="X540" s="674"/>
      <c r="Y540" s="674"/>
      <c r="Z540" s="467"/>
      <c r="AA540" s="468"/>
      <c r="AB540" s="384"/>
      <c r="AC540" s="384"/>
      <c r="AD540" s="384"/>
      <c r="AE540" s="384"/>
      <c r="AF540" s="384"/>
      <c r="AG540" s="384"/>
      <c r="AH540" s="384"/>
      <c r="AI540" s="384"/>
      <c r="AJ540" s="384"/>
      <c r="AK540" s="384"/>
      <c r="AL540" s="384"/>
      <c r="AM540" s="384"/>
      <c r="AN540" s="384"/>
    </row>
    <row r="541" spans="1:40" s="9" customFormat="1" ht="12.5" hidden="1">
      <c r="A541" s="389" t="s">
        <v>259</v>
      </c>
      <c r="B541" s="674"/>
      <c r="C541" s="674"/>
      <c r="D541" s="674"/>
      <c r="E541" s="674"/>
      <c r="F541" s="674"/>
      <c r="G541" s="674"/>
      <c r="H541" s="674"/>
      <c r="I541" s="674"/>
      <c r="J541" s="674"/>
      <c r="K541" s="674"/>
      <c r="L541" s="674"/>
      <c r="M541" s="676"/>
      <c r="N541" s="676"/>
      <c r="O541" s="675"/>
      <c r="P541" s="674"/>
      <c r="Q541" s="674"/>
      <c r="R541" s="674"/>
      <c r="S541" s="674"/>
      <c r="T541" s="675"/>
      <c r="U541" s="674"/>
      <c r="V541" s="674"/>
      <c r="W541" s="674"/>
      <c r="X541" s="674"/>
      <c r="Y541" s="674"/>
      <c r="Z541" s="467"/>
      <c r="AA541" s="468"/>
      <c r="AB541" s="384"/>
      <c r="AC541" s="384"/>
      <c r="AD541" s="384"/>
      <c r="AE541" s="384"/>
      <c r="AF541" s="384"/>
      <c r="AG541" s="384"/>
      <c r="AH541" s="384"/>
      <c r="AI541" s="384"/>
      <c r="AJ541" s="384"/>
      <c r="AK541" s="384"/>
      <c r="AL541" s="384"/>
      <c r="AM541" s="384"/>
      <c r="AN541" s="384"/>
    </row>
    <row r="542" spans="1:40" s="9" customFormat="1" ht="12.5">
      <c r="A542" s="389"/>
      <c r="B542" s="674"/>
      <c r="C542" s="674"/>
      <c r="D542" s="674"/>
      <c r="E542" s="674"/>
      <c r="F542" s="674"/>
      <c r="G542" s="674"/>
      <c r="H542" s="674"/>
      <c r="I542" s="674"/>
      <c r="J542" s="674"/>
      <c r="K542" s="674"/>
      <c r="L542" s="674"/>
      <c r="M542" s="676"/>
      <c r="N542" s="676"/>
      <c r="O542" s="675"/>
      <c r="P542" s="674"/>
      <c r="Q542" s="674"/>
      <c r="R542" s="674"/>
      <c r="S542" s="674"/>
      <c r="T542" s="675"/>
      <c r="U542" s="674"/>
      <c r="V542" s="674"/>
      <c r="W542" s="674"/>
      <c r="X542" s="674"/>
      <c r="Y542" s="674"/>
      <c r="Z542" s="467"/>
      <c r="AA542" s="468"/>
      <c r="AB542" s="384"/>
      <c r="AC542" s="384"/>
      <c r="AD542" s="384"/>
      <c r="AE542" s="384"/>
      <c r="AF542" s="384"/>
      <c r="AG542" s="384"/>
      <c r="AH542" s="384"/>
      <c r="AI542" s="384"/>
      <c r="AJ542" s="384"/>
      <c r="AK542" s="384"/>
      <c r="AL542" s="384"/>
      <c r="AM542" s="384"/>
      <c r="AN542" s="384"/>
    </row>
    <row r="543" spans="1:40" s="9" customFormat="1" ht="13">
      <c r="A543" s="376" t="s">
        <v>276</v>
      </c>
      <c r="B543" s="674"/>
      <c r="C543" s="674"/>
      <c r="D543" s="674"/>
      <c r="E543" s="674"/>
      <c r="F543" s="674"/>
      <c r="G543" s="674"/>
      <c r="H543" s="674"/>
      <c r="I543" s="674"/>
      <c r="J543" s="674"/>
      <c r="K543" s="674"/>
      <c r="L543" s="674"/>
      <c r="M543" s="676"/>
      <c r="N543" s="676"/>
      <c r="O543" s="675"/>
      <c r="P543" s="674"/>
      <c r="Q543" s="674"/>
      <c r="R543" s="674"/>
      <c r="S543" s="674"/>
      <c r="T543" s="675"/>
      <c r="U543" s="674"/>
      <c r="V543" s="674"/>
      <c r="W543" s="674"/>
      <c r="X543" s="674"/>
      <c r="Y543" s="674"/>
      <c r="Z543" s="467"/>
      <c r="AA543" s="468"/>
      <c r="AB543" s="384"/>
      <c r="AC543" s="384"/>
      <c r="AD543" s="384"/>
      <c r="AE543" s="384"/>
      <c r="AF543" s="384"/>
      <c r="AG543" s="384"/>
      <c r="AH543" s="384"/>
      <c r="AI543" s="384"/>
      <c r="AJ543" s="384"/>
      <c r="AK543" s="384"/>
      <c r="AL543" s="384"/>
      <c r="AM543" s="384"/>
      <c r="AN543" s="384"/>
    </row>
    <row r="544" spans="1:40" s="9" customFormat="1" ht="12.5">
      <c r="A544" s="389" t="s">
        <v>256</v>
      </c>
      <c r="B544" s="674"/>
      <c r="C544" s="674"/>
      <c r="D544" s="674"/>
      <c r="E544" s="674"/>
      <c r="F544" s="674"/>
      <c r="G544" s="674"/>
      <c r="H544" s="674"/>
      <c r="I544" s="674"/>
      <c r="J544" s="674"/>
      <c r="K544" s="674"/>
      <c r="L544" s="674"/>
      <c r="M544" s="676"/>
      <c r="N544" s="676"/>
      <c r="O544" s="675"/>
      <c r="P544" s="674"/>
      <c r="Q544" s="674"/>
      <c r="R544" s="674"/>
      <c r="S544" s="674"/>
      <c r="T544" s="675"/>
      <c r="U544" s="674"/>
      <c r="V544" s="674"/>
      <c r="W544" s="674"/>
      <c r="X544" s="674"/>
      <c r="Y544" s="674"/>
      <c r="Z544" s="467"/>
      <c r="AA544" s="468"/>
      <c r="AB544" s="384"/>
      <c r="AC544" s="384"/>
      <c r="AD544" s="384"/>
      <c r="AE544" s="384">
        <v>3801</v>
      </c>
      <c r="AF544" s="384">
        <v>4067.7</v>
      </c>
      <c r="AG544" s="384">
        <v>4130.7</v>
      </c>
      <c r="AH544" s="384">
        <v>4384.8999999999996</v>
      </c>
      <c r="AI544" s="384">
        <v>4694.8</v>
      </c>
      <c r="AJ544" s="384">
        <v>4981.7</v>
      </c>
      <c r="AK544" s="384">
        <v>5256.4</v>
      </c>
      <c r="AL544" s="384">
        <v>5545.1</v>
      </c>
      <c r="AM544" s="384"/>
      <c r="AN544" s="384"/>
    </row>
    <row r="545" spans="1:40" s="9" customFormat="1" ht="12.5" hidden="1">
      <c r="A545" s="389" t="s">
        <v>259</v>
      </c>
      <c r="B545" s="674"/>
      <c r="C545" s="674"/>
      <c r="D545" s="674"/>
      <c r="E545" s="674"/>
      <c r="F545" s="674"/>
      <c r="G545" s="674"/>
      <c r="H545" s="674"/>
      <c r="I545" s="674"/>
      <c r="J545" s="674"/>
      <c r="K545" s="674"/>
      <c r="L545" s="674"/>
      <c r="M545" s="676"/>
      <c r="N545" s="676"/>
      <c r="O545" s="675"/>
      <c r="P545" s="674"/>
      <c r="Q545" s="674"/>
      <c r="R545" s="674"/>
      <c r="S545" s="674"/>
      <c r="T545" s="675"/>
      <c r="U545" s="674"/>
      <c r="V545" s="674"/>
      <c r="W545" s="674"/>
      <c r="X545" s="674"/>
      <c r="Y545" s="674"/>
      <c r="Z545" s="467"/>
      <c r="AA545" s="468"/>
      <c r="AB545" s="384"/>
      <c r="AC545" s="384"/>
      <c r="AD545" s="384"/>
      <c r="AE545" s="384"/>
      <c r="AF545" s="384"/>
      <c r="AG545" s="384"/>
      <c r="AH545" s="384"/>
      <c r="AI545" s="384"/>
      <c r="AJ545" s="384"/>
      <c r="AK545" s="384"/>
      <c r="AL545" s="384"/>
      <c r="AM545" s="384"/>
      <c r="AN545" s="384"/>
    </row>
    <row r="546" spans="1:40" s="9" customFormat="1" ht="12.5">
      <c r="A546" s="389"/>
      <c r="B546" s="674"/>
      <c r="C546" s="674"/>
      <c r="D546" s="674"/>
      <c r="E546" s="674"/>
      <c r="F546" s="674"/>
      <c r="G546" s="674"/>
      <c r="H546" s="674"/>
      <c r="I546" s="674"/>
      <c r="J546" s="674"/>
      <c r="K546" s="674"/>
      <c r="L546" s="674"/>
      <c r="M546" s="676"/>
      <c r="N546" s="676"/>
      <c r="O546" s="675"/>
      <c r="P546" s="674"/>
      <c r="Q546" s="674"/>
      <c r="R546" s="674"/>
      <c r="S546" s="674"/>
      <c r="T546" s="675"/>
      <c r="U546" s="674"/>
      <c r="V546" s="674"/>
      <c r="W546" s="674"/>
      <c r="X546" s="674"/>
      <c r="Y546" s="674"/>
      <c r="Z546" s="467"/>
      <c r="AA546" s="468"/>
      <c r="AB546" s="384"/>
      <c r="AC546" s="384"/>
      <c r="AD546" s="384"/>
      <c r="AE546" s="384"/>
      <c r="AF546" s="384"/>
      <c r="AG546" s="384"/>
      <c r="AH546" s="384"/>
      <c r="AI546" s="384"/>
      <c r="AJ546" s="384"/>
      <c r="AK546" s="384"/>
      <c r="AL546" s="384"/>
      <c r="AM546" s="384"/>
      <c r="AN546" s="384"/>
    </row>
    <row r="547" spans="1:40" s="9" customFormat="1" ht="13">
      <c r="A547" s="376" t="s">
        <v>277</v>
      </c>
      <c r="B547" s="674"/>
      <c r="C547" s="674"/>
      <c r="D547" s="674"/>
      <c r="E547" s="674"/>
      <c r="F547" s="674"/>
      <c r="G547" s="674"/>
      <c r="H547" s="674"/>
      <c r="I547" s="674"/>
      <c r="J547" s="674"/>
      <c r="K547" s="674"/>
      <c r="L547" s="674"/>
      <c r="M547" s="676"/>
      <c r="N547" s="676"/>
      <c r="O547" s="675"/>
      <c r="P547" s="674"/>
      <c r="Q547" s="674"/>
      <c r="R547" s="674"/>
      <c r="S547" s="674"/>
      <c r="T547" s="675"/>
      <c r="U547" s="674"/>
      <c r="V547" s="674"/>
      <c r="W547" s="674"/>
      <c r="X547" s="674"/>
      <c r="Y547" s="674"/>
      <c r="Z547" s="467"/>
      <c r="AA547" s="468"/>
      <c r="AB547" s="384"/>
      <c r="AC547" s="384"/>
      <c r="AD547" s="384"/>
      <c r="AE547" s="384"/>
      <c r="AF547" s="384"/>
      <c r="AG547" s="384"/>
      <c r="AH547" s="384"/>
      <c r="AI547" s="384"/>
      <c r="AJ547" s="384"/>
      <c r="AK547" s="384"/>
      <c r="AL547" s="384"/>
      <c r="AM547" s="384"/>
      <c r="AN547" s="384"/>
    </row>
    <row r="548" spans="1:40" s="9" customFormat="1" ht="12.5">
      <c r="A548" s="389" t="s">
        <v>256</v>
      </c>
      <c r="B548" s="674"/>
      <c r="C548" s="674"/>
      <c r="D548" s="674"/>
      <c r="E548" s="674"/>
      <c r="F548" s="674"/>
      <c r="G548" s="674"/>
      <c r="H548" s="674"/>
      <c r="I548" s="674"/>
      <c r="J548" s="674"/>
      <c r="K548" s="674"/>
      <c r="L548" s="674"/>
      <c r="M548" s="676"/>
      <c r="N548" s="676"/>
      <c r="O548" s="675"/>
      <c r="P548" s="674"/>
      <c r="Q548" s="674"/>
      <c r="R548" s="674"/>
      <c r="S548" s="674"/>
      <c r="T548" s="675"/>
      <c r="U548" s="674"/>
      <c r="V548" s="674"/>
      <c r="W548" s="674"/>
      <c r="X548" s="674"/>
      <c r="Y548" s="674"/>
      <c r="Z548" s="467"/>
      <c r="AA548" s="468"/>
      <c r="AB548" s="384"/>
      <c r="AC548" s="384"/>
      <c r="AD548" s="384"/>
      <c r="AE548" s="384">
        <v>2112.9</v>
      </c>
      <c r="AF548" s="384">
        <v>2261.1999999999998</v>
      </c>
      <c r="AG548" s="384">
        <v>2429.9</v>
      </c>
      <c r="AH548" s="384">
        <v>2578.9</v>
      </c>
      <c r="AI548" s="384">
        <v>2761.1</v>
      </c>
      <c r="AJ548" s="384">
        <v>2929.9</v>
      </c>
      <c r="AK548" s="384">
        <v>3091.4</v>
      </c>
      <c r="AL548" s="384">
        <v>3261.2</v>
      </c>
      <c r="AM548" s="384"/>
      <c r="AN548" s="384"/>
    </row>
    <row r="549" spans="1:40" s="9" customFormat="1" ht="12.5" hidden="1">
      <c r="A549" s="389" t="s">
        <v>257</v>
      </c>
      <c r="B549" s="674"/>
      <c r="C549" s="674"/>
      <c r="D549" s="674"/>
      <c r="E549" s="674"/>
      <c r="F549" s="674"/>
      <c r="G549" s="674"/>
      <c r="H549" s="674"/>
      <c r="I549" s="674"/>
      <c r="J549" s="674"/>
      <c r="K549" s="674"/>
      <c r="L549" s="674"/>
      <c r="M549" s="676"/>
      <c r="N549" s="676"/>
      <c r="O549" s="675"/>
      <c r="P549" s="674"/>
      <c r="Q549" s="674"/>
      <c r="R549" s="674"/>
      <c r="S549" s="674"/>
      <c r="T549" s="675"/>
      <c r="U549" s="674"/>
      <c r="V549" s="674"/>
      <c r="W549" s="674"/>
      <c r="X549" s="674"/>
      <c r="Y549" s="674"/>
      <c r="Z549" s="467"/>
      <c r="AA549" s="468"/>
      <c r="AB549" s="384"/>
      <c r="AC549" s="384"/>
      <c r="AD549" s="384"/>
      <c r="AE549" s="384"/>
      <c r="AF549" s="384"/>
      <c r="AG549" s="384"/>
      <c r="AH549" s="384"/>
      <c r="AI549" s="384"/>
      <c r="AJ549" s="384"/>
      <c r="AK549" s="384"/>
      <c r="AL549" s="384"/>
      <c r="AM549" s="384"/>
      <c r="AN549" s="384"/>
    </row>
    <row r="550" spans="1:40" s="9" customFormat="1" ht="12.5" hidden="1">
      <c r="A550" s="389" t="s">
        <v>258</v>
      </c>
      <c r="B550" s="674"/>
      <c r="C550" s="674"/>
      <c r="D550" s="674"/>
      <c r="E550" s="674"/>
      <c r="F550" s="674"/>
      <c r="G550" s="674"/>
      <c r="H550" s="674"/>
      <c r="I550" s="674"/>
      <c r="J550" s="674"/>
      <c r="K550" s="674"/>
      <c r="L550" s="674"/>
      <c r="M550" s="676"/>
      <c r="N550" s="676"/>
      <c r="O550" s="675"/>
      <c r="P550" s="674"/>
      <c r="Q550" s="674"/>
      <c r="R550" s="674"/>
      <c r="S550" s="674"/>
      <c r="T550" s="675"/>
      <c r="U550" s="674"/>
      <c r="V550" s="674"/>
      <c r="W550" s="674"/>
      <c r="X550" s="674"/>
      <c r="Y550" s="674"/>
      <c r="Z550" s="467"/>
      <c r="AA550" s="468"/>
      <c r="AB550" s="384"/>
      <c r="AC550" s="384"/>
      <c r="AD550" s="384"/>
      <c r="AE550" s="384"/>
      <c r="AF550" s="384"/>
      <c r="AG550" s="384"/>
      <c r="AH550" s="384"/>
      <c r="AI550" s="384"/>
      <c r="AJ550" s="384"/>
      <c r="AK550" s="384"/>
      <c r="AL550" s="384"/>
      <c r="AM550" s="384"/>
      <c r="AN550" s="384"/>
    </row>
    <row r="551" spans="1:40" s="9" customFormat="1" ht="12.5" hidden="1">
      <c r="A551" s="389" t="s">
        <v>259</v>
      </c>
      <c r="B551" s="674"/>
      <c r="C551" s="674"/>
      <c r="D551" s="674"/>
      <c r="E551" s="674"/>
      <c r="F551" s="674"/>
      <c r="G551" s="674"/>
      <c r="H551" s="674"/>
      <c r="I551" s="674"/>
      <c r="J551" s="674"/>
      <c r="K551" s="674"/>
      <c r="L551" s="674"/>
      <c r="M551" s="676"/>
      <c r="N551" s="676"/>
      <c r="O551" s="675"/>
      <c r="P551" s="674"/>
      <c r="Q551" s="674"/>
      <c r="R551" s="674"/>
      <c r="S551" s="674"/>
      <c r="T551" s="675"/>
      <c r="U551" s="674"/>
      <c r="V551" s="674"/>
      <c r="W551" s="674"/>
      <c r="X551" s="674"/>
      <c r="Y551" s="674"/>
      <c r="Z551" s="467"/>
      <c r="AA551" s="468"/>
      <c r="AB551" s="384"/>
      <c r="AC551" s="384"/>
      <c r="AD551" s="384"/>
      <c r="AE551" s="384"/>
      <c r="AF551" s="384"/>
      <c r="AG551" s="384"/>
      <c r="AH551" s="384"/>
      <c r="AI551" s="384"/>
      <c r="AJ551" s="384"/>
      <c r="AK551" s="384"/>
      <c r="AL551" s="384"/>
      <c r="AM551" s="384"/>
      <c r="AN551" s="384"/>
    </row>
    <row r="552" spans="1:40" s="9" customFormat="1" ht="12.5">
      <c r="A552" s="389"/>
      <c r="B552" s="674"/>
      <c r="C552" s="674"/>
      <c r="D552" s="674"/>
      <c r="E552" s="674"/>
      <c r="F552" s="674"/>
      <c r="G552" s="674"/>
      <c r="H552" s="674"/>
      <c r="I552" s="674"/>
      <c r="J552" s="674"/>
      <c r="K552" s="674"/>
      <c r="L552" s="674"/>
      <c r="M552" s="676"/>
      <c r="N552" s="676"/>
      <c r="O552" s="675"/>
      <c r="P552" s="674"/>
      <c r="Q552" s="674"/>
      <c r="R552" s="674"/>
      <c r="S552" s="674"/>
      <c r="T552" s="675"/>
      <c r="U552" s="674"/>
      <c r="V552" s="674"/>
      <c r="W552" s="674"/>
      <c r="X552" s="674"/>
      <c r="Y552" s="674"/>
      <c r="Z552" s="467"/>
      <c r="AA552" s="468"/>
      <c r="AB552" s="384"/>
      <c r="AC552" s="384"/>
      <c r="AD552" s="384"/>
      <c r="AE552" s="384"/>
      <c r="AF552" s="384"/>
      <c r="AG552" s="384"/>
      <c r="AH552" s="384"/>
      <c r="AI552" s="384"/>
      <c r="AJ552" s="384"/>
      <c r="AK552" s="384"/>
      <c r="AL552" s="384"/>
      <c r="AM552" s="384"/>
      <c r="AN552" s="384"/>
    </row>
    <row r="553" spans="1:40" s="9" customFormat="1" ht="13">
      <c r="A553" s="376" t="s">
        <v>278</v>
      </c>
      <c r="B553" s="674"/>
      <c r="C553" s="674"/>
      <c r="D553" s="674"/>
      <c r="E553" s="674"/>
      <c r="F553" s="674"/>
      <c r="G553" s="674"/>
      <c r="H553" s="674"/>
      <c r="I553" s="674"/>
      <c r="J553" s="674"/>
      <c r="K553" s="674"/>
      <c r="L553" s="674"/>
      <c r="M553" s="676"/>
      <c r="N553" s="676"/>
      <c r="O553" s="675"/>
      <c r="P553" s="674"/>
      <c r="Q553" s="674"/>
      <c r="R553" s="674"/>
      <c r="S553" s="674"/>
      <c r="T553" s="675"/>
      <c r="U553" s="674"/>
      <c r="V553" s="674"/>
      <c r="W553" s="674"/>
      <c r="X553" s="674"/>
      <c r="Y553" s="674"/>
      <c r="Z553" s="674"/>
      <c r="AA553" s="468"/>
      <c r="AB553" s="146"/>
      <c r="AC553" s="146"/>
      <c r="AD553" s="146"/>
      <c r="AE553" s="146"/>
      <c r="AF553" s="146"/>
      <c r="AG553" s="146"/>
      <c r="AH553" s="146"/>
      <c r="AI553" s="146"/>
      <c r="AJ553" s="146"/>
      <c r="AK553" s="146"/>
      <c r="AL553" s="146"/>
      <c r="AM553" s="146"/>
      <c r="AN553" s="146"/>
    </row>
    <row r="554" spans="1:40" s="9" customFormat="1" ht="12.5">
      <c r="A554" s="389" t="s">
        <v>264</v>
      </c>
      <c r="B554" s="674"/>
      <c r="C554" s="674"/>
      <c r="D554" s="674"/>
      <c r="E554" s="674"/>
      <c r="F554" s="674"/>
      <c r="G554" s="674"/>
      <c r="H554" s="674"/>
      <c r="I554" s="674"/>
      <c r="J554" s="674"/>
      <c r="K554" s="674"/>
      <c r="L554" s="674"/>
      <c r="M554" s="676"/>
      <c r="N554" s="676"/>
      <c r="O554" s="675"/>
      <c r="P554" s="674"/>
      <c r="Q554" s="674"/>
      <c r="R554" s="674"/>
      <c r="S554" s="674"/>
      <c r="T554" s="675"/>
      <c r="U554" s="674"/>
      <c r="V554" s="674"/>
      <c r="W554" s="674"/>
      <c r="X554" s="674"/>
      <c r="Y554" s="674"/>
      <c r="Z554" s="674"/>
      <c r="AA554" s="468"/>
      <c r="AB554" s="146"/>
      <c r="AC554" s="146"/>
      <c r="AD554" s="146"/>
      <c r="AE554" s="146"/>
      <c r="AF554" s="146"/>
      <c r="AG554" s="146"/>
      <c r="AH554" s="146"/>
      <c r="AI554" s="146"/>
      <c r="AJ554" s="146"/>
      <c r="AK554" s="146"/>
      <c r="AL554" s="146"/>
      <c r="AM554" s="146"/>
      <c r="AN554" s="146"/>
    </row>
    <row r="555" spans="1:40" s="9" customFormat="1" ht="12.5" hidden="1">
      <c r="A555" s="389" t="s">
        <v>257</v>
      </c>
      <c r="B555" s="389"/>
      <c r="C555" s="389"/>
      <c r="D555" s="389"/>
      <c r="E555" s="389"/>
      <c r="F555" s="389"/>
      <c r="G555" s="676"/>
      <c r="H555" s="676"/>
      <c r="I555" s="676"/>
      <c r="J555" s="676"/>
      <c r="K555" s="676"/>
      <c r="L555" s="676"/>
      <c r="M555" s="676"/>
      <c r="N555" s="676"/>
      <c r="O555" s="675"/>
      <c r="P555" s="674"/>
      <c r="Q555" s="674"/>
      <c r="R555" s="674"/>
      <c r="S555" s="674"/>
      <c r="T555" s="675"/>
      <c r="U555" s="674"/>
      <c r="V555" s="674"/>
      <c r="W555" s="674"/>
      <c r="X555" s="674"/>
      <c r="Y555" s="674"/>
      <c r="Z555" s="674"/>
      <c r="AA555" s="468"/>
      <c r="AB555" s="146"/>
      <c r="AC555" s="146"/>
      <c r="AD555" s="146"/>
      <c r="AE555" s="146"/>
      <c r="AF555" s="146"/>
      <c r="AG555" s="146"/>
      <c r="AH555" s="146"/>
      <c r="AI555" s="146"/>
      <c r="AJ555" s="146"/>
      <c r="AK555" s="146"/>
      <c r="AL555" s="146"/>
      <c r="AM555" s="146"/>
      <c r="AN555" s="146"/>
    </row>
    <row r="556" spans="1:40" s="9" customFormat="1" ht="12.5" hidden="1">
      <c r="A556" s="389" t="s">
        <v>258</v>
      </c>
      <c r="B556" s="389"/>
      <c r="C556" s="389"/>
      <c r="D556" s="389"/>
      <c r="E556" s="389"/>
      <c r="F556" s="389"/>
      <c r="G556" s="676"/>
      <c r="H556" s="676"/>
      <c r="I556" s="676"/>
      <c r="J556" s="676"/>
      <c r="K556" s="676"/>
      <c r="L556" s="676"/>
      <c r="M556" s="676"/>
      <c r="N556" s="676"/>
      <c r="O556" s="675"/>
      <c r="P556" s="674"/>
      <c r="Q556" s="674"/>
      <c r="R556" s="674"/>
      <c r="S556" s="674"/>
      <c r="T556" s="675"/>
      <c r="U556" s="674"/>
      <c r="V556" s="674"/>
      <c r="W556" s="674"/>
      <c r="X556" s="674"/>
      <c r="Y556" s="674"/>
      <c r="Z556" s="674"/>
      <c r="AA556" s="468"/>
      <c r="AB556" s="146"/>
      <c r="AC556" s="146"/>
      <c r="AD556" s="146"/>
      <c r="AE556" s="146"/>
      <c r="AF556" s="146"/>
      <c r="AG556" s="146"/>
      <c r="AH556" s="146"/>
      <c r="AI556" s="146"/>
      <c r="AJ556" s="146"/>
      <c r="AK556" s="146"/>
      <c r="AL556" s="146"/>
      <c r="AM556" s="146"/>
      <c r="AN556" s="146"/>
    </row>
    <row r="557" spans="1:40" s="9" customFormat="1" ht="12.5" hidden="1">
      <c r="A557" s="389" t="s">
        <v>259</v>
      </c>
      <c r="B557" s="389"/>
      <c r="C557" s="389"/>
      <c r="D557" s="389"/>
      <c r="E557" s="389"/>
      <c r="F557" s="389"/>
      <c r="G557" s="676"/>
      <c r="H557" s="676"/>
      <c r="I557" s="676"/>
      <c r="J557" s="676"/>
      <c r="K557" s="676"/>
      <c r="L557" s="676"/>
      <c r="M557" s="676"/>
      <c r="N557" s="676"/>
      <c r="O557" s="675"/>
      <c r="P557" s="674"/>
      <c r="Q557" s="674"/>
      <c r="R557" s="674"/>
      <c r="S557" s="674"/>
      <c r="T557" s="675"/>
      <c r="U557" s="674"/>
      <c r="V557" s="674"/>
      <c r="W557" s="674"/>
      <c r="X557" s="674"/>
      <c r="Y557" s="674"/>
      <c r="Z557" s="674"/>
      <c r="AA557" s="468"/>
      <c r="AB557" s="146"/>
      <c r="AC557" s="146"/>
      <c r="AD557" s="146"/>
      <c r="AE557" s="146"/>
      <c r="AF557" s="146"/>
      <c r="AG557" s="146"/>
      <c r="AH557" s="146"/>
      <c r="AI557" s="146"/>
      <c r="AJ557" s="146"/>
      <c r="AK557" s="146"/>
      <c r="AL557" s="146"/>
      <c r="AM557" s="146"/>
      <c r="AN557" s="146"/>
    </row>
    <row r="558" spans="1:40" s="9" customFormat="1" ht="12.5">
      <c r="A558" s="389"/>
      <c r="B558" s="389"/>
      <c r="C558" s="389"/>
      <c r="D558" s="389"/>
      <c r="E558" s="389"/>
      <c r="F558" s="389"/>
      <c r="G558" s="676"/>
      <c r="H558" s="676"/>
      <c r="I558" s="676"/>
      <c r="J558" s="676"/>
      <c r="K558" s="676"/>
      <c r="L558" s="676"/>
      <c r="M558" s="676"/>
      <c r="N558" s="676"/>
      <c r="O558" s="675"/>
      <c r="P558" s="674"/>
      <c r="Q558" s="674"/>
      <c r="R558" s="674"/>
      <c r="S558" s="674"/>
      <c r="T558" s="675"/>
      <c r="U558" s="674"/>
      <c r="V558" s="674"/>
      <c r="W558" s="674"/>
      <c r="X558" s="674"/>
      <c r="Y558" s="674"/>
      <c r="Z558" s="674"/>
      <c r="AA558" s="468"/>
      <c r="AB558" s="146"/>
      <c r="AC558" s="146"/>
      <c r="AD558" s="146"/>
      <c r="AE558" s="146"/>
      <c r="AF558" s="146"/>
      <c r="AG558" s="146"/>
      <c r="AH558" s="146"/>
      <c r="AI558" s="146"/>
      <c r="AJ558" s="146"/>
      <c r="AK558" s="146"/>
      <c r="AL558" s="146"/>
      <c r="AM558" s="146"/>
      <c r="AN558" s="146"/>
    </row>
    <row r="559" spans="1:40" s="9" customFormat="1" ht="13">
      <c r="A559" s="376" t="s">
        <v>279</v>
      </c>
      <c r="B559" s="389"/>
      <c r="C559" s="389"/>
      <c r="D559" s="389"/>
      <c r="E559" s="389"/>
      <c r="F559" s="389"/>
      <c r="G559" s="676"/>
      <c r="H559" s="676"/>
      <c r="I559" s="676"/>
      <c r="J559" s="676"/>
      <c r="K559" s="676"/>
      <c r="L559" s="676"/>
      <c r="M559" s="676"/>
      <c r="N559" s="676"/>
      <c r="O559" s="675"/>
      <c r="P559" s="674"/>
      <c r="Q559" s="674"/>
      <c r="R559" s="674"/>
      <c r="S559" s="674"/>
      <c r="T559" s="675"/>
      <c r="U559" s="674"/>
      <c r="V559" s="674"/>
      <c r="W559" s="674"/>
      <c r="X559" s="674"/>
      <c r="Y559" s="674"/>
      <c r="Z559" s="674"/>
      <c r="AA559" s="468"/>
      <c r="AB559" s="146"/>
      <c r="AC559" s="146"/>
      <c r="AD559" s="146"/>
      <c r="AE559" s="146"/>
      <c r="AF559" s="146"/>
      <c r="AG559" s="146"/>
      <c r="AH559" s="146"/>
      <c r="AI559" s="146"/>
      <c r="AJ559" s="146"/>
      <c r="AK559" s="146"/>
      <c r="AL559" s="146"/>
      <c r="AM559" s="146"/>
      <c r="AN559" s="146"/>
    </row>
    <row r="560" spans="1:40" s="9" customFormat="1" ht="12.5">
      <c r="A560" s="389" t="s">
        <v>256</v>
      </c>
      <c r="B560" s="389"/>
      <c r="C560" s="389"/>
      <c r="D560" s="389"/>
      <c r="E560" s="389"/>
      <c r="F560" s="389"/>
      <c r="G560" s="676"/>
      <c r="H560" s="676"/>
      <c r="I560" s="676"/>
      <c r="J560" s="676"/>
      <c r="K560" s="676"/>
      <c r="L560" s="676"/>
      <c r="M560" s="676"/>
      <c r="N560" s="676"/>
      <c r="O560" s="675"/>
      <c r="P560" s="674"/>
      <c r="Q560" s="674"/>
      <c r="R560" s="674"/>
      <c r="S560" s="674"/>
      <c r="T560" s="675"/>
      <c r="U560" s="674"/>
      <c r="V560" s="674"/>
      <c r="W560" s="674"/>
      <c r="X560" s="674"/>
      <c r="Y560" s="674"/>
      <c r="Z560" s="674"/>
      <c r="AA560" s="468"/>
      <c r="AB560" s="146"/>
      <c r="AC560" s="146"/>
      <c r="AD560" s="146"/>
      <c r="AE560" s="146">
        <v>1515.7</v>
      </c>
      <c r="AF560" s="146">
        <v>1622.1</v>
      </c>
      <c r="AG560" s="146">
        <v>1749.3</v>
      </c>
      <c r="AH560" s="146">
        <v>1856.6</v>
      </c>
      <c r="AI560" s="146">
        <v>1987.8</v>
      </c>
      <c r="AJ560" s="146">
        <v>2109.3000000000002</v>
      </c>
      <c r="AK560" s="146">
        <v>2225.6</v>
      </c>
      <c r="AL560" s="146">
        <v>2347.8000000000002</v>
      </c>
      <c r="AM560" s="146"/>
      <c r="AN560" s="146"/>
    </row>
    <row r="561" spans="1:40" s="9" customFormat="1" ht="12.5" hidden="1">
      <c r="A561" s="389" t="s">
        <v>257</v>
      </c>
      <c r="B561" s="389"/>
      <c r="C561" s="389"/>
      <c r="D561" s="389"/>
      <c r="E561" s="389"/>
      <c r="F561" s="389"/>
      <c r="G561" s="676"/>
      <c r="H561" s="676"/>
      <c r="I561" s="676"/>
      <c r="J561" s="676"/>
      <c r="K561" s="676"/>
      <c r="L561" s="676"/>
      <c r="M561" s="676"/>
      <c r="N561" s="676"/>
      <c r="O561" s="675"/>
      <c r="P561" s="674"/>
      <c r="Q561" s="674"/>
      <c r="R561" s="674"/>
      <c r="S561" s="674"/>
      <c r="T561" s="675"/>
      <c r="U561" s="674"/>
      <c r="V561" s="674"/>
      <c r="W561" s="674"/>
      <c r="X561" s="674"/>
      <c r="Y561" s="674"/>
      <c r="Z561" s="674"/>
      <c r="AA561" s="468"/>
      <c r="AB561" s="146"/>
      <c r="AC561" s="146"/>
      <c r="AD561" s="146"/>
      <c r="AE561" s="146"/>
      <c r="AF561" s="146"/>
      <c r="AG561" s="146"/>
      <c r="AH561" s="146"/>
      <c r="AI561" s="146"/>
      <c r="AJ561" s="146"/>
      <c r="AK561" s="146"/>
      <c r="AL561" s="146"/>
      <c r="AM561" s="146"/>
      <c r="AN561" s="146"/>
    </row>
    <row r="562" spans="1:40" s="9" customFormat="1" ht="12.5" hidden="1">
      <c r="A562" s="389" t="s">
        <v>258</v>
      </c>
      <c r="B562" s="389"/>
      <c r="C562" s="389"/>
      <c r="D562" s="389"/>
      <c r="E562" s="389"/>
      <c r="F562" s="389"/>
      <c r="G562" s="676"/>
      <c r="H562" s="676"/>
      <c r="I562" s="676"/>
      <c r="J562" s="676"/>
      <c r="K562" s="676"/>
      <c r="L562" s="676"/>
      <c r="M562" s="676"/>
      <c r="N562" s="676"/>
      <c r="O562" s="675"/>
      <c r="P562" s="674"/>
      <c r="Q562" s="674"/>
      <c r="R562" s="674"/>
      <c r="S562" s="674"/>
      <c r="T562" s="675"/>
      <c r="U562" s="674"/>
      <c r="V562" s="674"/>
      <c r="W562" s="674"/>
      <c r="X562" s="674"/>
      <c r="Y562" s="674"/>
      <c r="Z562" s="674"/>
      <c r="AA562" s="468"/>
      <c r="AB562" s="146"/>
      <c r="AC562" s="146"/>
      <c r="AD562" s="146"/>
      <c r="AE562" s="146"/>
      <c r="AF562" s="146"/>
      <c r="AG562" s="146"/>
      <c r="AH562" s="146"/>
      <c r="AI562" s="146"/>
      <c r="AJ562" s="146"/>
      <c r="AK562" s="146"/>
      <c r="AL562" s="146"/>
      <c r="AM562" s="146"/>
      <c r="AN562" s="146"/>
    </row>
    <row r="563" spans="1:40" s="9" customFormat="1" ht="12.5" hidden="1">
      <c r="A563" s="389" t="s">
        <v>259</v>
      </c>
      <c r="B563" s="389"/>
      <c r="C563" s="389"/>
      <c r="D563" s="389"/>
      <c r="E563" s="389"/>
      <c r="F563" s="389"/>
      <c r="G563" s="676"/>
      <c r="H563" s="676"/>
      <c r="I563" s="676"/>
      <c r="J563" s="676"/>
      <c r="K563" s="676"/>
      <c r="L563" s="676"/>
      <c r="M563" s="676"/>
      <c r="N563" s="676"/>
      <c r="O563" s="675"/>
      <c r="P563" s="674"/>
      <c r="Q563" s="674"/>
      <c r="R563" s="674"/>
      <c r="S563" s="674"/>
      <c r="T563" s="675"/>
      <c r="U563" s="674"/>
      <c r="V563" s="674"/>
      <c r="W563" s="674"/>
      <c r="X563" s="674"/>
      <c r="Y563" s="674"/>
      <c r="Z563" s="674"/>
      <c r="AA563" s="468"/>
      <c r="AB563" s="146"/>
      <c r="AC563" s="146"/>
      <c r="AD563" s="146"/>
      <c r="AE563" s="146"/>
      <c r="AF563" s="146"/>
      <c r="AG563" s="146"/>
      <c r="AH563" s="146"/>
      <c r="AI563" s="146"/>
      <c r="AJ563" s="146"/>
      <c r="AK563" s="146"/>
      <c r="AL563" s="146"/>
      <c r="AM563" s="146"/>
      <c r="AN563" s="146"/>
    </row>
    <row r="564" spans="1:40" s="9" customFormat="1" ht="12.5">
      <c r="A564" s="389"/>
      <c r="B564" s="389"/>
      <c r="C564" s="389"/>
      <c r="D564" s="389"/>
      <c r="E564" s="389"/>
      <c r="F564" s="389"/>
      <c r="G564" s="676"/>
      <c r="H564" s="676"/>
      <c r="I564" s="676"/>
      <c r="J564" s="676"/>
      <c r="K564" s="676"/>
      <c r="L564" s="676"/>
      <c r="M564" s="676"/>
      <c r="N564" s="676"/>
      <c r="O564" s="675"/>
      <c r="P564" s="674"/>
      <c r="Q564" s="674"/>
      <c r="R564" s="674"/>
      <c r="S564" s="674"/>
      <c r="T564" s="675"/>
      <c r="U564" s="674"/>
      <c r="V564" s="674"/>
      <c r="W564" s="674"/>
      <c r="X564" s="674"/>
      <c r="Y564" s="674"/>
      <c r="Z564" s="674"/>
      <c r="AA564" s="468"/>
      <c r="AB564" s="146"/>
      <c r="AC564" s="146"/>
      <c r="AD564" s="146"/>
      <c r="AE564" s="146"/>
      <c r="AF564" s="146"/>
      <c r="AG564" s="146"/>
      <c r="AH564" s="146"/>
      <c r="AI564" s="146"/>
      <c r="AJ564" s="146"/>
      <c r="AK564" s="146"/>
      <c r="AL564" s="146"/>
      <c r="AM564" s="146"/>
      <c r="AN564" s="146"/>
    </row>
    <row r="565" spans="1:40" s="9" customFormat="1" ht="13">
      <c r="A565" s="376" t="s">
        <v>280</v>
      </c>
      <c r="B565" s="389"/>
      <c r="C565" s="389"/>
      <c r="D565" s="389"/>
      <c r="E565" s="389"/>
      <c r="F565" s="389"/>
      <c r="G565" s="676"/>
      <c r="H565" s="676"/>
      <c r="I565" s="676"/>
      <c r="J565" s="676"/>
      <c r="K565" s="676"/>
      <c r="L565" s="676"/>
      <c r="M565" s="676"/>
      <c r="N565" s="676"/>
      <c r="O565" s="675"/>
      <c r="P565" s="674"/>
      <c r="Q565" s="674"/>
      <c r="R565" s="674"/>
      <c r="S565" s="674"/>
      <c r="T565" s="675"/>
      <c r="U565" s="674"/>
      <c r="V565" s="674"/>
      <c r="W565" s="674"/>
      <c r="X565" s="674"/>
      <c r="Y565" s="674"/>
      <c r="Z565" s="674"/>
      <c r="AA565" s="468"/>
      <c r="AB565" s="146"/>
      <c r="AC565" s="146"/>
      <c r="AD565" s="146"/>
      <c r="AE565" s="146"/>
      <c r="AF565" s="146"/>
      <c r="AG565" s="146"/>
      <c r="AH565" s="146"/>
      <c r="AI565" s="146"/>
      <c r="AJ565" s="146"/>
      <c r="AK565" s="146"/>
      <c r="AL565" s="146"/>
      <c r="AM565" s="146"/>
      <c r="AN565" s="146"/>
    </row>
    <row r="566" spans="1:40" s="9" customFormat="1" ht="12.5">
      <c r="A566" s="389" t="s">
        <v>256</v>
      </c>
      <c r="B566" s="389"/>
      <c r="C566" s="389"/>
      <c r="D566" s="389"/>
      <c r="E566" s="389"/>
      <c r="F566" s="389"/>
      <c r="G566" s="676"/>
      <c r="H566" s="676"/>
      <c r="I566" s="676"/>
      <c r="J566" s="676"/>
      <c r="K566" s="676"/>
      <c r="L566" s="676"/>
      <c r="M566" s="676"/>
      <c r="N566" s="676"/>
      <c r="O566" s="675"/>
      <c r="P566" s="674"/>
      <c r="Q566" s="674"/>
      <c r="R566" s="674"/>
      <c r="S566" s="674"/>
      <c r="T566" s="675"/>
      <c r="U566" s="674"/>
      <c r="V566" s="674"/>
      <c r="W566" s="674"/>
      <c r="X566" s="674"/>
      <c r="Y566" s="674"/>
      <c r="Z566" s="674"/>
      <c r="AA566" s="468"/>
      <c r="AB566" s="146"/>
      <c r="AC566" s="146"/>
      <c r="AD566" s="146"/>
      <c r="AE566" s="146">
        <v>503.1</v>
      </c>
      <c r="AF566" s="146">
        <v>528</v>
      </c>
      <c r="AG566" s="146">
        <v>561.9</v>
      </c>
      <c r="AH566" s="146">
        <v>590.5</v>
      </c>
      <c r="AI566" s="146">
        <v>626.1</v>
      </c>
      <c r="AJ566" s="146">
        <v>658</v>
      </c>
      <c r="AK566" s="146">
        <v>694.2</v>
      </c>
      <c r="AL566" s="146">
        <v>732.4</v>
      </c>
      <c r="AM566" s="146"/>
      <c r="AN566" s="146"/>
    </row>
    <row r="567" spans="1:40" s="9" customFormat="1" ht="12.5" hidden="1">
      <c r="A567" s="389" t="s">
        <v>257</v>
      </c>
      <c r="B567" s="389"/>
      <c r="C567" s="389"/>
      <c r="D567" s="389"/>
      <c r="E567" s="389"/>
      <c r="F567" s="389"/>
      <c r="G567" s="676"/>
      <c r="H567" s="676"/>
      <c r="I567" s="676"/>
      <c r="J567" s="676"/>
      <c r="K567" s="676"/>
      <c r="L567" s="676"/>
      <c r="M567" s="676"/>
      <c r="N567" s="676"/>
      <c r="O567" s="675"/>
      <c r="P567" s="674"/>
      <c r="Q567" s="674"/>
      <c r="R567" s="674"/>
      <c r="S567" s="674"/>
      <c r="T567" s="675"/>
      <c r="U567" s="674"/>
      <c r="V567" s="674"/>
      <c r="W567" s="674"/>
      <c r="X567" s="674"/>
      <c r="Y567" s="674"/>
      <c r="Z567" s="674"/>
      <c r="AA567" s="468"/>
      <c r="AB567" s="146"/>
      <c r="AC567" s="146"/>
      <c r="AD567" s="146"/>
      <c r="AE567" s="146"/>
      <c r="AF567" s="146"/>
      <c r="AG567" s="146"/>
      <c r="AH567" s="146"/>
      <c r="AI567" s="146"/>
      <c r="AJ567" s="146"/>
      <c r="AK567" s="146"/>
      <c r="AL567" s="146"/>
      <c r="AM567" s="146"/>
      <c r="AN567" s="146"/>
    </row>
    <row r="568" spans="1:40" s="9" customFormat="1" ht="12.5" hidden="1">
      <c r="A568" s="389" t="s">
        <v>258</v>
      </c>
      <c r="B568" s="389"/>
      <c r="C568" s="389"/>
      <c r="D568" s="389"/>
      <c r="E568" s="389"/>
      <c r="F568" s="389"/>
      <c r="G568" s="676"/>
      <c r="H568" s="676"/>
      <c r="I568" s="676"/>
      <c r="J568" s="676"/>
      <c r="K568" s="676"/>
      <c r="L568" s="676"/>
      <c r="M568" s="676"/>
      <c r="N568" s="676"/>
      <c r="O568" s="675"/>
      <c r="P568" s="674"/>
      <c r="Q568" s="674"/>
      <c r="R568" s="674"/>
      <c r="S568" s="674"/>
      <c r="T568" s="675"/>
      <c r="U568" s="674"/>
      <c r="V568" s="674"/>
      <c r="W568" s="674"/>
      <c r="X568" s="674"/>
      <c r="Y568" s="674"/>
      <c r="Z568" s="674"/>
      <c r="AA568" s="468"/>
      <c r="AB568" s="146"/>
      <c r="AC568" s="146"/>
      <c r="AD568" s="146"/>
      <c r="AE568" s="146"/>
      <c r="AF568" s="146"/>
      <c r="AG568" s="146"/>
      <c r="AH568" s="146"/>
      <c r="AI568" s="146"/>
      <c r="AJ568" s="146"/>
      <c r="AK568" s="146"/>
      <c r="AL568" s="146"/>
      <c r="AM568" s="146"/>
      <c r="AN568" s="146"/>
    </row>
    <row r="569" spans="1:40" s="9" customFormat="1" ht="12.5" hidden="1">
      <c r="A569" s="389" t="s">
        <v>259</v>
      </c>
      <c r="B569" s="389"/>
      <c r="C569" s="389"/>
      <c r="D569" s="389"/>
      <c r="E569" s="389"/>
      <c r="F569" s="389"/>
      <c r="G569" s="676"/>
      <c r="H569" s="676"/>
      <c r="I569" s="676"/>
      <c r="J569" s="676"/>
      <c r="K569" s="676"/>
      <c r="L569" s="676"/>
      <c r="M569" s="676"/>
      <c r="N569" s="676"/>
      <c r="O569" s="675"/>
      <c r="P569" s="674"/>
      <c r="Q569" s="674"/>
      <c r="R569" s="674"/>
      <c r="S569" s="674"/>
      <c r="T569" s="675"/>
      <c r="U569" s="674"/>
      <c r="V569" s="674"/>
      <c r="W569" s="674"/>
      <c r="X569" s="674"/>
      <c r="Y569" s="674"/>
      <c r="Z569" s="674"/>
      <c r="AA569" s="468"/>
      <c r="AB569" s="146"/>
      <c r="AC569" s="146"/>
      <c r="AD569" s="146"/>
      <c r="AE569" s="146"/>
      <c r="AF569" s="146"/>
      <c r="AG569" s="146"/>
      <c r="AH569" s="146"/>
      <c r="AI569" s="146"/>
      <c r="AJ569" s="146"/>
      <c r="AK569" s="146"/>
      <c r="AL569" s="146"/>
      <c r="AM569" s="146"/>
      <c r="AN569" s="146"/>
    </row>
    <row r="570" spans="1:40" s="9" customFormat="1" ht="12.5">
      <c r="A570" s="389"/>
      <c r="B570" s="389"/>
      <c r="C570" s="389"/>
      <c r="D570" s="389"/>
      <c r="E570" s="389"/>
      <c r="F570" s="389"/>
      <c r="G570" s="676"/>
      <c r="H570" s="676"/>
      <c r="I570" s="676"/>
      <c r="J570" s="676"/>
      <c r="K570" s="676"/>
      <c r="L570" s="676"/>
      <c r="M570" s="676"/>
      <c r="N570" s="676"/>
      <c r="O570" s="675"/>
      <c r="P570" s="674"/>
      <c r="Q570" s="674"/>
      <c r="R570" s="674"/>
      <c r="S570" s="674"/>
      <c r="T570" s="675"/>
      <c r="U570" s="674"/>
      <c r="V570" s="674"/>
      <c r="W570" s="674"/>
      <c r="X570" s="674"/>
      <c r="Y570" s="674"/>
      <c r="Z570" s="674"/>
      <c r="AA570" s="468"/>
      <c r="AB570" s="146"/>
      <c r="AC570" s="146"/>
      <c r="AD570" s="146"/>
      <c r="AE570" s="146"/>
      <c r="AF570" s="146"/>
      <c r="AG570" s="146"/>
      <c r="AH570" s="146"/>
      <c r="AI570" s="146"/>
      <c r="AJ570" s="146"/>
      <c r="AK570" s="146"/>
      <c r="AL570" s="146"/>
      <c r="AM570" s="146"/>
      <c r="AN570" s="146"/>
    </row>
    <row r="571" spans="1:40" s="9" customFormat="1" ht="12.5">
      <c r="A571" s="389"/>
      <c r="B571" s="389"/>
      <c r="C571" s="389"/>
      <c r="D571" s="389"/>
      <c r="E571" s="389"/>
      <c r="F571" s="389"/>
      <c r="G571" s="676"/>
      <c r="H571" s="676"/>
      <c r="I571" s="676"/>
      <c r="J571" s="676"/>
      <c r="K571" s="676"/>
      <c r="L571" s="676"/>
      <c r="M571" s="676"/>
      <c r="N571" s="676"/>
      <c r="O571" s="675"/>
      <c r="P571" s="674"/>
      <c r="Q571" s="674"/>
      <c r="R571" s="674"/>
      <c r="S571" s="674"/>
      <c r="T571" s="675"/>
      <c r="U571" s="674"/>
      <c r="V571" s="674"/>
      <c r="W571" s="674"/>
      <c r="X571" s="674"/>
      <c r="Y571" s="674"/>
      <c r="Z571" s="467"/>
      <c r="AA571" s="674"/>
      <c r="AB571" s="384"/>
      <c r="AC571" s="384"/>
      <c r="AD571" s="384"/>
      <c r="AE571" s="384"/>
      <c r="AF571" s="384"/>
      <c r="AG571" s="384"/>
      <c r="AH571" s="384"/>
      <c r="AI571" s="384"/>
      <c r="AJ571" s="384"/>
      <c r="AK571" s="384"/>
      <c r="AL571" s="384"/>
      <c r="AM571" s="384"/>
      <c r="AN571" s="384"/>
    </row>
    <row r="572" spans="1:40" s="9" customFormat="1" ht="20.149999999999999" customHeight="1">
      <c r="A572" s="677" t="s">
        <v>281</v>
      </c>
      <c r="B572" s="677"/>
      <c r="C572" s="677"/>
      <c r="D572" s="677"/>
      <c r="E572" s="677"/>
      <c r="F572" s="677"/>
      <c r="G572" s="678"/>
      <c r="H572" s="678"/>
      <c r="I572" s="678"/>
      <c r="J572" s="678"/>
      <c r="K572" s="678"/>
      <c r="L572" s="678"/>
      <c r="M572" s="678"/>
      <c r="N572" s="678"/>
      <c r="O572" s="679"/>
      <c r="P572" s="678"/>
      <c r="Q572" s="678"/>
      <c r="R572" s="678"/>
      <c r="S572" s="678"/>
      <c r="T572" s="679"/>
      <c r="U572" s="678"/>
      <c r="V572" s="678"/>
      <c r="W572" s="678"/>
      <c r="X572" s="678"/>
      <c r="Y572" s="678"/>
      <c r="Z572" s="680"/>
      <c r="AA572" s="680"/>
      <c r="AB572" s="681"/>
      <c r="AC572" s="681"/>
      <c r="AD572" s="681"/>
      <c r="AE572" s="681"/>
      <c r="AF572" s="681"/>
      <c r="AG572" s="681"/>
      <c r="AH572" s="681"/>
      <c r="AI572" s="681"/>
      <c r="AJ572" s="681"/>
      <c r="AK572" s="681"/>
      <c r="AL572" s="681"/>
      <c r="AM572" s="681"/>
      <c r="AN572" s="681"/>
    </row>
    <row r="573" spans="1:40" s="9" customFormat="1" ht="12.5">
      <c r="A573" s="389" t="s">
        <v>256</v>
      </c>
      <c r="B573" s="146"/>
      <c r="C573" s="146"/>
      <c r="D573" s="146"/>
      <c r="E573" s="146"/>
      <c r="F573" s="146"/>
      <c r="G573" s="146"/>
      <c r="H573" s="146"/>
      <c r="I573" s="146"/>
      <c r="J573" s="146"/>
      <c r="K573" s="146"/>
      <c r="L573" s="146"/>
      <c r="M573" s="146"/>
      <c r="N573" s="146"/>
      <c r="O573" s="675"/>
      <c r="P573" s="674"/>
      <c r="Q573" s="674"/>
      <c r="R573" s="674"/>
      <c r="S573" s="674"/>
      <c r="T573" s="675"/>
      <c r="U573" s="674"/>
      <c r="V573" s="674"/>
      <c r="W573" s="674"/>
      <c r="X573" s="674"/>
      <c r="Y573" s="674"/>
      <c r="Z573" s="674"/>
      <c r="AA573" s="674"/>
      <c r="AB573" s="146"/>
      <c r="AC573" s="146"/>
      <c r="AD573" s="146"/>
      <c r="AE573" s="146">
        <v>79404.7</v>
      </c>
      <c r="AF573" s="146">
        <v>84108.6</v>
      </c>
      <c r="AG573" s="146">
        <v>81627</v>
      </c>
      <c r="AH573" s="146">
        <v>90265.5</v>
      </c>
      <c r="AI573" s="146">
        <v>99383.3</v>
      </c>
      <c r="AJ573" s="146">
        <v>104916.7</v>
      </c>
      <c r="AK573" s="146">
        <v>110879.6</v>
      </c>
      <c r="AL573" s="146">
        <v>117150.8</v>
      </c>
      <c r="AM573" s="146"/>
      <c r="AN573" s="146"/>
    </row>
    <row r="574" spans="1:40" s="9" customFormat="1" ht="12.5">
      <c r="A574" s="389" t="s">
        <v>282</v>
      </c>
      <c r="B574" s="389"/>
      <c r="C574" s="389"/>
      <c r="D574" s="389"/>
      <c r="E574" s="389"/>
      <c r="F574" s="389"/>
      <c r="G574" s="676"/>
      <c r="H574" s="674"/>
      <c r="I574" s="674"/>
      <c r="J574" s="674"/>
      <c r="K574" s="674"/>
      <c r="L574" s="674"/>
      <c r="M574" s="674"/>
      <c r="N574" s="674"/>
      <c r="O574" s="675"/>
      <c r="P574" s="674"/>
      <c r="Q574" s="674"/>
      <c r="R574" s="674"/>
      <c r="S574" s="674"/>
      <c r="T574" s="675"/>
      <c r="U574" s="674"/>
      <c r="V574" s="674"/>
      <c r="W574" s="674"/>
      <c r="X574" s="674"/>
      <c r="Y574" s="674"/>
      <c r="Z574" s="674"/>
      <c r="AA574" s="674"/>
      <c r="AB574" s="674"/>
      <c r="AC574" s="674"/>
      <c r="AD574" s="674"/>
      <c r="AE574" s="674">
        <v>9.5</v>
      </c>
      <c r="AF574" s="674">
        <v>5.9</v>
      </c>
      <c r="AG574" s="674">
        <v>-3</v>
      </c>
      <c r="AH574" s="674">
        <v>10.6</v>
      </c>
      <c r="AI574" s="674">
        <v>10.1</v>
      </c>
      <c r="AJ574" s="674">
        <v>5.6</v>
      </c>
      <c r="AK574" s="674">
        <v>5.7</v>
      </c>
      <c r="AL574" s="674">
        <v>5.7</v>
      </c>
      <c r="AM574" s="674"/>
      <c r="AN574" s="674"/>
    </row>
    <row r="575" spans="1:40" s="9" customFormat="1" ht="12.5">
      <c r="A575" s="389" t="s">
        <v>257</v>
      </c>
      <c r="B575" s="389"/>
      <c r="C575" s="389"/>
      <c r="D575" s="389"/>
      <c r="E575" s="389"/>
      <c r="F575" s="389"/>
      <c r="G575" s="674"/>
      <c r="H575" s="674"/>
      <c r="I575" s="674"/>
      <c r="J575" s="674"/>
      <c r="K575" s="674"/>
      <c r="L575" s="674"/>
      <c r="M575" s="674"/>
      <c r="N575" s="674"/>
      <c r="O575" s="675"/>
      <c r="P575" s="674"/>
      <c r="Q575" s="674"/>
      <c r="R575" s="674"/>
      <c r="S575" s="674"/>
      <c r="T575" s="675"/>
      <c r="U575" s="674"/>
      <c r="V575" s="674"/>
      <c r="W575" s="674"/>
      <c r="X575" s="674"/>
      <c r="Y575" s="674"/>
      <c r="Z575" s="674"/>
      <c r="AA575" s="674"/>
      <c r="AB575" s="146"/>
      <c r="AC575" s="146"/>
      <c r="AD575" s="146"/>
      <c r="AE575" s="146">
        <v>126.2</v>
      </c>
      <c r="AF575" s="146">
        <v>126.3</v>
      </c>
      <c r="AG575" s="146">
        <v>127.4</v>
      </c>
      <c r="AH575" s="146">
        <v>136.19999999999999</v>
      </c>
      <c r="AI575" s="146">
        <v>143.9</v>
      </c>
      <c r="AJ575" s="146">
        <v>148.30000000000001</v>
      </c>
      <c r="AK575" s="146">
        <v>152.80000000000001</v>
      </c>
      <c r="AL575" s="146">
        <v>156.80000000000001</v>
      </c>
      <c r="AM575" s="146"/>
      <c r="AN575" s="146"/>
    </row>
    <row r="576" spans="1:40" s="9" customFormat="1" ht="12.5">
      <c r="A576" s="389" t="s">
        <v>258</v>
      </c>
      <c r="B576" s="389"/>
      <c r="C576" s="389"/>
      <c r="D576" s="389"/>
      <c r="E576" s="389"/>
      <c r="F576" s="389"/>
      <c r="G576" s="146"/>
      <c r="H576" s="146"/>
      <c r="I576" s="146"/>
      <c r="J576" s="146"/>
      <c r="K576" s="146"/>
      <c r="L576" s="146"/>
      <c r="M576" s="146"/>
      <c r="N576" s="146"/>
      <c r="O576" s="675"/>
      <c r="P576" s="674"/>
      <c r="Q576" s="674"/>
      <c r="R576" s="674"/>
      <c r="S576" s="674"/>
      <c r="T576" s="675"/>
      <c r="U576" s="674"/>
      <c r="V576" s="674"/>
      <c r="W576" s="674"/>
      <c r="X576" s="674"/>
      <c r="Y576" s="674"/>
      <c r="Z576" s="674"/>
      <c r="AA576" s="674"/>
      <c r="AB576" s="146"/>
      <c r="AC576" s="146"/>
      <c r="AD576" s="146"/>
      <c r="AE576" s="146">
        <v>62896.3</v>
      </c>
      <c r="AF576" s="146">
        <v>66581.899999999994</v>
      </c>
      <c r="AG576" s="146">
        <v>64050.2</v>
      </c>
      <c r="AH576" s="146">
        <v>66271.600000000006</v>
      </c>
      <c r="AI576" s="146">
        <v>69052.2</v>
      </c>
      <c r="AJ576" s="146">
        <v>70737</v>
      </c>
      <c r="AK576" s="146">
        <v>72586.5</v>
      </c>
      <c r="AL576" s="146">
        <v>74726.7</v>
      </c>
      <c r="AM576" s="146"/>
      <c r="AN576" s="146"/>
    </row>
    <row r="577" spans="1:40" s="9" customFormat="1" ht="12.5">
      <c r="A577" s="389" t="s">
        <v>283</v>
      </c>
      <c r="B577" s="389"/>
      <c r="C577" s="389"/>
      <c r="D577" s="389"/>
      <c r="E577" s="389"/>
      <c r="F577" s="389"/>
      <c r="G577" s="674"/>
      <c r="H577" s="674"/>
      <c r="I577" s="674"/>
      <c r="J577" s="674"/>
      <c r="K577" s="674"/>
      <c r="L577" s="674"/>
      <c r="M577" s="674"/>
      <c r="N577" s="674"/>
      <c r="O577" s="675"/>
      <c r="P577" s="674"/>
      <c r="Q577" s="674"/>
      <c r="R577" s="674"/>
      <c r="S577" s="674"/>
      <c r="T577" s="675"/>
      <c r="U577" s="674"/>
      <c r="V577" s="674"/>
      <c r="W577" s="674"/>
      <c r="X577" s="674"/>
      <c r="Y577" s="674"/>
      <c r="Z577" s="674"/>
      <c r="AA577" s="674"/>
      <c r="AB577" s="674"/>
      <c r="AC577" s="674"/>
      <c r="AD577" s="674"/>
      <c r="AE577" s="674"/>
      <c r="AF577" s="674"/>
      <c r="AG577" s="674"/>
      <c r="AH577" s="674"/>
      <c r="AI577" s="674"/>
      <c r="AJ577" s="674"/>
      <c r="AK577" s="674"/>
      <c r="AL577" s="674"/>
      <c r="AM577" s="674"/>
      <c r="AN577" s="674"/>
    </row>
    <row r="578" spans="1:40" s="9" customFormat="1" ht="12.5">
      <c r="A578" s="389"/>
      <c r="B578" s="389"/>
      <c r="C578" s="389"/>
      <c r="D578" s="389"/>
      <c r="E578" s="389"/>
      <c r="F578" s="389"/>
      <c r="G578" s="146"/>
      <c r="H578" s="146"/>
      <c r="I578" s="146"/>
      <c r="J578" s="146"/>
      <c r="K578" s="146"/>
      <c r="L578" s="146"/>
      <c r="M578" s="146"/>
      <c r="N578" s="146"/>
      <c r="O578" s="675"/>
      <c r="P578" s="674"/>
      <c r="Q578" s="674"/>
      <c r="R578" s="674"/>
      <c r="S578" s="674"/>
      <c r="T578" s="675"/>
      <c r="U578" s="674"/>
      <c r="V578" s="674"/>
      <c r="W578" s="674"/>
      <c r="X578" s="674"/>
      <c r="Y578" s="674"/>
      <c r="Z578" s="467"/>
      <c r="AA578" s="674"/>
      <c r="AB578" s="384"/>
      <c r="AC578" s="384"/>
      <c r="AD578" s="384"/>
      <c r="AE578" s="384"/>
      <c r="AF578" s="384"/>
      <c r="AG578" s="384"/>
      <c r="AH578" s="384"/>
      <c r="AI578" s="384"/>
      <c r="AJ578" s="384"/>
      <c r="AK578" s="384"/>
      <c r="AL578" s="384"/>
      <c r="AM578" s="384"/>
      <c r="AN578" s="384"/>
    </row>
    <row r="579" spans="1:40" s="9" customFormat="1" ht="13">
      <c r="A579" s="376" t="s">
        <v>284</v>
      </c>
      <c r="B579" s="376"/>
      <c r="C579" s="376"/>
      <c r="D579" s="376"/>
      <c r="E579" s="376"/>
      <c r="F579" s="376"/>
      <c r="G579" s="146"/>
      <c r="H579" s="146"/>
      <c r="I579" s="146"/>
      <c r="J579" s="146"/>
      <c r="K579" s="146"/>
      <c r="L579" s="146"/>
      <c r="M579" s="146"/>
      <c r="N579" s="146"/>
      <c r="O579" s="675"/>
      <c r="P579" s="674"/>
      <c r="Q579" s="674"/>
      <c r="R579" s="674"/>
      <c r="S579" s="674"/>
      <c r="T579" s="675"/>
      <c r="U579" s="674"/>
      <c r="V579" s="674"/>
      <c r="W579" s="674"/>
      <c r="X579" s="674"/>
      <c r="Y579" s="674"/>
      <c r="Z579" s="674"/>
      <c r="AA579" s="674"/>
      <c r="AB579" s="384"/>
      <c r="AC579" s="384"/>
      <c r="AD579" s="384"/>
      <c r="AE579" s="384"/>
      <c r="AF579" s="384"/>
      <c r="AG579" s="384"/>
      <c r="AH579" s="384"/>
      <c r="AI579" s="384"/>
      <c r="AJ579" s="384"/>
      <c r="AK579" s="384"/>
      <c r="AL579" s="384"/>
      <c r="AM579" s="384"/>
      <c r="AN579" s="384"/>
    </row>
    <row r="580" spans="1:40" s="9" customFormat="1" ht="12.5">
      <c r="A580" s="389" t="s">
        <v>256</v>
      </c>
      <c r="B580" s="389"/>
      <c r="C580" s="389"/>
      <c r="D580" s="389"/>
      <c r="E580" s="389"/>
      <c r="F580" s="389"/>
      <c r="G580" s="676"/>
      <c r="H580" s="676"/>
      <c r="I580" s="676"/>
      <c r="J580" s="676"/>
      <c r="K580" s="674"/>
      <c r="L580" s="674"/>
      <c r="M580" s="674"/>
      <c r="N580" s="674"/>
      <c r="O580" s="675"/>
      <c r="P580" s="674"/>
      <c r="Q580" s="674"/>
      <c r="R580" s="674"/>
      <c r="S580" s="674"/>
      <c r="T580" s="675"/>
      <c r="U580" s="674"/>
      <c r="V580" s="674"/>
      <c r="W580" s="674"/>
      <c r="X580" s="674"/>
      <c r="Y580" s="674"/>
      <c r="Z580" s="674"/>
      <c r="AA580" s="674"/>
      <c r="AB580" s="146"/>
      <c r="AC580" s="146"/>
      <c r="AD580" s="146"/>
      <c r="AE580" s="146">
        <v>57279.5</v>
      </c>
      <c r="AF580" s="146">
        <v>60779.5</v>
      </c>
      <c r="AG580" s="146">
        <v>62610.7</v>
      </c>
      <c r="AH580" s="146">
        <v>67132.399999999994</v>
      </c>
      <c r="AI580" s="146">
        <v>72508.800000000003</v>
      </c>
      <c r="AJ580" s="146">
        <v>77353</v>
      </c>
      <c r="AK580" s="146">
        <v>82467</v>
      </c>
      <c r="AL580" s="146">
        <v>88154.7</v>
      </c>
      <c r="AM580" s="146"/>
      <c r="AN580" s="146"/>
    </row>
    <row r="581" spans="1:40" s="9" customFormat="1" ht="12.5">
      <c r="A581" s="389" t="s">
        <v>282</v>
      </c>
      <c r="B581" s="389"/>
      <c r="C581" s="389"/>
      <c r="D581" s="389"/>
      <c r="E581" s="389"/>
      <c r="F581" s="389"/>
      <c r="G581" s="676"/>
      <c r="H581" s="676"/>
      <c r="I581" s="676"/>
      <c r="J581" s="676"/>
      <c r="K581" s="676"/>
      <c r="L581" s="676"/>
      <c r="M581" s="676"/>
      <c r="N581" s="676"/>
      <c r="O581" s="675"/>
      <c r="P581" s="674"/>
      <c r="Q581" s="674"/>
      <c r="R581" s="674"/>
      <c r="S581" s="674"/>
      <c r="T581" s="675"/>
      <c r="U581" s="674"/>
      <c r="V581" s="674"/>
      <c r="W581" s="674"/>
      <c r="X581" s="674"/>
      <c r="Y581" s="674"/>
      <c r="Z581" s="674"/>
      <c r="AA581" s="674"/>
      <c r="AB581" s="674"/>
      <c r="AC581" s="674"/>
      <c r="AD581" s="674"/>
      <c r="AE581" s="674">
        <v>7.8</v>
      </c>
      <c r="AF581" s="674">
        <v>6.1</v>
      </c>
      <c r="AG581" s="674">
        <v>3</v>
      </c>
      <c r="AH581" s="674">
        <v>7.2</v>
      </c>
      <c r="AI581" s="674">
        <v>8</v>
      </c>
      <c r="AJ581" s="674">
        <v>6.7</v>
      </c>
      <c r="AK581" s="674">
        <v>6.6</v>
      </c>
      <c r="AL581" s="674">
        <v>6.9</v>
      </c>
      <c r="AM581" s="674"/>
      <c r="AN581" s="674"/>
    </row>
    <row r="582" spans="1:40" s="9" customFormat="1" ht="12.5">
      <c r="A582" s="389" t="s">
        <v>257</v>
      </c>
      <c r="B582" s="389"/>
      <c r="C582" s="389"/>
      <c r="D582" s="389"/>
      <c r="E582" s="389"/>
      <c r="F582" s="389"/>
      <c r="G582" s="676"/>
      <c r="H582" s="676"/>
      <c r="I582" s="676"/>
      <c r="J582" s="676"/>
      <c r="K582" s="676"/>
      <c r="L582" s="676"/>
      <c r="M582" s="676"/>
      <c r="N582" s="676"/>
      <c r="O582" s="675"/>
      <c r="P582" s="674"/>
      <c r="Q582" s="674"/>
      <c r="R582" s="674"/>
      <c r="S582" s="674"/>
      <c r="T582" s="674"/>
      <c r="U582" s="674"/>
      <c r="V582" s="674"/>
      <c r="W582" s="674"/>
      <c r="X582" s="674"/>
      <c r="Y582" s="674"/>
      <c r="Z582" s="674"/>
      <c r="AA582" s="674"/>
      <c r="AB582" s="674"/>
      <c r="AC582" s="674"/>
      <c r="AD582" s="674"/>
      <c r="AE582" s="674">
        <v>129.80000000000001</v>
      </c>
      <c r="AF582" s="674">
        <v>134.5</v>
      </c>
      <c r="AG582" s="674">
        <v>140.1</v>
      </c>
      <c r="AH582" s="674">
        <v>145.30000000000001</v>
      </c>
      <c r="AI582" s="674">
        <v>151.30000000000001</v>
      </c>
      <c r="AJ582" s="674">
        <v>156</v>
      </c>
      <c r="AK582" s="674">
        <v>160.30000000000001</v>
      </c>
      <c r="AL582" s="674">
        <v>164.5</v>
      </c>
      <c r="AM582" s="674"/>
      <c r="AN582" s="674"/>
    </row>
    <row r="583" spans="1:40" s="9" customFormat="1" ht="12.5">
      <c r="A583" s="389" t="s">
        <v>258</v>
      </c>
      <c r="B583" s="389"/>
      <c r="C583" s="389"/>
      <c r="D583" s="389"/>
      <c r="E583" s="389"/>
      <c r="F583" s="389"/>
      <c r="G583" s="676"/>
      <c r="H583" s="676"/>
      <c r="I583" s="676"/>
      <c r="J583" s="676"/>
      <c r="K583" s="676"/>
      <c r="L583" s="676"/>
      <c r="M583" s="676"/>
      <c r="N583" s="676"/>
      <c r="O583" s="675"/>
      <c r="P583" s="674"/>
      <c r="Q583" s="674"/>
      <c r="R583" s="674"/>
      <c r="S583" s="674"/>
      <c r="T583" s="675"/>
      <c r="U583" s="674"/>
      <c r="V583" s="674"/>
      <c r="W583" s="674"/>
      <c r="X583" s="674"/>
      <c r="Y583" s="674"/>
      <c r="Z583" s="674"/>
      <c r="AA583" s="674"/>
      <c r="AB583" s="674"/>
      <c r="AC583" s="674"/>
      <c r="AD583" s="674"/>
      <c r="AE583" s="674">
        <v>44121</v>
      </c>
      <c r="AF583" s="674">
        <v>45173.7</v>
      </c>
      <c r="AG583" s="674">
        <v>44695.8</v>
      </c>
      <c r="AH583" s="674">
        <v>46190.400000000001</v>
      </c>
      <c r="AI583" s="674">
        <v>47916</v>
      </c>
      <c r="AJ583" s="674">
        <v>49597.1</v>
      </c>
      <c r="AK583" s="674">
        <v>51444.5</v>
      </c>
      <c r="AL583" s="674">
        <v>53583.1</v>
      </c>
      <c r="AM583" s="674"/>
      <c r="AN583" s="674"/>
    </row>
    <row r="584" spans="1:40" s="9" customFormat="1" ht="12.5">
      <c r="A584" s="393" t="s">
        <v>283</v>
      </c>
      <c r="B584" s="393"/>
      <c r="C584" s="393"/>
      <c r="D584" s="393"/>
      <c r="E584" s="393"/>
      <c r="F584" s="393"/>
      <c r="G584" s="682"/>
      <c r="H584" s="682"/>
      <c r="I584" s="682"/>
      <c r="J584" s="682"/>
      <c r="K584" s="682"/>
      <c r="L584" s="682"/>
      <c r="M584" s="682"/>
      <c r="N584" s="682"/>
      <c r="O584" s="683"/>
      <c r="P584" s="684"/>
      <c r="Q584" s="684"/>
      <c r="R584" s="684"/>
      <c r="S584" s="684"/>
      <c r="T584" s="683"/>
      <c r="U584" s="684"/>
      <c r="V584" s="684"/>
      <c r="W584" s="684"/>
      <c r="X584" s="684"/>
      <c r="Y584" s="684"/>
      <c r="Z584" s="684"/>
      <c r="AA584" s="684"/>
      <c r="AB584" s="684"/>
      <c r="AC584" s="684"/>
      <c r="AD584" s="684"/>
      <c r="AE584" s="684">
        <v>4</v>
      </c>
      <c r="AF584" s="684">
        <v>2.4</v>
      </c>
      <c r="AG584" s="684">
        <v>-1.1000000000000001</v>
      </c>
      <c r="AH584" s="684">
        <v>3.3</v>
      </c>
      <c r="AI584" s="684">
        <v>3.7</v>
      </c>
      <c r="AJ584" s="684">
        <v>3.5</v>
      </c>
      <c r="AK584" s="684">
        <v>3.7</v>
      </c>
      <c r="AL584" s="684">
        <v>4.2</v>
      </c>
      <c r="AM584" s="684"/>
      <c r="AN584" s="684"/>
    </row>
    <row r="585" spans="1:40" s="9" customFormat="1" ht="14.15" customHeight="1">
      <c r="A585" s="362"/>
      <c r="B585" s="377"/>
      <c r="C585" s="377"/>
      <c r="D585" s="377"/>
      <c r="E585" s="377"/>
      <c r="F585" s="377"/>
      <c r="G585" s="377"/>
      <c r="H585" s="377"/>
      <c r="I585" s="377"/>
      <c r="J585" s="377"/>
      <c r="K585" s="377"/>
      <c r="L585" s="377"/>
      <c r="M585" s="377"/>
      <c r="N585" s="377"/>
      <c r="O585" s="672"/>
      <c r="P585" s="377"/>
      <c r="Q585" s="377"/>
      <c r="R585" s="377"/>
      <c r="S585" s="377"/>
      <c r="T585" s="378"/>
      <c r="U585" s="378"/>
      <c r="V585" s="378"/>
      <c r="W585" s="378"/>
      <c r="X585" s="378"/>
      <c r="Y585" s="378"/>
      <c r="Z585" s="378"/>
      <c r="AA585" s="378"/>
      <c r="AB585" s="378"/>
      <c r="AC585" s="378" t="s">
        <v>188</v>
      </c>
      <c r="AD585" s="378" t="s">
        <v>188</v>
      </c>
      <c r="AE585" s="378" t="s">
        <v>170</v>
      </c>
      <c r="AF585" s="378" t="s">
        <v>170</v>
      </c>
      <c r="AG585" s="378" t="s">
        <v>170</v>
      </c>
      <c r="AH585" s="378" t="s">
        <v>170</v>
      </c>
      <c r="AI585" s="378" t="s">
        <v>170</v>
      </c>
      <c r="AJ585" s="378" t="s">
        <v>170</v>
      </c>
      <c r="AK585" s="378"/>
      <c r="AL585" s="378"/>
      <c r="AM585" s="378"/>
      <c r="AN585" s="378"/>
    </row>
    <row r="586" spans="1:40" s="9" customFormat="1" ht="19.399999999999999" customHeight="1">
      <c r="A586" s="369" t="s">
        <v>290</v>
      </c>
      <c r="B586" s="377"/>
      <c r="C586" s="377"/>
      <c r="D586" s="377"/>
      <c r="E586" s="377"/>
      <c r="F586" s="377"/>
      <c r="G586" s="377"/>
      <c r="H586" s="377"/>
      <c r="I586" s="377"/>
      <c r="J586" s="377"/>
      <c r="K586" s="377"/>
      <c r="L586" s="377"/>
      <c r="M586" s="377"/>
      <c r="N586" s="377"/>
      <c r="O586" s="672"/>
      <c r="P586" s="377"/>
      <c r="Q586" s="377"/>
      <c r="R586" s="377"/>
      <c r="S586" s="377"/>
      <c r="T586" s="378"/>
      <c r="U586" s="378"/>
      <c r="V586" s="378"/>
      <c r="W586" s="378"/>
      <c r="X586" s="378"/>
      <c r="Y586" s="378"/>
      <c r="Z586" s="378"/>
      <c r="AA586" s="378"/>
      <c r="AB586" s="378"/>
      <c r="AC586" s="378"/>
      <c r="AD586" s="378"/>
      <c r="AE586" s="378"/>
      <c r="AF586" s="378"/>
      <c r="AG586" s="378"/>
      <c r="AH586" s="378"/>
      <c r="AI586" s="378"/>
      <c r="AJ586" s="378"/>
      <c r="AK586" s="378"/>
      <c r="AL586" s="378"/>
      <c r="AM586" s="378"/>
      <c r="AN586" s="378"/>
    </row>
    <row r="587" spans="1:40" s="9" customFormat="1" ht="14.15" customHeight="1">
      <c r="A587" s="373" t="s">
        <v>291</v>
      </c>
      <c r="B587" s="377"/>
      <c r="C587" s="377"/>
      <c r="D587" s="377"/>
      <c r="E587" s="377"/>
      <c r="F587" s="377"/>
      <c r="G587" s="377"/>
      <c r="H587" s="377"/>
      <c r="I587" s="377"/>
      <c r="J587" s="377"/>
      <c r="K587" s="377"/>
      <c r="L587" s="377"/>
      <c r="M587" s="377"/>
      <c r="N587" s="377"/>
      <c r="O587" s="672"/>
      <c r="P587" s="377"/>
      <c r="Q587" s="377"/>
      <c r="R587" s="377"/>
      <c r="S587" s="377"/>
      <c r="T587" s="378"/>
      <c r="U587" s="378"/>
      <c r="V587" s="378"/>
      <c r="W587" s="378"/>
      <c r="X587" s="378"/>
      <c r="Y587" s="378"/>
      <c r="Z587" s="378"/>
      <c r="AA587" s="378"/>
      <c r="AB587" s="378"/>
      <c r="AC587" s="378"/>
      <c r="AD587" s="378"/>
      <c r="AE587" s="378"/>
      <c r="AF587" s="378"/>
      <c r="AG587" s="378"/>
      <c r="AH587" s="378"/>
      <c r="AI587" s="378"/>
      <c r="AJ587" s="378"/>
      <c r="AK587" s="378"/>
      <c r="AL587" s="378"/>
      <c r="AM587" s="378"/>
      <c r="AN587" s="378"/>
    </row>
    <row r="588" spans="1:40" s="9" customFormat="1" ht="14.15" customHeight="1">
      <c r="A588" s="375" t="s">
        <v>247</v>
      </c>
      <c r="B588" s="377"/>
      <c r="C588" s="377"/>
      <c r="D588" s="377"/>
      <c r="E588" s="377"/>
      <c r="F588" s="377"/>
      <c r="G588" s="377"/>
      <c r="H588" s="377"/>
      <c r="I588" s="377"/>
      <c r="J588" s="377"/>
      <c r="K588" s="377"/>
      <c r="L588" s="377"/>
      <c r="M588" s="377"/>
      <c r="N588" s="377"/>
      <c r="O588" s="672"/>
      <c r="P588" s="377"/>
      <c r="Q588" s="377"/>
      <c r="R588" s="377"/>
      <c r="S588" s="377"/>
      <c r="T588" s="378"/>
      <c r="U588" s="378"/>
      <c r="V588" s="378"/>
      <c r="W588" s="378"/>
      <c r="X588" s="378"/>
      <c r="Y588" s="378"/>
      <c r="Z588" s="378"/>
      <c r="AA588" s="378"/>
      <c r="AB588" s="378"/>
      <c r="AC588" s="378"/>
      <c r="AD588" s="378"/>
      <c r="AE588" s="378"/>
      <c r="AF588" s="378"/>
      <c r="AG588" s="378"/>
      <c r="AH588" s="378"/>
      <c r="AI588" s="378"/>
      <c r="AJ588" s="378"/>
      <c r="AK588" s="378"/>
      <c r="AL588" s="378"/>
      <c r="AM588" s="378"/>
      <c r="AN588" s="378"/>
    </row>
    <row r="589" spans="1:40" s="9" customFormat="1" ht="14.15" customHeight="1">
      <c r="A589" s="375" t="s">
        <v>248</v>
      </c>
      <c r="B589" s="377"/>
      <c r="C589" s="377"/>
      <c r="D589" s="377"/>
      <c r="E589" s="377"/>
      <c r="F589" s="377"/>
      <c r="G589" s="377"/>
      <c r="H589" s="377"/>
      <c r="I589" s="377"/>
      <c r="J589" s="377"/>
      <c r="K589" s="377"/>
      <c r="L589" s="377"/>
      <c r="M589" s="377"/>
      <c r="N589" s="377"/>
      <c r="O589" s="672"/>
      <c r="P589" s="377"/>
      <c r="Q589" s="377"/>
      <c r="R589" s="377"/>
      <c r="S589" s="377"/>
      <c r="T589" s="378"/>
      <c r="U589" s="378"/>
      <c r="V589" s="378"/>
      <c r="W589" s="378"/>
      <c r="X589" s="378"/>
      <c r="Y589" s="378"/>
      <c r="Z589" s="378"/>
      <c r="AA589" s="378"/>
      <c r="AB589" s="378"/>
      <c r="AC589" s="378"/>
      <c r="AD589" s="378"/>
      <c r="AE589" s="378"/>
      <c r="AF589" s="378"/>
      <c r="AG589" s="378"/>
      <c r="AH589" s="378"/>
      <c r="AI589" s="378"/>
      <c r="AJ589" s="378"/>
      <c r="AK589" s="378"/>
      <c r="AL589" s="378"/>
      <c r="AM589" s="378"/>
      <c r="AN589" s="378"/>
    </row>
    <row r="590" spans="1:40" s="9" customFormat="1" ht="14.15" customHeight="1">
      <c r="A590" s="362"/>
      <c r="B590" s="377"/>
      <c r="C590" s="377"/>
      <c r="D590" s="377"/>
      <c r="E590" s="377"/>
      <c r="F590" s="377"/>
      <c r="G590" s="377"/>
      <c r="H590" s="377"/>
      <c r="I590" s="377"/>
      <c r="J590" s="377"/>
      <c r="K590" s="377"/>
      <c r="L590" s="377"/>
      <c r="M590" s="377"/>
      <c r="N590" s="377"/>
      <c r="O590" s="672"/>
      <c r="P590" s="377"/>
      <c r="Q590" s="377"/>
      <c r="R590" s="377"/>
      <c r="S590" s="377"/>
      <c r="T590" s="378"/>
      <c r="U590" s="378"/>
      <c r="V590" s="378"/>
      <c r="W590" s="378"/>
      <c r="X590" s="378"/>
      <c r="Y590" s="378"/>
      <c r="Z590" s="378"/>
      <c r="AA590" s="378"/>
      <c r="AB590" s="378"/>
      <c r="AC590" s="378"/>
      <c r="AD590" s="378"/>
      <c r="AE590" s="378"/>
      <c r="AF590" s="378"/>
      <c r="AG590" s="378"/>
      <c r="AH590" s="378"/>
      <c r="AI590" s="378"/>
      <c r="AJ590" s="378"/>
      <c r="AK590" s="378"/>
      <c r="AL590" s="378"/>
      <c r="AM590" s="378"/>
      <c r="AN590" s="378"/>
    </row>
    <row r="591" spans="1:40" s="9" customFormat="1" ht="19.399999999999999" customHeight="1">
      <c r="A591" s="392" t="s">
        <v>254</v>
      </c>
      <c r="B591" s="392"/>
      <c r="C591" s="392"/>
      <c r="D591" s="392"/>
      <c r="E591" s="392"/>
      <c r="F591" s="392"/>
      <c r="G591" s="377"/>
      <c r="H591" s="377"/>
      <c r="I591" s="377"/>
      <c r="J591" s="377"/>
      <c r="K591" s="377"/>
      <c r="L591" s="377"/>
      <c r="M591" s="377"/>
      <c r="N591" s="377"/>
      <c r="O591" s="672"/>
      <c r="P591" s="377"/>
      <c r="Q591" s="377"/>
      <c r="R591" s="377"/>
      <c r="S591" s="377"/>
      <c r="T591" s="672"/>
      <c r="U591" s="377"/>
      <c r="V591" s="377"/>
      <c r="W591" s="377"/>
      <c r="X591" s="377"/>
      <c r="Y591" s="377"/>
      <c r="Z591" s="378"/>
      <c r="AA591" s="379"/>
      <c r="AB591" s="378"/>
      <c r="AC591" s="378"/>
      <c r="AD591" s="378"/>
      <c r="AE591" s="378"/>
      <c r="AF591" s="378"/>
      <c r="AG591" s="378"/>
      <c r="AH591" s="378"/>
      <c r="AI591" s="378"/>
      <c r="AJ591" s="378"/>
      <c r="AK591" s="378"/>
      <c r="AL591" s="378"/>
      <c r="AM591" s="378"/>
      <c r="AN591" s="378"/>
    </row>
    <row r="592" spans="1:40" s="9" customFormat="1" ht="13.4" customHeight="1">
      <c r="A592" s="376" t="s">
        <v>255</v>
      </c>
      <c r="B592" s="376"/>
      <c r="C592" s="376"/>
      <c r="D592" s="376"/>
      <c r="E592" s="376"/>
      <c r="F592" s="376"/>
      <c r="G592" s="163"/>
      <c r="H592" s="163"/>
      <c r="I592" s="163"/>
      <c r="J592" s="163"/>
      <c r="K592" s="163"/>
      <c r="L592" s="163"/>
      <c r="M592" s="163"/>
      <c r="N592" s="163"/>
      <c r="O592" s="673"/>
      <c r="P592" s="384"/>
      <c r="Q592" s="384"/>
      <c r="R592" s="384"/>
      <c r="S592" s="384"/>
      <c r="T592" s="673"/>
      <c r="U592" s="384"/>
      <c r="V592" s="384"/>
      <c r="W592" s="384"/>
      <c r="X592" s="384"/>
      <c r="Y592" s="384"/>
      <c r="Z592" s="384"/>
      <c r="AA592" s="379"/>
      <c r="AB592" s="384"/>
      <c r="AC592" s="384"/>
      <c r="AD592" s="384"/>
      <c r="AE592" s="384"/>
      <c r="AF592" s="384"/>
      <c r="AG592" s="384"/>
      <c r="AH592" s="384"/>
      <c r="AI592" s="384"/>
      <c r="AJ592" s="384"/>
      <c r="AK592" s="384"/>
      <c r="AL592" s="384"/>
      <c r="AM592" s="384"/>
      <c r="AN592" s="384"/>
    </row>
    <row r="593" spans="1:40" s="9" customFormat="1" ht="13.4" customHeight="1">
      <c r="A593" s="389" t="s">
        <v>256</v>
      </c>
      <c r="B593" s="674"/>
      <c r="C593" s="674"/>
      <c r="D593" s="674"/>
      <c r="E593" s="674"/>
      <c r="F593" s="674"/>
      <c r="G593" s="674"/>
      <c r="H593" s="674"/>
      <c r="I593" s="674"/>
      <c r="J593" s="674"/>
      <c r="K593" s="674"/>
      <c r="L593" s="674"/>
      <c r="M593" s="674"/>
      <c r="N593" s="674"/>
      <c r="O593" s="675"/>
      <c r="P593" s="674"/>
      <c r="Q593" s="674"/>
      <c r="R593" s="674"/>
      <c r="S593" s="674"/>
      <c r="T593" s="675"/>
      <c r="U593" s="674"/>
      <c r="V593" s="674"/>
      <c r="W593" s="674"/>
      <c r="X593" s="674"/>
      <c r="Y593" s="674"/>
      <c r="Z593" s="674"/>
      <c r="AA593" s="468"/>
      <c r="AB593" s="146"/>
      <c r="AC593" s="146">
        <v>12007.5</v>
      </c>
      <c r="AD593" s="146">
        <v>13078.1</v>
      </c>
      <c r="AE593" s="146">
        <v>13683.7</v>
      </c>
      <c r="AF593" s="146">
        <v>14466.4</v>
      </c>
      <c r="AG593" s="146">
        <v>16059.2</v>
      </c>
      <c r="AH593" s="146">
        <v>17776.099999999999</v>
      </c>
      <c r="AI593" s="146">
        <v>20325.900000000001</v>
      </c>
      <c r="AJ593" s="146">
        <v>21785.599999999999</v>
      </c>
      <c r="AK593" s="146"/>
      <c r="AL593" s="146"/>
      <c r="AM593" s="146"/>
      <c r="AN593" s="146"/>
    </row>
    <row r="594" spans="1:40" s="9" customFormat="1" ht="13.4" hidden="1" customHeight="1">
      <c r="A594" s="389" t="s">
        <v>257</v>
      </c>
      <c r="B594" s="674"/>
      <c r="C594" s="674"/>
      <c r="D594" s="674"/>
      <c r="E594" s="674"/>
      <c r="F594" s="674"/>
      <c r="G594" s="674"/>
      <c r="H594" s="674"/>
      <c r="I594" s="674"/>
      <c r="J594" s="674"/>
      <c r="K594" s="674"/>
      <c r="L594" s="674"/>
      <c r="M594" s="674"/>
      <c r="N594" s="674"/>
      <c r="O594" s="675"/>
      <c r="P594" s="674"/>
      <c r="Q594" s="674"/>
      <c r="R594" s="674"/>
      <c r="S594" s="674"/>
      <c r="T594" s="675"/>
      <c r="U594" s="674"/>
      <c r="V594" s="674"/>
      <c r="W594" s="674"/>
      <c r="X594" s="674"/>
      <c r="Y594" s="674"/>
      <c r="Z594" s="674"/>
      <c r="AA594" s="468"/>
      <c r="AB594" s="468"/>
      <c r="AC594" s="468">
        <v>119.7</v>
      </c>
      <c r="AD594" s="468">
        <v>127.1</v>
      </c>
      <c r="AE594" s="468">
        <v>134.69999999999999</v>
      </c>
      <c r="AF594" s="468">
        <v>140.9</v>
      </c>
      <c r="AG594" s="468">
        <v>147.30000000000001</v>
      </c>
      <c r="AH594" s="468">
        <v>153.9</v>
      </c>
      <c r="AI594" s="468">
        <v>160.80000000000001</v>
      </c>
      <c r="AJ594" s="468"/>
      <c r="AK594" s="468"/>
      <c r="AL594" s="468"/>
      <c r="AM594" s="468"/>
      <c r="AN594" s="468"/>
    </row>
    <row r="595" spans="1:40" s="9" customFormat="1" ht="13.4" hidden="1" customHeight="1">
      <c r="A595" s="389" t="s">
        <v>258</v>
      </c>
      <c r="B595" s="674"/>
      <c r="C595" s="674"/>
      <c r="D595" s="674"/>
      <c r="E595" s="674"/>
      <c r="F595" s="674"/>
      <c r="G595" s="674"/>
      <c r="H595" s="674"/>
      <c r="I595" s="674"/>
      <c r="J595" s="674"/>
      <c r="K595" s="674"/>
      <c r="L595" s="674"/>
      <c r="M595" s="674"/>
      <c r="N595" s="674"/>
      <c r="O595" s="675"/>
      <c r="P595" s="674"/>
      <c r="Q595" s="674"/>
      <c r="R595" s="674"/>
      <c r="S595" s="674"/>
      <c r="T595" s="675"/>
      <c r="U595" s="674"/>
      <c r="V595" s="674"/>
      <c r="W595" s="674"/>
      <c r="X595" s="674"/>
      <c r="Y595" s="674"/>
      <c r="Z595" s="674"/>
      <c r="AA595" s="468"/>
      <c r="AB595" s="146"/>
      <c r="AC595" s="146">
        <v>10028.9</v>
      </c>
      <c r="AD595" s="146">
        <v>10291.200000000001</v>
      </c>
      <c r="AE595" s="146">
        <v>10611.7</v>
      </c>
      <c r="AF595" s="146">
        <v>10923.8</v>
      </c>
      <c r="AG595" s="146">
        <v>11284.2</v>
      </c>
      <c r="AH595" s="146">
        <v>11636.3</v>
      </c>
      <c r="AI595" s="146">
        <v>12022.4</v>
      </c>
      <c r="AJ595" s="146"/>
      <c r="AK595" s="146"/>
      <c r="AL595" s="146"/>
      <c r="AM595" s="146"/>
      <c r="AN595" s="146"/>
    </row>
    <row r="596" spans="1:40" s="9" customFormat="1" ht="13.4" hidden="1" customHeight="1">
      <c r="A596" s="389" t="s">
        <v>259</v>
      </c>
      <c r="B596" s="674"/>
      <c r="C596" s="674"/>
      <c r="D596" s="674"/>
      <c r="E596" s="674"/>
      <c r="F596" s="674"/>
      <c r="G596" s="674"/>
      <c r="H596" s="674"/>
      <c r="I596" s="674"/>
      <c r="J596" s="674"/>
      <c r="K596" s="674"/>
      <c r="L596" s="674"/>
      <c r="M596" s="674"/>
      <c r="N596" s="674"/>
      <c r="O596" s="675"/>
      <c r="P596" s="674"/>
      <c r="Q596" s="674"/>
      <c r="R596" s="674"/>
      <c r="S596" s="674"/>
      <c r="T596" s="675"/>
      <c r="U596" s="674"/>
      <c r="V596" s="674"/>
      <c r="W596" s="674"/>
      <c r="X596" s="674"/>
      <c r="Y596" s="674"/>
      <c r="Z596" s="674"/>
      <c r="AA596" s="468"/>
      <c r="AB596" s="146"/>
      <c r="AC596" s="146">
        <v>3.4</v>
      </c>
      <c r="AD596" s="146">
        <v>2.9</v>
      </c>
      <c r="AE596" s="146">
        <v>3.1</v>
      </c>
      <c r="AF596" s="146">
        <v>2.9</v>
      </c>
      <c r="AG596" s="146">
        <v>3.3</v>
      </c>
      <c r="AH596" s="146">
        <v>3.1</v>
      </c>
      <c r="AI596" s="146">
        <v>3.3</v>
      </c>
      <c r="AJ596" s="146"/>
      <c r="AK596" s="146"/>
      <c r="AL596" s="146"/>
      <c r="AM596" s="146"/>
      <c r="AN596" s="146"/>
    </row>
    <row r="597" spans="1:40" s="9" customFormat="1" ht="13.4" customHeight="1">
      <c r="A597" s="389"/>
      <c r="B597" s="674"/>
      <c r="C597" s="674"/>
      <c r="D597" s="674"/>
      <c r="E597" s="674"/>
      <c r="F597" s="674"/>
      <c r="G597" s="674"/>
      <c r="H597" s="674"/>
      <c r="I597" s="674"/>
      <c r="J597" s="674"/>
      <c r="K597" s="674"/>
      <c r="L597" s="674"/>
      <c r="M597" s="674"/>
      <c r="N597" s="674"/>
      <c r="O597" s="675"/>
      <c r="P597" s="674"/>
      <c r="Q597" s="674"/>
      <c r="R597" s="674"/>
      <c r="S597" s="674"/>
      <c r="T597" s="675"/>
      <c r="U597" s="674"/>
      <c r="V597" s="674"/>
      <c r="W597" s="674"/>
      <c r="X597" s="674"/>
      <c r="Y597" s="674"/>
      <c r="Z597" s="467"/>
      <c r="AA597" s="468"/>
      <c r="AB597" s="146"/>
      <c r="AC597" s="146"/>
      <c r="AD597" s="146"/>
      <c r="AE597" s="146"/>
      <c r="AF597" s="146"/>
      <c r="AG597" s="146"/>
      <c r="AH597" s="146"/>
      <c r="AI597" s="146"/>
      <c r="AJ597" s="146"/>
      <c r="AK597" s="146"/>
      <c r="AL597" s="146"/>
      <c r="AM597" s="146"/>
      <c r="AN597" s="146"/>
    </row>
    <row r="598" spans="1:40" s="9" customFormat="1" ht="13">
      <c r="A598" s="376" t="s">
        <v>260</v>
      </c>
      <c r="B598" s="674"/>
      <c r="C598" s="674"/>
      <c r="D598" s="674"/>
      <c r="E598" s="674"/>
      <c r="F598" s="674"/>
      <c r="G598" s="674"/>
      <c r="H598" s="674"/>
      <c r="I598" s="674"/>
      <c r="J598" s="674"/>
      <c r="K598" s="674"/>
      <c r="L598" s="674"/>
      <c r="M598" s="674"/>
      <c r="N598" s="674"/>
      <c r="O598" s="675"/>
      <c r="P598" s="674"/>
      <c r="Q598" s="674"/>
      <c r="R598" s="674"/>
      <c r="S598" s="674"/>
      <c r="T598" s="675"/>
      <c r="U598" s="674"/>
      <c r="V598" s="674"/>
      <c r="W598" s="674"/>
      <c r="X598" s="674"/>
      <c r="Y598" s="674"/>
      <c r="Z598" s="674"/>
      <c r="AA598" s="468"/>
      <c r="AB598" s="384"/>
      <c r="AC598" s="384"/>
      <c r="AD598" s="384"/>
      <c r="AE598" s="384"/>
      <c r="AF598" s="384"/>
      <c r="AG598" s="384"/>
      <c r="AH598" s="384"/>
      <c r="AI598" s="384"/>
      <c r="AJ598" s="384"/>
      <c r="AK598" s="384"/>
      <c r="AL598" s="384"/>
      <c r="AM598" s="384"/>
      <c r="AN598" s="384"/>
    </row>
    <row r="599" spans="1:40" s="9" customFormat="1" ht="12.5">
      <c r="A599" s="389" t="s">
        <v>256</v>
      </c>
      <c r="B599" s="674"/>
      <c r="C599" s="674"/>
      <c r="D599" s="674"/>
      <c r="E599" s="674"/>
      <c r="F599" s="674"/>
      <c r="G599" s="674"/>
      <c r="H599" s="674"/>
      <c r="I599" s="674"/>
      <c r="J599" s="674"/>
      <c r="K599" s="674"/>
      <c r="L599" s="674"/>
      <c r="M599" s="674"/>
      <c r="N599" s="674"/>
      <c r="O599" s="675"/>
      <c r="P599" s="674"/>
      <c r="Q599" s="674"/>
      <c r="R599" s="674"/>
      <c r="S599" s="674"/>
      <c r="T599" s="675"/>
      <c r="U599" s="674"/>
      <c r="V599" s="674"/>
      <c r="W599" s="674"/>
      <c r="X599" s="674"/>
      <c r="Y599" s="674"/>
      <c r="Z599" s="674"/>
      <c r="AA599" s="468"/>
      <c r="AB599" s="384"/>
      <c r="AC599" s="384">
        <v>11086.4</v>
      </c>
      <c r="AD599" s="384">
        <v>11791.4</v>
      </c>
      <c r="AE599" s="384">
        <v>13317</v>
      </c>
      <c r="AF599" s="384">
        <v>14978.8</v>
      </c>
      <c r="AG599" s="384">
        <v>15529.7</v>
      </c>
      <c r="AH599" s="384">
        <v>16762.599999999999</v>
      </c>
      <c r="AI599" s="384">
        <v>17721.7</v>
      </c>
      <c r="AJ599" s="384">
        <v>18871.7</v>
      </c>
      <c r="AK599" s="384"/>
      <c r="AL599" s="384"/>
      <c r="AM599" s="384"/>
      <c r="AN599" s="384"/>
    </row>
    <row r="600" spans="1:40" s="9" customFormat="1" ht="12.5" hidden="1">
      <c r="A600" s="389" t="s">
        <v>257</v>
      </c>
      <c r="B600" s="674"/>
      <c r="C600" s="674"/>
      <c r="D600" s="674"/>
      <c r="E600" s="674"/>
      <c r="F600" s="674"/>
      <c r="G600" s="674"/>
      <c r="H600" s="674"/>
      <c r="I600" s="674"/>
      <c r="J600" s="674"/>
      <c r="K600" s="674"/>
      <c r="L600" s="674"/>
      <c r="M600" s="674"/>
      <c r="N600" s="674"/>
      <c r="O600" s="675"/>
      <c r="P600" s="674"/>
      <c r="Q600" s="674"/>
      <c r="R600" s="674"/>
      <c r="S600" s="674"/>
      <c r="T600" s="675"/>
      <c r="U600" s="674"/>
      <c r="V600" s="674"/>
      <c r="W600" s="674"/>
      <c r="X600" s="674"/>
      <c r="Y600" s="674"/>
      <c r="Z600" s="674"/>
      <c r="AA600" s="468"/>
      <c r="AB600" s="146"/>
      <c r="AC600" s="146">
        <v>95.4</v>
      </c>
      <c r="AD600" s="146">
        <v>103.8</v>
      </c>
      <c r="AE600" s="146">
        <v>107.1</v>
      </c>
      <c r="AF600" s="146">
        <v>111.1</v>
      </c>
      <c r="AG600" s="146">
        <v>115.3</v>
      </c>
      <c r="AH600" s="146">
        <v>118.7</v>
      </c>
      <c r="AI600" s="146">
        <v>124.2</v>
      </c>
      <c r="AJ600" s="146"/>
      <c r="AK600" s="146"/>
      <c r="AL600" s="146"/>
      <c r="AM600" s="146"/>
      <c r="AN600" s="146"/>
    </row>
    <row r="601" spans="1:40" s="9" customFormat="1" ht="12.5" hidden="1">
      <c r="A601" s="389" t="s">
        <v>258</v>
      </c>
      <c r="B601" s="674"/>
      <c r="C601" s="674"/>
      <c r="D601" s="674"/>
      <c r="E601" s="674"/>
      <c r="F601" s="674"/>
      <c r="G601" s="674"/>
      <c r="H601" s="674"/>
      <c r="I601" s="674"/>
      <c r="J601" s="674"/>
      <c r="K601" s="674"/>
      <c r="L601" s="674"/>
      <c r="M601" s="674"/>
      <c r="N601" s="674"/>
      <c r="O601" s="675"/>
      <c r="P601" s="674"/>
      <c r="Q601" s="674"/>
      <c r="R601" s="674"/>
      <c r="S601" s="674"/>
      <c r="T601" s="675"/>
      <c r="U601" s="674"/>
      <c r="V601" s="674"/>
      <c r="W601" s="674"/>
      <c r="X601" s="674"/>
      <c r="Y601" s="674"/>
      <c r="Z601" s="674"/>
      <c r="AA601" s="468"/>
      <c r="AB601" s="146"/>
      <c r="AC601" s="146">
        <v>11616.8</v>
      </c>
      <c r="AD601" s="146">
        <v>11362.4</v>
      </c>
      <c r="AE601" s="146">
        <v>11183.5</v>
      </c>
      <c r="AF601" s="146">
        <v>10814.7</v>
      </c>
      <c r="AG601" s="146">
        <v>10659.7</v>
      </c>
      <c r="AH601" s="146">
        <v>10525.2</v>
      </c>
      <c r="AI601" s="146">
        <v>10408.5</v>
      </c>
      <c r="AJ601" s="146"/>
      <c r="AK601" s="146"/>
      <c r="AL601" s="146"/>
      <c r="AM601" s="146"/>
      <c r="AN601" s="146"/>
    </row>
    <row r="602" spans="1:40" s="9" customFormat="1" ht="12.5" hidden="1">
      <c r="A602" s="389" t="s">
        <v>259</v>
      </c>
      <c r="B602" s="674"/>
      <c r="C602" s="674"/>
      <c r="D602" s="674"/>
      <c r="E602" s="674"/>
      <c r="F602" s="674"/>
      <c r="G602" s="674"/>
      <c r="H602" s="674"/>
      <c r="I602" s="674"/>
      <c r="J602" s="674"/>
      <c r="K602" s="674"/>
      <c r="L602" s="674"/>
      <c r="M602" s="674"/>
      <c r="N602" s="674"/>
      <c r="O602" s="675"/>
      <c r="P602" s="674"/>
      <c r="Q602" s="674"/>
      <c r="R602" s="674"/>
      <c r="S602" s="674"/>
      <c r="T602" s="675"/>
      <c r="U602" s="674"/>
      <c r="V602" s="674"/>
      <c r="W602" s="674"/>
      <c r="X602" s="674"/>
      <c r="Y602" s="674"/>
      <c r="Z602" s="674"/>
      <c r="AA602" s="468"/>
      <c r="AB602" s="146"/>
      <c r="AC602" s="146">
        <v>2.4</v>
      </c>
      <c r="AD602" s="146">
        <v>-2.2000000000000002</v>
      </c>
      <c r="AE602" s="146">
        <v>-1.6</v>
      </c>
      <c r="AF602" s="146">
        <v>-3.3</v>
      </c>
      <c r="AG602" s="146">
        <v>-1.4</v>
      </c>
      <c r="AH602" s="146">
        <v>-1.3</v>
      </c>
      <c r="AI602" s="146">
        <v>-1.1000000000000001</v>
      </c>
      <c r="AJ602" s="146"/>
      <c r="AK602" s="146"/>
      <c r="AL602" s="146"/>
      <c r="AM602" s="146"/>
      <c r="AN602" s="146"/>
    </row>
    <row r="603" spans="1:40" s="9" customFormat="1" ht="12.5">
      <c r="A603" s="389"/>
      <c r="B603" s="674"/>
      <c r="C603" s="674"/>
      <c r="D603" s="674"/>
      <c r="E603" s="674"/>
      <c r="F603" s="674"/>
      <c r="G603" s="674"/>
      <c r="H603" s="674"/>
      <c r="I603" s="674"/>
      <c r="J603" s="674"/>
      <c r="K603" s="674"/>
      <c r="L603" s="674"/>
      <c r="M603" s="674"/>
      <c r="N603" s="674"/>
      <c r="O603" s="675"/>
      <c r="P603" s="674"/>
      <c r="Q603" s="674"/>
      <c r="R603" s="674"/>
      <c r="S603" s="674"/>
      <c r="T603" s="675"/>
      <c r="U603" s="674"/>
      <c r="V603" s="674"/>
      <c r="W603" s="674"/>
      <c r="X603" s="674"/>
      <c r="Y603" s="674"/>
      <c r="Z603" s="467"/>
      <c r="AA603" s="468"/>
      <c r="AB603" s="384"/>
      <c r="AC603" s="384"/>
      <c r="AD603" s="384"/>
      <c r="AE603" s="384"/>
      <c r="AF603" s="384"/>
      <c r="AG603" s="384"/>
      <c r="AH603" s="384"/>
      <c r="AI603" s="384"/>
      <c r="AJ603" s="384"/>
      <c r="AK603" s="384"/>
      <c r="AL603" s="384"/>
      <c r="AM603" s="384"/>
      <c r="AN603" s="384"/>
    </row>
    <row r="604" spans="1:40" s="9" customFormat="1" ht="13">
      <c r="A604" s="376" t="s">
        <v>261</v>
      </c>
      <c r="B604" s="674"/>
      <c r="C604" s="674"/>
      <c r="D604" s="674"/>
      <c r="E604" s="674"/>
      <c r="F604" s="674"/>
      <c r="G604" s="674"/>
      <c r="H604" s="674"/>
      <c r="I604" s="674"/>
      <c r="J604" s="674"/>
      <c r="K604" s="674"/>
      <c r="L604" s="674"/>
      <c r="M604" s="674"/>
      <c r="N604" s="674"/>
      <c r="O604" s="675"/>
      <c r="P604" s="674"/>
      <c r="Q604" s="674"/>
      <c r="R604" s="674"/>
      <c r="S604" s="674"/>
      <c r="T604" s="675"/>
      <c r="U604" s="674"/>
      <c r="V604" s="674"/>
      <c r="W604" s="674"/>
      <c r="X604" s="674"/>
      <c r="Y604" s="674"/>
      <c r="Z604" s="467"/>
      <c r="AA604" s="468"/>
      <c r="AB604" s="384"/>
      <c r="AC604" s="384"/>
      <c r="AD604" s="384"/>
      <c r="AE604" s="384"/>
      <c r="AF604" s="384"/>
      <c r="AG604" s="384"/>
      <c r="AH604" s="384"/>
      <c r="AI604" s="384"/>
      <c r="AJ604" s="384"/>
      <c r="AK604" s="384"/>
      <c r="AL604" s="384"/>
      <c r="AM604" s="384"/>
      <c r="AN604" s="384"/>
    </row>
    <row r="605" spans="1:40" s="9" customFormat="1" ht="12.5">
      <c r="A605" s="389" t="s">
        <v>256</v>
      </c>
      <c r="B605" s="674"/>
      <c r="C605" s="674"/>
      <c r="D605" s="674"/>
      <c r="E605" s="674"/>
      <c r="F605" s="674"/>
      <c r="G605" s="674"/>
      <c r="H605" s="674"/>
      <c r="I605" s="674"/>
      <c r="J605" s="674"/>
      <c r="K605" s="674"/>
      <c r="L605" s="674"/>
      <c r="M605" s="674"/>
      <c r="N605" s="674"/>
      <c r="O605" s="675"/>
      <c r="P605" s="674"/>
      <c r="Q605" s="674"/>
      <c r="R605" s="674"/>
      <c r="S605" s="674"/>
      <c r="T605" s="675"/>
      <c r="U605" s="674"/>
      <c r="V605" s="674"/>
      <c r="W605" s="674"/>
      <c r="X605" s="674"/>
      <c r="Y605" s="674"/>
      <c r="Z605" s="674"/>
      <c r="AA605" s="468"/>
      <c r="AB605" s="146"/>
      <c r="AC605" s="146">
        <v>5552.9</v>
      </c>
      <c r="AD605" s="146">
        <v>6945.7</v>
      </c>
      <c r="AE605" s="146">
        <v>8425.9</v>
      </c>
      <c r="AF605" s="146">
        <v>8717.7999999999993</v>
      </c>
      <c r="AG605" s="146">
        <v>10666.3</v>
      </c>
      <c r="AH605" s="146">
        <v>12030.4</v>
      </c>
      <c r="AI605" s="146">
        <v>13367.3</v>
      </c>
      <c r="AJ605" s="146">
        <v>14033.5</v>
      </c>
      <c r="AK605" s="146"/>
      <c r="AL605" s="146"/>
      <c r="AM605" s="146"/>
      <c r="AN605" s="146"/>
    </row>
    <row r="606" spans="1:40" s="9" customFormat="1" ht="12.5" hidden="1">
      <c r="A606" s="389" t="s">
        <v>257</v>
      </c>
      <c r="B606" s="674"/>
      <c r="C606" s="674"/>
      <c r="D606" s="674"/>
      <c r="E606" s="674"/>
      <c r="F606" s="674"/>
      <c r="G606" s="674"/>
      <c r="H606" s="674"/>
      <c r="I606" s="674"/>
      <c r="J606" s="674"/>
      <c r="K606" s="674"/>
      <c r="L606" s="674"/>
      <c r="M606" s="674"/>
      <c r="N606" s="674"/>
      <c r="O606" s="675"/>
      <c r="P606" s="674"/>
      <c r="Q606" s="674"/>
      <c r="R606" s="674"/>
      <c r="S606" s="674"/>
      <c r="T606" s="675"/>
      <c r="U606" s="674"/>
      <c r="V606" s="674"/>
      <c r="W606" s="674"/>
      <c r="X606" s="674"/>
      <c r="Y606" s="674"/>
      <c r="Z606" s="674"/>
      <c r="AA606" s="468"/>
      <c r="AB606" s="146"/>
      <c r="AC606" s="146"/>
      <c r="AD606" s="146"/>
      <c r="AE606" s="146"/>
      <c r="AF606" s="146"/>
      <c r="AG606" s="146"/>
      <c r="AH606" s="146"/>
      <c r="AI606" s="146"/>
      <c r="AJ606" s="146"/>
      <c r="AK606" s="146"/>
      <c r="AL606" s="146"/>
      <c r="AM606" s="146"/>
      <c r="AN606" s="146"/>
    </row>
    <row r="607" spans="1:40" s="9" customFormat="1" ht="12.5" hidden="1">
      <c r="A607" s="389" t="s">
        <v>258</v>
      </c>
      <c r="B607" s="674"/>
      <c r="C607" s="674"/>
      <c r="D607" s="674"/>
      <c r="E607" s="674"/>
      <c r="F607" s="674"/>
      <c r="G607" s="674"/>
      <c r="H607" s="674"/>
      <c r="I607" s="674"/>
      <c r="J607" s="674"/>
      <c r="K607" s="674"/>
      <c r="L607" s="674"/>
      <c r="M607" s="674"/>
      <c r="N607" s="674"/>
      <c r="O607" s="675"/>
      <c r="P607" s="674"/>
      <c r="Q607" s="674"/>
      <c r="R607" s="674"/>
      <c r="S607" s="674"/>
      <c r="T607" s="675"/>
      <c r="U607" s="674"/>
      <c r="V607" s="674"/>
      <c r="W607" s="674"/>
      <c r="X607" s="674"/>
      <c r="Y607" s="674"/>
      <c r="Z607" s="674"/>
      <c r="AA607" s="468"/>
      <c r="AB607" s="146"/>
      <c r="AC607" s="146"/>
      <c r="AD607" s="146"/>
      <c r="AE607" s="146"/>
      <c r="AF607" s="146"/>
      <c r="AG607" s="146"/>
      <c r="AH607" s="146"/>
      <c r="AI607" s="146"/>
      <c r="AJ607" s="146"/>
      <c r="AK607" s="146"/>
      <c r="AL607" s="146"/>
      <c r="AM607" s="146"/>
      <c r="AN607" s="146"/>
    </row>
    <row r="608" spans="1:40" s="9" customFormat="1" ht="12.5" hidden="1">
      <c r="A608" s="389" t="s">
        <v>259</v>
      </c>
      <c r="B608" s="674"/>
      <c r="C608" s="674"/>
      <c r="D608" s="674"/>
      <c r="E608" s="674"/>
      <c r="F608" s="674"/>
      <c r="G608" s="674"/>
      <c r="H608" s="674"/>
      <c r="I608" s="674"/>
      <c r="J608" s="674"/>
      <c r="K608" s="674"/>
      <c r="L608" s="674"/>
      <c r="M608" s="674"/>
      <c r="N608" s="674"/>
      <c r="O608" s="675"/>
      <c r="P608" s="674"/>
      <c r="Q608" s="674"/>
      <c r="R608" s="674"/>
      <c r="S608" s="674"/>
      <c r="T608" s="675"/>
      <c r="U608" s="674"/>
      <c r="V608" s="674"/>
      <c r="W608" s="674"/>
      <c r="X608" s="674"/>
      <c r="Y608" s="674"/>
      <c r="Z608" s="674"/>
      <c r="AA608" s="468"/>
      <c r="AB608" s="146"/>
      <c r="AC608" s="146"/>
      <c r="AD608" s="146"/>
      <c r="AE608" s="146"/>
      <c r="AF608" s="146"/>
      <c r="AG608" s="146"/>
      <c r="AH608" s="146"/>
      <c r="AI608" s="146"/>
      <c r="AJ608" s="146"/>
      <c r="AK608" s="146"/>
      <c r="AL608" s="146"/>
      <c r="AM608" s="146"/>
      <c r="AN608" s="146"/>
    </row>
    <row r="609" spans="1:40" s="9" customFormat="1" ht="12.5">
      <c r="A609" s="389"/>
      <c r="B609" s="674"/>
      <c r="C609" s="674"/>
      <c r="D609" s="674"/>
      <c r="E609" s="674"/>
      <c r="F609" s="674"/>
      <c r="G609" s="674"/>
      <c r="H609" s="674"/>
      <c r="I609" s="674"/>
      <c r="J609" s="674"/>
      <c r="K609" s="674"/>
      <c r="L609" s="674"/>
      <c r="M609" s="674"/>
      <c r="N609" s="674"/>
      <c r="O609" s="675"/>
      <c r="P609" s="674"/>
      <c r="Q609" s="674"/>
      <c r="R609" s="674"/>
      <c r="S609" s="674"/>
      <c r="T609" s="675"/>
      <c r="U609" s="674"/>
      <c r="V609" s="674"/>
      <c r="W609" s="674"/>
      <c r="X609" s="674"/>
      <c r="Y609" s="674"/>
      <c r="Z609" s="467"/>
      <c r="AA609" s="468"/>
      <c r="AB609" s="384"/>
      <c r="AC609" s="384"/>
      <c r="AD609" s="384"/>
      <c r="AE609" s="384"/>
      <c r="AF609" s="384"/>
      <c r="AG609" s="384"/>
      <c r="AH609" s="384"/>
      <c r="AI609" s="384"/>
      <c r="AJ609" s="384"/>
      <c r="AK609" s="384"/>
      <c r="AL609" s="384"/>
      <c r="AM609" s="384"/>
      <c r="AN609" s="384"/>
    </row>
    <row r="610" spans="1:40" s="9" customFormat="1" ht="13">
      <c r="A610" s="376" t="s">
        <v>262</v>
      </c>
      <c r="B610" s="674"/>
      <c r="C610" s="674"/>
      <c r="D610" s="674"/>
      <c r="E610" s="674"/>
      <c r="F610" s="674"/>
      <c r="G610" s="674"/>
      <c r="H610" s="674"/>
      <c r="I610" s="674"/>
      <c r="J610" s="674"/>
      <c r="K610" s="674"/>
      <c r="L610" s="674"/>
      <c r="M610" s="674"/>
      <c r="N610" s="674"/>
      <c r="O610" s="675"/>
      <c r="P610" s="674"/>
      <c r="Q610" s="674"/>
      <c r="R610" s="674"/>
      <c r="S610" s="674"/>
      <c r="T610" s="675"/>
      <c r="U610" s="674"/>
      <c r="V610" s="674"/>
      <c r="W610" s="674"/>
      <c r="X610" s="674"/>
      <c r="Y610" s="674"/>
      <c r="Z610" s="674"/>
      <c r="AA610" s="468"/>
      <c r="AB610" s="384"/>
      <c r="AC610" s="384">
        <v>1417.2</v>
      </c>
      <c r="AD610" s="384">
        <v>1545.5</v>
      </c>
      <c r="AE610" s="384">
        <v>1521.3</v>
      </c>
      <c r="AF610" s="384">
        <v>1613.1</v>
      </c>
      <c r="AG610" s="384">
        <v>1740.7</v>
      </c>
      <c r="AH610" s="384">
        <v>1905.5</v>
      </c>
      <c r="AI610" s="384">
        <v>2094.4</v>
      </c>
      <c r="AJ610" s="384">
        <v>2307.6999999999998</v>
      </c>
      <c r="AK610" s="384"/>
      <c r="AL610" s="384"/>
      <c r="AM610" s="384"/>
      <c r="AN610" s="384"/>
    </row>
    <row r="611" spans="1:40" s="9" customFormat="1" ht="12.5">
      <c r="A611" s="389" t="s">
        <v>256</v>
      </c>
      <c r="B611" s="674"/>
      <c r="C611" s="674"/>
      <c r="D611" s="674"/>
      <c r="E611" s="674"/>
      <c r="F611" s="674"/>
      <c r="G611" s="674"/>
      <c r="H611" s="674"/>
      <c r="I611" s="674"/>
      <c r="J611" s="674"/>
      <c r="K611" s="674"/>
      <c r="L611" s="674"/>
      <c r="M611" s="674"/>
      <c r="N611" s="674"/>
      <c r="O611" s="675"/>
      <c r="P611" s="674"/>
      <c r="Q611" s="674"/>
      <c r="R611" s="674"/>
      <c r="S611" s="674"/>
      <c r="T611" s="675"/>
      <c r="U611" s="674"/>
      <c r="V611" s="674"/>
      <c r="W611" s="674"/>
      <c r="X611" s="674"/>
      <c r="Y611" s="674"/>
      <c r="Z611" s="674"/>
      <c r="AA611" s="468"/>
      <c r="AB611" s="146"/>
      <c r="AC611" s="146"/>
      <c r="AD611" s="146"/>
      <c r="AE611" s="146"/>
      <c r="AF611" s="146"/>
      <c r="AG611" s="146"/>
      <c r="AH611" s="146"/>
      <c r="AI611" s="146"/>
      <c r="AJ611" s="146"/>
      <c r="AK611" s="146"/>
      <c r="AL611" s="146"/>
      <c r="AM611" s="146"/>
      <c r="AN611" s="146"/>
    </row>
    <row r="612" spans="1:40" s="9" customFormat="1" ht="12.5" hidden="1">
      <c r="A612" s="389" t="s">
        <v>257</v>
      </c>
      <c r="B612" s="674"/>
      <c r="C612" s="674"/>
      <c r="D612" s="674"/>
      <c r="E612" s="674"/>
      <c r="F612" s="674"/>
      <c r="G612" s="674"/>
      <c r="H612" s="674"/>
      <c r="I612" s="674"/>
      <c r="J612" s="674"/>
      <c r="K612" s="674"/>
      <c r="L612" s="674"/>
      <c r="M612" s="674"/>
      <c r="N612" s="674"/>
      <c r="O612" s="675"/>
      <c r="P612" s="674"/>
      <c r="Q612" s="674"/>
      <c r="R612" s="674"/>
      <c r="S612" s="674"/>
      <c r="T612" s="675"/>
      <c r="U612" s="674"/>
      <c r="V612" s="674"/>
      <c r="W612" s="674"/>
      <c r="X612" s="674"/>
      <c r="Y612" s="674"/>
      <c r="Z612" s="674"/>
      <c r="AA612" s="468"/>
      <c r="AB612" s="146"/>
      <c r="AC612" s="146"/>
      <c r="AD612" s="146"/>
      <c r="AE612" s="146"/>
      <c r="AF612" s="146"/>
      <c r="AG612" s="146"/>
      <c r="AH612" s="146"/>
      <c r="AI612" s="146"/>
      <c r="AJ612" s="146"/>
      <c r="AK612" s="146"/>
      <c r="AL612" s="146"/>
      <c r="AM612" s="146"/>
      <c r="AN612" s="146"/>
    </row>
    <row r="613" spans="1:40" s="9" customFormat="1" ht="12.5" hidden="1">
      <c r="A613" s="389" t="s">
        <v>258</v>
      </c>
      <c r="B613" s="674"/>
      <c r="C613" s="674"/>
      <c r="D613" s="674"/>
      <c r="E613" s="674"/>
      <c r="F613" s="674"/>
      <c r="G613" s="674"/>
      <c r="H613" s="674"/>
      <c r="I613" s="674"/>
      <c r="J613" s="674"/>
      <c r="K613" s="674"/>
      <c r="L613" s="674"/>
      <c r="M613" s="674"/>
      <c r="N613" s="674"/>
      <c r="O613" s="675"/>
      <c r="P613" s="674"/>
      <c r="Q613" s="674"/>
      <c r="R613" s="674"/>
      <c r="S613" s="674"/>
      <c r="T613" s="675"/>
      <c r="U613" s="674"/>
      <c r="V613" s="674"/>
      <c r="W613" s="674"/>
      <c r="X613" s="674"/>
      <c r="Y613" s="674"/>
      <c r="Z613" s="674"/>
      <c r="AA613" s="468"/>
      <c r="AB613" s="146"/>
      <c r="AC613" s="146"/>
      <c r="AD613" s="146"/>
      <c r="AE613" s="146"/>
      <c r="AF613" s="146"/>
      <c r="AG613" s="146"/>
      <c r="AH613" s="146"/>
      <c r="AI613" s="146"/>
      <c r="AJ613" s="146"/>
      <c r="AK613" s="146"/>
      <c r="AL613" s="146"/>
      <c r="AM613" s="146"/>
      <c r="AN613" s="146"/>
    </row>
    <row r="614" spans="1:40" s="9" customFormat="1" ht="12.5" hidden="1">
      <c r="A614" s="389" t="s">
        <v>259</v>
      </c>
      <c r="B614" s="674"/>
      <c r="C614" s="674"/>
      <c r="D614" s="674"/>
      <c r="E614" s="674"/>
      <c r="F614" s="674"/>
      <c r="G614" s="674"/>
      <c r="H614" s="674"/>
      <c r="I614" s="674"/>
      <c r="J614" s="674"/>
      <c r="K614" s="674"/>
      <c r="L614" s="674"/>
      <c r="M614" s="674"/>
      <c r="N614" s="674"/>
      <c r="O614" s="675"/>
      <c r="P614" s="674"/>
      <c r="Q614" s="674"/>
      <c r="R614" s="674"/>
      <c r="S614" s="674"/>
      <c r="T614" s="675"/>
      <c r="U614" s="674"/>
      <c r="V614" s="674"/>
      <c r="W614" s="674"/>
      <c r="X614" s="674"/>
      <c r="Y614" s="674"/>
      <c r="Z614" s="674"/>
      <c r="AA614" s="468"/>
      <c r="AB614" s="146"/>
      <c r="AC614" s="146"/>
      <c r="AD614" s="146"/>
      <c r="AE614" s="146"/>
      <c r="AF614" s="146"/>
      <c r="AG614" s="146"/>
      <c r="AH614" s="146"/>
      <c r="AI614" s="146"/>
      <c r="AJ614" s="146"/>
      <c r="AK614" s="146"/>
      <c r="AL614" s="146"/>
      <c r="AM614" s="146"/>
      <c r="AN614" s="146"/>
    </row>
    <row r="615" spans="1:40" s="9" customFormat="1" ht="12.5">
      <c r="A615" s="389"/>
      <c r="B615" s="674"/>
      <c r="C615" s="674"/>
      <c r="D615" s="674"/>
      <c r="E615" s="674"/>
      <c r="F615" s="674"/>
      <c r="G615" s="674"/>
      <c r="H615" s="674"/>
      <c r="I615" s="674"/>
      <c r="J615" s="674"/>
      <c r="K615" s="674"/>
      <c r="L615" s="674"/>
      <c r="M615" s="674"/>
      <c r="N615" s="674"/>
      <c r="O615" s="675"/>
      <c r="P615" s="674"/>
      <c r="Q615" s="674"/>
      <c r="R615" s="674"/>
      <c r="S615" s="674"/>
      <c r="T615" s="675"/>
      <c r="U615" s="674"/>
      <c r="V615" s="674"/>
      <c r="W615" s="674"/>
      <c r="X615" s="674"/>
      <c r="Y615" s="674"/>
      <c r="Z615" s="467"/>
      <c r="AA615" s="468"/>
      <c r="AB615" s="384"/>
      <c r="AC615" s="384"/>
      <c r="AD615" s="384"/>
      <c r="AE615" s="384"/>
      <c r="AF615" s="384"/>
      <c r="AG615" s="384"/>
      <c r="AH615" s="384"/>
      <c r="AI615" s="384"/>
      <c r="AJ615" s="384"/>
      <c r="AK615" s="384"/>
      <c r="AL615" s="384"/>
      <c r="AM615" s="384"/>
      <c r="AN615" s="384"/>
    </row>
    <row r="616" spans="1:40" s="9" customFormat="1" ht="13">
      <c r="A616" s="376" t="s">
        <v>263</v>
      </c>
      <c r="B616" s="674"/>
      <c r="C616" s="674"/>
      <c r="D616" s="674"/>
      <c r="E616" s="674"/>
      <c r="F616" s="674"/>
      <c r="G616" s="674"/>
      <c r="H616" s="674"/>
      <c r="I616" s="674"/>
      <c r="J616" s="674"/>
      <c r="K616" s="674"/>
      <c r="L616" s="674"/>
      <c r="M616" s="674"/>
      <c r="N616" s="674"/>
      <c r="O616" s="675"/>
      <c r="P616" s="674"/>
      <c r="Q616" s="674"/>
      <c r="R616" s="674"/>
      <c r="S616" s="674"/>
      <c r="T616" s="675"/>
      <c r="U616" s="674"/>
      <c r="V616" s="674"/>
      <c r="W616" s="674"/>
      <c r="X616" s="674"/>
      <c r="Y616" s="674"/>
      <c r="Z616" s="674"/>
      <c r="AA616" s="468"/>
      <c r="AB616" s="384"/>
      <c r="AC616" s="384"/>
      <c r="AD616" s="384"/>
      <c r="AE616" s="384"/>
      <c r="AF616" s="384"/>
      <c r="AG616" s="384"/>
      <c r="AH616" s="384"/>
      <c r="AI616" s="384"/>
      <c r="AJ616" s="384"/>
      <c r="AK616" s="384"/>
      <c r="AL616" s="384"/>
      <c r="AM616" s="384"/>
      <c r="AN616" s="384"/>
    </row>
    <row r="617" spans="1:40" s="9" customFormat="1" ht="12.5">
      <c r="A617" s="389" t="s">
        <v>264</v>
      </c>
      <c r="B617" s="674"/>
      <c r="C617" s="674"/>
      <c r="D617" s="674"/>
      <c r="E617" s="674"/>
      <c r="F617" s="674"/>
      <c r="G617" s="674"/>
      <c r="H617" s="674"/>
      <c r="I617" s="674"/>
      <c r="J617" s="674"/>
      <c r="K617" s="674"/>
      <c r="L617" s="674"/>
      <c r="M617" s="676"/>
      <c r="N617" s="676"/>
      <c r="O617" s="675"/>
      <c r="P617" s="674"/>
      <c r="Q617" s="674"/>
      <c r="R617" s="674"/>
      <c r="S617" s="674"/>
      <c r="T617" s="675"/>
      <c r="U617" s="674"/>
      <c r="V617" s="674"/>
      <c r="W617" s="674"/>
      <c r="X617" s="674"/>
      <c r="Y617" s="674"/>
      <c r="Z617" s="674"/>
      <c r="AA617" s="468"/>
      <c r="AB617" s="146"/>
      <c r="AC617" s="146"/>
      <c r="AD617" s="146"/>
      <c r="AE617" s="146"/>
      <c r="AF617" s="146"/>
      <c r="AG617" s="146"/>
      <c r="AH617" s="146"/>
      <c r="AI617" s="146"/>
      <c r="AJ617" s="146"/>
      <c r="AK617" s="146"/>
      <c r="AL617" s="146"/>
      <c r="AM617" s="146"/>
      <c r="AN617" s="146"/>
    </row>
    <row r="618" spans="1:40" s="9" customFormat="1" ht="12.5" hidden="1">
      <c r="A618" s="389" t="s">
        <v>257</v>
      </c>
      <c r="B618" s="674"/>
      <c r="C618" s="674"/>
      <c r="D618" s="674"/>
      <c r="E618" s="674"/>
      <c r="F618" s="674"/>
      <c r="G618" s="674"/>
      <c r="H618" s="674"/>
      <c r="I618" s="674"/>
      <c r="J618" s="674"/>
      <c r="K618" s="674"/>
      <c r="L618" s="674"/>
      <c r="M618" s="676"/>
      <c r="N618" s="676"/>
      <c r="O618" s="675"/>
      <c r="P618" s="674"/>
      <c r="Q618" s="674"/>
      <c r="R618" s="674"/>
      <c r="S618" s="674"/>
      <c r="T618" s="675"/>
      <c r="U618" s="674"/>
      <c r="V618" s="674"/>
      <c r="W618" s="674"/>
      <c r="X618" s="674"/>
      <c r="Y618" s="674"/>
      <c r="Z618" s="674"/>
      <c r="AA618" s="468"/>
      <c r="AB618" s="146"/>
      <c r="AC618" s="146"/>
      <c r="AD618" s="146"/>
      <c r="AE618" s="146"/>
      <c r="AF618" s="146"/>
      <c r="AG618" s="146"/>
      <c r="AH618" s="146"/>
      <c r="AI618" s="146"/>
      <c r="AJ618" s="146"/>
      <c r="AK618" s="146"/>
      <c r="AL618" s="146"/>
      <c r="AM618" s="146"/>
      <c r="AN618" s="146"/>
    </row>
    <row r="619" spans="1:40" s="9" customFormat="1" ht="12.5" hidden="1">
      <c r="A619" s="389" t="s">
        <v>258</v>
      </c>
      <c r="B619" s="674"/>
      <c r="C619" s="674"/>
      <c r="D619" s="674"/>
      <c r="E619" s="674"/>
      <c r="F619" s="674"/>
      <c r="G619" s="674"/>
      <c r="H619" s="674"/>
      <c r="I619" s="674"/>
      <c r="J619" s="674"/>
      <c r="K619" s="674"/>
      <c r="L619" s="674"/>
      <c r="M619" s="676"/>
      <c r="N619" s="676"/>
      <c r="O619" s="675"/>
      <c r="P619" s="674"/>
      <c r="Q619" s="674"/>
      <c r="R619" s="674"/>
      <c r="S619" s="674"/>
      <c r="T619" s="675"/>
      <c r="U619" s="674"/>
      <c r="V619" s="674"/>
      <c r="W619" s="674"/>
      <c r="X619" s="674"/>
      <c r="Y619" s="674"/>
      <c r="Z619" s="674"/>
      <c r="AA619" s="468"/>
      <c r="AB619" s="146"/>
      <c r="AC619" s="146"/>
      <c r="AD619" s="146"/>
      <c r="AE619" s="146"/>
      <c r="AF619" s="146"/>
      <c r="AG619" s="146"/>
      <c r="AH619" s="146"/>
      <c r="AI619" s="146"/>
      <c r="AJ619" s="146"/>
      <c r="AK619" s="146"/>
      <c r="AL619" s="146"/>
      <c r="AM619" s="146"/>
      <c r="AN619" s="146"/>
    </row>
    <row r="620" spans="1:40" s="9" customFormat="1" ht="12.5" hidden="1">
      <c r="A620" s="389" t="s">
        <v>259</v>
      </c>
      <c r="B620" s="674"/>
      <c r="C620" s="674"/>
      <c r="D620" s="674"/>
      <c r="E620" s="674"/>
      <c r="F620" s="674"/>
      <c r="G620" s="674"/>
      <c r="H620" s="674"/>
      <c r="I620" s="674"/>
      <c r="J620" s="674"/>
      <c r="K620" s="674"/>
      <c r="L620" s="674"/>
      <c r="M620" s="676"/>
      <c r="N620" s="676"/>
      <c r="O620" s="675"/>
      <c r="P620" s="674"/>
      <c r="Q620" s="674"/>
      <c r="R620" s="674"/>
      <c r="S620" s="674"/>
      <c r="T620" s="675"/>
      <c r="U620" s="674"/>
      <c r="V620" s="674"/>
      <c r="W620" s="674"/>
      <c r="X620" s="674"/>
      <c r="Y620" s="674"/>
      <c r="Z620" s="674"/>
      <c r="AA620" s="468"/>
      <c r="AB620" s="146"/>
      <c r="AC620" s="146"/>
      <c r="AD620" s="146"/>
      <c r="AE620" s="146"/>
      <c r="AF620" s="146"/>
      <c r="AG620" s="146"/>
      <c r="AH620" s="146"/>
      <c r="AI620" s="146"/>
      <c r="AJ620" s="146"/>
      <c r="AK620" s="146"/>
      <c r="AL620" s="146"/>
      <c r="AM620" s="146"/>
      <c r="AN620" s="146"/>
    </row>
    <row r="621" spans="1:40" s="9" customFormat="1" ht="13.4" customHeight="1">
      <c r="A621" s="389"/>
      <c r="B621" s="674"/>
      <c r="C621" s="674"/>
      <c r="D621" s="674"/>
      <c r="E621" s="674"/>
      <c r="F621" s="674"/>
      <c r="G621" s="674"/>
      <c r="H621" s="674"/>
      <c r="I621" s="674"/>
      <c r="J621" s="674"/>
      <c r="K621" s="674"/>
      <c r="L621" s="674"/>
      <c r="M621" s="676"/>
      <c r="N621" s="676"/>
      <c r="O621" s="675"/>
      <c r="P621" s="674"/>
      <c r="Q621" s="674"/>
      <c r="R621" s="674"/>
      <c r="S621" s="674"/>
      <c r="T621" s="675"/>
      <c r="U621" s="674"/>
      <c r="V621" s="674"/>
      <c r="W621" s="674"/>
      <c r="X621" s="674"/>
      <c r="Y621" s="674"/>
      <c r="Z621" s="467"/>
      <c r="AA621" s="468"/>
      <c r="AB621" s="384"/>
      <c r="AC621" s="384"/>
      <c r="AD621" s="384"/>
      <c r="AE621" s="384"/>
      <c r="AF621" s="384"/>
      <c r="AG621" s="384"/>
      <c r="AH621" s="384"/>
      <c r="AI621" s="384"/>
      <c r="AJ621" s="384"/>
      <c r="AK621" s="384"/>
      <c r="AL621" s="384"/>
      <c r="AM621" s="384"/>
      <c r="AN621" s="384"/>
    </row>
    <row r="622" spans="1:40" s="9" customFormat="1" ht="13.4" customHeight="1">
      <c r="A622" s="376" t="s">
        <v>265</v>
      </c>
      <c r="B622" s="674"/>
      <c r="C622" s="674"/>
      <c r="D622" s="674"/>
      <c r="E622" s="674"/>
      <c r="F622" s="674"/>
      <c r="G622" s="674"/>
      <c r="H622" s="674"/>
      <c r="I622" s="674"/>
      <c r="J622" s="674"/>
      <c r="K622" s="674"/>
      <c r="L622" s="674"/>
      <c r="M622" s="676"/>
      <c r="N622" s="676"/>
      <c r="O622" s="675"/>
      <c r="P622" s="674"/>
      <c r="Q622" s="674"/>
      <c r="R622" s="674"/>
      <c r="S622" s="674"/>
      <c r="T622" s="675"/>
      <c r="U622" s="674"/>
      <c r="V622" s="674"/>
      <c r="W622" s="674"/>
      <c r="X622" s="674"/>
      <c r="Y622" s="674"/>
      <c r="Z622" s="467"/>
      <c r="AA622" s="468"/>
      <c r="AB622" s="384"/>
      <c r="AC622" s="384"/>
      <c r="AD622" s="384"/>
      <c r="AE622" s="384"/>
      <c r="AF622" s="384"/>
      <c r="AG622" s="384"/>
      <c r="AH622" s="384"/>
      <c r="AI622" s="384"/>
      <c r="AJ622" s="384"/>
      <c r="AK622" s="384"/>
      <c r="AL622" s="384"/>
      <c r="AM622" s="384"/>
      <c r="AN622" s="384"/>
    </row>
    <row r="623" spans="1:40" s="9" customFormat="1" ht="13.4" customHeight="1">
      <c r="A623" s="389" t="s">
        <v>256</v>
      </c>
      <c r="B623" s="674"/>
      <c r="C623" s="674"/>
      <c r="D623" s="674"/>
      <c r="E623" s="674"/>
      <c r="F623" s="674"/>
      <c r="G623" s="674"/>
      <c r="H623" s="674"/>
      <c r="I623" s="674"/>
      <c r="J623" s="674"/>
      <c r="K623" s="674"/>
      <c r="L623" s="674"/>
      <c r="M623" s="676"/>
      <c r="N623" s="676"/>
      <c r="O623" s="675"/>
      <c r="P623" s="674"/>
      <c r="Q623" s="674"/>
      <c r="R623" s="674"/>
      <c r="S623" s="674"/>
      <c r="T623" s="675"/>
      <c r="U623" s="674"/>
      <c r="V623" s="674"/>
      <c r="W623" s="674"/>
      <c r="X623" s="674"/>
      <c r="Y623" s="674"/>
      <c r="Z623" s="467"/>
      <c r="AA623" s="468"/>
      <c r="AB623" s="384"/>
      <c r="AC623" s="384">
        <v>608.79999999999995</v>
      </c>
      <c r="AD623" s="384">
        <v>670.3</v>
      </c>
      <c r="AE623" s="384">
        <v>643.20000000000005</v>
      </c>
      <c r="AF623" s="384">
        <v>693.6</v>
      </c>
      <c r="AG623" s="384">
        <v>759.3</v>
      </c>
      <c r="AH623" s="384">
        <v>847.1</v>
      </c>
      <c r="AI623" s="384">
        <v>945.4</v>
      </c>
      <c r="AJ623" s="384">
        <v>1056.5</v>
      </c>
      <c r="AK623" s="384"/>
      <c r="AL623" s="384"/>
      <c r="AM623" s="384"/>
      <c r="AN623" s="384"/>
    </row>
    <row r="624" spans="1:40" s="9" customFormat="1" ht="13.4" hidden="1" customHeight="1">
      <c r="A624" s="389" t="s">
        <v>257</v>
      </c>
      <c r="B624" s="674"/>
      <c r="C624" s="674"/>
      <c r="D624" s="674"/>
      <c r="E624" s="674"/>
      <c r="F624" s="674"/>
      <c r="G624" s="674"/>
      <c r="H624" s="674"/>
      <c r="I624" s="674"/>
      <c r="J624" s="674"/>
      <c r="K624" s="674"/>
      <c r="L624" s="674"/>
      <c r="M624" s="676"/>
      <c r="N624" s="676"/>
      <c r="O624" s="675"/>
      <c r="P624" s="674"/>
      <c r="Q624" s="674"/>
      <c r="R624" s="674"/>
      <c r="S624" s="674"/>
      <c r="T624" s="675"/>
      <c r="U624" s="674"/>
      <c r="V624" s="674"/>
      <c r="W624" s="674"/>
      <c r="X624" s="674"/>
      <c r="Y624" s="674"/>
      <c r="Z624" s="467"/>
      <c r="AA624" s="468"/>
      <c r="AB624" s="384"/>
      <c r="AC624" s="384"/>
      <c r="AD624" s="384"/>
      <c r="AE624" s="384"/>
      <c r="AF624" s="384"/>
      <c r="AG624" s="384"/>
      <c r="AH624" s="384"/>
      <c r="AI624" s="384"/>
      <c r="AJ624" s="384"/>
      <c r="AK624" s="384"/>
      <c r="AL624" s="384"/>
      <c r="AM624" s="384"/>
      <c r="AN624" s="384"/>
    </row>
    <row r="625" spans="1:40" s="9" customFormat="1" ht="13.4" hidden="1" customHeight="1">
      <c r="A625" s="389" t="s">
        <v>258</v>
      </c>
      <c r="B625" s="674"/>
      <c r="C625" s="674"/>
      <c r="D625" s="674"/>
      <c r="E625" s="674"/>
      <c r="F625" s="674"/>
      <c r="G625" s="674"/>
      <c r="H625" s="674"/>
      <c r="I625" s="674"/>
      <c r="J625" s="674"/>
      <c r="K625" s="674"/>
      <c r="L625" s="674"/>
      <c r="M625" s="676"/>
      <c r="N625" s="676"/>
      <c r="O625" s="675"/>
      <c r="P625" s="674"/>
      <c r="Q625" s="674"/>
      <c r="R625" s="674"/>
      <c r="S625" s="674"/>
      <c r="T625" s="675"/>
      <c r="U625" s="674"/>
      <c r="V625" s="674"/>
      <c r="W625" s="674"/>
      <c r="X625" s="674"/>
      <c r="Y625" s="674"/>
      <c r="Z625" s="467"/>
      <c r="AA625" s="468"/>
      <c r="AB625" s="384"/>
      <c r="AC625" s="384"/>
      <c r="AD625" s="384"/>
      <c r="AE625" s="384"/>
      <c r="AF625" s="384"/>
      <c r="AG625" s="384"/>
      <c r="AH625" s="384"/>
      <c r="AI625" s="384"/>
      <c r="AJ625" s="384"/>
      <c r="AK625" s="384"/>
      <c r="AL625" s="384"/>
      <c r="AM625" s="384"/>
      <c r="AN625" s="384"/>
    </row>
    <row r="626" spans="1:40" s="9" customFormat="1" ht="13.4" hidden="1" customHeight="1">
      <c r="A626" s="389" t="s">
        <v>259</v>
      </c>
      <c r="B626" s="674"/>
      <c r="C626" s="674"/>
      <c r="D626" s="674"/>
      <c r="E626" s="674"/>
      <c r="F626" s="674"/>
      <c r="G626" s="674"/>
      <c r="H626" s="674"/>
      <c r="I626" s="674"/>
      <c r="J626" s="674"/>
      <c r="K626" s="674"/>
      <c r="L626" s="674"/>
      <c r="M626" s="676"/>
      <c r="N626" s="676"/>
      <c r="O626" s="675"/>
      <c r="P626" s="674"/>
      <c r="Q626" s="674"/>
      <c r="R626" s="674"/>
      <c r="S626" s="674"/>
      <c r="T626" s="675"/>
      <c r="U626" s="674"/>
      <c r="V626" s="674"/>
      <c r="W626" s="674"/>
      <c r="X626" s="674"/>
      <c r="Y626" s="674"/>
      <c r="Z626" s="467"/>
      <c r="AA626" s="468"/>
      <c r="AB626" s="384"/>
      <c r="AC626" s="384"/>
      <c r="AD626" s="384"/>
      <c r="AE626" s="384"/>
      <c r="AF626" s="384"/>
      <c r="AG626" s="384"/>
      <c r="AH626" s="384"/>
      <c r="AI626" s="384"/>
      <c r="AJ626" s="384"/>
      <c r="AK626" s="384"/>
      <c r="AL626" s="384"/>
      <c r="AM626" s="384"/>
      <c r="AN626" s="384"/>
    </row>
    <row r="627" spans="1:40" s="9" customFormat="1" ht="13.4" customHeight="1">
      <c r="A627" s="389"/>
      <c r="B627" s="674"/>
      <c r="C627" s="674"/>
      <c r="D627" s="674"/>
      <c r="E627" s="674"/>
      <c r="F627" s="674"/>
      <c r="G627" s="674"/>
      <c r="H627" s="674"/>
      <c r="I627" s="674"/>
      <c r="J627" s="674"/>
      <c r="K627" s="674"/>
      <c r="L627" s="674"/>
      <c r="M627" s="676"/>
      <c r="N627" s="676"/>
      <c r="O627" s="675"/>
      <c r="P627" s="674"/>
      <c r="Q627" s="674"/>
      <c r="R627" s="674"/>
      <c r="S627" s="674"/>
      <c r="T627" s="675"/>
      <c r="U627" s="674"/>
      <c r="V627" s="674"/>
      <c r="W627" s="674"/>
      <c r="X627" s="674"/>
      <c r="Y627" s="674"/>
      <c r="Z627" s="467"/>
      <c r="AA627" s="468"/>
      <c r="AB627" s="384"/>
      <c r="AC627" s="384"/>
      <c r="AD627" s="384"/>
      <c r="AE627" s="384"/>
      <c r="AF627" s="384"/>
      <c r="AG627" s="384"/>
      <c r="AH627" s="384"/>
      <c r="AI627" s="384"/>
      <c r="AJ627" s="384"/>
      <c r="AK627" s="384"/>
      <c r="AL627" s="384"/>
      <c r="AM627" s="384"/>
      <c r="AN627" s="384"/>
    </row>
    <row r="628" spans="1:40" s="9" customFormat="1" ht="13.4" customHeight="1">
      <c r="A628" s="376" t="s">
        <v>266</v>
      </c>
      <c r="B628" s="674"/>
      <c r="C628" s="674"/>
      <c r="D628" s="674"/>
      <c r="E628" s="674"/>
      <c r="F628" s="674"/>
      <c r="G628" s="674"/>
      <c r="H628" s="674"/>
      <c r="I628" s="674"/>
      <c r="J628" s="674"/>
      <c r="K628" s="674"/>
      <c r="L628" s="674"/>
      <c r="M628" s="676"/>
      <c r="N628" s="676"/>
      <c r="O628" s="675"/>
      <c r="P628" s="674"/>
      <c r="Q628" s="674"/>
      <c r="R628" s="674"/>
      <c r="S628" s="674"/>
      <c r="T628" s="675"/>
      <c r="U628" s="674"/>
      <c r="V628" s="674"/>
      <c r="W628" s="674"/>
      <c r="X628" s="674"/>
      <c r="Y628" s="674"/>
      <c r="Z628" s="467"/>
      <c r="AA628" s="468"/>
      <c r="AB628" s="384"/>
      <c r="AC628" s="384"/>
      <c r="AD628" s="384"/>
      <c r="AE628" s="384"/>
      <c r="AF628" s="384"/>
      <c r="AG628" s="384"/>
      <c r="AH628" s="384"/>
      <c r="AI628" s="384"/>
      <c r="AJ628" s="384"/>
      <c r="AK628" s="384"/>
      <c r="AL628" s="384"/>
      <c r="AM628" s="384"/>
      <c r="AN628" s="384"/>
    </row>
    <row r="629" spans="1:40" s="9" customFormat="1" ht="13.4" customHeight="1">
      <c r="A629" s="389" t="s">
        <v>256</v>
      </c>
      <c r="B629" s="674"/>
      <c r="C629" s="674"/>
      <c r="D629" s="674"/>
      <c r="E629" s="674"/>
      <c r="F629" s="674"/>
      <c r="G629" s="674"/>
      <c r="H629" s="674"/>
      <c r="I629" s="674"/>
      <c r="J629" s="674"/>
      <c r="K629" s="674"/>
      <c r="L629" s="674"/>
      <c r="M629" s="676"/>
      <c r="N629" s="676"/>
      <c r="O629" s="675"/>
      <c r="P629" s="674"/>
      <c r="Q629" s="674"/>
      <c r="R629" s="674"/>
      <c r="S629" s="674"/>
      <c r="T629" s="675"/>
      <c r="U629" s="674"/>
      <c r="V629" s="674"/>
      <c r="W629" s="674"/>
      <c r="X629" s="674"/>
      <c r="Y629" s="674"/>
      <c r="Z629" s="467"/>
      <c r="AA629" s="468"/>
      <c r="AB629" s="384"/>
      <c r="AC629" s="384">
        <v>136.4</v>
      </c>
      <c r="AD629" s="384">
        <v>152.4</v>
      </c>
      <c r="AE629" s="384">
        <v>154.9</v>
      </c>
      <c r="AF629" s="384">
        <v>169.1</v>
      </c>
      <c r="AG629" s="384">
        <v>186.8</v>
      </c>
      <c r="AH629" s="384">
        <v>210.4</v>
      </c>
      <c r="AI629" s="384">
        <v>237</v>
      </c>
      <c r="AJ629" s="384">
        <v>267.39999999999998</v>
      </c>
      <c r="AK629" s="384"/>
      <c r="AL629" s="384"/>
      <c r="AM629" s="384"/>
      <c r="AN629" s="384"/>
    </row>
    <row r="630" spans="1:40" s="9" customFormat="1" ht="13.4" hidden="1" customHeight="1">
      <c r="A630" s="389" t="s">
        <v>257</v>
      </c>
      <c r="B630" s="674"/>
      <c r="C630" s="674"/>
      <c r="D630" s="674"/>
      <c r="E630" s="674"/>
      <c r="F630" s="674"/>
      <c r="G630" s="674"/>
      <c r="H630" s="674"/>
      <c r="I630" s="674"/>
      <c r="J630" s="674"/>
      <c r="K630" s="674"/>
      <c r="L630" s="674"/>
      <c r="M630" s="676"/>
      <c r="N630" s="676"/>
      <c r="O630" s="675"/>
      <c r="P630" s="674"/>
      <c r="Q630" s="674"/>
      <c r="R630" s="674"/>
      <c r="S630" s="674"/>
      <c r="T630" s="675"/>
      <c r="U630" s="674"/>
      <c r="V630" s="674"/>
      <c r="W630" s="674"/>
      <c r="X630" s="674"/>
      <c r="Y630" s="674"/>
      <c r="Z630" s="467"/>
      <c r="AA630" s="468"/>
      <c r="AB630" s="384"/>
      <c r="AC630" s="384"/>
      <c r="AD630" s="384"/>
      <c r="AE630" s="384"/>
      <c r="AF630" s="384"/>
      <c r="AG630" s="384"/>
      <c r="AH630" s="384"/>
      <c r="AI630" s="384"/>
      <c r="AJ630" s="384"/>
      <c r="AK630" s="384"/>
      <c r="AL630" s="384"/>
      <c r="AM630" s="384"/>
      <c r="AN630" s="384"/>
    </row>
    <row r="631" spans="1:40" s="9" customFormat="1" ht="13.4" hidden="1" customHeight="1">
      <c r="A631" s="389" t="s">
        <v>258</v>
      </c>
      <c r="B631" s="674"/>
      <c r="C631" s="674"/>
      <c r="D631" s="674"/>
      <c r="E631" s="674"/>
      <c r="F631" s="674"/>
      <c r="G631" s="674"/>
      <c r="H631" s="674"/>
      <c r="I631" s="674"/>
      <c r="J631" s="674"/>
      <c r="K631" s="674"/>
      <c r="L631" s="674"/>
      <c r="M631" s="676"/>
      <c r="N631" s="676"/>
      <c r="O631" s="675"/>
      <c r="P631" s="674"/>
      <c r="Q631" s="674"/>
      <c r="R631" s="674"/>
      <c r="S631" s="674"/>
      <c r="T631" s="675"/>
      <c r="U631" s="674"/>
      <c r="V631" s="674"/>
      <c r="W631" s="674"/>
      <c r="X631" s="674"/>
      <c r="Y631" s="674"/>
      <c r="Z631" s="467"/>
      <c r="AA631" s="468"/>
      <c r="AB631" s="384"/>
      <c r="AC631" s="384"/>
      <c r="AD631" s="384"/>
      <c r="AE631" s="384"/>
      <c r="AF631" s="384"/>
      <c r="AG631" s="384"/>
      <c r="AH631" s="384"/>
      <c r="AI631" s="384"/>
      <c r="AJ631" s="384"/>
      <c r="AK631" s="384"/>
      <c r="AL631" s="384"/>
      <c r="AM631" s="384"/>
      <c r="AN631" s="384"/>
    </row>
    <row r="632" spans="1:40" s="9" customFormat="1" ht="13.4" hidden="1" customHeight="1">
      <c r="A632" s="389" t="s">
        <v>259</v>
      </c>
      <c r="B632" s="674"/>
      <c r="C632" s="674"/>
      <c r="D632" s="674"/>
      <c r="E632" s="674"/>
      <c r="F632" s="674"/>
      <c r="G632" s="674"/>
      <c r="H632" s="674"/>
      <c r="I632" s="674"/>
      <c r="J632" s="674"/>
      <c r="K632" s="674"/>
      <c r="L632" s="674"/>
      <c r="M632" s="676"/>
      <c r="N632" s="676"/>
      <c r="O632" s="675"/>
      <c r="P632" s="674"/>
      <c r="Q632" s="674"/>
      <c r="R632" s="674"/>
      <c r="S632" s="674"/>
      <c r="T632" s="675"/>
      <c r="U632" s="674"/>
      <c r="V632" s="674"/>
      <c r="W632" s="674"/>
      <c r="X632" s="674"/>
      <c r="Y632" s="674"/>
      <c r="Z632" s="467"/>
      <c r="AA632" s="468"/>
      <c r="AB632" s="384"/>
      <c r="AC632" s="384"/>
      <c r="AD632" s="384"/>
      <c r="AE632" s="384"/>
      <c r="AF632" s="384"/>
      <c r="AG632" s="384"/>
      <c r="AH632" s="384"/>
      <c r="AI632" s="384"/>
      <c r="AJ632" s="384"/>
      <c r="AK632" s="384"/>
      <c r="AL632" s="384"/>
      <c r="AM632" s="384"/>
      <c r="AN632" s="384"/>
    </row>
    <row r="633" spans="1:40" s="9" customFormat="1" ht="13.4" customHeight="1">
      <c r="A633" s="389"/>
      <c r="B633" s="674"/>
      <c r="C633" s="674"/>
      <c r="D633" s="674"/>
      <c r="E633" s="674"/>
      <c r="F633" s="674"/>
      <c r="G633" s="674"/>
      <c r="H633" s="674"/>
      <c r="I633" s="674"/>
      <c r="J633" s="674"/>
      <c r="K633" s="674"/>
      <c r="L633" s="674"/>
      <c r="M633" s="676"/>
      <c r="N633" s="676"/>
      <c r="O633" s="675"/>
      <c r="P633" s="674"/>
      <c r="Q633" s="674"/>
      <c r="R633" s="674"/>
      <c r="S633" s="674"/>
      <c r="T633" s="675"/>
      <c r="U633" s="674"/>
      <c r="V633" s="674"/>
      <c r="W633" s="674"/>
      <c r="X633" s="674"/>
      <c r="Y633" s="674"/>
      <c r="Z633" s="467"/>
      <c r="AA633" s="468"/>
      <c r="AB633" s="384"/>
      <c r="AC633" s="384"/>
      <c r="AD633" s="384"/>
      <c r="AE633" s="384"/>
      <c r="AF633" s="384"/>
      <c r="AG633" s="384"/>
      <c r="AH633" s="384"/>
      <c r="AI633" s="384"/>
      <c r="AJ633" s="384"/>
      <c r="AK633" s="384"/>
      <c r="AL633" s="384"/>
      <c r="AM633" s="384"/>
      <c r="AN633" s="384"/>
    </row>
    <row r="634" spans="1:40" s="9" customFormat="1" ht="13.4" customHeight="1">
      <c r="A634" s="376" t="s">
        <v>267</v>
      </c>
      <c r="B634" s="674"/>
      <c r="C634" s="674"/>
      <c r="D634" s="674"/>
      <c r="E634" s="674"/>
      <c r="F634" s="674"/>
      <c r="G634" s="674"/>
      <c r="H634" s="674"/>
      <c r="I634" s="674"/>
      <c r="J634" s="674"/>
      <c r="K634" s="674"/>
      <c r="L634" s="674"/>
      <c r="M634" s="676"/>
      <c r="N634" s="676"/>
      <c r="O634" s="675"/>
      <c r="P634" s="674"/>
      <c r="Q634" s="674"/>
      <c r="R634" s="674"/>
      <c r="S634" s="674"/>
      <c r="T634" s="675"/>
      <c r="U634" s="674"/>
      <c r="V634" s="674"/>
      <c r="W634" s="674"/>
      <c r="X634" s="674"/>
      <c r="Y634" s="674"/>
      <c r="Z634" s="674"/>
      <c r="AA634" s="468"/>
      <c r="AB634" s="384"/>
      <c r="AC634" s="384"/>
      <c r="AD634" s="384"/>
      <c r="AE634" s="384"/>
      <c r="AF634" s="384"/>
      <c r="AG634" s="384"/>
      <c r="AH634" s="384"/>
      <c r="AI634" s="384"/>
      <c r="AJ634" s="384"/>
      <c r="AK634" s="384"/>
      <c r="AL634" s="384"/>
      <c r="AM634" s="384"/>
      <c r="AN634" s="384"/>
    </row>
    <row r="635" spans="1:40" s="9" customFormat="1" ht="12.5">
      <c r="A635" s="389" t="s">
        <v>256</v>
      </c>
      <c r="B635" s="674"/>
      <c r="C635" s="674"/>
      <c r="D635" s="674"/>
      <c r="E635" s="674"/>
      <c r="F635" s="674"/>
      <c r="G635" s="674"/>
      <c r="H635" s="674"/>
      <c r="I635" s="674"/>
      <c r="J635" s="674"/>
      <c r="K635" s="674"/>
      <c r="L635" s="674"/>
      <c r="M635" s="676"/>
      <c r="N635" s="676"/>
      <c r="O635" s="675"/>
      <c r="P635" s="674"/>
      <c r="Q635" s="674"/>
      <c r="R635" s="674"/>
      <c r="S635" s="674"/>
      <c r="T635" s="675"/>
      <c r="U635" s="674"/>
      <c r="V635" s="674"/>
      <c r="W635" s="674"/>
      <c r="X635" s="674"/>
      <c r="Y635" s="674"/>
      <c r="Z635" s="674"/>
      <c r="AA635" s="468"/>
      <c r="AB635" s="146"/>
      <c r="AC635" s="146">
        <v>5390.6</v>
      </c>
      <c r="AD635" s="146">
        <v>5798.6</v>
      </c>
      <c r="AE635" s="146">
        <v>5138.1000000000004</v>
      </c>
      <c r="AF635" s="146">
        <v>5427</v>
      </c>
      <c r="AG635" s="146">
        <v>5856.3</v>
      </c>
      <c r="AH635" s="146">
        <v>6349</v>
      </c>
      <c r="AI635" s="146">
        <v>6884.8</v>
      </c>
      <c r="AJ635" s="146">
        <v>7478.3</v>
      </c>
      <c r="AK635" s="146"/>
      <c r="AL635" s="146"/>
      <c r="AM635" s="146"/>
      <c r="AN635" s="146"/>
    </row>
    <row r="636" spans="1:40" s="9" customFormat="1" ht="12.5" hidden="1">
      <c r="A636" s="389" t="s">
        <v>257</v>
      </c>
      <c r="B636" s="674"/>
      <c r="C636" s="674"/>
      <c r="D636" s="674"/>
      <c r="E636" s="674"/>
      <c r="F636" s="674"/>
      <c r="G636" s="674"/>
      <c r="H636" s="674"/>
      <c r="I636" s="674"/>
      <c r="J636" s="674"/>
      <c r="K636" s="674"/>
      <c r="L636" s="674"/>
      <c r="M636" s="676"/>
      <c r="N636" s="676"/>
      <c r="O636" s="675"/>
      <c r="P636" s="674"/>
      <c r="Q636" s="674"/>
      <c r="R636" s="674"/>
      <c r="S636" s="674"/>
      <c r="T636" s="675"/>
      <c r="U636" s="674"/>
      <c r="V636" s="674"/>
      <c r="W636" s="674"/>
      <c r="X636" s="674"/>
      <c r="Y636" s="674"/>
      <c r="Z636" s="674"/>
      <c r="AA636" s="468"/>
      <c r="AB636" s="146"/>
      <c r="AC636" s="146"/>
      <c r="AD636" s="146"/>
      <c r="AE636" s="146"/>
      <c r="AF636" s="146"/>
      <c r="AG636" s="146"/>
      <c r="AH636" s="146"/>
      <c r="AI636" s="146"/>
      <c r="AJ636" s="146"/>
      <c r="AK636" s="146"/>
      <c r="AL636" s="146"/>
      <c r="AM636" s="146"/>
      <c r="AN636" s="146"/>
    </row>
    <row r="637" spans="1:40" s="9" customFormat="1" ht="12.5" hidden="1">
      <c r="A637" s="389" t="s">
        <v>258</v>
      </c>
      <c r="B637" s="674"/>
      <c r="C637" s="674"/>
      <c r="D637" s="674"/>
      <c r="E637" s="674"/>
      <c r="F637" s="674"/>
      <c r="G637" s="674"/>
      <c r="H637" s="674"/>
      <c r="I637" s="674"/>
      <c r="J637" s="674"/>
      <c r="K637" s="674"/>
      <c r="L637" s="674"/>
      <c r="M637" s="676"/>
      <c r="N637" s="676"/>
      <c r="O637" s="675"/>
      <c r="P637" s="674"/>
      <c r="Q637" s="674"/>
      <c r="R637" s="674"/>
      <c r="S637" s="674"/>
      <c r="T637" s="675"/>
      <c r="U637" s="674"/>
      <c r="V637" s="674"/>
      <c r="W637" s="674"/>
      <c r="X637" s="674"/>
      <c r="Y637" s="674"/>
      <c r="Z637" s="674"/>
      <c r="AA637" s="468"/>
      <c r="AB637" s="146"/>
      <c r="AC637" s="146"/>
      <c r="AD637" s="146"/>
      <c r="AE637" s="146"/>
      <c r="AF637" s="146"/>
      <c r="AG637" s="146"/>
      <c r="AH637" s="146"/>
      <c r="AI637" s="146"/>
      <c r="AJ637" s="146"/>
      <c r="AK637" s="146"/>
      <c r="AL637" s="146"/>
      <c r="AM637" s="146"/>
      <c r="AN637" s="146"/>
    </row>
    <row r="638" spans="1:40" s="9" customFormat="1" ht="13.4" hidden="1" customHeight="1">
      <c r="A638" s="389" t="s">
        <v>259</v>
      </c>
      <c r="B638" s="674"/>
      <c r="C638" s="674"/>
      <c r="D638" s="674"/>
      <c r="E638" s="674"/>
      <c r="F638" s="674"/>
      <c r="G638" s="674"/>
      <c r="H638" s="674"/>
      <c r="I638" s="674"/>
      <c r="J638" s="674"/>
      <c r="K638" s="674"/>
      <c r="L638" s="674"/>
      <c r="M638" s="676"/>
      <c r="N638" s="676"/>
      <c r="O638" s="675"/>
      <c r="P638" s="674"/>
      <c r="Q638" s="674"/>
      <c r="R638" s="674"/>
      <c r="S638" s="674"/>
      <c r="T638" s="675"/>
      <c r="U638" s="674"/>
      <c r="V638" s="674"/>
      <c r="W638" s="674"/>
      <c r="X638" s="674"/>
      <c r="Y638" s="674"/>
      <c r="Z638" s="674"/>
      <c r="AA638" s="468"/>
      <c r="AB638" s="146"/>
      <c r="AC638" s="146"/>
      <c r="AD638" s="146"/>
      <c r="AE638" s="146"/>
      <c r="AF638" s="146"/>
      <c r="AG638" s="146"/>
      <c r="AH638" s="146"/>
      <c r="AI638" s="146"/>
      <c r="AJ638" s="146"/>
      <c r="AK638" s="146"/>
      <c r="AL638" s="146"/>
      <c r="AM638" s="146"/>
      <c r="AN638" s="146"/>
    </row>
    <row r="639" spans="1:40" s="9" customFormat="1" ht="13.4" customHeight="1">
      <c r="A639" s="389"/>
      <c r="B639" s="674"/>
      <c r="C639" s="674"/>
      <c r="D639" s="674"/>
      <c r="E639" s="674"/>
      <c r="F639" s="674"/>
      <c r="G639" s="674"/>
      <c r="H639" s="674"/>
      <c r="I639" s="674"/>
      <c r="J639" s="674"/>
      <c r="K639" s="674"/>
      <c r="L639" s="674"/>
      <c r="M639" s="676"/>
      <c r="N639" s="676"/>
      <c r="O639" s="675"/>
      <c r="P639" s="674"/>
      <c r="Q639" s="674"/>
      <c r="R639" s="674"/>
      <c r="S639" s="674"/>
      <c r="T639" s="675"/>
      <c r="U639" s="674"/>
      <c r="V639" s="674"/>
      <c r="W639" s="674"/>
      <c r="X639" s="674"/>
      <c r="Y639" s="674"/>
      <c r="Z639" s="467"/>
      <c r="AA639" s="468"/>
      <c r="AB639" s="384"/>
      <c r="AC639" s="384"/>
      <c r="AD639" s="384"/>
      <c r="AE639" s="384"/>
      <c r="AF639" s="384"/>
      <c r="AG639" s="384"/>
      <c r="AH639" s="384"/>
      <c r="AI639" s="384"/>
      <c r="AJ639" s="384"/>
      <c r="AK639" s="384"/>
      <c r="AL639" s="384"/>
      <c r="AM639" s="384"/>
      <c r="AN639" s="384"/>
    </row>
    <row r="640" spans="1:40" s="9" customFormat="1" ht="13">
      <c r="A640" s="376" t="s">
        <v>268</v>
      </c>
      <c r="B640" s="674"/>
      <c r="C640" s="674"/>
      <c r="D640" s="674"/>
      <c r="E640" s="674"/>
      <c r="F640" s="674"/>
      <c r="G640" s="674"/>
      <c r="H640" s="674"/>
      <c r="I640" s="674"/>
      <c r="J640" s="674"/>
      <c r="K640" s="674"/>
      <c r="L640" s="674"/>
      <c r="M640" s="676"/>
      <c r="N640" s="676"/>
      <c r="O640" s="675"/>
      <c r="P640" s="674"/>
      <c r="Q640" s="674"/>
      <c r="R640" s="674"/>
      <c r="S640" s="674"/>
      <c r="T640" s="675"/>
      <c r="U640" s="674"/>
      <c r="V640" s="674"/>
      <c r="W640" s="674"/>
      <c r="X640" s="674"/>
      <c r="Y640" s="674"/>
      <c r="Z640" s="674"/>
      <c r="AA640" s="468"/>
      <c r="AB640" s="384"/>
      <c r="AC640" s="384"/>
      <c r="AD640" s="384"/>
      <c r="AE640" s="384"/>
      <c r="AF640" s="384"/>
      <c r="AG640" s="384"/>
      <c r="AH640" s="384"/>
      <c r="AI640" s="384"/>
      <c r="AJ640" s="384"/>
      <c r="AK640" s="384"/>
      <c r="AL640" s="384"/>
      <c r="AM640" s="384"/>
      <c r="AN640" s="384"/>
    </row>
    <row r="641" spans="1:40" s="9" customFormat="1" ht="12.5">
      <c r="A641" s="389" t="s">
        <v>256</v>
      </c>
      <c r="B641" s="674"/>
      <c r="C641" s="674"/>
      <c r="D641" s="674"/>
      <c r="E641" s="674"/>
      <c r="F641" s="674"/>
      <c r="G641" s="674"/>
      <c r="H641" s="674"/>
      <c r="I641" s="674"/>
      <c r="J641" s="674"/>
      <c r="K641" s="674"/>
      <c r="L641" s="674"/>
      <c r="M641" s="676"/>
      <c r="N641" s="676"/>
      <c r="O641" s="675"/>
      <c r="P641" s="674"/>
      <c r="Q641" s="674"/>
      <c r="R641" s="674"/>
      <c r="S641" s="674"/>
      <c r="T641" s="675"/>
      <c r="U641" s="674"/>
      <c r="V641" s="674"/>
      <c r="W641" s="674"/>
      <c r="X641" s="674"/>
      <c r="Y641" s="674"/>
      <c r="Z641" s="674"/>
      <c r="AA641" s="468"/>
      <c r="AB641" s="146"/>
      <c r="AC641" s="146">
        <v>6847</v>
      </c>
      <c r="AD641" s="146">
        <v>7394.1</v>
      </c>
      <c r="AE641" s="146">
        <v>7417</v>
      </c>
      <c r="AF641" s="146">
        <v>7879.8</v>
      </c>
      <c r="AG641" s="146">
        <v>8519.9</v>
      </c>
      <c r="AH641" s="146">
        <v>9371.1</v>
      </c>
      <c r="AI641" s="146">
        <v>10309.9</v>
      </c>
      <c r="AJ641" s="146">
        <v>11306.4</v>
      </c>
      <c r="AK641" s="146"/>
      <c r="AL641" s="146"/>
      <c r="AM641" s="146"/>
      <c r="AN641" s="146"/>
    </row>
    <row r="642" spans="1:40" s="9" customFormat="1" ht="12.5" hidden="1">
      <c r="A642" s="389" t="s">
        <v>257</v>
      </c>
      <c r="B642" s="674"/>
      <c r="C642" s="674"/>
      <c r="D642" s="674"/>
      <c r="E642" s="674"/>
      <c r="F642" s="674"/>
      <c r="G642" s="674"/>
      <c r="H642" s="674"/>
      <c r="I642" s="674"/>
      <c r="J642" s="674"/>
      <c r="K642" s="674"/>
      <c r="L642" s="674"/>
      <c r="M642" s="676"/>
      <c r="N642" s="676"/>
      <c r="O642" s="675"/>
      <c r="P642" s="674"/>
      <c r="Q642" s="674"/>
      <c r="R642" s="674"/>
      <c r="S642" s="674"/>
      <c r="T642" s="675"/>
      <c r="U642" s="674"/>
      <c r="V642" s="674"/>
      <c r="W642" s="674"/>
      <c r="X642" s="674"/>
      <c r="Y642" s="674"/>
      <c r="Z642" s="674"/>
      <c r="AA642" s="468"/>
      <c r="AB642" s="146"/>
      <c r="AC642" s="146"/>
      <c r="AD642" s="146"/>
      <c r="AE642" s="146"/>
      <c r="AF642" s="146"/>
      <c r="AG642" s="146"/>
      <c r="AH642" s="146"/>
      <c r="AI642" s="146"/>
      <c r="AJ642" s="146"/>
      <c r="AK642" s="146"/>
      <c r="AL642" s="146"/>
      <c r="AM642" s="146"/>
      <c r="AN642" s="146"/>
    </row>
    <row r="643" spans="1:40" s="9" customFormat="1" ht="13.4" hidden="1" customHeight="1">
      <c r="A643" s="389" t="s">
        <v>258</v>
      </c>
      <c r="B643" s="674"/>
      <c r="C643" s="674"/>
      <c r="D643" s="674"/>
      <c r="E643" s="674"/>
      <c r="F643" s="674"/>
      <c r="G643" s="674"/>
      <c r="H643" s="674"/>
      <c r="I643" s="674"/>
      <c r="J643" s="674"/>
      <c r="K643" s="674"/>
      <c r="L643" s="674"/>
      <c r="M643" s="676"/>
      <c r="N643" s="676"/>
      <c r="O643" s="675"/>
      <c r="P643" s="674"/>
      <c r="Q643" s="674"/>
      <c r="R643" s="674"/>
      <c r="S643" s="674"/>
      <c r="T643" s="675"/>
      <c r="U643" s="674"/>
      <c r="V643" s="674"/>
      <c r="W643" s="674"/>
      <c r="X643" s="674"/>
      <c r="Y643" s="674"/>
      <c r="Z643" s="674"/>
      <c r="AA643" s="468"/>
      <c r="AB643" s="146"/>
      <c r="AC643" s="146"/>
      <c r="AD643" s="146"/>
      <c r="AE643" s="146"/>
      <c r="AF643" s="146"/>
      <c r="AG643" s="146"/>
      <c r="AH643" s="146"/>
      <c r="AI643" s="146"/>
      <c r="AJ643" s="146"/>
      <c r="AK643" s="146"/>
      <c r="AL643" s="146"/>
      <c r="AM643" s="146"/>
      <c r="AN643" s="146"/>
    </row>
    <row r="644" spans="1:40" s="9" customFormat="1" ht="13.4" hidden="1" customHeight="1">
      <c r="A644" s="389" t="s">
        <v>259</v>
      </c>
      <c r="B644" s="674"/>
      <c r="C644" s="674"/>
      <c r="D644" s="674"/>
      <c r="E644" s="674"/>
      <c r="F644" s="674"/>
      <c r="G644" s="674"/>
      <c r="H644" s="674"/>
      <c r="I644" s="674"/>
      <c r="J644" s="674"/>
      <c r="K644" s="674"/>
      <c r="L644" s="674"/>
      <c r="M644" s="676"/>
      <c r="N644" s="676"/>
      <c r="O644" s="675"/>
      <c r="P644" s="674"/>
      <c r="Q644" s="674"/>
      <c r="R644" s="674"/>
      <c r="S644" s="674"/>
      <c r="T644" s="675"/>
      <c r="U644" s="674"/>
      <c r="V644" s="674"/>
      <c r="W644" s="674"/>
      <c r="X644" s="674"/>
      <c r="Y644" s="674"/>
      <c r="Z644" s="674"/>
      <c r="AA644" s="468"/>
      <c r="AB644" s="146"/>
      <c r="AC644" s="146"/>
      <c r="AD644" s="146"/>
      <c r="AE644" s="146"/>
      <c r="AF644" s="146"/>
      <c r="AG644" s="146"/>
      <c r="AH644" s="146"/>
      <c r="AI644" s="146"/>
      <c r="AJ644" s="146"/>
      <c r="AK644" s="146"/>
      <c r="AL644" s="146"/>
      <c r="AM644" s="146"/>
      <c r="AN644" s="146"/>
    </row>
    <row r="645" spans="1:40" s="9" customFormat="1" ht="12.5">
      <c r="A645" s="389"/>
      <c r="B645" s="674"/>
      <c r="C645" s="674"/>
      <c r="D645" s="674"/>
      <c r="E645" s="674"/>
      <c r="F645" s="674"/>
      <c r="G645" s="674"/>
      <c r="H645" s="674"/>
      <c r="I645" s="674"/>
      <c r="J645" s="674"/>
      <c r="K645" s="674"/>
      <c r="L645" s="674"/>
      <c r="M645" s="676"/>
      <c r="N645" s="676"/>
      <c r="O645" s="675"/>
      <c r="P645" s="674"/>
      <c r="Q645" s="674"/>
      <c r="R645" s="674"/>
      <c r="S645" s="674"/>
      <c r="T645" s="675"/>
      <c r="U645" s="674"/>
      <c r="V645" s="674"/>
      <c r="W645" s="674"/>
      <c r="X645" s="674"/>
      <c r="Y645" s="674"/>
      <c r="Z645" s="467"/>
      <c r="AA645" s="468"/>
      <c r="AB645" s="384"/>
      <c r="AC645" s="384"/>
      <c r="AD645" s="384"/>
      <c r="AE645" s="384"/>
      <c r="AF645" s="384"/>
      <c r="AG645" s="384"/>
      <c r="AH645" s="384"/>
      <c r="AI645" s="384"/>
      <c r="AJ645" s="384"/>
      <c r="AK645" s="384"/>
      <c r="AL645" s="384"/>
      <c r="AM645" s="384"/>
      <c r="AN645" s="384"/>
    </row>
    <row r="646" spans="1:40" s="9" customFormat="1" ht="13">
      <c r="A646" s="376" t="s">
        <v>269</v>
      </c>
      <c r="B646" s="674"/>
      <c r="C646" s="674"/>
      <c r="D646" s="674"/>
      <c r="E646" s="674"/>
      <c r="F646" s="674"/>
      <c r="G646" s="674"/>
      <c r="H646" s="674"/>
      <c r="I646" s="674"/>
      <c r="J646" s="674"/>
      <c r="K646" s="674"/>
      <c r="L646" s="674"/>
      <c r="M646" s="676"/>
      <c r="N646" s="676"/>
      <c r="O646" s="675"/>
      <c r="P646" s="674"/>
      <c r="Q646" s="674"/>
      <c r="R646" s="674"/>
      <c r="S646" s="674"/>
      <c r="T646" s="675"/>
      <c r="U646" s="674"/>
      <c r="V646" s="674"/>
      <c r="W646" s="674"/>
      <c r="X646" s="674"/>
      <c r="Y646" s="674"/>
      <c r="Z646" s="674"/>
      <c r="AA646" s="468"/>
      <c r="AB646" s="384"/>
      <c r="AC646" s="384"/>
      <c r="AD646" s="384"/>
      <c r="AE646" s="384"/>
      <c r="AF646" s="384"/>
      <c r="AG646" s="384"/>
      <c r="AH646" s="384"/>
      <c r="AI646" s="384"/>
      <c r="AJ646" s="384"/>
      <c r="AK646" s="384"/>
      <c r="AL646" s="384"/>
      <c r="AM646" s="384"/>
      <c r="AN646" s="384"/>
    </row>
    <row r="647" spans="1:40" s="9" customFormat="1" ht="12.5">
      <c r="A647" s="389" t="s">
        <v>256</v>
      </c>
      <c r="B647" s="674"/>
      <c r="C647" s="674"/>
      <c r="D647" s="674"/>
      <c r="E647" s="674"/>
      <c r="F647" s="674"/>
      <c r="G647" s="674"/>
      <c r="H647" s="674"/>
      <c r="I647" s="674"/>
      <c r="J647" s="674"/>
      <c r="K647" s="674"/>
      <c r="L647" s="674"/>
      <c r="M647" s="676"/>
      <c r="N647" s="676"/>
      <c r="O647" s="675"/>
      <c r="P647" s="674"/>
      <c r="Q647" s="674"/>
      <c r="R647" s="674"/>
      <c r="S647" s="674"/>
      <c r="T647" s="675"/>
      <c r="U647" s="674"/>
      <c r="V647" s="674"/>
      <c r="W647" s="674"/>
      <c r="X647" s="674"/>
      <c r="Y647" s="674"/>
      <c r="Z647" s="674"/>
      <c r="AA647" s="468"/>
      <c r="AB647" s="384"/>
      <c r="AC647" s="384">
        <v>1436.6</v>
      </c>
      <c r="AD647" s="384">
        <v>1488.8</v>
      </c>
      <c r="AE647" s="384">
        <v>1744.6</v>
      </c>
      <c r="AF647" s="384">
        <v>1831.9</v>
      </c>
      <c r="AG647" s="384">
        <v>1986.4</v>
      </c>
      <c r="AH647" s="384">
        <v>2209.9</v>
      </c>
      <c r="AI647" s="384">
        <v>2475.5</v>
      </c>
      <c r="AJ647" s="384">
        <v>2766.5</v>
      </c>
      <c r="AK647" s="384"/>
      <c r="AL647" s="384"/>
      <c r="AM647" s="384"/>
      <c r="AN647" s="384"/>
    </row>
    <row r="648" spans="1:40" s="9" customFormat="1" ht="13.4" hidden="1" customHeight="1">
      <c r="A648" s="389" t="s">
        <v>257</v>
      </c>
      <c r="B648" s="674"/>
      <c r="C648" s="674"/>
      <c r="D648" s="674"/>
      <c r="E648" s="674"/>
      <c r="F648" s="674"/>
      <c r="G648" s="674"/>
      <c r="H648" s="674"/>
      <c r="I648" s="674"/>
      <c r="J648" s="674"/>
      <c r="K648" s="674"/>
      <c r="L648" s="674"/>
      <c r="M648" s="676"/>
      <c r="N648" s="676"/>
      <c r="O648" s="675"/>
      <c r="P648" s="674"/>
      <c r="Q648" s="674"/>
      <c r="R648" s="674"/>
      <c r="S648" s="674"/>
      <c r="T648" s="675"/>
      <c r="U648" s="674"/>
      <c r="V648" s="674"/>
      <c r="W648" s="674"/>
      <c r="X648" s="674"/>
      <c r="Y648" s="674"/>
      <c r="Z648" s="674"/>
      <c r="AA648" s="468"/>
      <c r="AB648" s="146"/>
      <c r="AC648" s="146"/>
      <c r="AD648" s="146"/>
      <c r="AE648" s="146"/>
      <c r="AF648" s="146"/>
      <c r="AG648" s="146"/>
      <c r="AH648" s="146"/>
      <c r="AI648" s="146"/>
      <c r="AJ648" s="146"/>
      <c r="AK648" s="146"/>
      <c r="AL648" s="146"/>
      <c r="AM648" s="146"/>
      <c r="AN648" s="146"/>
    </row>
    <row r="649" spans="1:40" s="9" customFormat="1" ht="13.4" hidden="1" customHeight="1">
      <c r="A649" s="389" t="s">
        <v>258</v>
      </c>
      <c r="B649" s="674"/>
      <c r="C649" s="674"/>
      <c r="D649" s="674"/>
      <c r="E649" s="674"/>
      <c r="F649" s="674"/>
      <c r="G649" s="674"/>
      <c r="H649" s="674"/>
      <c r="I649" s="674"/>
      <c r="J649" s="674"/>
      <c r="K649" s="674"/>
      <c r="L649" s="674"/>
      <c r="M649" s="676"/>
      <c r="N649" s="676"/>
      <c r="O649" s="675"/>
      <c r="P649" s="674"/>
      <c r="Q649" s="674"/>
      <c r="R649" s="674"/>
      <c r="S649" s="674"/>
      <c r="T649" s="675"/>
      <c r="U649" s="674"/>
      <c r="V649" s="674"/>
      <c r="W649" s="674"/>
      <c r="X649" s="674"/>
      <c r="Y649" s="674"/>
      <c r="Z649" s="674"/>
      <c r="AA649" s="468"/>
      <c r="AB649" s="146"/>
      <c r="AC649" s="146"/>
      <c r="AD649" s="146"/>
      <c r="AE649" s="146"/>
      <c r="AF649" s="146"/>
      <c r="AG649" s="146"/>
      <c r="AH649" s="146"/>
      <c r="AI649" s="146"/>
      <c r="AJ649" s="146"/>
      <c r="AK649" s="146"/>
      <c r="AL649" s="146"/>
      <c r="AM649" s="146"/>
      <c r="AN649" s="146"/>
    </row>
    <row r="650" spans="1:40" s="9" customFormat="1" ht="12.5" hidden="1">
      <c r="A650" s="389" t="s">
        <v>259</v>
      </c>
      <c r="B650" s="674"/>
      <c r="C650" s="674"/>
      <c r="D650" s="674"/>
      <c r="E650" s="674"/>
      <c r="F650" s="674"/>
      <c r="G650" s="674"/>
      <c r="H650" s="674"/>
      <c r="I650" s="674"/>
      <c r="J650" s="674"/>
      <c r="K650" s="674"/>
      <c r="L650" s="674"/>
      <c r="M650" s="676"/>
      <c r="N650" s="676"/>
      <c r="O650" s="675"/>
      <c r="P650" s="674"/>
      <c r="Q650" s="674"/>
      <c r="R650" s="674"/>
      <c r="S650" s="674"/>
      <c r="T650" s="675"/>
      <c r="U650" s="674"/>
      <c r="V650" s="674"/>
      <c r="W650" s="674"/>
      <c r="X650" s="674"/>
      <c r="Y650" s="674"/>
      <c r="Z650" s="674"/>
      <c r="AA650" s="468"/>
      <c r="AB650" s="146"/>
      <c r="AC650" s="146"/>
      <c r="AD650" s="146"/>
      <c r="AE650" s="146"/>
      <c r="AF650" s="146"/>
      <c r="AG650" s="146"/>
      <c r="AH650" s="146"/>
      <c r="AI650" s="146"/>
      <c r="AJ650" s="146"/>
      <c r="AK650" s="146"/>
      <c r="AL650" s="146"/>
      <c r="AM650" s="146"/>
      <c r="AN650" s="146"/>
    </row>
    <row r="651" spans="1:40" s="9" customFormat="1" ht="12.5">
      <c r="A651" s="389"/>
      <c r="B651" s="674"/>
      <c r="C651" s="674"/>
      <c r="D651" s="674"/>
      <c r="E651" s="674"/>
      <c r="F651" s="674"/>
      <c r="G651" s="674"/>
      <c r="H651" s="674"/>
      <c r="I651" s="674"/>
      <c r="J651" s="674"/>
      <c r="K651" s="674"/>
      <c r="L651" s="674"/>
      <c r="M651" s="676"/>
      <c r="N651" s="676"/>
      <c r="O651" s="675"/>
      <c r="P651" s="674"/>
      <c r="Q651" s="674"/>
      <c r="R651" s="674"/>
      <c r="S651" s="674"/>
      <c r="T651" s="675"/>
      <c r="U651" s="674"/>
      <c r="V651" s="674"/>
      <c r="W651" s="674"/>
      <c r="X651" s="674"/>
      <c r="Y651" s="674"/>
      <c r="Z651" s="674"/>
      <c r="AA651" s="468"/>
      <c r="AB651" s="146"/>
      <c r="AC651" s="146"/>
      <c r="AD651" s="146"/>
      <c r="AE651" s="146"/>
      <c r="AF651" s="146"/>
      <c r="AG651" s="146"/>
      <c r="AH651" s="146"/>
      <c r="AI651" s="146"/>
      <c r="AJ651" s="146"/>
      <c r="AK651" s="146"/>
      <c r="AL651" s="146"/>
      <c r="AM651" s="146"/>
      <c r="AN651" s="146"/>
    </row>
    <row r="652" spans="1:40" s="9" customFormat="1" ht="13">
      <c r="A652" s="376" t="s">
        <v>270</v>
      </c>
      <c r="B652" s="674"/>
      <c r="C652" s="674"/>
      <c r="D652" s="674"/>
      <c r="E652" s="674"/>
      <c r="F652" s="674"/>
      <c r="G652" s="674"/>
      <c r="H652" s="674"/>
      <c r="I652" s="674"/>
      <c r="J652" s="674"/>
      <c r="K652" s="674"/>
      <c r="L652" s="674"/>
      <c r="M652" s="676"/>
      <c r="N652" s="676"/>
      <c r="O652" s="675"/>
      <c r="P652" s="674"/>
      <c r="Q652" s="674"/>
      <c r="R652" s="674"/>
      <c r="S652" s="674"/>
      <c r="T652" s="675"/>
      <c r="U652" s="674"/>
      <c r="V652" s="674"/>
      <c r="W652" s="674"/>
      <c r="X652" s="674"/>
      <c r="Y652" s="674"/>
      <c r="Z652" s="467"/>
      <c r="AA652" s="468"/>
      <c r="AB652" s="384"/>
      <c r="AC652" s="384"/>
      <c r="AD652" s="384"/>
      <c r="AE652" s="384"/>
      <c r="AF652" s="384"/>
      <c r="AG652" s="384"/>
      <c r="AH652" s="384"/>
      <c r="AI652" s="384"/>
      <c r="AJ652" s="384"/>
      <c r="AK652" s="384"/>
      <c r="AL652" s="384"/>
      <c r="AM652" s="384"/>
      <c r="AN652" s="384"/>
    </row>
    <row r="653" spans="1:40" s="9" customFormat="1" ht="12.5">
      <c r="A653" s="389" t="s">
        <v>256</v>
      </c>
      <c r="B653" s="674"/>
      <c r="C653" s="674"/>
      <c r="D653" s="674"/>
      <c r="E653" s="674"/>
      <c r="F653" s="674"/>
      <c r="G653" s="674"/>
      <c r="H653" s="674"/>
      <c r="I653" s="674"/>
      <c r="J653" s="674"/>
      <c r="K653" s="674"/>
      <c r="L653" s="674"/>
      <c r="M653" s="676"/>
      <c r="N653" s="676"/>
      <c r="O653" s="675"/>
      <c r="P653" s="674"/>
      <c r="Q653" s="674"/>
      <c r="R653" s="674"/>
      <c r="S653" s="674"/>
      <c r="T653" s="674"/>
      <c r="U653" s="674"/>
      <c r="V653" s="674"/>
      <c r="W653" s="674"/>
      <c r="X653" s="674"/>
      <c r="Y653" s="467"/>
      <c r="Z653" s="468"/>
      <c r="AA653" s="384"/>
      <c r="AB653" s="384"/>
      <c r="AC653" s="384">
        <v>1142</v>
      </c>
      <c r="AD653" s="384">
        <v>1233.2</v>
      </c>
      <c r="AE653" s="384">
        <v>1363.5</v>
      </c>
      <c r="AF653" s="384">
        <v>1441.8</v>
      </c>
      <c r="AG653" s="384">
        <v>1547.9</v>
      </c>
      <c r="AH653" s="384">
        <v>1694</v>
      </c>
      <c r="AI653" s="384">
        <v>1854.3</v>
      </c>
      <c r="AJ653" s="384">
        <v>2033.5</v>
      </c>
      <c r="AK653" s="384"/>
      <c r="AL653" s="384"/>
      <c r="AM653" s="384"/>
      <c r="AN653" s="384"/>
    </row>
    <row r="654" spans="1:40" s="9" customFormat="1" ht="12.5" hidden="1">
      <c r="A654" s="389" t="s">
        <v>257</v>
      </c>
      <c r="B654" s="674"/>
      <c r="C654" s="674"/>
      <c r="D654" s="674"/>
      <c r="E654" s="674"/>
      <c r="F654" s="674"/>
      <c r="G654" s="674"/>
      <c r="H654" s="674"/>
      <c r="I654" s="674"/>
      <c r="J654" s="674"/>
      <c r="K654" s="674"/>
      <c r="L654" s="674"/>
      <c r="M654" s="676"/>
      <c r="N654" s="676"/>
      <c r="O654" s="675"/>
      <c r="P654" s="674"/>
      <c r="Q654" s="674"/>
      <c r="R654" s="674"/>
      <c r="S654" s="674"/>
      <c r="T654" s="675"/>
      <c r="U654" s="674"/>
      <c r="V654" s="674"/>
      <c r="W654" s="674"/>
      <c r="X654" s="674"/>
      <c r="Y654" s="674"/>
      <c r="Z654" s="467"/>
      <c r="AA654" s="468"/>
      <c r="AB654" s="384"/>
      <c r="AC654" s="384"/>
      <c r="AD654" s="384"/>
      <c r="AE654" s="384"/>
      <c r="AF654" s="384"/>
      <c r="AG654" s="384"/>
      <c r="AH654" s="384"/>
      <c r="AI654" s="384"/>
      <c r="AJ654" s="384"/>
      <c r="AK654" s="384"/>
      <c r="AL654" s="384"/>
      <c r="AM654" s="384"/>
      <c r="AN654" s="384"/>
    </row>
    <row r="655" spans="1:40" s="9" customFormat="1" ht="12.5" hidden="1">
      <c r="A655" s="389" t="s">
        <v>258</v>
      </c>
      <c r="B655" s="674"/>
      <c r="C655" s="674"/>
      <c r="D655" s="674"/>
      <c r="E655" s="674"/>
      <c r="F655" s="674"/>
      <c r="G655" s="674"/>
      <c r="H655" s="674"/>
      <c r="I655" s="674"/>
      <c r="J655" s="674"/>
      <c r="K655" s="674"/>
      <c r="L655" s="674"/>
      <c r="M655" s="676"/>
      <c r="N655" s="676"/>
      <c r="O655" s="675"/>
      <c r="P655" s="674"/>
      <c r="Q655" s="674"/>
      <c r="R655" s="674"/>
      <c r="S655" s="674"/>
      <c r="T655" s="675"/>
      <c r="U655" s="674"/>
      <c r="V655" s="674"/>
      <c r="W655" s="674"/>
      <c r="X655" s="674"/>
      <c r="Y655" s="674"/>
      <c r="Z655" s="467"/>
      <c r="AA655" s="468"/>
      <c r="AB655" s="384"/>
      <c r="AC655" s="384"/>
      <c r="AD655" s="384"/>
      <c r="AE655" s="384"/>
      <c r="AF655" s="384"/>
      <c r="AG655" s="384"/>
      <c r="AH655" s="384"/>
      <c r="AI655" s="384"/>
      <c r="AJ655" s="384"/>
      <c r="AK655" s="384"/>
      <c r="AL655" s="384"/>
      <c r="AM655" s="384"/>
      <c r="AN655" s="384"/>
    </row>
    <row r="656" spans="1:40" s="9" customFormat="1" ht="12.5" hidden="1">
      <c r="A656" s="389" t="s">
        <v>259</v>
      </c>
      <c r="B656" s="674"/>
      <c r="C656" s="674"/>
      <c r="D656" s="674"/>
      <c r="E656" s="674"/>
      <c r="F656" s="674"/>
      <c r="G656" s="674"/>
      <c r="H656" s="674"/>
      <c r="I656" s="674"/>
      <c r="J656" s="674"/>
      <c r="K656" s="674"/>
      <c r="L656" s="674"/>
      <c r="M656" s="676"/>
      <c r="N656" s="676"/>
      <c r="O656" s="675"/>
      <c r="P656" s="674"/>
      <c r="Q656" s="674"/>
      <c r="R656" s="674"/>
      <c r="S656" s="674"/>
      <c r="T656" s="675"/>
      <c r="U656" s="674"/>
      <c r="V656" s="674"/>
      <c r="W656" s="674"/>
      <c r="X656" s="674"/>
      <c r="Y656" s="674"/>
      <c r="Z656" s="467"/>
      <c r="AA656" s="468"/>
      <c r="AB656" s="384"/>
      <c r="AC656" s="384"/>
      <c r="AD656" s="384"/>
      <c r="AE656" s="384"/>
      <c r="AF656" s="384"/>
      <c r="AG656" s="384"/>
      <c r="AH656" s="384"/>
      <c r="AI656" s="384"/>
      <c r="AJ656" s="384"/>
      <c r="AK656" s="384"/>
      <c r="AL656" s="384"/>
      <c r="AM656" s="384"/>
      <c r="AN656" s="384"/>
    </row>
    <row r="657" spans="1:40" s="9" customFormat="1" ht="12.5">
      <c r="A657" s="389"/>
      <c r="B657" s="674"/>
      <c r="C657" s="674"/>
      <c r="D657" s="674"/>
      <c r="E657" s="674"/>
      <c r="F657" s="674"/>
      <c r="G657" s="674"/>
      <c r="H657" s="674"/>
      <c r="I657" s="674"/>
      <c r="J657" s="674"/>
      <c r="K657" s="674"/>
      <c r="L657" s="674"/>
      <c r="M657" s="676"/>
      <c r="N657" s="676"/>
      <c r="O657" s="675"/>
      <c r="P657" s="674"/>
      <c r="Q657" s="674"/>
      <c r="R657" s="674"/>
      <c r="S657" s="674"/>
      <c r="T657" s="675"/>
      <c r="U657" s="674"/>
      <c r="V657" s="674"/>
      <c r="W657" s="674"/>
      <c r="X657" s="674"/>
      <c r="Y657" s="674"/>
      <c r="Z657" s="467"/>
      <c r="AA657" s="468"/>
      <c r="AB657" s="384"/>
      <c r="AC657" s="384"/>
      <c r="AD657" s="384"/>
      <c r="AE657" s="384"/>
      <c r="AF657" s="384"/>
      <c r="AG657" s="384"/>
      <c r="AH657" s="384"/>
      <c r="AI657" s="384"/>
      <c r="AJ657" s="384"/>
      <c r="AK657" s="384"/>
      <c r="AL657" s="384"/>
      <c r="AM657" s="384"/>
      <c r="AN657" s="384"/>
    </row>
    <row r="658" spans="1:40" s="9" customFormat="1" ht="13">
      <c r="A658" s="376" t="s">
        <v>271</v>
      </c>
      <c r="B658" s="674"/>
      <c r="C658" s="674"/>
      <c r="D658" s="674"/>
      <c r="E658" s="674"/>
      <c r="F658" s="674"/>
      <c r="G658" s="674"/>
      <c r="H658" s="674"/>
      <c r="I658" s="674"/>
      <c r="J658" s="674"/>
      <c r="K658" s="674"/>
      <c r="L658" s="674"/>
      <c r="M658" s="676"/>
      <c r="N658" s="676"/>
      <c r="O658" s="675"/>
      <c r="P658" s="674"/>
      <c r="Q658" s="674"/>
      <c r="R658" s="674"/>
      <c r="S658" s="674"/>
      <c r="T658" s="675"/>
      <c r="U658" s="674"/>
      <c r="V658" s="674"/>
      <c r="W658" s="674"/>
      <c r="X658" s="674"/>
      <c r="Y658" s="674"/>
      <c r="Z658" s="467"/>
      <c r="AA658" s="468"/>
      <c r="AB658" s="384"/>
      <c r="AC658" s="384"/>
      <c r="AD658" s="384"/>
      <c r="AE658" s="384"/>
      <c r="AF658" s="384"/>
      <c r="AG658" s="384"/>
      <c r="AH658" s="384"/>
      <c r="AI658" s="384"/>
      <c r="AJ658" s="384"/>
      <c r="AK658" s="384"/>
      <c r="AL658" s="384"/>
      <c r="AM658" s="384"/>
      <c r="AN658" s="384"/>
    </row>
    <row r="659" spans="1:40" s="9" customFormat="1" ht="12.5">
      <c r="A659" s="389" t="s">
        <v>256</v>
      </c>
      <c r="B659" s="674"/>
      <c r="C659" s="674"/>
      <c r="D659" s="674"/>
      <c r="E659" s="674"/>
      <c r="F659" s="674"/>
      <c r="G659" s="674"/>
      <c r="H659" s="674"/>
      <c r="I659" s="674"/>
      <c r="J659" s="674"/>
      <c r="K659" s="674"/>
      <c r="L659" s="674"/>
      <c r="M659" s="676"/>
      <c r="N659" s="676"/>
      <c r="O659" s="675"/>
      <c r="P659" s="674"/>
      <c r="Q659" s="674"/>
      <c r="R659" s="674"/>
      <c r="S659" s="674"/>
      <c r="T659" s="675"/>
      <c r="U659" s="674"/>
      <c r="V659" s="674"/>
      <c r="W659" s="674"/>
      <c r="X659" s="674"/>
      <c r="Y659" s="674"/>
      <c r="Z659" s="467"/>
      <c r="AA659" s="468"/>
      <c r="AB659" s="384"/>
      <c r="AC659" s="384">
        <v>1181.5999999999999</v>
      </c>
      <c r="AD659" s="384">
        <v>1282.3</v>
      </c>
      <c r="AE659" s="384">
        <v>1203.4000000000001</v>
      </c>
      <c r="AF659" s="384">
        <v>1283.4000000000001</v>
      </c>
      <c r="AG659" s="384">
        <v>1445.2</v>
      </c>
      <c r="AH659" s="384">
        <v>1673.3</v>
      </c>
      <c r="AI659" s="384">
        <v>1937.8</v>
      </c>
      <c r="AJ659" s="384">
        <v>2195.9</v>
      </c>
      <c r="AK659" s="384"/>
      <c r="AL659" s="384"/>
      <c r="AM659" s="384"/>
      <c r="AN659" s="384"/>
    </row>
    <row r="660" spans="1:40" s="9" customFormat="1" ht="12.5" hidden="1">
      <c r="A660" s="389" t="s">
        <v>257</v>
      </c>
      <c r="B660" s="674"/>
      <c r="C660" s="674"/>
      <c r="D660" s="674"/>
      <c r="E660" s="674"/>
      <c r="F660" s="674"/>
      <c r="G660" s="674"/>
      <c r="H660" s="674"/>
      <c r="I660" s="674"/>
      <c r="J660" s="674"/>
      <c r="K660" s="674"/>
      <c r="L660" s="674"/>
      <c r="M660" s="676"/>
      <c r="N660" s="676"/>
      <c r="O660" s="675"/>
      <c r="P660" s="674"/>
      <c r="Q660" s="674"/>
      <c r="R660" s="674"/>
      <c r="S660" s="674"/>
      <c r="T660" s="675"/>
      <c r="U660" s="674"/>
      <c r="V660" s="674"/>
      <c r="W660" s="674"/>
      <c r="X660" s="674"/>
      <c r="Y660" s="674"/>
      <c r="Z660" s="467"/>
      <c r="AA660" s="468"/>
      <c r="AB660" s="384"/>
      <c r="AC660" s="384"/>
      <c r="AD660" s="384"/>
      <c r="AE660" s="384"/>
      <c r="AF660" s="384"/>
      <c r="AG660" s="384"/>
      <c r="AH660" s="384"/>
      <c r="AI660" s="384"/>
      <c r="AJ660" s="384"/>
      <c r="AK660" s="384"/>
      <c r="AL660" s="384"/>
      <c r="AM660" s="384"/>
      <c r="AN660" s="384"/>
    </row>
    <row r="661" spans="1:40" s="9" customFormat="1" ht="12.5" hidden="1">
      <c r="A661" s="389" t="s">
        <v>258</v>
      </c>
      <c r="B661" s="674"/>
      <c r="C661" s="674"/>
      <c r="D661" s="674"/>
      <c r="E661" s="674"/>
      <c r="F661" s="674"/>
      <c r="G661" s="674"/>
      <c r="H661" s="674"/>
      <c r="I661" s="674"/>
      <c r="J661" s="674"/>
      <c r="K661" s="674"/>
      <c r="L661" s="674"/>
      <c r="M661" s="676"/>
      <c r="N661" s="676"/>
      <c r="O661" s="675"/>
      <c r="P661" s="674"/>
      <c r="Q661" s="674"/>
      <c r="R661" s="674"/>
      <c r="S661" s="674"/>
      <c r="T661" s="675"/>
      <c r="U661" s="674"/>
      <c r="V661" s="674"/>
      <c r="W661" s="674"/>
      <c r="X661" s="674"/>
      <c r="Y661" s="674"/>
      <c r="Z661" s="467"/>
      <c r="AA661" s="468"/>
      <c r="AB661" s="384"/>
      <c r="AC661" s="384"/>
      <c r="AD661" s="384"/>
      <c r="AE661" s="384"/>
      <c r="AF661" s="384"/>
      <c r="AG661" s="384"/>
      <c r="AH661" s="384"/>
      <c r="AI661" s="384"/>
      <c r="AJ661" s="384"/>
      <c r="AK661" s="384"/>
      <c r="AL661" s="384"/>
      <c r="AM661" s="384"/>
      <c r="AN661" s="384"/>
    </row>
    <row r="662" spans="1:40" s="9" customFormat="1" ht="12.5" hidden="1">
      <c r="A662" s="389" t="s">
        <v>259</v>
      </c>
      <c r="B662" s="674"/>
      <c r="C662" s="674"/>
      <c r="D662" s="674"/>
      <c r="E662" s="674"/>
      <c r="F662" s="674"/>
      <c r="G662" s="674"/>
      <c r="H662" s="674"/>
      <c r="I662" s="674"/>
      <c r="J662" s="674"/>
      <c r="K662" s="674"/>
      <c r="L662" s="674"/>
      <c r="M662" s="676"/>
      <c r="N662" s="676"/>
      <c r="O662" s="675"/>
      <c r="P662" s="674"/>
      <c r="Q662" s="674"/>
      <c r="R662" s="674"/>
      <c r="S662" s="674"/>
      <c r="T662" s="675"/>
      <c r="U662" s="674"/>
      <c r="V662" s="674"/>
      <c r="W662" s="674"/>
      <c r="X662" s="674"/>
      <c r="Y662" s="674"/>
      <c r="Z662" s="467"/>
      <c r="AA662" s="468"/>
      <c r="AB662" s="384"/>
      <c r="AC662" s="384"/>
      <c r="AD662" s="384"/>
      <c r="AE662" s="384"/>
      <c r="AF662" s="384"/>
      <c r="AG662" s="384"/>
      <c r="AH662" s="384"/>
      <c r="AI662" s="384"/>
      <c r="AJ662" s="384"/>
      <c r="AK662" s="384"/>
      <c r="AL662" s="384"/>
      <c r="AM662" s="384"/>
      <c r="AN662" s="384"/>
    </row>
    <row r="663" spans="1:40" s="9" customFormat="1" ht="12.5">
      <c r="A663" s="389"/>
      <c r="B663" s="674"/>
      <c r="C663" s="674"/>
      <c r="D663" s="674"/>
      <c r="E663" s="674"/>
      <c r="F663" s="674"/>
      <c r="G663" s="674"/>
      <c r="H663" s="674"/>
      <c r="I663" s="674"/>
      <c r="J663" s="674"/>
      <c r="K663" s="674"/>
      <c r="L663" s="674"/>
      <c r="M663" s="676"/>
      <c r="N663" s="676"/>
      <c r="O663" s="675"/>
      <c r="P663" s="674"/>
      <c r="Q663" s="674"/>
      <c r="R663" s="674"/>
      <c r="S663" s="674"/>
      <c r="T663" s="675"/>
      <c r="U663" s="674"/>
      <c r="V663" s="674"/>
      <c r="W663" s="674"/>
      <c r="X663" s="674"/>
      <c r="Y663" s="674"/>
      <c r="Z663" s="467"/>
      <c r="AA663" s="468"/>
      <c r="AB663" s="384"/>
      <c r="AC663" s="384"/>
      <c r="AD663" s="384"/>
      <c r="AE663" s="384"/>
      <c r="AF663" s="384"/>
      <c r="AG663" s="384"/>
      <c r="AH663" s="384"/>
      <c r="AI663" s="384"/>
      <c r="AJ663" s="384"/>
      <c r="AK663" s="384"/>
      <c r="AL663" s="384"/>
      <c r="AM663" s="384"/>
      <c r="AN663" s="384"/>
    </row>
    <row r="664" spans="1:40" s="9" customFormat="1" ht="13">
      <c r="A664" s="376" t="s">
        <v>272</v>
      </c>
      <c r="B664" s="674"/>
      <c r="C664" s="674"/>
      <c r="D664" s="674"/>
      <c r="E664" s="674"/>
      <c r="F664" s="674"/>
      <c r="G664" s="674"/>
      <c r="H664" s="674"/>
      <c r="I664" s="674"/>
      <c r="J664" s="674"/>
      <c r="K664" s="674"/>
      <c r="L664" s="674"/>
      <c r="M664" s="676"/>
      <c r="N664" s="676"/>
      <c r="O664" s="675"/>
      <c r="P664" s="674"/>
      <c r="Q664" s="674"/>
      <c r="R664" s="674"/>
      <c r="S664" s="674"/>
      <c r="T664" s="675"/>
      <c r="U664" s="674"/>
      <c r="V664" s="674"/>
      <c r="W664" s="674"/>
      <c r="X664" s="674"/>
      <c r="Y664" s="674"/>
      <c r="Z664" s="674"/>
      <c r="AA664" s="468"/>
      <c r="AB664" s="384"/>
      <c r="AC664" s="384"/>
      <c r="AD664" s="384"/>
      <c r="AE664" s="384"/>
      <c r="AF664" s="384"/>
      <c r="AG664" s="384"/>
      <c r="AH664" s="384"/>
      <c r="AI664" s="384"/>
      <c r="AJ664" s="384"/>
      <c r="AK664" s="384"/>
      <c r="AL664" s="384"/>
      <c r="AM664" s="384"/>
      <c r="AN664" s="384"/>
    </row>
    <row r="665" spans="1:40" s="9" customFormat="1" ht="12.5">
      <c r="A665" s="389" t="s">
        <v>256</v>
      </c>
      <c r="B665" s="674"/>
      <c r="C665" s="674"/>
      <c r="D665" s="674"/>
      <c r="E665" s="674"/>
      <c r="F665" s="674"/>
      <c r="G665" s="674"/>
      <c r="H665" s="674"/>
      <c r="I665" s="674"/>
      <c r="J665" s="674"/>
      <c r="K665" s="674"/>
      <c r="L665" s="674"/>
      <c r="M665" s="676"/>
      <c r="N665" s="676"/>
      <c r="O665" s="675"/>
      <c r="P665" s="674"/>
      <c r="Q665" s="674"/>
      <c r="R665" s="674"/>
      <c r="S665" s="674"/>
      <c r="T665" s="675"/>
      <c r="U665" s="674"/>
      <c r="V665" s="674"/>
      <c r="W665" s="674"/>
      <c r="X665" s="674"/>
      <c r="Y665" s="674"/>
      <c r="Z665" s="674"/>
      <c r="AA665" s="468"/>
      <c r="AB665" s="146"/>
      <c r="AC665" s="146">
        <v>1702.8</v>
      </c>
      <c r="AD665" s="146">
        <v>1750.6</v>
      </c>
      <c r="AE665" s="146">
        <v>2110.4</v>
      </c>
      <c r="AF665" s="146">
        <v>2235.6</v>
      </c>
      <c r="AG665" s="146">
        <v>2400.8000000000002</v>
      </c>
      <c r="AH665" s="146">
        <v>2615.4</v>
      </c>
      <c r="AI665" s="146">
        <v>2849.8</v>
      </c>
      <c r="AJ665" s="146">
        <v>3080.6</v>
      </c>
      <c r="AK665" s="146"/>
      <c r="AL665" s="146"/>
      <c r="AM665" s="146"/>
      <c r="AN665" s="146"/>
    </row>
    <row r="666" spans="1:40" s="9" customFormat="1" ht="12.5" hidden="1">
      <c r="A666" s="389" t="s">
        <v>257</v>
      </c>
      <c r="B666" s="674"/>
      <c r="C666" s="674"/>
      <c r="D666" s="674"/>
      <c r="E666" s="674"/>
      <c r="F666" s="674"/>
      <c r="G666" s="674"/>
      <c r="H666" s="674"/>
      <c r="I666" s="674"/>
      <c r="J666" s="674"/>
      <c r="K666" s="674"/>
      <c r="L666" s="674"/>
      <c r="M666" s="676"/>
      <c r="N666" s="676"/>
      <c r="O666" s="675"/>
      <c r="P666" s="674"/>
      <c r="Q666" s="674"/>
      <c r="R666" s="674"/>
      <c r="S666" s="674"/>
      <c r="T666" s="675"/>
      <c r="U666" s="674"/>
      <c r="V666" s="674"/>
      <c r="W666" s="674"/>
      <c r="X666" s="674"/>
      <c r="Y666" s="674"/>
      <c r="Z666" s="674"/>
      <c r="AA666" s="468"/>
      <c r="AB666" s="146"/>
      <c r="AC666" s="146"/>
      <c r="AD666" s="146"/>
      <c r="AE666" s="146"/>
      <c r="AF666" s="146"/>
      <c r="AG666" s="146"/>
      <c r="AH666" s="146"/>
      <c r="AI666" s="146"/>
      <c r="AJ666" s="146"/>
      <c r="AK666" s="146"/>
      <c r="AL666" s="146"/>
      <c r="AM666" s="146"/>
      <c r="AN666" s="146"/>
    </row>
    <row r="667" spans="1:40" s="9" customFormat="1" ht="12.5" hidden="1">
      <c r="A667" s="389" t="s">
        <v>258</v>
      </c>
      <c r="B667" s="674"/>
      <c r="C667" s="674"/>
      <c r="D667" s="674"/>
      <c r="E667" s="674"/>
      <c r="F667" s="674"/>
      <c r="G667" s="674"/>
      <c r="H667" s="674"/>
      <c r="I667" s="674"/>
      <c r="J667" s="674"/>
      <c r="K667" s="674"/>
      <c r="L667" s="674"/>
      <c r="M667" s="676"/>
      <c r="N667" s="676"/>
      <c r="O667" s="675"/>
      <c r="P667" s="674"/>
      <c r="Q667" s="674"/>
      <c r="R667" s="674"/>
      <c r="S667" s="674"/>
      <c r="T667" s="675"/>
      <c r="U667" s="674"/>
      <c r="V667" s="674"/>
      <c r="W667" s="674"/>
      <c r="X667" s="674"/>
      <c r="Y667" s="674"/>
      <c r="Z667" s="674"/>
      <c r="AA667" s="468"/>
      <c r="AB667" s="146"/>
      <c r="AC667" s="146"/>
      <c r="AD667" s="146"/>
      <c r="AE667" s="146"/>
      <c r="AF667" s="146"/>
      <c r="AG667" s="146"/>
      <c r="AH667" s="146"/>
      <c r="AI667" s="146"/>
      <c r="AJ667" s="146"/>
      <c r="AK667" s="146"/>
      <c r="AL667" s="146"/>
      <c r="AM667" s="146"/>
      <c r="AN667" s="146"/>
    </row>
    <row r="668" spans="1:40" s="9" customFormat="1" ht="12.5" hidden="1">
      <c r="A668" s="389" t="s">
        <v>259</v>
      </c>
      <c r="B668" s="674"/>
      <c r="C668" s="674"/>
      <c r="D668" s="674"/>
      <c r="E668" s="674"/>
      <c r="F668" s="674"/>
      <c r="G668" s="674"/>
      <c r="H668" s="674"/>
      <c r="I668" s="674"/>
      <c r="J668" s="674"/>
      <c r="K668" s="674"/>
      <c r="L668" s="674"/>
      <c r="M668" s="676"/>
      <c r="N668" s="676"/>
      <c r="O668" s="675"/>
      <c r="P668" s="674"/>
      <c r="Q668" s="674"/>
      <c r="R668" s="674"/>
      <c r="S668" s="674"/>
      <c r="T668" s="675"/>
      <c r="U668" s="674"/>
      <c r="V668" s="674"/>
      <c r="W668" s="674"/>
      <c r="X668" s="674"/>
      <c r="Y668" s="674"/>
      <c r="Z668" s="674"/>
      <c r="AA668" s="468"/>
      <c r="AB668" s="146"/>
      <c r="AC668" s="146"/>
      <c r="AD668" s="146"/>
      <c r="AE668" s="146"/>
      <c r="AF668" s="146"/>
      <c r="AG668" s="146"/>
      <c r="AH668" s="146"/>
      <c r="AI668" s="146"/>
      <c r="AJ668" s="146"/>
      <c r="AK668" s="146"/>
      <c r="AL668" s="146"/>
      <c r="AM668" s="146"/>
      <c r="AN668" s="146"/>
    </row>
    <row r="669" spans="1:40" s="9" customFormat="1" ht="12.5">
      <c r="A669" s="389"/>
      <c r="B669" s="674"/>
      <c r="C669" s="674"/>
      <c r="D669" s="674"/>
      <c r="E669" s="674"/>
      <c r="F669" s="674"/>
      <c r="G669" s="674"/>
      <c r="H669" s="674"/>
      <c r="I669" s="674"/>
      <c r="J669" s="674"/>
      <c r="K669" s="674"/>
      <c r="L669" s="674"/>
      <c r="M669" s="676"/>
      <c r="N669" s="676"/>
      <c r="O669" s="675"/>
      <c r="P669" s="674"/>
      <c r="Q669" s="674"/>
      <c r="R669" s="674"/>
      <c r="S669" s="674"/>
      <c r="T669" s="675"/>
      <c r="U669" s="674"/>
      <c r="V669" s="674"/>
      <c r="W669" s="674"/>
      <c r="X669" s="674"/>
      <c r="Y669" s="674"/>
      <c r="Z669" s="467"/>
      <c r="AA669" s="468"/>
      <c r="AB669" s="384"/>
      <c r="AC669" s="384"/>
      <c r="AD669" s="384"/>
      <c r="AE669" s="384"/>
      <c r="AF669" s="384"/>
      <c r="AG669" s="384"/>
      <c r="AH669" s="384"/>
      <c r="AI669" s="384"/>
      <c r="AJ669" s="384"/>
      <c r="AK669" s="384"/>
      <c r="AL669" s="384"/>
      <c r="AM669" s="384"/>
      <c r="AN669" s="384"/>
    </row>
    <row r="670" spans="1:40" s="9" customFormat="1" ht="13">
      <c r="A670" s="376" t="s">
        <v>273</v>
      </c>
      <c r="B670" s="674"/>
      <c r="C670" s="674"/>
      <c r="D670" s="674"/>
      <c r="E670" s="674"/>
      <c r="F670" s="674"/>
      <c r="G670" s="674"/>
      <c r="H670" s="674"/>
      <c r="I670" s="674"/>
      <c r="J670" s="674"/>
      <c r="K670" s="674"/>
      <c r="L670" s="674"/>
      <c r="M670" s="676"/>
      <c r="N670" s="676"/>
      <c r="O670" s="675"/>
      <c r="P670" s="674"/>
      <c r="Q670" s="674"/>
      <c r="R670" s="674"/>
      <c r="S670" s="674"/>
      <c r="T670" s="675"/>
      <c r="U670" s="674"/>
      <c r="V670" s="674"/>
      <c r="W670" s="674"/>
      <c r="X670" s="674"/>
      <c r="Y670" s="674"/>
      <c r="Z670" s="467"/>
      <c r="AA670" s="468"/>
      <c r="AB670" s="384"/>
      <c r="AC670" s="384"/>
      <c r="AD670" s="384"/>
      <c r="AE670" s="384"/>
      <c r="AF670" s="384"/>
      <c r="AG670" s="384"/>
      <c r="AH670" s="384"/>
      <c r="AI670" s="384"/>
      <c r="AJ670" s="384"/>
      <c r="AK670" s="384"/>
      <c r="AL670" s="384"/>
      <c r="AM670" s="384"/>
      <c r="AN670" s="384"/>
    </row>
    <row r="671" spans="1:40" s="9" customFormat="1" ht="12.5">
      <c r="A671" s="389" t="s">
        <v>256</v>
      </c>
      <c r="B671" s="674"/>
      <c r="C671" s="674"/>
      <c r="D671" s="674"/>
      <c r="E671" s="674"/>
      <c r="F671" s="674"/>
      <c r="G671" s="674"/>
      <c r="H671" s="674"/>
      <c r="I671" s="674"/>
      <c r="J671" s="674"/>
      <c r="K671" s="674"/>
      <c r="L671" s="674"/>
      <c r="M671" s="676"/>
      <c r="N671" s="676"/>
      <c r="O671" s="675"/>
      <c r="P671" s="674"/>
      <c r="Q671" s="674"/>
      <c r="R671" s="674"/>
      <c r="S671" s="674"/>
      <c r="T671" s="675"/>
      <c r="U671" s="674"/>
      <c r="V671" s="674"/>
      <c r="W671" s="674"/>
      <c r="X671" s="674"/>
      <c r="Y671" s="674"/>
      <c r="Z671" s="467"/>
      <c r="AA671" s="468"/>
      <c r="AB671" s="384"/>
      <c r="AC671" s="384">
        <v>3873.3</v>
      </c>
      <c r="AD671" s="384">
        <v>4182.8</v>
      </c>
      <c r="AE671" s="384">
        <v>4667.3</v>
      </c>
      <c r="AF671" s="384">
        <v>4924.8999999999996</v>
      </c>
      <c r="AG671" s="384">
        <v>5263.1</v>
      </c>
      <c r="AH671" s="384">
        <v>5678.2</v>
      </c>
      <c r="AI671" s="384">
        <v>6127.5</v>
      </c>
      <c r="AJ671" s="384">
        <v>6591.7</v>
      </c>
      <c r="AK671" s="384"/>
      <c r="AL671" s="384"/>
      <c r="AM671" s="384"/>
      <c r="AN671" s="384"/>
    </row>
    <row r="672" spans="1:40" s="9" customFormat="1" ht="12.5" hidden="1">
      <c r="A672" s="389" t="s">
        <v>257</v>
      </c>
      <c r="B672" s="674"/>
      <c r="C672" s="674"/>
      <c r="D672" s="674"/>
      <c r="E672" s="674"/>
      <c r="F672" s="674"/>
      <c r="G672" s="674"/>
      <c r="H672" s="674"/>
      <c r="I672" s="674"/>
      <c r="J672" s="674"/>
      <c r="K672" s="674"/>
      <c r="L672" s="674"/>
      <c r="M672" s="676"/>
      <c r="N672" s="676"/>
      <c r="O672" s="675"/>
      <c r="P672" s="674"/>
      <c r="Q672" s="674"/>
      <c r="R672" s="674"/>
      <c r="S672" s="674"/>
      <c r="T672" s="675"/>
      <c r="U672" s="674"/>
      <c r="V672" s="674"/>
      <c r="W672" s="674"/>
      <c r="X672" s="674"/>
      <c r="Y672" s="674"/>
      <c r="Z672" s="467"/>
      <c r="AA672" s="468"/>
      <c r="AB672" s="384"/>
      <c r="AC672" s="384"/>
      <c r="AD672" s="384"/>
      <c r="AE672" s="384"/>
      <c r="AF672" s="384"/>
      <c r="AG672" s="384"/>
      <c r="AH672" s="384"/>
      <c r="AI672" s="384"/>
      <c r="AJ672" s="384"/>
      <c r="AK672" s="384"/>
      <c r="AL672" s="384"/>
      <c r="AM672" s="384"/>
      <c r="AN672" s="384"/>
    </row>
    <row r="673" spans="1:40" s="9" customFormat="1" ht="12.5" hidden="1">
      <c r="A673" s="389" t="s">
        <v>258</v>
      </c>
      <c r="B673" s="674"/>
      <c r="C673" s="674"/>
      <c r="D673" s="674"/>
      <c r="E673" s="674"/>
      <c r="F673" s="674"/>
      <c r="G673" s="674"/>
      <c r="H673" s="674"/>
      <c r="I673" s="674"/>
      <c r="J673" s="674"/>
      <c r="K673" s="674"/>
      <c r="L673" s="674"/>
      <c r="M673" s="676"/>
      <c r="N673" s="676"/>
      <c r="O673" s="675"/>
      <c r="P673" s="674"/>
      <c r="Q673" s="674"/>
      <c r="R673" s="674"/>
      <c r="S673" s="674"/>
      <c r="T673" s="675"/>
      <c r="U673" s="674"/>
      <c r="V673" s="674"/>
      <c r="W673" s="674"/>
      <c r="X673" s="674"/>
      <c r="Y673" s="674"/>
      <c r="Z673" s="467"/>
      <c r="AA673" s="468"/>
      <c r="AB673" s="384"/>
      <c r="AC673" s="384"/>
      <c r="AD673" s="384"/>
      <c r="AE673" s="384"/>
      <c r="AF673" s="384"/>
      <c r="AG673" s="384"/>
      <c r="AH673" s="384"/>
      <c r="AI673" s="384"/>
      <c r="AJ673" s="384"/>
      <c r="AK673" s="384"/>
      <c r="AL673" s="384"/>
      <c r="AM673" s="384"/>
      <c r="AN673" s="384"/>
    </row>
    <row r="674" spans="1:40" s="9" customFormat="1" ht="12.5" hidden="1">
      <c r="A674" s="389" t="s">
        <v>259</v>
      </c>
      <c r="B674" s="674"/>
      <c r="C674" s="674"/>
      <c r="D674" s="674"/>
      <c r="E674" s="674"/>
      <c r="F674" s="674"/>
      <c r="G674" s="674"/>
      <c r="H674" s="674"/>
      <c r="I674" s="674"/>
      <c r="J674" s="674"/>
      <c r="K674" s="674"/>
      <c r="L674" s="674"/>
      <c r="M674" s="676"/>
      <c r="N674" s="676"/>
      <c r="O674" s="675"/>
      <c r="P674" s="674"/>
      <c r="Q674" s="674"/>
      <c r="R674" s="674"/>
      <c r="S674" s="674"/>
      <c r="T674" s="675"/>
      <c r="U674" s="674"/>
      <c r="V674" s="674"/>
      <c r="W674" s="674"/>
      <c r="X674" s="674"/>
      <c r="Y674" s="674"/>
      <c r="Z674" s="467"/>
      <c r="AA674" s="468"/>
      <c r="AB674" s="384"/>
      <c r="AC674" s="384"/>
      <c r="AD674" s="384"/>
      <c r="AE674" s="384"/>
      <c r="AF674" s="384"/>
      <c r="AG674" s="384"/>
      <c r="AH674" s="384"/>
      <c r="AI674" s="384"/>
      <c r="AJ674" s="384"/>
      <c r="AK674" s="384"/>
      <c r="AL674" s="384"/>
      <c r="AM674" s="384"/>
      <c r="AN674" s="384"/>
    </row>
    <row r="675" spans="1:40" s="9" customFormat="1" ht="12.5">
      <c r="A675" s="389"/>
      <c r="B675" s="674"/>
      <c r="C675" s="674"/>
      <c r="D675" s="674"/>
      <c r="E675" s="674"/>
      <c r="F675" s="674"/>
      <c r="G675" s="674"/>
      <c r="H675" s="674"/>
      <c r="I675" s="674"/>
      <c r="J675" s="674"/>
      <c r="K675" s="674"/>
      <c r="L675" s="674"/>
      <c r="M675" s="676"/>
      <c r="N675" s="676"/>
      <c r="O675" s="675"/>
      <c r="P675" s="674"/>
      <c r="Q675" s="674"/>
      <c r="R675" s="674"/>
      <c r="S675" s="674"/>
      <c r="T675" s="675"/>
      <c r="U675" s="674"/>
      <c r="V675" s="674"/>
      <c r="W675" s="674"/>
      <c r="X675" s="674"/>
      <c r="Y675" s="674"/>
      <c r="Z675" s="467"/>
      <c r="AA675" s="468"/>
      <c r="AB675" s="384"/>
      <c r="AC675" s="384"/>
      <c r="AD675" s="384"/>
      <c r="AE675" s="384"/>
      <c r="AF675" s="384"/>
      <c r="AG675" s="384"/>
      <c r="AH675" s="384"/>
      <c r="AI675" s="384"/>
      <c r="AJ675" s="384"/>
      <c r="AK675" s="384"/>
      <c r="AL675" s="384"/>
      <c r="AM675" s="384"/>
      <c r="AN675" s="384"/>
    </row>
    <row r="676" spans="1:40" s="9" customFormat="1" ht="13">
      <c r="A676" s="376" t="s">
        <v>274</v>
      </c>
      <c r="B676" s="674"/>
      <c r="C676" s="674"/>
      <c r="D676" s="674"/>
      <c r="E676" s="674"/>
      <c r="F676" s="674"/>
      <c r="G676" s="674"/>
      <c r="H676" s="674"/>
      <c r="I676" s="674"/>
      <c r="J676" s="674"/>
      <c r="K676" s="674"/>
      <c r="L676" s="674"/>
      <c r="M676" s="676"/>
      <c r="N676" s="676"/>
      <c r="O676" s="675"/>
      <c r="P676" s="674"/>
      <c r="Q676" s="674"/>
      <c r="R676" s="674"/>
      <c r="S676" s="674"/>
      <c r="T676" s="675"/>
      <c r="U676" s="674"/>
      <c r="V676" s="674"/>
      <c r="W676" s="674"/>
      <c r="X676" s="674"/>
      <c r="Y676" s="674"/>
      <c r="Z676" s="467"/>
      <c r="AA676" s="468"/>
      <c r="AB676" s="384"/>
      <c r="AC676" s="384"/>
      <c r="AD676" s="384"/>
      <c r="AE676" s="384"/>
      <c r="AF676" s="384"/>
      <c r="AG676" s="384"/>
      <c r="AH676" s="384"/>
      <c r="AI676" s="384"/>
      <c r="AJ676" s="384"/>
      <c r="AK676" s="384"/>
      <c r="AL676" s="384"/>
      <c r="AM676" s="384"/>
      <c r="AN676" s="384"/>
    </row>
    <row r="677" spans="1:40" s="9" customFormat="1" ht="12.5">
      <c r="A677" s="389" t="s">
        <v>256</v>
      </c>
      <c r="B677" s="674"/>
      <c r="C677" s="674"/>
      <c r="D677" s="674"/>
      <c r="E677" s="674"/>
      <c r="F677" s="674"/>
      <c r="G677" s="674"/>
      <c r="H677" s="674"/>
      <c r="I677" s="674"/>
      <c r="J677" s="674"/>
      <c r="K677" s="674"/>
      <c r="L677" s="674"/>
      <c r="M677" s="676"/>
      <c r="N677" s="676"/>
      <c r="O677" s="675"/>
      <c r="P677" s="674"/>
      <c r="Q677" s="674"/>
      <c r="R677" s="674"/>
      <c r="S677" s="674"/>
      <c r="T677" s="674"/>
      <c r="U677" s="674"/>
      <c r="V677" s="674"/>
      <c r="W677" s="674"/>
      <c r="X677" s="674"/>
      <c r="Z677" s="467"/>
      <c r="AA677" s="468"/>
      <c r="AB677" s="384"/>
      <c r="AC677" s="384">
        <v>908.9</v>
      </c>
      <c r="AD677" s="384">
        <v>981.5</v>
      </c>
      <c r="AE677" s="384">
        <v>724.5</v>
      </c>
      <c r="AF677" s="384">
        <v>753.3</v>
      </c>
      <c r="AG677" s="384">
        <v>801.1</v>
      </c>
      <c r="AH677" s="384">
        <v>860.1</v>
      </c>
      <c r="AI677" s="384">
        <v>923.6</v>
      </c>
      <c r="AJ677" s="384">
        <v>993.5</v>
      </c>
      <c r="AK677" s="384"/>
      <c r="AL677" s="384"/>
      <c r="AM677" s="384"/>
      <c r="AN677" s="384"/>
    </row>
    <row r="678" spans="1:40" s="9" customFormat="1" ht="12.5" hidden="1">
      <c r="A678" s="389" t="s">
        <v>257</v>
      </c>
      <c r="B678" s="674"/>
      <c r="C678" s="674"/>
      <c r="D678" s="674"/>
      <c r="E678" s="674"/>
      <c r="F678" s="674"/>
      <c r="G678" s="674"/>
      <c r="H678" s="674"/>
      <c r="I678" s="674"/>
      <c r="J678" s="674"/>
      <c r="K678" s="674"/>
      <c r="L678" s="674"/>
      <c r="M678" s="676"/>
      <c r="N678" s="676"/>
      <c r="O678" s="675"/>
      <c r="P678" s="674"/>
      <c r="Q678" s="674"/>
      <c r="R678" s="674"/>
      <c r="S678" s="674"/>
      <c r="T678" s="675"/>
      <c r="U678" s="674"/>
      <c r="V678" s="674"/>
      <c r="W678" s="674"/>
      <c r="X678" s="674"/>
      <c r="Y678" s="674"/>
      <c r="Z678" s="467"/>
      <c r="AA678" s="468"/>
      <c r="AB678" s="384"/>
      <c r="AC678" s="384"/>
      <c r="AD678" s="384"/>
      <c r="AE678" s="384"/>
      <c r="AF678" s="384"/>
      <c r="AG678" s="384"/>
      <c r="AH678" s="384"/>
      <c r="AI678" s="384"/>
      <c r="AJ678" s="384"/>
      <c r="AK678" s="384"/>
      <c r="AL678" s="384"/>
      <c r="AM678" s="384"/>
      <c r="AN678" s="384"/>
    </row>
    <row r="679" spans="1:40" s="9" customFormat="1" ht="12.5" hidden="1">
      <c r="A679" s="389" t="s">
        <v>258</v>
      </c>
      <c r="B679" s="674"/>
      <c r="C679" s="674"/>
      <c r="D679" s="674"/>
      <c r="E679" s="674"/>
      <c r="F679" s="674"/>
      <c r="G679" s="674"/>
      <c r="H679" s="674"/>
      <c r="I679" s="674"/>
      <c r="J679" s="674"/>
      <c r="K679" s="674"/>
      <c r="L679" s="674"/>
      <c r="M679" s="676"/>
      <c r="N679" s="676"/>
      <c r="O679" s="675"/>
      <c r="P679" s="674"/>
      <c r="Q679" s="674"/>
      <c r="R679" s="674"/>
      <c r="S679" s="674"/>
      <c r="T679" s="675"/>
      <c r="U679" s="674"/>
      <c r="V679" s="674"/>
      <c r="W679" s="674"/>
      <c r="X679" s="674"/>
      <c r="Y679" s="674"/>
      <c r="Z679" s="467"/>
      <c r="AA679" s="468"/>
      <c r="AB679" s="384"/>
      <c r="AC679" s="384"/>
      <c r="AD679" s="384"/>
      <c r="AE679" s="384"/>
      <c r="AF679" s="384"/>
      <c r="AG679" s="384"/>
      <c r="AH679" s="384"/>
      <c r="AI679" s="384"/>
      <c r="AJ679" s="384"/>
      <c r="AK679" s="384"/>
      <c r="AL679" s="384"/>
      <c r="AM679" s="384"/>
      <c r="AN679" s="384"/>
    </row>
    <row r="680" spans="1:40" s="9" customFormat="1" ht="12.5" hidden="1">
      <c r="A680" s="389" t="s">
        <v>259</v>
      </c>
      <c r="B680" s="674"/>
      <c r="C680" s="674"/>
      <c r="D680" s="674"/>
      <c r="E680" s="674"/>
      <c r="F680" s="674"/>
      <c r="G680" s="674"/>
      <c r="H680" s="674"/>
      <c r="I680" s="674"/>
      <c r="J680" s="674"/>
      <c r="K680" s="674"/>
      <c r="L680" s="674"/>
      <c r="M680" s="676"/>
      <c r="N680" s="676"/>
      <c r="O680" s="675"/>
      <c r="P680" s="674"/>
      <c r="Q680" s="674"/>
      <c r="R680" s="674"/>
      <c r="S680" s="674"/>
      <c r="T680" s="675"/>
      <c r="U680" s="674"/>
      <c r="V680" s="674"/>
      <c r="W680" s="674"/>
      <c r="X680" s="674"/>
      <c r="Y680" s="674"/>
      <c r="Z680" s="467"/>
      <c r="AA680" s="468"/>
      <c r="AB680" s="384"/>
      <c r="AC680" s="384"/>
      <c r="AD680" s="384"/>
      <c r="AE680" s="384"/>
      <c r="AF680" s="384"/>
      <c r="AG680" s="384"/>
      <c r="AH680" s="384"/>
      <c r="AI680" s="384"/>
      <c r="AJ680" s="384"/>
      <c r="AK680" s="384"/>
      <c r="AL680" s="384"/>
      <c r="AM680" s="384"/>
      <c r="AN680" s="384"/>
    </row>
    <row r="681" spans="1:40" s="9" customFormat="1" ht="12.5">
      <c r="A681" s="389"/>
      <c r="B681" s="674"/>
      <c r="C681" s="674"/>
      <c r="D681" s="674"/>
      <c r="E681" s="674"/>
      <c r="F681" s="674"/>
      <c r="G681" s="674"/>
      <c r="H681" s="674"/>
      <c r="I681" s="674"/>
      <c r="J681" s="674"/>
      <c r="K681" s="674"/>
      <c r="L681" s="674"/>
      <c r="M681" s="676"/>
      <c r="N681" s="676"/>
      <c r="O681" s="675"/>
      <c r="P681" s="674"/>
      <c r="Q681" s="674"/>
      <c r="R681" s="674"/>
      <c r="S681" s="674"/>
      <c r="T681" s="675"/>
      <c r="U681" s="674"/>
      <c r="V681" s="674"/>
      <c r="W681" s="674"/>
      <c r="X681" s="674"/>
      <c r="Y681" s="674"/>
      <c r="Z681" s="467"/>
      <c r="AA681" s="468"/>
      <c r="AB681" s="384"/>
      <c r="AC681" s="384"/>
      <c r="AD681" s="384"/>
      <c r="AE681" s="384"/>
      <c r="AF681" s="384"/>
      <c r="AG681" s="384"/>
      <c r="AH681" s="384"/>
      <c r="AI681" s="384"/>
      <c r="AJ681" s="384"/>
      <c r="AK681" s="384"/>
      <c r="AL681" s="384"/>
      <c r="AM681" s="384"/>
      <c r="AN681" s="384"/>
    </row>
    <row r="682" spans="1:40" s="9" customFormat="1" ht="13">
      <c r="A682" s="376" t="s">
        <v>275</v>
      </c>
      <c r="B682" s="674"/>
      <c r="C682" s="674"/>
      <c r="D682" s="674"/>
      <c r="E682" s="674"/>
      <c r="F682" s="674"/>
      <c r="G682" s="674"/>
      <c r="H682" s="674"/>
      <c r="I682" s="674"/>
      <c r="J682" s="674"/>
      <c r="K682" s="674"/>
      <c r="L682" s="674"/>
      <c r="M682" s="676"/>
      <c r="N682" s="676"/>
      <c r="O682" s="675"/>
      <c r="P682" s="674"/>
      <c r="Q682" s="674"/>
      <c r="R682" s="674"/>
      <c r="S682" s="674"/>
      <c r="T682" s="675"/>
      <c r="U682" s="674"/>
      <c r="V682" s="674"/>
      <c r="W682" s="674"/>
      <c r="X682" s="674"/>
      <c r="Y682" s="674"/>
      <c r="Z682" s="467"/>
      <c r="AA682" s="468"/>
      <c r="AB682" s="384"/>
      <c r="AC682" s="384"/>
      <c r="AD682" s="384"/>
      <c r="AE682" s="384"/>
      <c r="AF682" s="384"/>
      <c r="AG682" s="384"/>
      <c r="AH682" s="384"/>
      <c r="AI682" s="384"/>
      <c r="AJ682" s="384"/>
      <c r="AK682" s="384"/>
      <c r="AL682" s="384"/>
      <c r="AM682" s="384"/>
      <c r="AN682" s="384"/>
    </row>
    <row r="683" spans="1:40" s="9" customFormat="1" ht="12.5">
      <c r="A683" s="389" t="s">
        <v>256</v>
      </c>
      <c r="B683" s="674"/>
      <c r="C683" s="674"/>
      <c r="D683" s="674"/>
      <c r="E683" s="674"/>
      <c r="F683" s="674"/>
      <c r="G683" s="674"/>
      <c r="H683" s="674"/>
      <c r="I683" s="674"/>
      <c r="J683" s="674"/>
      <c r="K683" s="674"/>
      <c r="L683" s="674"/>
      <c r="M683" s="676"/>
      <c r="N683" s="676"/>
      <c r="O683" s="675"/>
      <c r="P683" s="674"/>
      <c r="Q683" s="674"/>
      <c r="R683" s="674"/>
      <c r="S683" s="674"/>
      <c r="T683" s="674"/>
      <c r="U683" s="674"/>
      <c r="V683" s="674"/>
      <c r="W683" s="674"/>
      <c r="X683" s="674"/>
      <c r="Y683" s="467"/>
      <c r="Z683" s="468"/>
      <c r="AA683" s="384"/>
      <c r="AB683" s="384"/>
      <c r="AC683" s="384">
        <v>4740.8</v>
      </c>
      <c r="AD683" s="384">
        <v>5119.6000000000004</v>
      </c>
      <c r="AE683" s="384">
        <v>5635.7</v>
      </c>
      <c r="AF683" s="384">
        <v>5859.7</v>
      </c>
      <c r="AG683" s="384">
        <v>6231.7</v>
      </c>
      <c r="AH683" s="384">
        <v>6690.3</v>
      </c>
      <c r="AI683" s="384">
        <v>7184.5</v>
      </c>
      <c r="AJ683" s="384">
        <v>7728.8</v>
      </c>
      <c r="AK683" s="384"/>
      <c r="AL683" s="384"/>
      <c r="AM683" s="384"/>
      <c r="AN683" s="384"/>
    </row>
    <row r="684" spans="1:40" s="9" customFormat="1" ht="12.5" hidden="1">
      <c r="A684" s="389" t="s">
        <v>257</v>
      </c>
      <c r="B684" s="674"/>
      <c r="C684" s="674"/>
      <c r="D684" s="674"/>
      <c r="E684" s="674"/>
      <c r="F684" s="674"/>
      <c r="G684" s="674"/>
      <c r="H684" s="674"/>
      <c r="I684" s="674"/>
      <c r="J684" s="674"/>
      <c r="K684" s="674"/>
      <c r="L684" s="674"/>
      <c r="M684" s="676"/>
      <c r="N684" s="676"/>
      <c r="O684" s="675"/>
      <c r="P684" s="674"/>
      <c r="Q684" s="674"/>
      <c r="R684" s="674"/>
      <c r="S684" s="674"/>
      <c r="T684" s="675"/>
      <c r="U684" s="674"/>
      <c r="V684" s="674"/>
      <c r="W684" s="674"/>
      <c r="X684" s="674"/>
      <c r="Y684" s="674"/>
      <c r="Z684" s="467"/>
      <c r="AA684" s="468"/>
      <c r="AB684" s="384"/>
      <c r="AC684" s="384"/>
      <c r="AD684" s="384"/>
      <c r="AE684" s="384"/>
      <c r="AF684" s="384"/>
      <c r="AG684" s="384"/>
      <c r="AH684" s="384"/>
      <c r="AI684" s="384"/>
      <c r="AJ684" s="384"/>
      <c r="AK684" s="384"/>
      <c r="AL684" s="384"/>
      <c r="AM684" s="384"/>
      <c r="AN684" s="384"/>
    </row>
    <row r="685" spans="1:40" s="9" customFormat="1" ht="12.5" hidden="1">
      <c r="A685" s="389" t="s">
        <v>258</v>
      </c>
      <c r="B685" s="674"/>
      <c r="C685" s="674"/>
      <c r="D685" s="674"/>
      <c r="E685" s="674"/>
      <c r="F685" s="674"/>
      <c r="G685" s="674"/>
      <c r="H685" s="674"/>
      <c r="I685" s="674"/>
      <c r="J685" s="674"/>
      <c r="K685" s="674"/>
      <c r="L685" s="674"/>
      <c r="M685" s="676"/>
      <c r="N685" s="676"/>
      <c r="O685" s="675"/>
      <c r="P685" s="674"/>
      <c r="Q685" s="674"/>
      <c r="R685" s="674"/>
      <c r="S685" s="674"/>
      <c r="T685" s="675"/>
      <c r="U685" s="674"/>
      <c r="V685" s="674"/>
      <c r="W685" s="674"/>
      <c r="X685" s="674"/>
      <c r="Y685" s="674"/>
      <c r="Z685" s="467"/>
      <c r="AA685" s="468"/>
      <c r="AB685" s="384"/>
      <c r="AC685" s="384"/>
      <c r="AD685" s="384"/>
      <c r="AE685" s="384"/>
      <c r="AF685" s="384"/>
      <c r="AG685" s="384"/>
      <c r="AH685" s="384"/>
      <c r="AI685" s="384"/>
      <c r="AJ685" s="384"/>
      <c r="AK685" s="384"/>
      <c r="AL685" s="384"/>
      <c r="AM685" s="384"/>
      <c r="AN685" s="384"/>
    </row>
    <row r="686" spans="1:40" s="9" customFormat="1" ht="12.5" hidden="1">
      <c r="A686" s="389" t="s">
        <v>259</v>
      </c>
      <c r="B686" s="674"/>
      <c r="C686" s="674"/>
      <c r="D686" s="674"/>
      <c r="E686" s="674"/>
      <c r="F686" s="674"/>
      <c r="G686" s="674"/>
      <c r="H686" s="674"/>
      <c r="I686" s="674"/>
      <c r="J686" s="674"/>
      <c r="K686" s="674"/>
      <c r="L686" s="674"/>
      <c r="M686" s="676"/>
      <c r="N686" s="676"/>
      <c r="O686" s="675"/>
      <c r="P686" s="674"/>
      <c r="Q686" s="674"/>
      <c r="R686" s="674"/>
      <c r="S686" s="674"/>
      <c r="T686" s="675"/>
      <c r="U686" s="674"/>
      <c r="V686" s="674"/>
      <c r="W686" s="674"/>
      <c r="X686" s="674"/>
      <c r="Y686" s="674"/>
      <c r="Z686" s="467"/>
      <c r="AA686" s="468"/>
      <c r="AB686" s="384"/>
      <c r="AC686" s="384"/>
      <c r="AD686" s="384"/>
      <c r="AE686" s="384"/>
      <c r="AF686" s="384"/>
      <c r="AG686" s="384"/>
      <c r="AH686" s="384"/>
      <c r="AI686" s="384"/>
      <c r="AJ686" s="384"/>
      <c r="AK686" s="384"/>
      <c r="AL686" s="384"/>
      <c r="AM686" s="384"/>
      <c r="AN686" s="384"/>
    </row>
    <row r="687" spans="1:40" s="9" customFormat="1" ht="12.5">
      <c r="A687" s="389"/>
      <c r="B687" s="674"/>
      <c r="C687" s="674"/>
      <c r="D687" s="674"/>
      <c r="E687" s="674"/>
      <c r="F687" s="674"/>
      <c r="G687" s="674"/>
      <c r="H687" s="674"/>
      <c r="I687" s="674"/>
      <c r="J687" s="674"/>
      <c r="K687" s="674"/>
      <c r="L687" s="674"/>
      <c r="M687" s="676"/>
      <c r="N687" s="676"/>
      <c r="O687" s="675"/>
      <c r="P687" s="674"/>
      <c r="Q687" s="674"/>
      <c r="R687" s="674"/>
      <c r="S687" s="674"/>
      <c r="T687" s="675"/>
      <c r="U687" s="674"/>
      <c r="V687" s="674"/>
      <c r="W687" s="674"/>
      <c r="X687" s="674"/>
      <c r="Y687" s="674"/>
      <c r="Z687" s="467"/>
      <c r="AA687" s="468"/>
      <c r="AB687" s="384"/>
      <c r="AC687" s="384"/>
      <c r="AD687" s="384"/>
      <c r="AE687" s="384"/>
      <c r="AF687" s="384"/>
      <c r="AG687" s="384"/>
      <c r="AH687" s="384"/>
      <c r="AI687" s="384"/>
      <c r="AJ687" s="384"/>
      <c r="AK687" s="384"/>
      <c r="AL687" s="384"/>
      <c r="AM687" s="384"/>
      <c r="AN687" s="384"/>
    </row>
    <row r="688" spans="1:40" s="9" customFormat="1" ht="13">
      <c r="A688" s="376" t="s">
        <v>276</v>
      </c>
      <c r="B688" s="674"/>
      <c r="C688" s="674"/>
      <c r="D688" s="674"/>
      <c r="E688" s="674"/>
      <c r="F688" s="674"/>
      <c r="G688" s="674"/>
      <c r="H688" s="674"/>
      <c r="I688" s="674"/>
      <c r="J688" s="674"/>
      <c r="K688" s="674"/>
      <c r="L688" s="674"/>
      <c r="M688" s="676"/>
      <c r="N688" s="676"/>
      <c r="O688" s="675"/>
      <c r="P688" s="674"/>
      <c r="Q688" s="674"/>
      <c r="R688" s="674"/>
      <c r="S688" s="674"/>
      <c r="T688" s="675"/>
      <c r="U688" s="674"/>
      <c r="V688" s="674"/>
      <c r="W688" s="674"/>
      <c r="X688" s="674"/>
      <c r="Y688" s="674"/>
      <c r="Z688" s="467"/>
      <c r="AA688" s="468"/>
      <c r="AB688" s="384"/>
      <c r="AC688" s="384"/>
      <c r="AD688" s="384"/>
      <c r="AE688" s="384"/>
      <c r="AF688" s="384"/>
      <c r="AG688" s="384"/>
      <c r="AH688" s="384"/>
      <c r="AI688" s="384"/>
      <c r="AJ688" s="384"/>
      <c r="AK688" s="384"/>
      <c r="AL688" s="384"/>
      <c r="AM688" s="384"/>
      <c r="AN688" s="384"/>
    </row>
    <row r="689" spans="1:40" s="9" customFormat="1" ht="12.5">
      <c r="A689" s="389" t="s">
        <v>256</v>
      </c>
      <c r="B689" s="674"/>
      <c r="C689" s="674"/>
      <c r="D689" s="674"/>
      <c r="E689" s="674"/>
      <c r="F689" s="674"/>
      <c r="G689" s="674"/>
      <c r="H689" s="674"/>
      <c r="I689" s="674"/>
      <c r="J689" s="674"/>
      <c r="K689" s="674"/>
      <c r="L689" s="674"/>
      <c r="M689" s="676"/>
      <c r="N689" s="676"/>
      <c r="O689" s="675"/>
      <c r="P689" s="674"/>
      <c r="Q689" s="674"/>
      <c r="R689" s="674"/>
      <c r="S689" s="674"/>
      <c r="T689" s="675"/>
      <c r="U689" s="674"/>
      <c r="V689" s="674"/>
      <c r="W689" s="674"/>
      <c r="X689" s="674"/>
      <c r="Y689" s="674"/>
      <c r="Z689" s="467"/>
      <c r="AA689" s="468"/>
      <c r="AB689" s="384"/>
      <c r="AC689" s="384">
        <v>3312.4</v>
      </c>
      <c r="AD689" s="384">
        <v>3612.2</v>
      </c>
      <c r="AE689" s="384">
        <v>3656.2</v>
      </c>
      <c r="AF689" s="384">
        <v>3914.5</v>
      </c>
      <c r="AG689" s="384">
        <v>4203.7</v>
      </c>
      <c r="AH689" s="384">
        <v>4557.3999999999996</v>
      </c>
      <c r="AI689" s="384">
        <v>4942</v>
      </c>
      <c r="AJ689" s="384">
        <v>5316.4</v>
      </c>
      <c r="AK689" s="384"/>
      <c r="AL689" s="384"/>
      <c r="AM689" s="384"/>
      <c r="AN689" s="384"/>
    </row>
    <row r="690" spans="1:40" s="9" customFormat="1" ht="12.5" hidden="1">
      <c r="A690" s="389" t="s">
        <v>259</v>
      </c>
      <c r="B690" s="674"/>
      <c r="C690" s="674"/>
      <c r="D690" s="674"/>
      <c r="E690" s="674"/>
      <c r="F690" s="674"/>
      <c r="G690" s="674"/>
      <c r="H690" s="674"/>
      <c r="I690" s="674"/>
      <c r="J690" s="674"/>
      <c r="K690" s="674"/>
      <c r="L690" s="674"/>
      <c r="M690" s="676"/>
      <c r="N690" s="676"/>
      <c r="O690" s="675"/>
      <c r="P690" s="674"/>
      <c r="Q690" s="674"/>
      <c r="R690" s="674"/>
      <c r="S690" s="674"/>
      <c r="T690" s="675"/>
      <c r="U690" s="674"/>
      <c r="V690" s="674"/>
      <c r="W690" s="674"/>
      <c r="X690" s="674"/>
      <c r="Y690" s="674"/>
      <c r="Z690" s="467"/>
      <c r="AA690" s="468"/>
      <c r="AB690" s="384"/>
      <c r="AC690" s="384"/>
      <c r="AD690" s="384"/>
      <c r="AE690" s="384"/>
      <c r="AF690" s="384"/>
      <c r="AG690" s="384"/>
      <c r="AH690" s="384"/>
      <c r="AI690" s="384"/>
      <c r="AJ690" s="384"/>
      <c r="AK690" s="384"/>
      <c r="AL690" s="384"/>
      <c r="AM690" s="384"/>
      <c r="AN690" s="384"/>
    </row>
    <row r="691" spans="1:40" s="9" customFormat="1" ht="12.5">
      <c r="A691" s="389"/>
      <c r="B691" s="674"/>
      <c r="C691" s="674"/>
      <c r="D691" s="674"/>
      <c r="E691" s="674"/>
      <c r="F691" s="674"/>
      <c r="G691" s="674"/>
      <c r="H691" s="674"/>
      <c r="I691" s="674"/>
      <c r="J691" s="674"/>
      <c r="K691" s="674"/>
      <c r="L691" s="674"/>
      <c r="M691" s="676"/>
      <c r="N691" s="676"/>
      <c r="O691" s="675"/>
      <c r="P691" s="674"/>
      <c r="Q691" s="674"/>
      <c r="R691" s="674"/>
      <c r="S691" s="674"/>
      <c r="T691" s="675"/>
      <c r="U691" s="674"/>
      <c r="V691" s="674"/>
      <c r="W691" s="674"/>
      <c r="X691" s="674"/>
      <c r="Y691" s="674"/>
      <c r="Z691" s="467"/>
      <c r="AA691" s="468"/>
      <c r="AB691" s="384"/>
      <c r="AC691" s="384"/>
      <c r="AD691" s="384"/>
      <c r="AE691" s="384"/>
      <c r="AF691" s="384"/>
      <c r="AG691" s="384"/>
      <c r="AH691" s="384"/>
      <c r="AI691" s="384"/>
      <c r="AJ691" s="384"/>
      <c r="AK691" s="384"/>
      <c r="AL691" s="384"/>
      <c r="AM691" s="384"/>
      <c r="AN691" s="384"/>
    </row>
    <row r="692" spans="1:40" s="9" customFormat="1" ht="13">
      <c r="A692" s="376" t="s">
        <v>277</v>
      </c>
      <c r="B692" s="674"/>
      <c r="C692" s="674"/>
      <c r="D692" s="674"/>
      <c r="E692" s="674"/>
      <c r="F692" s="674"/>
      <c r="G692" s="674"/>
      <c r="H692" s="674"/>
      <c r="I692" s="674"/>
      <c r="J692" s="674"/>
      <c r="K692" s="674"/>
      <c r="L692" s="674"/>
      <c r="M692" s="676"/>
      <c r="N692" s="676"/>
      <c r="O692" s="675"/>
      <c r="P692" s="674"/>
      <c r="Q692" s="674"/>
      <c r="R692" s="674"/>
      <c r="S692" s="674"/>
      <c r="T692" s="675"/>
      <c r="U692" s="674"/>
      <c r="V692" s="674"/>
      <c r="W692" s="674"/>
      <c r="X692" s="674"/>
      <c r="Y692" s="674"/>
      <c r="Z692" s="467"/>
      <c r="AA692" s="468"/>
      <c r="AB692" s="384"/>
      <c r="AC692" s="384"/>
      <c r="AD692" s="384"/>
      <c r="AE692" s="384"/>
      <c r="AF692" s="384"/>
      <c r="AG692" s="384"/>
      <c r="AH692" s="384"/>
      <c r="AI692" s="384"/>
      <c r="AJ692" s="384"/>
      <c r="AK692" s="384"/>
      <c r="AL692" s="384"/>
      <c r="AM692" s="384"/>
      <c r="AN692" s="384"/>
    </row>
    <row r="693" spans="1:40" s="9" customFormat="1" ht="12.5">
      <c r="A693" s="389" t="s">
        <v>256</v>
      </c>
      <c r="B693" s="674"/>
      <c r="C693" s="674"/>
      <c r="D693" s="674"/>
      <c r="E693" s="674"/>
      <c r="F693" s="674"/>
      <c r="G693" s="674"/>
      <c r="H693" s="674"/>
      <c r="I693" s="674"/>
      <c r="J693" s="674"/>
      <c r="K693" s="674"/>
      <c r="L693" s="674"/>
      <c r="M693" s="676"/>
      <c r="N693" s="676"/>
      <c r="O693" s="675"/>
      <c r="P693" s="674"/>
      <c r="Q693" s="674"/>
      <c r="R693" s="674"/>
      <c r="S693" s="674"/>
      <c r="T693" s="675"/>
      <c r="U693" s="674"/>
      <c r="V693" s="674"/>
      <c r="W693" s="674"/>
      <c r="X693" s="674"/>
      <c r="Y693" s="674"/>
      <c r="Z693" s="467"/>
      <c r="AA693" s="468"/>
      <c r="AB693" s="384"/>
      <c r="AC693" s="384">
        <v>1866.2</v>
      </c>
      <c r="AD693" s="384">
        <v>2035.1</v>
      </c>
      <c r="AE693" s="384">
        <v>2143.6</v>
      </c>
      <c r="AF693" s="384">
        <v>2295</v>
      </c>
      <c r="AG693" s="384">
        <v>2464.6</v>
      </c>
      <c r="AH693" s="384">
        <v>2671.9</v>
      </c>
      <c r="AI693" s="384">
        <v>2897.4</v>
      </c>
      <c r="AJ693" s="384">
        <v>3116.9</v>
      </c>
      <c r="AK693" s="384"/>
      <c r="AL693" s="384"/>
      <c r="AM693" s="384"/>
      <c r="AN693" s="384"/>
    </row>
    <row r="694" spans="1:40" s="9" customFormat="1" ht="12.5" hidden="1">
      <c r="A694" s="389" t="s">
        <v>257</v>
      </c>
      <c r="B694" s="674"/>
      <c r="C694" s="674"/>
      <c r="D694" s="674"/>
      <c r="E694" s="674"/>
      <c r="F694" s="674"/>
      <c r="G694" s="674"/>
      <c r="H694" s="674"/>
      <c r="I694" s="674"/>
      <c r="J694" s="674"/>
      <c r="K694" s="674"/>
      <c r="L694" s="674"/>
      <c r="M694" s="676"/>
      <c r="N694" s="676"/>
      <c r="O694" s="675"/>
      <c r="P694" s="674"/>
      <c r="Q694" s="674"/>
      <c r="R694" s="674"/>
      <c r="S694" s="674"/>
      <c r="T694" s="675"/>
      <c r="U694" s="674"/>
      <c r="V694" s="674"/>
      <c r="W694" s="674"/>
      <c r="X694" s="674"/>
      <c r="Y694" s="674"/>
      <c r="Z694" s="467"/>
      <c r="AA694" s="468"/>
      <c r="AB694" s="384"/>
      <c r="AC694" s="384"/>
      <c r="AD694" s="384"/>
      <c r="AE694" s="384"/>
      <c r="AF694" s="384"/>
      <c r="AG694" s="384"/>
      <c r="AH694" s="384"/>
      <c r="AI694" s="384"/>
      <c r="AJ694" s="384"/>
      <c r="AK694" s="384"/>
      <c r="AL694" s="384"/>
      <c r="AM694" s="384"/>
      <c r="AN694" s="384"/>
    </row>
    <row r="695" spans="1:40" s="9" customFormat="1" ht="12.5" hidden="1">
      <c r="A695" s="389" t="s">
        <v>258</v>
      </c>
      <c r="B695" s="674"/>
      <c r="C695" s="674"/>
      <c r="D695" s="674"/>
      <c r="E695" s="674"/>
      <c r="F695" s="674"/>
      <c r="G695" s="674"/>
      <c r="H695" s="674"/>
      <c r="I695" s="674"/>
      <c r="J695" s="674"/>
      <c r="K695" s="674"/>
      <c r="L695" s="674"/>
      <c r="M695" s="676"/>
      <c r="N695" s="676"/>
      <c r="O695" s="675"/>
      <c r="P695" s="674"/>
      <c r="Q695" s="674"/>
      <c r="R695" s="674"/>
      <c r="S695" s="674"/>
      <c r="T695" s="675"/>
      <c r="U695" s="674"/>
      <c r="V695" s="674"/>
      <c r="W695" s="674"/>
      <c r="X695" s="674"/>
      <c r="Y695" s="674"/>
      <c r="Z695" s="467"/>
      <c r="AA695" s="468"/>
      <c r="AB695" s="384"/>
      <c r="AC695" s="384"/>
      <c r="AD695" s="384"/>
      <c r="AE695" s="384"/>
      <c r="AF695" s="384"/>
      <c r="AG695" s="384"/>
      <c r="AH695" s="384"/>
      <c r="AI695" s="384"/>
      <c r="AJ695" s="384"/>
      <c r="AK695" s="384"/>
      <c r="AL695" s="384"/>
      <c r="AM695" s="384"/>
      <c r="AN695" s="384"/>
    </row>
    <row r="696" spans="1:40" s="9" customFormat="1" ht="12.5" hidden="1">
      <c r="A696" s="389" t="s">
        <v>259</v>
      </c>
      <c r="B696" s="674"/>
      <c r="C696" s="674"/>
      <c r="D696" s="674"/>
      <c r="E696" s="674"/>
      <c r="F696" s="674"/>
      <c r="G696" s="674"/>
      <c r="H696" s="674"/>
      <c r="I696" s="674"/>
      <c r="J696" s="674"/>
      <c r="K696" s="674"/>
      <c r="L696" s="674"/>
      <c r="M696" s="676"/>
      <c r="N696" s="676"/>
      <c r="O696" s="675"/>
      <c r="P696" s="674"/>
      <c r="Q696" s="674"/>
      <c r="R696" s="674"/>
      <c r="S696" s="674"/>
      <c r="T696" s="675"/>
      <c r="U696" s="674"/>
      <c r="V696" s="674"/>
      <c r="W696" s="674"/>
      <c r="X696" s="674"/>
      <c r="Y696" s="674"/>
      <c r="Z696" s="467"/>
      <c r="AA696" s="468"/>
      <c r="AB696" s="384"/>
      <c r="AC696" s="384"/>
      <c r="AD696" s="384"/>
      <c r="AE696" s="384"/>
      <c r="AF696" s="384"/>
      <c r="AG696" s="384"/>
      <c r="AH696" s="384"/>
      <c r="AI696" s="384"/>
      <c r="AJ696" s="384"/>
      <c r="AK696" s="384"/>
      <c r="AL696" s="384"/>
      <c r="AM696" s="384"/>
      <c r="AN696" s="384"/>
    </row>
    <row r="697" spans="1:40" s="9" customFormat="1" ht="12.5">
      <c r="A697" s="389"/>
      <c r="B697" s="674"/>
      <c r="C697" s="674"/>
      <c r="D697" s="674"/>
      <c r="E697" s="674"/>
      <c r="F697" s="674"/>
      <c r="G697" s="674"/>
      <c r="H697" s="674"/>
      <c r="I697" s="674"/>
      <c r="J697" s="674"/>
      <c r="K697" s="674"/>
      <c r="L697" s="674"/>
      <c r="M697" s="676"/>
      <c r="N697" s="676"/>
      <c r="O697" s="675"/>
      <c r="P697" s="674"/>
      <c r="Q697" s="674"/>
      <c r="R697" s="674"/>
      <c r="S697" s="674"/>
      <c r="T697" s="675"/>
      <c r="U697" s="674"/>
      <c r="V697" s="674"/>
      <c r="W697" s="674"/>
      <c r="X697" s="674"/>
      <c r="Y697" s="674"/>
      <c r="Z697" s="467"/>
      <c r="AA697" s="468"/>
      <c r="AB697" s="384"/>
      <c r="AC697" s="384"/>
      <c r="AD697" s="384"/>
      <c r="AE697" s="384"/>
      <c r="AF697" s="384"/>
      <c r="AG697" s="384"/>
      <c r="AH697" s="384"/>
      <c r="AI697" s="384"/>
      <c r="AJ697" s="384"/>
      <c r="AK697" s="384"/>
      <c r="AL697" s="384"/>
      <c r="AM697" s="384"/>
      <c r="AN697" s="384"/>
    </row>
    <row r="698" spans="1:40" s="9" customFormat="1" ht="13">
      <c r="A698" s="376" t="s">
        <v>278</v>
      </c>
      <c r="B698" s="674"/>
      <c r="C698" s="674"/>
      <c r="D698" s="674"/>
      <c r="E698" s="674"/>
      <c r="F698" s="674"/>
      <c r="G698" s="674"/>
      <c r="H698" s="674"/>
      <c r="I698" s="674"/>
      <c r="J698" s="674"/>
      <c r="K698" s="674"/>
      <c r="L698" s="674"/>
      <c r="M698" s="676"/>
      <c r="N698" s="676"/>
      <c r="O698" s="675"/>
      <c r="P698" s="674"/>
      <c r="Q698" s="674"/>
      <c r="R698" s="674"/>
      <c r="S698" s="674"/>
      <c r="T698" s="675"/>
      <c r="U698" s="674"/>
      <c r="V698" s="674"/>
      <c r="W698" s="674"/>
      <c r="X698" s="674"/>
      <c r="Y698" s="674"/>
      <c r="Z698" s="674"/>
      <c r="AA698" s="468"/>
      <c r="AB698" s="146"/>
      <c r="AC698" s="146"/>
      <c r="AD698" s="146"/>
      <c r="AE698" s="146"/>
      <c r="AF698" s="146"/>
      <c r="AG698" s="146"/>
      <c r="AH698" s="146"/>
      <c r="AI698" s="146"/>
      <c r="AJ698" s="146"/>
      <c r="AK698" s="146"/>
      <c r="AL698" s="146"/>
      <c r="AM698" s="146"/>
      <c r="AN698" s="146"/>
    </row>
    <row r="699" spans="1:40" s="9" customFormat="1" ht="12.5">
      <c r="A699" s="389" t="s">
        <v>264</v>
      </c>
      <c r="B699" s="674"/>
      <c r="C699" s="674"/>
      <c r="D699" s="674"/>
      <c r="E699" s="674"/>
      <c r="F699" s="674"/>
      <c r="G699" s="674"/>
      <c r="H699" s="674"/>
      <c r="I699" s="674"/>
      <c r="J699" s="674"/>
      <c r="K699" s="674"/>
      <c r="L699" s="674"/>
      <c r="M699" s="676"/>
      <c r="N699" s="676"/>
      <c r="O699" s="675"/>
      <c r="P699" s="674"/>
      <c r="Q699" s="674"/>
      <c r="R699" s="674"/>
      <c r="S699" s="674"/>
      <c r="T699" s="675"/>
      <c r="U699" s="674"/>
      <c r="V699" s="674"/>
      <c r="W699" s="674"/>
      <c r="X699" s="674"/>
      <c r="Y699" s="674"/>
      <c r="Z699" s="674"/>
      <c r="AA699" s="468"/>
      <c r="AB699" s="146"/>
      <c r="AC699" s="146"/>
      <c r="AD699" s="146"/>
      <c r="AE699" s="146"/>
      <c r="AF699" s="146"/>
      <c r="AG699" s="146"/>
      <c r="AH699" s="146"/>
      <c r="AI699" s="146"/>
      <c r="AJ699" s="146"/>
      <c r="AK699" s="146"/>
      <c r="AL699" s="146"/>
      <c r="AM699" s="146"/>
      <c r="AN699" s="146"/>
    </row>
    <row r="700" spans="1:40" s="9" customFormat="1" ht="12.5" hidden="1">
      <c r="A700" s="389" t="s">
        <v>257</v>
      </c>
      <c r="B700" s="389"/>
      <c r="C700" s="389"/>
      <c r="D700" s="389"/>
      <c r="E700" s="389"/>
      <c r="F700" s="389"/>
      <c r="G700" s="676"/>
      <c r="H700" s="676"/>
      <c r="I700" s="676"/>
      <c r="J700" s="676"/>
      <c r="K700" s="676"/>
      <c r="L700" s="676"/>
      <c r="M700" s="676"/>
      <c r="N700" s="676"/>
      <c r="O700" s="675"/>
      <c r="P700" s="674"/>
      <c r="Q700" s="674"/>
      <c r="R700" s="674"/>
      <c r="S700" s="674"/>
      <c r="T700" s="675"/>
      <c r="U700" s="674"/>
      <c r="V700" s="674"/>
      <c r="W700" s="674"/>
      <c r="X700" s="674"/>
      <c r="Y700" s="674"/>
      <c r="Z700" s="674"/>
      <c r="AA700" s="468"/>
      <c r="AB700" s="146"/>
      <c r="AC700" s="146"/>
      <c r="AD700" s="146"/>
      <c r="AE700" s="146"/>
      <c r="AF700" s="146"/>
      <c r="AG700" s="146"/>
      <c r="AH700" s="146"/>
      <c r="AI700" s="146"/>
      <c r="AJ700" s="146"/>
      <c r="AK700" s="146"/>
      <c r="AL700" s="146"/>
      <c r="AM700" s="146"/>
      <c r="AN700" s="146"/>
    </row>
    <row r="701" spans="1:40" s="9" customFormat="1" ht="12.5" hidden="1">
      <c r="A701" s="389" t="s">
        <v>258</v>
      </c>
      <c r="B701" s="389"/>
      <c r="C701" s="389"/>
      <c r="D701" s="389"/>
      <c r="E701" s="389"/>
      <c r="F701" s="389"/>
      <c r="G701" s="676"/>
      <c r="H701" s="676"/>
      <c r="I701" s="676"/>
      <c r="J701" s="676"/>
      <c r="K701" s="676"/>
      <c r="L701" s="676"/>
      <c r="M701" s="676"/>
      <c r="N701" s="676"/>
      <c r="O701" s="675"/>
      <c r="P701" s="674"/>
      <c r="Q701" s="674"/>
      <c r="R701" s="674"/>
      <c r="S701" s="674"/>
      <c r="T701" s="675"/>
      <c r="U701" s="674"/>
      <c r="V701" s="674"/>
      <c r="W701" s="674"/>
      <c r="X701" s="674"/>
      <c r="Y701" s="674"/>
      <c r="Z701" s="674"/>
      <c r="AA701" s="468"/>
      <c r="AB701" s="146"/>
      <c r="AC701" s="146"/>
      <c r="AD701" s="146"/>
      <c r="AE701" s="146"/>
      <c r="AF701" s="146"/>
      <c r="AG701" s="146"/>
      <c r="AH701" s="146"/>
      <c r="AI701" s="146"/>
      <c r="AJ701" s="146"/>
      <c r="AK701" s="146"/>
      <c r="AL701" s="146"/>
      <c r="AM701" s="146"/>
      <c r="AN701" s="146"/>
    </row>
    <row r="702" spans="1:40" s="9" customFormat="1" ht="12.5" hidden="1">
      <c r="A702" s="389" t="s">
        <v>259</v>
      </c>
      <c r="B702" s="389"/>
      <c r="C702" s="389"/>
      <c r="D702" s="389"/>
      <c r="E702" s="389"/>
      <c r="F702" s="389"/>
      <c r="G702" s="676"/>
      <c r="H702" s="676"/>
      <c r="I702" s="676"/>
      <c r="J702" s="676"/>
      <c r="K702" s="676"/>
      <c r="L702" s="676"/>
      <c r="M702" s="676"/>
      <c r="N702" s="676"/>
      <c r="O702" s="675"/>
      <c r="P702" s="674"/>
      <c r="Q702" s="674"/>
      <c r="R702" s="674"/>
      <c r="S702" s="674"/>
      <c r="T702" s="675"/>
      <c r="U702" s="674"/>
      <c r="V702" s="674"/>
      <c r="W702" s="674"/>
      <c r="X702" s="674"/>
      <c r="Y702" s="674"/>
      <c r="Z702" s="674"/>
      <c r="AA702" s="468"/>
      <c r="AB702" s="146"/>
      <c r="AC702" s="146"/>
      <c r="AD702" s="146"/>
      <c r="AE702" s="146"/>
      <c r="AF702" s="146"/>
      <c r="AG702" s="146"/>
      <c r="AH702" s="146"/>
      <c r="AI702" s="146"/>
      <c r="AJ702" s="146"/>
      <c r="AK702" s="146"/>
      <c r="AL702" s="146"/>
      <c r="AM702" s="146"/>
      <c r="AN702" s="146"/>
    </row>
    <row r="703" spans="1:40" s="9" customFormat="1" ht="12.5">
      <c r="A703" s="389"/>
      <c r="B703" s="389"/>
      <c r="C703" s="389"/>
      <c r="D703" s="389"/>
      <c r="E703" s="389"/>
      <c r="F703" s="389"/>
      <c r="G703" s="676"/>
      <c r="H703" s="676"/>
      <c r="I703" s="676"/>
      <c r="J703" s="676"/>
      <c r="K703" s="676"/>
      <c r="L703" s="676"/>
      <c r="M703" s="676"/>
      <c r="N703" s="676"/>
      <c r="O703" s="675"/>
      <c r="P703" s="674"/>
      <c r="Q703" s="674"/>
      <c r="R703" s="674"/>
      <c r="S703" s="674"/>
      <c r="T703" s="675"/>
      <c r="U703" s="674"/>
      <c r="V703" s="674"/>
      <c r="W703" s="674"/>
      <c r="X703" s="674"/>
      <c r="Y703" s="674"/>
      <c r="Z703" s="674"/>
      <c r="AA703" s="468"/>
      <c r="AB703" s="146"/>
      <c r="AC703" s="146"/>
      <c r="AD703" s="146"/>
      <c r="AE703" s="146"/>
      <c r="AF703" s="146"/>
      <c r="AG703" s="146"/>
      <c r="AH703" s="146"/>
      <c r="AI703" s="146"/>
      <c r="AJ703" s="146"/>
      <c r="AK703" s="146"/>
      <c r="AL703" s="146"/>
      <c r="AM703" s="146"/>
      <c r="AN703" s="146"/>
    </row>
    <row r="704" spans="1:40" s="9" customFormat="1" ht="13">
      <c r="A704" s="376" t="s">
        <v>279</v>
      </c>
      <c r="B704" s="389"/>
      <c r="C704" s="389"/>
      <c r="D704" s="389"/>
      <c r="E704" s="389"/>
      <c r="F704" s="389"/>
      <c r="G704" s="676"/>
      <c r="H704" s="676"/>
      <c r="I704" s="676"/>
      <c r="J704" s="676"/>
      <c r="K704" s="676"/>
      <c r="L704" s="676"/>
      <c r="M704" s="676"/>
      <c r="N704" s="676"/>
      <c r="O704" s="675"/>
      <c r="P704" s="674"/>
      <c r="Q704" s="674"/>
      <c r="R704" s="674"/>
      <c r="S704" s="674"/>
      <c r="T704" s="675"/>
      <c r="U704" s="674"/>
      <c r="V704" s="674"/>
      <c r="W704" s="674"/>
      <c r="X704" s="674"/>
      <c r="Y704" s="674"/>
      <c r="Z704" s="674"/>
      <c r="AA704" s="468"/>
      <c r="AB704" s="146"/>
      <c r="AC704" s="146"/>
      <c r="AD704" s="146"/>
      <c r="AE704" s="146"/>
      <c r="AF704" s="146"/>
      <c r="AG704" s="146"/>
      <c r="AH704" s="146"/>
      <c r="AI704" s="146"/>
      <c r="AJ704" s="146"/>
      <c r="AK704" s="146"/>
      <c r="AL704" s="146"/>
      <c r="AM704" s="146"/>
      <c r="AN704" s="146"/>
    </row>
    <row r="705" spans="1:40" s="9" customFormat="1" ht="12.5">
      <c r="A705" s="389" t="s">
        <v>256</v>
      </c>
      <c r="B705" s="389"/>
      <c r="C705" s="389"/>
      <c r="D705" s="389"/>
      <c r="E705" s="389"/>
      <c r="F705" s="389"/>
      <c r="G705" s="676"/>
      <c r="H705" s="676"/>
      <c r="I705" s="676"/>
      <c r="J705" s="676"/>
      <c r="K705" s="676"/>
      <c r="L705" s="676"/>
      <c r="M705" s="676"/>
      <c r="N705" s="676"/>
      <c r="O705" s="675"/>
      <c r="P705" s="674"/>
      <c r="Q705" s="674"/>
      <c r="R705" s="674"/>
      <c r="S705" s="674"/>
      <c r="T705" s="675"/>
      <c r="U705" s="674"/>
      <c r="V705" s="674"/>
      <c r="W705" s="674"/>
      <c r="X705" s="674"/>
      <c r="Y705" s="674"/>
      <c r="Z705" s="674"/>
      <c r="AA705" s="468"/>
      <c r="AB705" s="146"/>
      <c r="AC705" s="146">
        <v>1261.3</v>
      </c>
      <c r="AD705" s="146">
        <v>1372.8</v>
      </c>
      <c r="AE705" s="146">
        <v>1563.6</v>
      </c>
      <c r="AF705" s="146">
        <v>1674</v>
      </c>
      <c r="AG705" s="146">
        <v>1797.7</v>
      </c>
      <c r="AH705" s="146">
        <v>1948.9</v>
      </c>
      <c r="AI705" s="146">
        <v>2113.4</v>
      </c>
      <c r="AJ705" s="146">
        <v>2273.5</v>
      </c>
      <c r="AK705" s="146"/>
      <c r="AL705" s="146"/>
      <c r="AM705" s="146"/>
      <c r="AN705" s="146"/>
    </row>
    <row r="706" spans="1:40" s="9" customFormat="1" ht="12.5" hidden="1">
      <c r="A706" s="389" t="s">
        <v>257</v>
      </c>
      <c r="B706" s="389"/>
      <c r="C706" s="389"/>
      <c r="D706" s="389"/>
      <c r="E706" s="389"/>
      <c r="F706" s="389"/>
      <c r="G706" s="676"/>
      <c r="H706" s="676"/>
      <c r="I706" s="676"/>
      <c r="J706" s="676"/>
      <c r="K706" s="676"/>
      <c r="L706" s="676"/>
      <c r="M706" s="676"/>
      <c r="N706" s="676"/>
      <c r="O706" s="675"/>
      <c r="P706" s="674"/>
      <c r="Q706" s="674"/>
      <c r="R706" s="674"/>
      <c r="S706" s="674"/>
      <c r="T706" s="675"/>
      <c r="U706" s="674"/>
      <c r="V706" s="674"/>
      <c r="W706" s="674"/>
      <c r="X706" s="674"/>
      <c r="Y706" s="674"/>
      <c r="Z706" s="674"/>
      <c r="AA706" s="468"/>
      <c r="AB706" s="146"/>
      <c r="AC706" s="146"/>
      <c r="AD706" s="146"/>
      <c r="AE706" s="146"/>
      <c r="AF706" s="146"/>
      <c r="AG706" s="146"/>
      <c r="AH706" s="146"/>
      <c r="AI706" s="146"/>
      <c r="AJ706" s="146"/>
      <c r="AK706" s="146"/>
      <c r="AL706" s="146"/>
      <c r="AM706" s="146"/>
      <c r="AN706" s="146"/>
    </row>
    <row r="707" spans="1:40" s="9" customFormat="1" ht="12.5" hidden="1">
      <c r="A707" s="389" t="s">
        <v>258</v>
      </c>
      <c r="B707" s="389"/>
      <c r="C707" s="389"/>
      <c r="D707" s="389"/>
      <c r="E707" s="389"/>
      <c r="F707" s="389"/>
      <c r="G707" s="676"/>
      <c r="H707" s="676"/>
      <c r="I707" s="676"/>
      <c r="J707" s="676"/>
      <c r="K707" s="676"/>
      <c r="L707" s="676"/>
      <c r="M707" s="676"/>
      <c r="N707" s="676"/>
      <c r="O707" s="675"/>
      <c r="P707" s="674"/>
      <c r="Q707" s="674"/>
      <c r="R707" s="674"/>
      <c r="S707" s="674"/>
      <c r="T707" s="675"/>
      <c r="U707" s="674"/>
      <c r="V707" s="674"/>
      <c r="W707" s="674"/>
      <c r="X707" s="674"/>
      <c r="Y707" s="674"/>
      <c r="Z707" s="674"/>
      <c r="AA707" s="468"/>
      <c r="AB707" s="146"/>
      <c r="AC707" s="146"/>
      <c r="AD707" s="146"/>
      <c r="AE707" s="146"/>
      <c r="AF707" s="146"/>
      <c r="AG707" s="146"/>
      <c r="AH707" s="146"/>
      <c r="AI707" s="146"/>
      <c r="AJ707" s="146"/>
      <c r="AK707" s="146"/>
      <c r="AL707" s="146"/>
      <c r="AM707" s="146"/>
      <c r="AN707" s="146"/>
    </row>
    <row r="708" spans="1:40" s="9" customFormat="1" ht="12.5" hidden="1">
      <c r="A708" s="389" t="s">
        <v>259</v>
      </c>
      <c r="B708" s="389"/>
      <c r="C708" s="389"/>
      <c r="D708" s="389"/>
      <c r="E708" s="389"/>
      <c r="F708" s="389"/>
      <c r="G708" s="676"/>
      <c r="H708" s="676"/>
      <c r="I708" s="676"/>
      <c r="J708" s="676"/>
      <c r="K708" s="676"/>
      <c r="L708" s="676"/>
      <c r="M708" s="676"/>
      <c r="N708" s="676"/>
      <c r="O708" s="675"/>
      <c r="P708" s="674"/>
      <c r="Q708" s="674"/>
      <c r="R708" s="674"/>
      <c r="S708" s="674"/>
      <c r="T708" s="675"/>
      <c r="U708" s="674"/>
      <c r="V708" s="674"/>
      <c r="W708" s="674"/>
      <c r="X708" s="674"/>
      <c r="Y708" s="674"/>
      <c r="Z708" s="674"/>
      <c r="AA708" s="468"/>
      <c r="AB708" s="146"/>
      <c r="AC708" s="146"/>
      <c r="AD708" s="146"/>
      <c r="AE708" s="146"/>
      <c r="AF708" s="146"/>
      <c r="AG708" s="146"/>
      <c r="AH708" s="146"/>
      <c r="AI708" s="146"/>
      <c r="AJ708" s="146"/>
      <c r="AK708" s="146"/>
      <c r="AL708" s="146"/>
      <c r="AM708" s="146"/>
      <c r="AN708" s="146"/>
    </row>
    <row r="709" spans="1:40" s="9" customFormat="1" ht="12.5">
      <c r="A709" s="389"/>
      <c r="B709" s="389"/>
      <c r="C709" s="389"/>
      <c r="D709" s="389"/>
      <c r="E709" s="389"/>
      <c r="F709" s="389"/>
      <c r="G709" s="676"/>
      <c r="H709" s="676"/>
      <c r="I709" s="676"/>
      <c r="J709" s="676"/>
      <c r="K709" s="676"/>
      <c r="L709" s="676"/>
      <c r="M709" s="676"/>
      <c r="N709" s="676"/>
      <c r="O709" s="675"/>
      <c r="P709" s="674"/>
      <c r="Q709" s="674"/>
      <c r="R709" s="674"/>
      <c r="S709" s="674"/>
      <c r="T709" s="675"/>
      <c r="U709" s="674"/>
      <c r="V709" s="674"/>
      <c r="W709" s="674"/>
      <c r="X709" s="674"/>
      <c r="Y709" s="674"/>
      <c r="Z709" s="674"/>
      <c r="AA709" s="468"/>
      <c r="AB709" s="146"/>
      <c r="AC709" s="146"/>
      <c r="AD709" s="146"/>
      <c r="AE709" s="146"/>
      <c r="AF709" s="146"/>
      <c r="AG709" s="146"/>
      <c r="AH709" s="146"/>
      <c r="AI709" s="146"/>
      <c r="AJ709" s="146"/>
      <c r="AK709" s="146"/>
      <c r="AL709" s="146"/>
      <c r="AM709" s="146"/>
      <c r="AN709" s="146"/>
    </row>
    <row r="710" spans="1:40" s="9" customFormat="1" ht="13">
      <c r="A710" s="376" t="s">
        <v>280</v>
      </c>
      <c r="B710" s="389"/>
      <c r="C710" s="389"/>
      <c r="D710" s="389"/>
      <c r="E710" s="389"/>
      <c r="F710" s="389"/>
      <c r="G710" s="676"/>
      <c r="H710" s="676"/>
      <c r="I710" s="676"/>
      <c r="J710" s="676"/>
      <c r="K710" s="676"/>
      <c r="L710" s="676"/>
      <c r="M710" s="676"/>
      <c r="N710" s="676"/>
      <c r="O710" s="675"/>
      <c r="P710" s="674"/>
      <c r="Q710" s="674"/>
      <c r="R710" s="674"/>
      <c r="S710" s="674"/>
      <c r="T710" s="675"/>
      <c r="U710" s="674"/>
      <c r="V710" s="674"/>
      <c r="W710" s="674"/>
      <c r="X710" s="674"/>
      <c r="Y710" s="674"/>
      <c r="Z710" s="674"/>
      <c r="AA710" s="468"/>
      <c r="AB710" s="146"/>
      <c r="AC710" s="146"/>
      <c r="AD710" s="146"/>
      <c r="AE710" s="146"/>
      <c r="AF710" s="146"/>
      <c r="AG710" s="146"/>
      <c r="AH710" s="146"/>
      <c r="AI710" s="146"/>
      <c r="AJ710" s="146"/>
      <c r="AK710" s="146"/>
      <c r="AL710" s="146"/>
      <c r="AM710" s="146"/>
      <c r="AN710" s="146"/>
    </row>
    <row r="711" spans="1:40" s="9" customFormat="1" ht="12.5">
      <c r="A711" s="389" t="s">
        <v>256</v>
      </c>
      <c r="B711" s="389"/>
      <c r="C711" s="389"/>
      <c r="D711" s="389"/>
      <c r="E711" s="389"/>
      <c r="F711" s="389"/>
      <c r="G711" s="676"/>
      <c r="H711" s="676"/>
      <c r="I711" s="676"/>
      <c r="J711" s="676"/>
      <c r="K711" s="676"/>
      <c r="L711" s="676"/>
      <c r="M711" s="676"/>
      <c r="N711" s="676"/>
      <c r="O711" s="675"/>
      <c r="P711" s="674"/>
      <c r="Q711" s="674"/>
      <c r="R711" s="674"/>
      <c r="S711" s="674"/>
      <c r="T711" s="675"/>
      <c r="U711" s="674"/>
      <c r="V711" s="674"/>
      <c r="W711" s="674"/>
      <c r="X711" s="674"/>
      <c r="Y711" s="674"/>
      <c r="Z711" s="674"/>
      <c r="AA711" s="468"/>
      <c r="AB711" s="146"/>
      <c r="AC711" s="146">
        <v>538.5</v>
      </c>
      <c r="AD711" s="146">
        <v>581.5</v>
      </c>
      <c r="AE711" s="146">
        <v>508.7</v>
      </c>
      <c r="AF711" s="146">
        <v>534.1</v>
      </c>
      <c r="AG711" s="146">
        <v>568</v>
      </c>
      <c r="AH711" s="146">
        <v>609.79999999999995</v>
      </c>
      <c r="AI711" s="146">
        <v>654.9</v>
      </c>
      <c r="AJ711" s="146">
        <v>704.5</v>
      </c>
      <c r="AK711" s="146"/>
      <c r="AL711" s="146"/>
      <c r="AM711" s="146"/>
      <c r="AN711" s="146"/>
    </row>
    <row r="712" spans="1:40" s="9" customFormat="1" ht="12.5" hidden="1">
      <c r="A712" s="389" t="s">
        <v>257</v>
      </c>
      <c r="B712" s="389"/>
      <c r="C712" s="389"/>
      <c r="D712" s="389"/>
      <c r="E712" s="389"/>
      <c r="F712" s="389"/>
      <c r="G712" s="676"/>
      <c r="H712" s="676"/>
      <c r="I712" s="676"/>
      <c r="J712" s="676"/>
      <c r="K712" s="676"/>
      <c r="L712" s="676"/>
      <c r="M712" s="676"/>
      <c r="N712" s="676"/>
      <c r="O712" s="675"/>
      <c r="P712" s="674"/>
      <c r="Q712" s="674"/>
      <c r="R712" s="674"/>
      <c r="S712" s="674"/>
      <c r="T712" s="675"/>
      <c r="U712" s="674"/>
      <c r="V712" s="674"/>
      <c r="W712" s="674"/>
      <c r="X712" s="674"/>
      <c r="Y712" s="674"/>
      <c r="Z712" s="674"/>
      <c r="AA712" s="468"/>
      <c r="AB712" s="146"/>
      <c r="AC712" s="146"/>
      <c r="AD712" s="146"/>
      <c r="AE712" s="146"/>
      <c r="AF712" s="146"/>
      <c r="AG712" s="146"/>
      <c r="AH712" s="146"/>
      <c r="AI712" s="146"/>
      <c r="AJ712" s="146"/>
      <c r="AK712" s="146"/>
      <c r="AL712" s="146"/>
      <c r="AM712" s="146"/>
      <c r="AN712" s="146"/>
    </row>
    <row r="713" spans="1:40" s="9" customFormat="1" ht="12.5" hidden="1">
      <c r="A713" s="389" t="s">
        <v>258</v>
      </c>
      <c r="B713" s="389"/>
      <c r="C713" s="389"/>
      <c r="D713" s="389"/>
      <c r="E713" s="389"/>
      <c r="F713" s="389"/>
      <c r="G713" s="676"/>
      <c r="H713" s="676"/>
      <c r="I713" s="676"/>
      <c r="J713" s="676"/>
      <c r="K713" s="676"/>
      <c r="L713" s="676"/>
      <c r="M713" s="676"/>
      <c r="N713" s="676"/>
      <c r="O713" s="675"/>
      <c r="P713" s="674"/>
      <c r="Q713" s="674"/>
      <c r="R713" s="674"/>
      <c r="S713" s="674"/>
      <c r="T713" s="675"/>
      <c r="U713" s="674"/>
      <c r="V713" s="674"/>
      <c r="W713" s="674"/>
      <c r="X713" s="674"/>
      <c r="Y713" s="674"/>
      <c r="Z713" s="674"/>
      <c r="AA713" s="468"/>
      <c r="AB713" s="146"/>
      <c r="AC713" s="146"/>
      <c r="AD713" s="146"/>
      <c r="AE713" s="146"/>
      <c r="AF713" s="146"/>
      <c r="AG713" s="146"/>
      <c r="AH713" s="146"/>
      <c r="AI713" s="146"/>
      <c r="AJ713" s="146"/>
      <c r="AK713" s="146"/>
      <c r="AL713" s="146"/>
      <c r="AM713" s="146"/>
      <c r="AN713" s="146"/>
    </row>
    <row r="714" spans="1:40" s="9" customFormat="1" ht="12.5" hidden="1">
      <c r="A714" s="389" t="s">
        <v>259</v>
      </c>
      <c r="B714" s="389"/>
      <c r="C714" s="389"/>
      <c r="D714" s="389"/>
      <c r="E714" s="389"/>
      <c r="F714" s="389"/>
      <c r="G714" s="676"/>
      <c r="H714" s="676"/>
      <c r="I714" s="676"/>
      <c r="J714" s="676"/>
      <c r="K714" s="676"/>
      <c r="L714" s="676"/>
      <c r="M714" s="676"/>
      <c r="N714" s="676"/>
      <c r="O714" s="675"/>
      <c r="P714" s="674"/>
      <c r="Q714" s="674"/>
      <c r="R714" s="674"/>
      <c r="S714" s="674"/>
      <c r="T714" s="675"/>
      <c r="U714" s="674"/>
      <c r="V714" s="674"/>
      <c r="W714" s="674"/>
      <c r="X714" s="674"/>
      <c r="Y714" s="674"/>
      <c r="Z714" s="674"/>
      <c r="AA714" s="468"/>
      <c r="AB714" s="146"/>
      <c r="AC714" s="146"/>
      <c r="AD714" s="146"/>
      <c r="AE714" s="146"/>
      <c r="AF714" s="146"/>
      <c r="AG714" s="146"/>
      <c r="AH714" s="146"/>
      <c r="AI714" s="146"/>
      <c r="AJ714" s="146"/>
      <c r="AK714" s="146"/>
      <c r="AL714" s="146"/>
      <c r="AM714" s="146"/>
      <c r="AN714" s="146"/>
    </row>
    <row r="715" spans="1:40" s="9" customFormat="1" ht="12.5">
      <c r="A715" s="389"/>
      <c r="B715" s="389"/>
      <c r="C715" s="389"/>
      <c r="D715" s="389"/>
      <c r="E715" s="389"/>
      <c r="F715" s="389"/>
      <c r="G715" s="676"/>
      <c r="H715" s="676"/>
      <c r="I715" s="676"/>
      <c r="J715" s="676"/>
      <c r="K715" s="676"/>
      <c r="L715" s="676"/>
      <c r="M715" s="676"/>
      <c r="N715" s="676"/>
      <c r="O715" s="675"/>
      <c r="P715" s="674"/>
      <c r="Q715" s="674"/>
      <c r="R715" s="674"/>
      <c r="S715" s="674"/>
      <c r="T715" s="675"/>
      <c r="U715" s="674"/>
      <c r="V715" s="674"/>
      <c r="W715" s="674"/>
      <c r="X715" s="674"/>
      <c r="Y715" s="674"/>
      <c r="Z715" s="674"/>
      <c r="AA715" s="468"/>
      <c r="AB715" s="146"/>
      <c r="AC715" s="146"/>
      <c r="AD715" s="146"/>
      <c r="AE715" s="146"/>
      <c r="AF715" s="146"/>
      <c r="AG715" s="146"/>
      <c r="AH715" s="146"/>
      <c r="AI715" s="146"/>
      <c r="AJ715" s="146"/>
      <c r="AK715" s="146"/>
      <c r="AL715" s="146"/>
      <c r="AM715" s="146"/>
      <c r="AN715" s="146"/>
    </row>
    <row r="716" spans="1:40" s="9" customFormat="1" ht="12.5">
      <c r="A716" s="389"/>
      <c r="B716" s="389"/>
      <c r="C716" s="389"/>
      <c r="D716" s="389"/>
      <c r="E716" s="389"/>
      <c r="F716" s="389"/>
      <c r="G716" s="676"/>
      <c r="H716" s="676"/>
      <c r="I716" s="676"/>
      <c r="J716" s="676"/>
      <c r="K716" s="676"/>
      <c r="L716" s="676"/>
      <c r="M716" s="676"/>
      <c r="N716" s="676"/>
      <c r="O716" s="675"/>
      <c r="P716" s="674"/>
      <c r="Q716" s="674"/>
      <c r="R716" s="674"/>
      <c r="S716" s="674"/>
      <c r="T716" s="675"/>
      <c r="U716" s="674"/>
      <c r="V716" s="674"/>
      <c r="W716" s="674"/>
      <c r="X716" s="674"/>
      <c r="Y716" s="674"/>
      <c r="Z716" s="467"/>
      <c r="AA716" s="674"/>
      <c r="AB716" s="384"/>
      <c r="AC716" s="384"/>
      <c r="AD716" s="384"/>
      <c r="AE716" s="384"/>
      <c r="AF716" s="384"/>
      <c r="AG716" s="384"/>
      <c r="AH716" s="384"/>
      <c r="AI716" s="384"/>
      <c r="AJ716" s="384"/>
      <c r="AK716" s="384"/>
      <c r="AL716" s="384"/>
      <c r="AM716" s="384"/>
      <c r="AN716" s="384"/>
    </row>
    <row r="717" spans="1:40" s="9" customFormat="1" ht="20.149999999999999" customHeight="1">
      <c r="A717" s="677" t="s">
        <v>281</v>
      </c>
      <c r="B717" s="677"/>
      <c r="C717" s="677"/>
      <c r="D717" s="677"/>
      <c r="E717" s="677"/>
      <c r="F717" s="677"/>
      <c r="G717" s="678"/>
      <c r="H717" s="678"/>
      <c r="I717" s="678"/>
      <c r="J717" s="678"/>
      <c r="K717" s="678"/>
      <c r="L717" s="678"/>
      <c r="M717" s="678"/>
      <c r="N717" s="678"/>
      <c r="O717" s="679"/>
      <c r="P717" s="678"/>
      <c r="Q717" s="678"/>
      <c r="R717" s="678"/>
      <c r="S717" s="678"/>
      <c r="T717" s="679"/>
      <c r="U717" s="678"/>
      <c r="V717" s="678"/>
      <c r="W717" s="678"/>
      <c r="X717" s="678"/>
      <c r="Y717" s="678"/>
      <c r="Z717" s="680"/>
      <c r="AA717" s="680"/>
      <c r="AB717" s="681"/>
      <c r="AC717" s="681"/>
      <c r="AD717" s="681"/>
      <c r="AE717" s="681"/>
      <c r="AF717" s="681"/>
      <c r="AG717" s="681"/>
      <c r="AH717" s="681"/>
      <c r="AI717" s="681"/>
      <c r="AJ717" s="681"/>
      <c r="AK717" s="681"/>
      <c r="AL717" s="681"/>
      <c r="AM717" s="681"/>
      <c r="AN717" s="681"/>
    </row>
    <row r="718" spans="1:40" s="9" customFormat="1" ht="12.5">
      <c r="A718" s="389" t="s">
        <v>256</v>
      </c>
      <c r="B718" s="146"/>
      <c r="C718" s="146"/>
      <c r="D718" s="146"/>
      <c r="E718" s="146"/>
      <c r="F718" s="146"/>
      <c r="G718" s="146"/>
      <c r="H718" s="146"/>
      <c r="I718" s="146"/>
      <c r="J718" s="146"/>
      <c r="K718" s="146"/>
      <c r="L718" s="146"/>
      <c r="M718" s="146"/>
      <c r="N718" s="146"/>
      <c r="O718" s="675"/>
      <c r="P718" s="674"/>
      <c r="Q718" s="674"/>
      <c r="R718" s="674"/>
      <c r="S718" s="674"/>
      <c r="T718" s="675"/>
      <c r="U718" s="674"/>
      <c r="V718" s="674"/>
      <c r="W718" s="674"/>
      <c r="X718" s="674"/>
      <c r="Y718" s="674"/>
      <c r="Z718" s="674"/>
      <c r="AA718" s="674"/>
      <c r="AB718" s="146"/>
      <c r="AC718" s="146">
        <v>67763.8</v>
      </c>
      <c r="AD718" s="146">
        <v>73860.7</v>
      </c>
      <c r="AE718" s="146">
        <v>79159.399999999994</v>
      </c>
      <c r="AF718" s="146">
        <v>84554.1</v>
      </c>
      <c r="AG718" s="146">
        <v>92206.2</v>
      </c>
      <c r="AH718" s="146">
        <v>100898.6</v>
      </c>
      <c r="AI718" s="146">
        <v>110728.1</v>
      </c>
      <c r="AJ718" s="146">
        <v>119113.2</v>
      </c>
      <c r="AK718" s="146"/>
      <c r="AL718" s="146"/>
      <c r="AM718" s="146"/>
      <c r="AN718" s="146"/>
    </row>
    <row r="719" spans="1:40" s="9" customFormat="1" ht="12.5">
      <c r="A719" s="389" t="s">
        <v>282</v>
      </c>
      <c r="B719" s="389"/>
      <c r="C719" s="389"/>
      <c r="D719" s="389"/>
      <c r="E719" s="389"/>
      <c r="F719" s="389"/>
      <c r="G719" s="676"/>
      <c r="H719" s="674"/>
      <c r="I719" s="674"/>
      <c r="J719" s="674"/>
      <c r="K719" s="674"/>
      <c r="L719" s="674"/>
      <c r="M719" s="674"/>
      <c r="N719" s="674"/>
      <c r="O719" s="675"/>
      <c r="P719" s="674"/>
      <c r="Q719" s="674"/>
      <c r="R719" s="674"/>
      <c r="S719" s="674"/>
      <c r="T719" s="675"/>
      <c r="U719" s="674"/>
      <c r="V719" s="674"/>
      <c r="W719" s="674"/>
      <c r="X719" s="674"/>
      <c r="Y719" s="674"/>
      <c r="Z719" s="674"/>
      <c r="AA719" s="674"/>
      <c r="AB719" s="674"/>
      <c r="AC719" s="674" t="e">
        <f t="shared" ref="AC719" si="60">(AC718/AB718-1)*100</f>
        <v>#DIV/0!</v>
      </c>
      <c r="AD719" s="674">
        <f t="shared" ref="AD719" si="61">(AD718/AC718-1)*100</f>
        <v>8.9972817344954095</v>
      </c>
      <c r="AE719" s="674">
        <v>9.1999999999999993</v>
      </c>
      <c r="AF719" s="674">
        <v>6.8</v>
      </c>
      <c r="AG719" s="674">
        <v>9</v>
      </c>
      <c r="AH719" s="674">
        <v>9.4</v>
      </c>
      <c r="AI719" s="674">
        <v>9.6999999999999993</v>
      </c>
      <c r="AJ719" s="674">
        <v>7.6</v>
      </c>
      <c r="AK719" s="674"/>
      <c r="AL719" s="674"/>
      <c r="AM719" s="674"/>
      <c r="AN719" s="674"/>
    </row>
    <row r="720" spans="1:40" s="9" customFormat="1" ht="12.5">
      <c r="A720" s="389" t="s">
        <v>257</v>
      </c>
      <c r="B720" s="389"/>
      <c r="C720" s="389"/>
      <c r="D720" s="389"/>
      <c r="E720" s="389"/>
      <c r="F720" s="389"/>
      <c r="G720" s="674"/>
      <c r="H720" s="674"/>
      <c r="I720" s="674"/>
      <c r="J720" s="674"/>
      <c r="K720" s="674"/>
      <c r="L720" s="674"/>
      <c r="M720" s="674"/>
      <c r="N720" s="674"/>
      <c r="O720" s="675"/>
      <c r="P720" s="674"/>
      <c r="Q720" s="674"/>
      <c r="R720" s="674"/>
      <c r="S720" s="674"/>
      <c r="T720" s="675"/>
      <c r="U720" s="674"/>
      <c r="V720" s="674"/>
      <c r="W720" s="674"/>
      <c r="X720" s="674"/>
      <c r="Y720" s="674"/>
      <c r="Z720" s="674"/>
      <c r="AA720" s="674"/>
      <c r="AB720" s="146"/>
      <c r="AC720" s="146">
        <v>111.9</v>
      </c>
      <c r="AD720" s="146">
        <v>119.3</v>
      </c>
      <c r="AE720" s="146">
        <v>124.9</v>
      </c>
      <c r="AF720" s="146">
        <v>127</v>
      </c>
      <c r="AG720" s="146">
        <v>135.80000000000001</v>
      </c>
      <c r="AH720" s="146">
        <v>144.6</v>
      </c>
      <c r="AI720" s="146">
        <v>154.19999999999999</v>
      </c>
      <c r="AJ720" s="146">
        <v>160.69999999999999</v>
      </c>
      <c r="AK720" s="146"/>
      <c r="AL720" s="146"/>
      <c r="AM720" s="146"/>
      <c r="AN720" s="146"/>
    </row>
    <row r="721" spans="1:40" s="9" customFormat="1" ht="12.5">
      <c r="A721" s="389" t="s">
        <v>258</v>
      </c>
      <c r="B721" s="389"/>
      <c r="C721" s="389"/>
      <c r="D721" s="389"/>
      <c r="E721" s="389"/>
      <c r="F721" s="389"/>
      <c r="G721" s="146"/>
      <c r="H721" s="146"/>
      <c r="I721" s="146"/>
      <c r="J721" s="146"/>
      <c r="K721" s="146"/>
      <c r="L721" s="146"/>
      <c r="M721" s="146"/>
      <c r="N721" s="146"/>
      <c r="O721" s="675"/>
      <c r="P721" s="674"/>
      <c r="Q721" s="674"/>
      <c r="R721" s="674"/>
      <c r="S721" s="674"/>
      <c r="T721" s="675"/>
      <c r="U721" s="674"/>
      <c r="V721" s="674"/>
      <c r="W721" s="674"/>
      <c r="X721" s="674"/>
      <c r="Y721" s="674"/>
      <c r="Z721" s="674"/>
      <c r="AA721" s="674"/>
      <c r="AB721" s="146"/>
      <c r="AC721" s="146">
        <v>60562.7</v>
      </c>
      <c r="AD721" s="146">
        <v>61903.3</v>
      </c>
      <c r="AE721" s="146">
        <v>63383.7</v>
      </c>
      <c r="AF721" s="146">
        <v>66565.7</v>
      </c>
      <c r="AG721" s="146">
        <v>67877.5</v>
      </c>
      <c r="AH721" s="146">
        <v>69791.8</v>
      </c>
      <c r="AI721" s="146">
        <v>71793</v>
      </c>
      <c r="AJ721" s="146">
        <v>74118.100000000006</v>
      </c>
      <c r="AK721" s="146"/>
      <c r="AL721" s="146"/>
      <c r="AM721" s="146"/>
      <c r="AN721" s="146"/>
    </row>
    <row r="722" spans="1:40" s="9" customFormat="1" ht="12.5">
      <c r="A722" s="389" t="s">
        <v>283</v>
      </c>
      <c r="B722" s="389"/>
      <c r="C722" s="389"/>
      <c r="D722" s="389"/>
      <c r="E722" s="389"/>
      <c r="F722" s="389"/>
      <c r="G722" s="674"/>
      <c r="H722" s="674"/>
      <c r="I722" s="674"/>
      <c r="J722" s="674"/>
      <c r="K722" s="674"/>
      <c r="L722" s="674"/>
      <c r="M722" s="674"/>
      <c r="N722" s="674"/>
      <c r="O722" s="675"/>
      <c r="P722" s="674"/>
      <c r="Q722" s="674"/>
      <c r="R722" s="674"/>
      <c r="S722" s="674"/>
      <c r="T722" s="675"/>
      <c r="U722" s="674"/>
      <c r="V722" s="674"/>
      <c r="W722" s="674"/>
      <c r="X722" s="674"/>
      <c r="Y722" s="674"/>
      <c r="Z722" s="674"/>
      <c r="AA722" s="674"/>
      <c r="AB722" s="674"/>
      <c r="AC722" s="674" t="e">
        <f t="shared" ref="AC722" si="62">(AC721/AB721-1)*100</f>
        <v>#DIV/0!</v>
      </c>
      <c r="AD722" s="674">
        <f t="shared" ref="AD722" si="63">(AD721/AC721-1)*100</f>
        <v>2.2135737013046164</v>
      </c>
      <c r="AE722" s="674">
        <f>(AE721/AD721-1)*100</f>
        <v>2.3914718601431462</v>
      </c>
      <c r="AF722" s="674">
        <f t="shared" ref="AF722" si="64">(AF721/AE721-1)*100</f>
        <v>5.0202181317909877</v>
      </c>
      <c r="AG722" s="674">
        <f t="shared" ref="AG722" si="65">(AG721/AF721-1)*100</f>
        <v>1.9706846018294755</v>
      </c>
      <c r="AH722" s="674">
        <f t="shared" ref="AH722" si="66">(AH721/AG721-1)*100</f>
        <v>2.8202276159257522</v>
      </c>
      <c r="AI722" s="674">
        <f t="shared" ref="AI722" si="67">(AI721/AH721-1)*100</f>
        <v>2.867385566785785</v>
      </c>
      <c r="AJ722" s="674">
        <f t="shared" ref="AJ722" si="68">(AJ721/AI721-1)*100</f>
        <v>3.2386165782179344</v>
      </c>
      <c r="AK722" s="674"/>
      <c r="AL722" s="674"/>
      <c r="AM722" s="674"/>
      <c r="AN722" s="674"/>
    </row>
    <row r="723" spans="1:40" s="9" customFormat="1" ht="12.5">
      <c r="A723" s="389"/>
      <c r="B723" s="389"/>
      <c r="C723" s="389"/>
      <c r="D723" s="389"/>
      <c r="E723" s="389"/>
      <c r="F723" s="389"/>
      <c r="G723" s="146"/>
      <c r="H723" s="146"/>
      <c r="I723" s="146"/>
      <c r="J723" s="146"/>
      <c r="K723" s="146"/>
      <c r="L723" s="146"/>
      <c r="M723" s="146"/>
      <c r="N723" s="146"/>
      <c r="O723" s="675"/>
      <c r="P723" s="674"/>
      <c r="Q723" s="674"/>
      <c r="R723" s="674"/>
      <c r="S723" s="674"/>
      <c r="T723" s="675"/>
      <c r="U723" s="674"/>
      <c r="V723" s="674"/>
      <c r="W723" s="674"/>
      <c r="X723" s="674"/>
      <c r="Y723" s="674"/>
      <c r="Z723" s="467"/>
      <c r="AA723" s="674"/>
      <c r="AB723" s="384"/>
      <c r="AC723" s="384"/>
      <c r="AD723" s="384"/>
      <c r="AE723" s="384"/>
      <c r="AF723" s="384"/>
      <c r="AG723" s="384"/>
      <c r="AH723" s="384"/>
      <c r="AI723" s="384"/>
      <c r="AJ723" s="384"/>
      <c r="AK723" s="384"/>
      <c r="AL723" s="384"/>
      <c r="AM723" s="384"/>
      <c r="AN723" s="384"/>
    </row>
    <row r="724" spans="1:40" s="9" customFormat="1" ht="13">
      <c r="A724" s="376" t="s">
        <v>284</v>
      </c>
      <c r="B724" s="376"/>
      <c r="C724" s="376"/>
      <c r="D724" s="376"/>
      <c r="E724" s="376"/>
      <c r="F724" s="376"/>
      <c r="G724" s="146"/>
      <c r="H724" s="146"/>
      <c r="I724" s="146"/>
      <c r="J724" s="146"/>
      <c r="K724" s="146"/>
      <c r="L724" s="146"/>
      <c r="M724" s="146"/>
      <c r="N724" s="146"/>
      <c r="O724" s="675"/>
      <c r="P724" s="674"/>
      <c r="Q724" s="674"/>
      <c r="R724" s="674"/>
      <c r="S724" s="674"/>
      <c r="T724" s="675"/>
      <c r="U724" s="674"/>
      <c r="V724" s="674"/>
      <c r="W724" s="674"/>
      <c r="X724" s="674"/>
      <c r="Y724" s="674"/>
      <c r="Z724" s="674"/>
      <c r="AA724" s="674"/>
      <c r="AB724" s="384"/>
      <c r="AC724" s="384"/>
      <c r="AD724" s="384"/>
      <c r="AE724" s="384"/>
      <c r="AF724" s="384"/>
      <c r="AG724" s="384"/>
      <c r="AH724" s="384"/>
      <c r="AI724" s="384"/>
      <c r="AJ724" s="384"/>
      <c r="AK724" s="384"/>
      <c r="AL724" s="384"/>
      <c r="AM724" s="384"/>
      <c r="AN724" s="384"/>
    </row>
    <row r="725" spans="1:40" s="9" customFormat="1" ht="12.5">
      <c r="A725" s="389" t="s">
        <v>256</v>
      </c>
      <c r="B725" s="389"/>
      <c r="C725" s="389"/>
      <c r="D725" s="389"/>
      <c r="E725" s="389"/>
      <c r="F725" s="389"/>
      <c r="G725" s="676"/>
      <c r="H725" s="676"/>
      <c r="I725" s="676"/>
      <c r="J725" s="676"/>
      <c r="K725" s="674"/>
      <c r="L725" s="674"/>
      <c r="M725" s="674"/>
      <c r="N725" s="674"/>
      <c r="O725" s="675"/>
      <c r="P725" s="674"/>
      <c r="Q725" s="674"/>
      <c r="R725" s="674"/>
      <c r="S725" s="674"/>
      <c r="T725" s="675"/>
      <c r="U725" s="674"/>
      <c r="V725" s="674"/>
      <c r="W725" s="674"/>
      <c r="X725" s="674"/>
      <c r="Y725" s="674"/>
      <c r="Z725" s="674"/>
      <c r="AA725" s="674"/>
      <c r="AB725" s="146"/>
      <c r="AC725" s="146">
        <v>51124.6</v>
      </c>
      <c r="AD725" s="146">
        <v>55123.6</v>
      </c>
      <c r="AE725" s="146">
        <v>57416.5</v>
      </c>
      <c r="AF725" s="146">
        <v>60857.5</v>
      </c>
      <c r="AG725" s="146">
        <v>66010.2</v>
      </c>
      <c r="AH725" s="146">
        <v>72105.600000000006</v>
      </c>
      <c r="AI725" s="146">
        <v>79639</v>
      </c>
      <c r="AJ725" s="146">
        <v>86208</v>
      </c>
      <c r="AK725" s="146"/>
      <c r="AL725" s="146"/>
      <c r="AM725" s="146"/>
      <c r="AN725" s="146"/>
    </row>
    <row r="726" spans="1:40" s="9" customFormat="1" ht="12.5">
      <c r="A726" s="389" t="s">
        <v>282</v>
      </c>
      <c r="B726" s="389"/>
      <c r="C726" s="389"/>
      <c r="D726" s="389"/>
      <c r="E726" s="389"/>
      <c r="F726" s="389"/>
      <c r="G726" s="676"/>
      <c r="H726" s="676"/>
      <c r="I726" s="676"/>
      <c r="J726" s="676"/>
      <c r="K726" s="676"/>
      <c r="L726" s="676"/>
      <c r="M726" s="676"/>
      <c r="N726" s="676"/>
      <c r="O726" s="675"/>
      <c r="P726" s="674"/>
      <c r="Q726" s="674"/>
      <c r="R726" s="674"/>
      <c r="S726" s="674"/>
      <c r="T726" s="675"/>
      <c r="U726" s="674"/>
      <c r="V726" s="674"/>
      <c r="W726" s="674"/>
      <c r="X726" s="674"/>
      <c r="Y726" s="674"/>
      <c r="Z726" s="674"/>
      <c r="AA726" s="674"/>
      <c r="AB726" s="674"/>
      <c r="AC726" s="674" t="e">
        <f t="shared" ref="AC726" si="69">(AC725/AB725-1)*100</f>
        <v>#DIV/0!</v>
      </c>
      <c r="AD726" s="674">
        <f t="shared" ref="AD726" si="70">(AD725/AC725-1)*100</f>
        <v>7.8220660895146343</v>
      </c>
      <c r="AE726" s="674">
        <v>8</v>
      </c>
      <c r="AF726" s="674">
        <v>6</v>
      </c>
      <c r="AG726" s="674">
        <v>8.5</v>
      </c>
      <c r="AH726" s="674">
        <v>9.1999999999999993</v>
      </c>
      <c r="AI726" s="674">
        <v>10.4</v>
      </c>
      <c r="AJ726" s="674">
        <v>8.1999999999999993</v>
      </c>
      <c r="AK726" s="674"/>
      <c r="AL726" s="674"/>
      <c r="AM726" s="674"/>
      <c r="AN726" s="674"/>
    </row>
    <row r="727" spans="1:40" s="9" customFormat="1" ht="12.5">
      <c r="A727" s="389" t="s">
        <v>257</v>
      </c>
      <c r="B727" s="389"/>
      <c r="C727" s="389"/>
      <c r="D727" s="389"/>
      <c r="E727" s="389"/>
      <c r="F727" s="389"/>
      <c r="G727" s="676"/>
      <c r="H727" s="676"/>
      <c r="I727" s="676"/>
      <c r="J727" s="676"/>
      <c r="K727" s="676"/>
      <c r="L727" s="676"/>
      <c r="M727" s="676"/>
      <c r="N727" s="676"/>
      <c r="O727" s="675"/>
      <c r="P727" s="674"/>
      <c r="Q727" s="674"/>
      <c r="R727" s="674"/>
      <c r="S727" s="674"/>
      <c r="T727" s="674"/>
      <c r="U727" s="674"/>
      <c r="V727" s="674"/>
      <c r="W727" s="674"/>
      <c r="X727" s="674"/>
      <c r="Y727" s="674"/>
      <c r="Z727" s="674"/>
      <c r="AA727" s="674"/>
      <c r="AB727" s="674"/>
      <c r="AC727" s="674">
        <f t="shared" ref="AC727:AD727" si="71">AC725/AC728*100</f>
        <v>118.36836755720508</v>
      </c>
      <c r="AD727" s="674">
        <f t="shared" si="71"/>
        <v>125.15546917748348</v>
      </c>
      <c r="AE727" s="674">
        <v>130.9</v>
      </c>
      <c r="AF727" s="674">
        <v>134.80000000000001</v>
      </c>
      <c r="AG727" s="674">
        <v>141.5</v>
      </c>
      <c r="AH727" s="674">
        <v>148.9</v>
      </c>
      <c r="AI727" s="674">
        <v>158.1</v>
      </c>
      <c r="AJ727" s="674">
        <v>163.6</v>
      </c>
      <c r="AK727" s="674"/>
      <c r="AL727" s="674"/>
      <c r="AM727" s="674"/>
      <c r="AN727" s="674"/>
    </row>
    <row r="728" spans="1:40" s="9" customFormat="1" ht="12.5">
      <c r="A728" s="389" t="s">
        <v>258</v>
      </c>
      <c r="B728" s="389"/>
      <c r="C728" s="389"/>
      <c r="D728" s="389"/>
      <c r="E728" s="389"/>
      <c r="F728" s="389"/>
      <c r="G728" s="676"/>
      <c r="H728" s="676"/>
      <c r="I728" s="676"/>
      <c r="J728" s="676"/>
      <c r="K728" s="676"/>
      <c r="L728" s="676"/>
      <c r="M728" s="676"/>
      <c r="N728" s="676"/>
      <c r="O728" s="675"/>
      <c r="P728" s="674"/>
      <c r="Q728" s="674"/>
      <c r="R728" s="674"/>
      <c r="S728" s="674"/>
      <c r="T728" s="675"/>
      <c r="U728" s="674"/>
      <c r="V728" s="674"/>
      <c r="W728" s="674"/>
      <c r="X728" s="674"/>
      <c r="Y728" s="674"/>
      <c r="Z728" s="674"/>
      <c r="AA728" s="674"/>
      <c r="AB728" s="146"/>
      <c r="AC728" s="146">
        <v>43191.1</v>
      </c>
      <c r="AD728" s="146">
        <v>44044.1</v>
      </c>
      <c r="AE728" s="146">
        <v>43858.7</v>
      </c>
      <c r="AF728" s="146">
        <v>45145.3</v>
      </c>
      <c r="AG728" s="146">
        <v>46653.7</v>
      </c>
      <c r="AH728" s="146">
        <v>48410.9</v>
      </c>
      <c r="AI728" s="146">
        <v>50377.1</v>
      </c>
      <c r="AJ728" s="146">
        <v>52702.6</v>
      </c>
      <c r="AK728" s="146"/>
      <c r="AL728" s="146"/>
      <c r="AM728" s="146"/>
      <c r="AN728" s="146"/>
    </row>
    <row r="729" spans="1:40" s="9" customFormat="1" ht="12.5">
      <c r="A729" s="393" t="s">
        <v>283</v>
      </c>
      <c r="B729" s="393"/>
      <c r="C729" s="393"/>
      <c r="D729" s="393"/>
      <c r="E729" s="393"/>
      <c r="F729" s="393"/>
      <c r="G729" s="682"/>
      <c r="H729" s="682"/>
      <c r="I729" s="682"/>
      <c r="J729" s="682"/>
      <c r="K729" s="682"/>
      <c r="L729" s="682"/>
      <c r="M729" s="682"/>
      <c r="N729" s="682"/>
      <c r="O729" s="683"/>
      <c r="P729" s="684"/>
      <c r="Q729" s="684"/>
      <c r="R729" s="684"/>
      <c r="S729" s="684"/>
      <c r="T729" s="683"/>
      <c r="U729" s="684"/>
      <c r="V729" s="684"/>
      <c r="W729" s="684"/>
      <c r="X729" s="684"/>
      <c r="Y729" s="684"/>
      <c r="Z729" s="684"/>
      <c r="AA729" s="684"/>
      <c r="AB729" s="684"/>
      <c r="AC729" s="684" t="e">
        <f t="shared" ref="AC729" si="72">(AC728/AB728-1)*100</f>
        <v>#DIV/0!</v>
      </c>
      <c r="AD729" s="684">
        <f t="shared" ref="AD729" si="73">(AD728/AC728-1)*100</f>
        <v>1.9749439120559487</v>
      </c>
      <c r="AE729" s="684">
        <f t="shared" ref="AE729" si="74">(AE728/AD728-1)*100</f>
        <v>-0.42094173793992828</v>
      </c>
      <c r="AF729" s="684">
        <f t="shared" ref="AF729" si="75">(AF728/AE728-1)*100</f>
        <v>2.9335114811884555</v>
      </c>
      <c r="AG729" s="684">
        <f t="shared" ref="AG729" si="76">(AG728/AF728-1)*100</f>
        <v>3.3412115989925661</v>
      </c>
      <c r="AH729" s="684">
        <f t="shared" ref="AH729" si="77">(AH728/AG728-1)*100</f>
        <v>3.7664751134422358</v>
      </c>
      <c r="AI729" s="684">
        <f t="shared" ref="AI729" si="78">(AI728/AH728-1)*100</f>
        <v>4.0614820216108294</v>
      </c>
      <c r="AJ729" s="684">
        <f t="shared" ref="AJ729" si="79">(AJ728/AI728-1)*100</f>
        <v>4.6161847347306662</v>
      </c>
      <c r="AK729" s="684"/>
      <c r="AL729" s="684"/>
      <c r="AM729" s="684"/>
      <c r="AN729" s="684"/>
    </row>
    <row r="730" spans="1:40" s="9" customFormat="1" ht="12.5">
      <c r="A730" s="389"/>
      <c r="B730" s="389"/>
      <c r="C730" s="389"/>
      <c r="D730" s="389"/>
      <c r="E730" s="389"/>
      <c r="F730" s="389"/>
      <c r="G730" s="676"/>
      <c r="H730" s="676"/>
      <c r="I730" s="676"/>
      <c r="J730" s="676"/>
      <c r="K730" s="676"/>
      <c r="L730" s="676"/>
      <c r="M730" s="676"/>
      <c r="N730" s="676"/>
      <c r="O730" s="674"/>
      <c r="P730" s="674"/>
      <c r="Q730" s="674"/>
      <c r="R730" s="674"/>
      <c r="S730" s="674"/>
      <c r="T730" s="674"/>
      <c r="U730" s="674"/>
      <c r="V730" s="674"/>
      <c r="W730" s="674"/>
      <c r="X730" s="674"/>
      <c r="Y730" s="674"/>
      <c r="Z730" s="674"/>
      <c r="AA730" s="674"/>
      <c r="AB730" s="674"/>
      <c r="AC730" s="674"/>
      <c r="AD730" s="674"/>
      <c r="AE730" s="674"/>
      <c r="AF730" s="674"/>
      <c r="AG730" s="674"/>
      <c r="AH730" s="674"/>
      <c r="AI730" s="674"/>
      <c r="AJ730" s="674"/>
      <c r="AK730" s="674"/>
      <c r="AL730" s="674"/>
      <c r="AM730" s="674"/>
      <c r="AN730" s="674"/>
    </row>
    <row r="731" spans="1:40" s="9" customFormat="1" ht="20">
      <c r="A731" s="369" t="s">
        <v>292</v>
      </c>
      <c r="B731" s="358"/>
      <c r="C731" s="358"/>
      <c r="D731" s="358"/>
      <c r="E731" s="358"/>
      <c r="F731" s="358"/>
      <c r="G731" s="359"/>
      <c r="H731" s="359"/>
      <c r="I731" s="359"/>
      <c r="J731" s="359"/>
      <c r="K731" s="359"/>
      <c r="L731" s="359"/>
      <c r="M731" s="359"/>
      <c r="N731" s="359"/>
      <c r="O731" s="360"/>
      <c r="P731" s="360"/>
      <c r="Q731" s="360"/>
      <c r="R731" s="360"/>
      <c r="S731" s="360"/>
      <c r="T731" s="360"/>
      <c r="U731" s="360"/>
      <c r="V731" s="360"/>
      <c r="W731" s="360"/>
      <c r="X731" s="360"/>
      <c r="Y731" s="360"/>
      <c r="Z731" s="360"/>
      <c r="AA731" s="361"/>
      <c r="AB731" s="360"/>
      <c r="AC731" s="360"/>
      <c r="AD731" s="360"/>
      <c r="AE731" s="360"/>
      <c r="AF731" s="360"/>
      <c r="AG731" s="360"/>
      <c r="AH731" s="360"/>
      <c r="AI731" s="360"/>
      <c r="AJ731" s="360"/>
      <c r="AK731" s="360"/>
      <c r="AL731" s="360"/>
      <c r="AM731" s="360"/>
      <c r="AN731" s="360"/>
    </row>
    <row r="732" spans="1:40" s="9" customFormat="1" ht="15.5">
      <c r="A732" s="373" t="s">
        <v>291</v>
      </c>
      <c r="B732" s="358"/>
      <c r="C732" s="358"/>
      <c r="D732" s="358"/>
      <c r="E732" s="358"/>
      <c r="F732" s="358"/>
      <c r="G732" s="359"/>
      <c r="H732" s="359"/>
      <c r="I732" s="359"/>
      <c r="J732" s="359"/>
      <c r="K732" s="359"/>
      <c r="L732" s="359"/>
      <c r="M732" s="359"/>
      <c r="N732" s="359"/>
      <c r="O732" s="360"/>
      <c r="P732" s="360"/>
      <c r="Q732" s="360"/>
      <c r="R732" s="360"/>
      <c r="S732" s="360"/>
      <c r="T732" s="360"/>
      <c r="U732" s="360"/>
      <c r="V732" s="360"/>
      <c r="W732" s="360"/>
      <c r="X732" s="360"/>
      <c r="Y732" s="360"/>
      <c r="Z732" s="360"/>
      <c r="AA732" s="361"/>
      <c r="AB732" s="360"/>
      <c r="AC732" s="360"/>
      <c r="AD732" s="360"/>
      <c r="AE732" s="360"/>
      <c r="AF732" s="360"/>
      <c r="AG732" s="360"/>
      <c r="AH732" s="360"/>
      <c r="AI732" s="360"/>
      <c r="AJ732" s="360"/>
      <c r="AK732" s="360"/>
      <c r="AL732" s="360"/>
      <c r="AM732" s="360"/>
      <c r="AN732" s="360"/>
    </row>
    <row r="733" spans="1:40" s="9" customFormat="1" ht="13">
      <c r="A733" s="375" t="s">
        <v>247</v>
      </c>
      <c r="B733" s="358"/>
      <c r="C733" s="358"/>
      <c r="D733" s="358"/>
      <c r="E733" s="358"/>
      <c r="F733" s="358"/>
      <c r="G733" s="359"/>
      <c r="H733" s="359"/>
      <c r="I733" s="359"/>
      <c r="J733" s="359"/>
      <c r="K733" s="359"/>
      <c r="L733" s="359"/>
      <c r="M733" s="359"/>
      <c r="N733" s="359"/>
      <c r="O733" s="360"/>
      <c r="P733" s="360"/>
      <c r="Q733" s="360"/>
      <c r="R733" s="360"/>
      <c r="S733" s="360"/>
      <c r="T733" s="360"/>
      <c r="U733" s="360"/>
      <c r="V733" s="360"/>
      <c r="W733" s="360"/>
      <c r="X733" s="360"/>
      <c r="Y733" s="360"/>
      <c r="Z733" s="360"/>
      <c r="AA733" s="360"/>
      <c r="AB733" s="360"/>
      <c r="AC733" s="360"/>
      <c r="AD733" s="360"/>
      <c r="AE733" s="360"/>
      <c r="AF733" s="360"/>
      <c r="AG733" s="360"/>
      <c r="AH733" s="360"/>
      <c r="AI733" s="360"/>
      <c r="AJ733" s="360"/>
      <c r="AK733" s="360"/>
      <c r="AL733" s="360"/>
      <c r="AM733" s="360"/>
      <c r="AN733" s="360"/>
    </row>
    <row r="734" spans="1:40" s="9" customFormat="1" ht="13">
      <c r="A734" s="375" t="s">
        <v>248</v>
      </c>
      <c r="B734" s="358"/>
      <c r="C734" s="358"/>
      <c r="D734" s="358"/>
      <c r="E734" s="358"/>
      <c r="F734" s="358"/>
      <c r="G734" s="359"/>
      <c r="H734" s="359"/>
      <c r="I734" s="359"/>
      <c r="J734" s="359"/>
      <c r="K734" s="359"/>
      <c r="L734" s="359"/>
      <c r="M734" s="359"/>
      <c r="N734" s="359"/>
      <c r="O734" s="360"/>
      <c r="P734" s="360"/>
      <c r="Q734" s="360"/>
      <c r="R734" s="360"/>
      <c r="S734" s="360"/>
      <c r="T734" s="360"/>
      <c r="U734" s="360"/>
      <c r="V734" s="360"/>
      <c r="W734" s="360"/>
      <c r="X734" s="360"/>
      <c r="Y734" s="360"/>
      <c r="Z734" s="360"/>
      <c r="AA734" s="361"/>
      <c r="AB734" s="360"/>
      <c r="AC734" s="360">
        <v>2016</v>
      </c>
      <c r="AD734" s="360">
        <v>2017</v>
      </c>
      <c r="AE734" s="360">
        <v>2018</v>
      </c>
      <c r="AF734" s="360">
        <v>2019</v>
      </c>
      <c r="AG734" s="360">
        <v>2020</v>
      </c>
      <c r="AH734" s="360">
        <v>2021</v>
      </c>
      <c r="AI734" s="360"/>
      <c r="AJ734" s="360"/>
      <c r="AK734" s="360"/>
      <c r="AL734" s="360"/>
      <c r="AM734" s="360"/>
      <c r="AN734" s="360"/>
    </row>
    <row r="735" spans="1:40" s="9" customFormat="1" ht="13">
      <c r="A735" s="362"/>
      <c r="B735" s="358"/>
      <c r="C735" s="358"/>
      <c r="D735" s="358"/>
      <c r="E735" s="358"/>
      <c r="F735" s="358"/>
      <c r="G735" s="359"/>
      <c r="H735" s="359"/>
      <c r="I735" s="359"/>
      <c r="J735" s="359"/>
      <c r="K735" s="359"/>
      <c r="L735" s="359"/>
      <c r="M735" s="359"/>
      <c r="N735" s="359"/>
      <c r="O735" s="360"/>
      <c r="P735" s="360"/>
      <c r="Q735" s="360"/>
      <c r="R735" s="360"/>
      <c r="S735" s="360"/>
      <c r="T735" s="360"/>
      <c r="U735" s="360"/>
      <c r="V735" s="360"/>
      <c r="W735" s="360"/>
      <c r="X735" s="360"/>
      <c r="Y735" s="360"/>
      <c r="Z735" s="360"/>
      <c r="AA735" s="361"/>
      <c r="AB735" s="360"/>
      <c r="AC735" s="360" t="s">
        <v>251</v>
      </c>
      <c r="AD735" s="360" t="s">
        <v>251</v>
      </c>
      <c r="AE735" s="360" t="s">
        <v>251</v>
      </c>
      <c r="AF735" s="360" t="s">
        <v>251</v>
      </c>
      <c r="AG735" s="360" t="s">
        <v>251</v>
      </c>
      <c r="AH735" s="360" t="s">
        <v>251</v>
      </c>
      <c r="AI735" s="360"/>
      <c r="AJ735" s="360"/>
      <c r="AK735" s="360"/>
      <c r="AL735" s="360"/>
      <c r="AM735" s="360"/>
      <c r="AN735" s="360"/>
    </row>
    <row r="736" spans="1:40" s="9" customFormat="1" ht="13">
      <c r="A736" s="376" t="s">
        <v>255</v>
      </c>
      <c r="B736" s="358"/>
      <c r="C736" s="358"/>
      <c r="D736" s="358"/>
      <c r="E736" s="358"/>
      <c r="F736" s="358"/>
      <c r="G736" s="359"/>
      <c r="H736" s="359"/>
      <c r="I736" s="359"/>
      <c r="J736" s="359"/>
      <c r="K736" s="359"/>
      <c r="L736" s="359"/>
      <c r="M736" s="359"/>
      <c r="N736" s="359"/>
      <c r="O736" s="360"/>
      <c r="P736" s="360"/>
      <c r="Q736" s="360"/>
      <c r="R736" s="360"/>
      <c r="S736" s="360"/>
      <c r="T736" s="360"/>
      <c r="U736" s="360"/>
      <c r="V736" s="360"/>
      <c r="W736" s="360"/>
      <c r="X736" s="360"/>
      <c r="Y736" s="360"/>
      <c r="Z736" s="360"/>
      <c r="AA736" s="361"/>
      <c r="AB736" s="360"/>
      <c r="AC736" s="360"/>
      <c r="AD736" s="360"/>
      <c r="AE736" s="360"/>
      <c r="AF736" s="360"/>
      <c r="AG736" s="360"/>
      <c r="AH736" s="360"/>
      <c r="AI736" s="360"/>
      <c r="AJ736" s="360"/>
      <c r="AK736" s="360"/>
      <c r="AL736" s="360"/>
      <c r="AM736" s="360"/>
      <c r="AN736" s="360"/>
    </row>
    <row r="737" spans="1:40" s="9" customFormat="1" ht="13">
      <c r="A737" s="389" t="s">
        <v>256</v>
      </c>
      <c r="B737" s="358"/>
      <c r="C737" s="358"/>
      <c r="D737" s="358"/>
      <c r="E737" s="358"/>
      <c r="F737" s="358"/>
      <c r="G737" s="359"/>
      <c r="H737" s="359"/>
      <c r="I737" s="359"/>
      <c r="J737" s="359"/>
      <c r="K737" s="359"/>
      <c r="L737" s="359"/>
      <c r="M737" s="359"/>
      <c r="N737" s="359"/>
      <c r="O737" s="360"/>
      <c r="P737" s="360"/>
      <c r="Q737" s="360"/>
      <c r="R737" s="360"/>
      <c r="S737" s="360"/>
      <c r="T737" s="360"/>
      <c r="U737" s="360"/>
      <c r="V737" s="360"/>
      <c r="W737" s="360"/>
      <c r="X737" s="360"/>
      <c r="Y737" s="360"/>
      <c r="Z737" s="360"/>
      <c r="AA737" s="361"/>
      <c r="AB737" s="360"/>
      <c r="AC737" s="360">
        <v>12191.5</v>
      </c>
      <c r="AD737" s="360">
        <v>13382.7</v>
      </c>
      <c r="AE737" s="360">
        <v>14633.1</v>
      </c>
      <c r="AF737" s="360">
        <v>15793</v>
      </c>
      <c r="AG737" s="360">
        <v>17035.2</v>
      </c>
      <c r="AH737" s="360">
        <v>18341.099999999999</v>
      </c>
      <c r="AI737" s="360"/>
      <c r="AJ737" s="360"/>
      <c r="AK737" s="360"/>
      <c r="AL737" s="360"/>
      <c r="AM737" s="360"/>
      <c r="AN737" s="360"/>
    </row>
    <row r="738" spans="1:40" s="9" customFormat="1" ht="13">
      <c r="A738" s="389" t="s">
        <v>257</v>
      </c>
      <c r="B738" s="358"/>
      <c r="C738" s="358"/>
      <c r="D738" s="358"/>
      <c r="E738" s="358"/>
      <c r="F738" s="358"/>
      <c r="G738" s="359"/>
      <c r="H738" s="359"/>
      <c r="I738" s="359"/>
      <c r="J738" s="359"/>
      <c r="K738" s="359"/>
      <c r="L738" s="359"/>
      <c r="M738" s="359"/>
      <c r="N738" s="359"/>
      <c r="O738" s="360"/>
      <c r="P738" s="360"/>
      <c r="Q738" s="360"/>
      <c r="R738" s="360"/>
      <c r="S738" s="360"/>
      <c r="T738" s="360"/>
      <c r="U738" s="360"/>
      <c r="V738" s="360"/>
      <c r="W738" s="360"/>
      <c r="X738" s="360"/>
      <c r="Y738" s="360"/>
      <c r="Z738" s="360"/>
      <c r="AA738" s="361"/>
      <c r="AB738" s="360"/>
      <c r="AC738" s="360">
        <v>278.5</v>
      </c>
      <c r="AD738" s="360">
        <v>295.2</v>
      </c>
      <c r="AE738" s="360">
        <v>311.39999999999998</v>
      </c>
      <c r="AF738" s="360">
        <v>324.60000000000002</v>
      </c>
      <c r="AG738" s="360">
        <v>338.4</v>
      </c>
      <c r="AH738" s="360">
        <v>353.3</v>
      </c>
      <c r="AI738" s="360"/>
      <c r="AJ738" s="360"/>
      <c r="AK738" s="360"/>
      <c r="AL738" s="360"/>
      <c r="AM738" s="360"/>
      <c r="AN738" s="360"/>
    </row>
    <row r="739" spans="1:40" s="9" customFormat="1" ht="13">
      <c r="A739" s="389" t="s">
        <v>258</v>
      </c>
      <c r="B739" s="358"/>
      <c r="C739" s="358"/>
      <c r="D739" s="358"/>
      <c r="E739" s="358"/>
      <c r="F739" s="358"/>
      <c r="G739" s="359"/>
      <c r="H739" s="359"/>
      <c r="I739" s="359"/>
      <c r="J739" s="359"/>
      <c r="K739" s="359"/>
      <c r="L739" s="359"/>
      <c r="M739" s="359"/>
      <c r="N739" s="359"/>
      <c r="O739" s="360"/>
      <c r="P739" s="360"/>
      <c r="Q739" s="360"/>
      <c r="R739" s="360"/>
      <c r="S739" s="360"/>
      <c r="T739" s="360"/>
      <c r="U739" s="360"/>
      <c r="V739" s="360"/>
      <c r="W739" s="360"/>
      <c r="X739" s="360"/>
      <c r="Y739" s="360"/>
      <c r="Z739" s="360"/>
      <c r="AA739" s="361"/>
      <c r="AB739" s="360"/>
      <c r="AC739" s="360">
        <v>4377.7</v>
      </c>
      <c r="AD739" s="360">
        <v>4533.5</v>
      </c>
      <c r="AE739" s="360">
        <v>4699.1000000000004</v>
      </c>
      <c r="AF739" s="360">
        <v>4865.5</v>
      </c>
      <c r="AG739" s="360">
        <v>5033.3999999999996</v>
      </c>
      <c r="AH739" s="360">
        <v>5191.8999999999996</v>
      </c>
      <c r="AI739" s="360"/>
      <c r="AJ739" s="360"/>
      <c r="AK739" s="360"/>
      <c r="AL739" s="360"/>
      <c r="AM739" s="360"/>
      <c r="AN739" s="360"/>
    </row>
    <row r="740" spans="1:40" s="9" customFormat="1" ht="13">
      <c r="A740" s="389" t="s">
        <v>259</v>
      </c>
      <c r="B740" s="358"/>
      <c r="C740" s="358"/>
      <c r="D740" s="358"/>
      <c r="E740" s="358"/>
      <c r="F740" s="358"/>
      <c r="G740" s="359"/>
      <c r="H740" s="359"/>
      <c r="I740" s="359"/>
      <c r="J740" s="359"/>
      <c r="K740" s="359"/>
      <c r="L740" s="359"/>
      <c r="M740" s="359"/>
      <c r="N740" s="359"/>
      <c r="O740" s="360"/>
      <c r="P740" s="360"/>
      <c r="Q740" s="360"/>
      <c r="R740" s="360"/>
      <c r="S740" s="360"/>
      <c r="T740" s="360"/>
      <c r="U740" s="360"/>
      <c r="V740" s="360"/>
      <c r="W740" s="360"/>
      <c r="X740" s="360"/>
      <c r="Y740" s="360"/>
      <c r="Z740" s="360"/>
      <c r="AA740" s="361"/>
      <c r="AB740" s="360"/>
      <c r="AC740" s="360">
        <v>3.1</v>
      </c>
      <c r="AD740" s="360">
        <v>3.6</v>
      </c>
      <c r="AE740" s="360">
        <v>3.7</v>
      </c>
      <c r="AF740" s="360">
        <v>3.5</v>
      </c>
      <c r="AG740" s="360">
        <v>3.5</v>
      </c>
      <c r="AH740" s="360">
        <v>3.1</v>
      </c>
      <c r="AI740" s="360"/>
      <c r="AJ740" s="360"/>
      <c r="AK740" s="360"/>
      <c r="AL740" s="360"/>
      <c r="AM740" s="360"/>
      <c r="AN740" s="360"/>
    </row>
    <row r="741" spans="1:40" s="9" customFormat="1" ht="13">
      <c r="A741" s="376"/>
      <c r="B741" s="358"/>
      <c r="C741" s="358"/>
      <c r="D741" s="358"/>
      <c r="E741" s="358"/>
      <c r="F741" s="358"/>
      <c r="G741" s="359"/>
      <c r="H741" s="359"/>
      <c r="I741" s="359"/>
      <c r="J741" s="359"/>
      <c r="K741" s="359"/>
      <c r="L741" s="359"/>
      <c r="M741" s="359"/>
      <c r="N741" s="359"/>
      <c r="O741" s="360"/>
      <c r="P741" s="360"/>
      <c r="Q741" s="360"/>
      <c r="R741" s="360"/>
      <c r="S741" s="360"/>
      <c r="T741" s="360"/>
      <c r="U741" s="360"/>
      <c r="V741" s="360"/>
      <c r="W741" s="360"/>
      <c r="X741" s="360"/>
      <c r="Y741" s="360"/>
      <c r="Z741" s="360"/>
      <c r="AA741" s="361"/>
      <c r="AB741" s="360"/>
      <c r="AC741" s="360"/>
      <c r="AD741" s="360"/>
      <c r="AE741" s="360"/>
      <c r="AF741" s="360"/>
      <c r="AG741" s="360"/>
      <c r="AH741" s="360"/>
      <c r="AI741" s="360"/>
      <c r="AJ741" s="360"/>
      <c r="AK741" s="360"/>
      <c r="AL741" s="360"/>
      <c r="AM741" s="360"/>
      <c r="AN741" s="360"/>
    </row>
    <row r="742" spans="1:40" s="9" customFormat="1" ht="13">
      <c r="A742" s="376" t="s">
        <v>260</v>
      </c>
      <c r="B742" s="358"/>
      <c r="C742" s="358"/>
      <c r="D742" s="358"/>
      <c r="E742" s="358"/>
      <c r="F742" s="358"/>
      <c r="G742" s="359"/>
      <c r="H742" s="359"/>
      <c r="I742" s="359"/>
      <c r="J742" s="359"/>
      <c r="K742" s="359"/>
      <c r="L742" s="359"/>
      <c r="M742" s="359"/>
      <c r="N742" s="359"/>
      <c r="O742" s="360"/>
      <c r="P742" s="360"/>
      <c r="Q742" s="360"/>
      <c r="R742" s="360"/>
      <c r="S742" s="360"/>
      <c r="T742" s="360"/>
      <c r="U742" s="360"/>
      <c r="V742" s="360"/>
      <c r="W742" s="360"/>
      <c r="X742" s="360"/>
      <c r="Y742" s="360"/>
      <c r="Z742" s="360"/>
      <c r="AA742" s="361"/>
      <c r="AB742" s="360"/>
      <c r="AC742" s="360"/>
      <c r="AD742" s="360"/>
      <c r="AE742" s="360"/>
      <c r="AF742" s="360"/>
      <c r="AG742" s="360"/>
      <c r="AH742" s="360"/>
      <c r="AI742" s="360"/>
      <c r="AJ742" s="360"/>
      <c r="AK742" s="360"/>
      <c r="AL742" s="360"/>
      <c r="AM742" s="360"/>
      <c r="AN742" s="360"/>
    </row>
    <row r="743" spans="1:40" s="9" customFormat="1" ht="13">
      <c r="A743" s="389" t="s">
        <v>256</v>
      </c>
      <c r="B743" s="358"/>
      <c r="C743" s="358"/>
      <c r="D743" s="358"/>
      <c r="E743" s="358"/>
      <c r="F743" s="358"/>
      <c r="G743" s="359"/>
      <c r="H743" s="359"/>
      <c r="I743" s="359"/>
      <c r="J743" s="359"/>
      <c r="K743" s="359"/>
      <c r="L743" s="359"/>
      <c r="M743" s="359"/>
      <c r="N743" s="359"/>
      <c r="O743" s="360"/>
      <c r="P743" s="360"/>
      <c r="Q743" s="360"/>
      <c r="R743" s="360"/>
      <c r="S743" s="360"/>
      <c r="T743" s="360"/>
      <c r="U743" s="360"/>
      <c r="V743" s="360"/>
      <c r="W743" s="360"/>
      <c r="X743" s="360"/>
      <c r="Y743" s="360"/>
      <c r="Z743" s="360"/>
      <c r="AA743" s="361"/>
      <c r="AB743" s="360"/>
      <c r="AC743" s="360">
        <v>9844.6</v>
      </c>
      <c r="AD743" s="360">
        <v>11369.4</v>
      </c>
      <c r="AE743" s="360">
        <v>12138.9</v>
      </c>
      <c r="AF743" s="360">
        <v>12354.7</v>
      </c>
      <c r="AG743" s="360">
        <v>12727.5</v>
      </c>
      <c r="AH743" s="360">
        <v>13013.7</v>
      </c>
      <c r="AI743" s="360"/>
      <c r="AJ743" s="360"/>
      <c r="AK743" s="360"/>
      <c r="AL743" s="360"/>
      <c r="AM743" s="360"/>
      <c r="AN743" s="360"/>
    </row>
    <row r="744" spans="1:40" s="9" customFormat="1" ht="13">
      <c r="A744" s="389" t="s">
        <v>257</v>
      </c>
      <c r="B744" s="358"/>
      <c r="C744" s="358"/>
      <c r="D744" s="358"/>
      <c r="E744" s="358"/>
      <c r="F744" s="358"/>
      <c r="G744" s="359"/>
      <c r="H744" s="359"/>
      <c r="I744" s="359"/>
      <c r="J744" s="359"/>
      <c r="K744" s="359"/>
      <c r="L744" s="359"/>
      <c r="M744" s="359"/>
      <c r="N744" s="359"/>
      <c r="O744" s="360"/>
      <c r="P744" s="360"/>
      <c r="Q744" s="360"/>
      <c r="R744" s="360"/>
      <c r="S744" s="360"/>
      <c r="T744" s="360"/>
      <c r="U744" s="360"/>
      <c r="V744" s="360"/>
      <c r="W744" s="360"/>
      <c r="X744" s="360"/>
      <c r="Y744" s="360"/>
      <c r="Z744" s="360"/>
      <c r="AA744" s="361"/>
      <c r="AB744" s="360"/>
      <c r="AC744" s="360">
        <v>277.3</v>
      </c>
      <c r="AD744" s="360">
        <v>322.89999999999998</v>
      </c>
      <c r="AE744" s="360">
        <v>346.6</v>
      </c>
      <c r="AF744" s="360">
        <v>354.8</v>
      </c>
      <c r="AG744" s="360">
        <v>366.9</v>
      </c>
      <c r="AH744" s="360">
        <v>375.5</v>
      </c>
      <c r="AI744" s="360"/>
      <c r="AJ744" s="360"/>
      <c r="AK744" s="360"/>
      <c r="AL744" s="360"/>
      <c r="AM744" s="360"/>
      <c r="AN744" s="360"/>
    </row>
    <row r="745" spans="1:40" s="9" customFormat="1" ht="13">
      <c r="A745" s="389" t="s">
        <v>258</v>
      </c>
      <c r="B745" s="358"/>
      <c r="C745" s="358"/>
      <c r="D745" s="358"/>
      <c r="E745" s="358"/>
      <c r="F745" s="358"/>
      <c r="G745" s="359"/>
      <c r="H745" s="359"/>
      <c r="I745" s="359"/>
      <c r="J745" s="359"/>
      <c r="K745" s="359"/>
      <c r="L745" s="359"/>
      <c r="M745" s="359"/>
      <c r="N745" s="359"/>
      <c r="O745" s="360"/>
      <c r="P745" s="360"/>
      <c r="Q745" s="360"/>
      <c r="R745" s="360"/>
      <c r="S745" s="360"/>
      <c r="T745" s="360"/>
      <c r="U745" s="360"/>
      <c r="V745" s="360"/>
      <c r="W745" s="360"/>
      <c r="X745" s="360"/>
      <c r="Y745" s="360"/>
      <c r="Z745" s="360"/>
      <c r="AA745" s="361"/>
      <c r="AB745" s="360"/>
      <c r="AC745" s="360">
        <v>3550</v>
      </c>
      <c r="AD745" s="360">
        <v>3520.8</v>
      </c>
      <c r="AE745" s="360">
        <v>3501.8</v>
      </c>
      <c r="AF745" s="360">
        <v>3481.9</v>
      </c>
      <c r="AG745" s="360">
        <v>3469.1</v>
      </c>
      <c r="AH745" s="360">
        <v>3465.4</v>
      </c>
      <c r="AI745" s="360"/>
      <c r="AJ745" s="360"/>
      <c r="AK745" s="360"/>
      <c r="AL745" s="360"/>
      <c r="AM745" s="360"/>
      <c r="AN745" s="360"/>
    </row>
    <row r="746" spans="1:40" s="9" customFormat="1" ht="13">
      <c r="A746" s="389" t="s">
        <v>259</v>
      </c>
      <c r="B746" s="358"/>
      <c r="C746" s="358"/>
      <c r="D746" s="358"/>
      <c r="E746" s="358"/>
      <c r="F746" s="358"/>
      <c r="G746" s="359"/>
      <c r="H746" s="359"/>
      <c r="I746" s="359"/>
      <c r="J746" s="359"/>
      <c r="K746" s="359"/>
      <c r="L746" s="359"/>
      <c r="M746" s="359"/>
      <c r="N746" s="359"/>
      <c r="O746" s="360"/>
      <c r="P746" s="360"/>
      <c r="Q746" s="360"/>
      <c r="R746" s="360"/>
      <c r="S746" s="360"/>
      <c r="T746" s="360"/>
      <c r="U746" s="360"/>
      <c r="V746" s="360"/>
      <c r="W746" s="360"/>
      <c r="X746" s="360"/>
      <c r="Y746" s="360"/>
      <c r="Z746" s="360"/>
      <c r="AA746" s="361"/>
      <c r="AB746" s="360"/>
      <c r="AC746" s="360">
        <v>-1.3</v>
      </c>
      <c r="AD746" s="360">
        <v>-0.8</v>
      </c>
      <c r="AE746" s="360">
        <v>-0.5</v>
      </c>
      <c r="AF746" s="360">
        <v>-0.6</v>
      </c>
      <c r="AG746" s="360">
        <v>-0.4</v>
      </c>
      <c r="AH746" s="360">
        <v>-0.1</v>
      </c>
      <c r="AI746" s="360"/>
      <c r="AJ746" s="360"/>
      <c r="AK746" s="360"/>
      <c r="AL746" s="360"/>
      <c r="AM746" s="360"/>
      <c r="AN746" s="360"/>
    </row>
    <row r="747" spans="1:40" s="9" customFormat="1" ht="13">
      <c r="A747" s="376"/>
      <c r="B747" s="358"/>
      <c r="C747" s="358"/>
      <c r="D747" s="358"/>
      <c r="E747" s="358"/>
      <c r="F747" s="358"/>
      <c r="G747" s="359"/>
      <c r="H747" s="359"/>
      <c r="I747" s="359"/>
      <c r="J747" s="359"/>
      <c r="K747" s="359"/>
      <c r="L747" s="359"/>
      <c r="M747" s="359"/>
      <c r="N747" s="359"/>
      <c r="O747" s="360"/>
      <c r="P747" s="360"/>
      <c r="Q747" s="360"/>
      <c r="R747" s="360"/>
      <c r="S747" s="360"/>
      <c r="T747" s="360"/>
      <c r="U747" s="360"/>
      <c r="V747" s="360"/>
      <c r="W747" s="360"/>
      <c r="X747" s="360"/>
      <c r="Y747" s="360"/>
      <c r="Z747" s="360"/>
      <c r="AA747" s="361"/>
      <c r="AB747" s="360"/>
      <c r="AC747" s="360"/>
      <c r="AD747" s="360"/>
      <c r="AE747" s="360"/>
      <c r="AF747" s="360"/>
      <c r="AG747" s="360"/>
      <c r="AH747" s="360"/>
      <c r="AI747" s="360"/>
      <c r="AJ747" s="360"/>
      <c r="AK747" s="360"/>
      <c r="AL747" s="360"/>
      <c r="AM747" s="360"/>
      <c r="AN747" s="360"/>
    </row>
    <row r="748" spans="1:40" s="9" customFormat="1" ht="13">
      <c r="A748" s="376" t="s">
        <v>261</v>
      </c>
      <c r="B748" s="358"/>
      <c r="C748" s="358"/>
      <c r="D748" s="358"/>
      <c r="E748" s="358"/>
      <c r="F748" s="358"/>
      <c r="G748" s="359"/>
      <c r="H748" s="359"/>
      <c r="I748" s="359"/>
      <c r="J748" s="359"/>
      <c r="K748" s="359"/>
      <c r="L748" s="359"/>
      <c r="M748" s="359"/>
      <c r="N748" s="359"/>
      <c r="O748" s="360"/>
      <c r="P748" s="360"/>
      <c r="Q748" s="360"/>
      <c r="R748" s="360"/>
      <c r="S748" s="360"/>
      <c r="T748" s="360"/>
      <c r="U748" s="360"/>
      <c r="V748" s="360"/>
      <c r="W748" s="360"/>
      <c r="X748" s="360"/>
      <c r="Y748" s="360"/>
      <c r="Z748" s="360"/>
      <c r="AA748" s="361"/>
      <c r="AB748" s="360"/>
      <c r="AC748" s="360"/>
      <c r="AD748" s="360"/>
      <c r="AE748" s="360"/>
      <c r="AF748" s="360"/>
      <c r="AG748" s="360"/>
      <c r="AH748" s="360"/>
      <c r="AI748" s="360"/>
      <c r="AJ748" s="360"/>
      <c r="AK748" s="360"/>
      <c r="AL748" s="360"/>
      <c r="AM748" s="360"/>
      <c r="AN748" s="360"/>
    </row>
    <row r="749" spans="1:40" s="9" customFormat="1" ht="13">
      <c r="A749" s="389" t="s">
        <v>256</v>
      </c>
      <c r="B749" s="358"/>
      <c r="C749" s="358"/>
      <c r="D749" s="358"/>
      <c r="E749" s="358"/>
      <c r="F749" s="358"/>
      <c r="G749" s="359"/>
      <c r="H749" s="359"/>
      <c r="I749" s="359"/>
      <c r="J749" s="359"/>
      <c r="K749" s="359"/>
      <c r="L749" s="359"/>
      <c r="M749" s="359"/>
      <c r="N749" s="359"/>
      <c r="O749" s="360"/>
      <c r="P749" s="360"/>
      <c r="Q749" s="360"/>
      <c r="R749" s="360"/>
      <c r="S749" s="360"/>
      <c r="T749" s="360"/>
      <c r="U749" s="360"/>
      <c r="V749" s="360"/>
      <c r="W749" s="360"/>
      <c r="X749" s="360"/>
      <c r="Y749" s="360"/>
      <c r="Z749" s="360"/>
      <c r="AA749" s="361"/>
      <c r="AB749" s="360"/>
      <c r="AC749" s="360">
        <v>4034.3</v>
      </c>
      <c r="AD749" s="360">
        <v>4813.3</v>
      </c>
      <c r="AE749" s="360">
        <v>4973.7</v>
      </c>
      <c r="AF749" s="360">
        <v>4878.5</v>
      </c>
      <c r="AG749" s="360">
        <v>4966.6000000000004</v>
      </c>
      <c r="AH749" s="360">
        <v>5171.3</v>
      </c>
      <c r="AI749" s="360"/>
      <c r="AJ749" s="360"/>
      <c r="AK749" s="360"/>
      <c r="AL749" s="360"/>
      <c r="AM749" s="360"/>
      <c r="AN749" s="360"/>
    </row>
    <row r="750" spans="1:40" s="9" customFormat="1" ht="13">
      <c r="A750" s="389" t="s">
        <v>257</v>
      </c>
      <c r="B750" s="358"/>
      <c r="C750" s="358"/>
      <c r="D750" s="358"/>
      <c r="E750" s="358"/>
      <c r="F750" s="358"/>
      <c r="G750" s="359"/>
      <c r="H750" s="359"/>
      <c r="I750" s="359"/>
      <c r="J750" s="359"/>
      <c r="K750" s="359"/>
      <c r="L750" s="359"/>
      <c r="M750" s="359"/>
      <c r="N750" s="359"/>
      <c r="O750" s="360"/>
      <c r="P750" s="360"/>
      <c r="Q750" s="360"/>
      <c r="R750" s="360"/>
      <c r="S750" s="360"/>
      <c r="T750" s="360"/>
      <c r="U750" s="360"/>
      <c r="V750" s="360"/>
      <c r="W750" s="360"/>
      <c r="X750" s="360"/>
      <c r="Y750" s="360"/>
      <c r="Z750" s="360"/>
      <c r="AA750" s="361"/>
      <c r="AB750" s="360"/>
      <c r="AC750" s="360">
        <v>549.9</v>
      </c>
      <c r="AD750" s="360">
        <v>564.29999999999995</v>
      </c>
      <c r="AE750" s="360">
        <v>574.5</v>
      </c>
      <c r="AF750" s="360">
        <v>555.5</v>
      </c>
      <c r="AG750" s="360">
        <v>568.4</v>
      </c>
      <c r="AH750" s="360">
        <v>586.79999999999995</v>
      </c>
      <c r="AI750" s="360"/>
      <c r="AJ750" s="360"/>
      <c r="AK750" s="360"/>
      <c r="AL750" s="360"/>
      <c r="AM750" s="360"/>
      <c r="AN750" s="360"/>
    </row>
    <row r="751" spans="1:40" s="9" customFormat="1" ht="13">
      <c r="A751" s="389" t="s">
        <v>258</v>
      </c>
      <c r="B751" s="358"/>
      <c r="C751" s="358"/>
      <c r="D751" s="358"/>
      <c r="E751" s="358"/>
      <c r="F751" s="358"/>
      <c r="G751" s="359"/>
      <c r="H751" s="359"/>
      <c r="I751" s="359"/>
      <c r="J751" s="359"/>
      <c r="K751" s="359"/>
      <c r="L751" s="359"/>
      <c r="M751" s="359"/>
      <c r="N751" s="359"/>
      <c r="O751" s="360"/>
      <c r="P751" s="360"/>
      <c r="Q751" s="360"/>
      <c r="R751" s="360"/>
      <c r="S751" s="360"/>
      <c r="T751" s="360"/>
      <c r="U751" s="360"/>
      <c r="V751" s="360"/>
      <c r="W751" s="360"/>
      <c r="X751" s="360"/>
      <c r="Y751" s="360"/>
      <c r="Z751" s="360"/>
      <c r="AA751" s="361"/>
      <c r="AB751" s="360"/>
      <c r="AC751" s="360">
        <v>733.7</v>
      </c>
      <c r="AD751" s="360">
        <v>852.9</v>
      </c>
      <c r="AE751" s="360">
        <v>865.7</v>
      </c>
      <c r="AF751" s="360">
        <v>878.2</v>
      </c>
      <c r="AG751" s="360">
        <v>873.8</v>
      </c>
      <c r="AH751" s="360">
        <v>881.3</v>
      </c>
      <c r="AI751" s="360"/>
      <c r="AJ751" s="360"/>
      <c r="AK751" s="360"/>
      <c r="AL751" s="360"/>
      <c r="AM751" s="360"/>
      <c r="AN751" s="360"/>
    </row>
    <row r="752" spans="1:40" s="9" customFormat="1" ht="13">
      <c r="A752" s="389" t="s">
        <v>259</v>
      </c>
      <c r="B752" s="358"/>
      <c r="C752" s="358"/>
      <c r="D752" s="358"/>
      <c r="E752" s="358"/>
      <c r="F752" s="358"/>
      <c r="G752" s="359"/>
      <c r="H752" s="359"/>
      <c r="I752" s="359"/>
      <c r="J752" s="359"/>
      <c r="K752" s="359"/>
      <c r="L752" s="359"/>
      <c r="M752" s="359"/>
      <c r="N752" s="359"/>
      <c r="O752" s="360"/>
      <c r="P752" s="360"/>
      <c r="Q752" s="360"/>
      <c r="R752" s="360"/>
      <c r="S752" s="360"/>
      <c r="T752" s="360"/>
      <c r="U752" s="360"/>
      <c r="V752" s="360"/>
      <c r="W752" s="360"/>
      <c r="X752" s="360"/>
      <c r="Y752" s="360"/>
      <c r="Z752" s="360"/>
      <c r="AA752" s="361"/>
      <c r="AB752" s="360"/>
      <c r="AC752" s="360">
        <v>8.1999999999999993</v>
      </c>
      <c r="AD752" s="360">
        <v>16.3</v>
      </c>
      <c r="AE752" s="360">
        <v>1.5</v>
      </c>
      <c r="AF752" s="360">
        <v>1.5</v>
      </c>
      <c r="AG752" s="360">
        <v>-0.5</v>
      </c>
      <c r="AH752" s="360">
        <v>0.9</v>
      </c>
      <c r="AI752" s="360"/>
      <c r="AJ752" s="360"/>
      <c r="AK752" s="360"/>
      <c r="AL752" s="360"/>
      <c r="AM752" s="360"/>
      <c r="AN752" s="360"/>
    </row>
    <row r="753" spans="1:40" s="9" customFormat="1" ht="13">
      <c r="A753" s="376"/>
      <c r="B753" s="358"/>
      <c r="C753" s="358"/>
      <c r="D753" s="358"/>
      <c r="E753" s="358"/>
      <c r="F753" s="358"/>
      <c r="G753" s="359"/>
      <c r="H753" s="359"/>
      <c r="I753" s="359"/>
      <c r="J753" s="359"/>
      <c r="K753" s="359"/>
      <c r="L753" s="359"/>
      <c r="M753" s="359"/>
      <c r="N753" s="359"/>
      <c r="O753" s="360"/>
      <c r="P753" s="360"/>
      <c r="Q753" s="360"/>
      <c r="R753" s="360"/>
      <c r="S753" s="360"/>
      <c r="T753" s="360"/>
      <c r="U753" s="360"/>
      <c r="V753" s="360"/>
      <c r="W753" s="360"/>
      <c r="X753" s="360"/>
      <c r="Y753" s="360"/>
      <c r="Z753" s="360"/>
      <c r="AA753" s="361"/>
      <c r="AB753" s="360"/>
      <c r="AC753" s="360"/>
      <c r="AD753" s="360"/>
      <c r="AE753" s="360"/>
      <c r="AF753" s="360"/>
      <c r="AG753" s="360"/>
      <c r="AH753" s="360"/>
      <c r="AI753" s="360"/>
      <c r="AJ753" s="360"/>
      <c r="AK753" s="360"/>
      <c r="AL753" s="360"/>
      <c r="AM753" s="360"/>
      <c r="AN753" s="360"/>
    </row>
    <row r="754" spans="1:40" s="9" customFormat="1" ht="13">
      <c r="A754" s="376" t="s">
        <v>262</v>
      </c>
      <c r="B754" s="358"/>
      <c r="C754" s="358"/>
      <c r="D754" s="358"/>
      <c r="E754" s="358"/>
      <c r="F754" s="358"/>
      <c r="G754" s="359"/>
      <c r="H754" s="359"/>
      <c r="I754" s="359"/>
      <c r="J754" s="359"/>
      <c r="K754" s="359"/>
      <c r="L754" s="359"/>
      <c r="M754" s="359"/>
      <c r="N754" s="359"/>
      <c r="O754" s="360"/>
      <c r="P754" s="360"/>
      <c r="Q754" s="360"/>
      <c r="R754" s="360"/>
      <c r="S754" s="360"/>
      <c r="T754" s="360"/>
      <c r="U754" s="360"/>
      <c r="V754" s="360"/>
      <c r="W754" s="360"/>
      <c r="X754" s="360"/>
      <c r="Y754" s="360"/>
      <c r="Z754" s="360"/>
      <c r="AA754" s="361"/>
      <c r="AB754" s="360"/>
      <c r="AC754" s="360"/>
      <c r="AD754" s="360"/>
      <c r="AE754" s="360"/>
      <c r="AF754" s="360"/>
      <c r="AG754" s="360"/>
      <c r="AH754" s="360"/>
      <c r="AI754" s="360"/>
      <c r="AJ754" s="360"/>
      <c r="AK754" s="360"/>
      <c r="AL754" s="360"/>
      <c r="AM754" s="360"/>
      <c r="AN754" s="360"/>
    </row>
    <row r="755" spans="1:40" s="9" customFormat="1" ht="13">
      <c r="A755" s="389" t="s">
        <v>256</v>
      </c>
      <c r="B755" s="358"/>
      <c r="C755" s="358"/>
      <c r="D755" s="358"/>
      <c r="E755" s="358"/>
      <c r="F755" s="358"/>
      <c r="G755" s="359"/>
      <c r="H755" s="359"/>
      <c r="I755" s="359"/>
      <c r="J755" s="359"/>
      <c r="K755" s="359"/>
      <c r="L755" s="359"/>
      <c r="M755" s="359"/>
      <c r="N755" s="359"/>
      <c r="O755" s="360"/>
      <c r="P755" s="360"/>
      <c r="Q755" s="360"/>
      <c r="R755" s="360"/>
      <c r="S755" s="360"/>
      <c r="T755" s="360"/>
      <c r="U755" s="360"/>
      <c r="V755" s="360"/>
      <c r="W755" s="360"/>
      <c r="X755" s="360"/>
      <c r="Y755" s="360"/>
      <c r="Z755" s="360"/>
      <c r="AA755" s="361"/>
      <c r="AB755" s="360"/>
      <c r="AC755" s="360">
        <v>3134.5</v>
      </c>
      <c r="AD755" s="360">
        <v>3453</v>
      </c>
      <c r="AE755" s="360">
        <v>3828.5</v>
      </c>
      <c r="AF755" s="360">
        <v>4204.8999999999996</v>
      </c>
      <c r="AG755" s="360">
        <v>4600.6000000000004</v>
      </c>
      <c r="AH755" s="360">
        <v>5025.3999999999996</v>
      </c>
      <c r="AI755" s="360"/>
      <c r="AJ755" s="360"/>
      <c r="AK755" s="360"/>
      <c r="AL755" s="360"/>
      <c r="AM755" s="360"/>
      <c r="AN755" s="360"/>
    </row>
    <row r="756" spans="1:40" s="9" customFormat="1" ht="13">
      <c r="A756" s="389" t="s">
        <v>257</v>
      </c>
      <c r="B756" s="358"/>
      <c r="C756" s="358"/>
      <c r="D756" s="358"/>
      <c r="E756" s="358"/>
      <c r="F756" s="358"/>
      <c r="G756" s="359"/>
      <c r="H756" s="359"/>
      <c r="I756" s="359"/>
      <c r="J756" s="359"/>
      <c r="K756" s="359"/>
      <c r="L756" s="359"/>
      <c r="M756" s="359"/>
      <c r="N756" s="359"/>
      <c r="O756" s="360"/>
      <c r="P756" s="360"/>
      <c r="Q756" s="360"/>
      <c r="R756" s="360"/>
      <c r="S756" s="360"/>
      <c r="T756" s="360"/>
      <c r="U756" s="360"/>
      <c r="V756" s="360"/>
      <c r="W756" s="360"/>
      <c r="X756" s="360"/>
      <c r="Y756" s="360"/>
      <c r="Z756" s="360"/>
      <c r="AA756" s="361"/>
      <c r="AB756" s="360"/>
      <c r="AC756" s="360">
        <v>256</v>
      </c>
      <c r="AD756" s="360">
        <v>273.8</v>
      </c>
      <c r="AE756" s="360">
        <v>291.89999999999998</v>
      </c>
      <c r="AF756" s="360">
        <v>308.3</v>
      </c>
      <c r="AG756" s="360">
        <v>324.3</v>
      </c>
      <c r="AH756" s="360">
        <v>340.6</v>
      </c>
      <c r="AI756" s="360"/>
      <c r="AJ756" s="360"/>
      <c r="AK756" s="360"/>
      <c r="AL756" s="360"/>
      <c r="AM756" s="360"/>
      <c r="AN756" s="360"/>
    </row>
    <row r="757" spans="1:40" s="9" customFormat="1" ht="13">
      <c r="A757" s="389" t="s">
        <v>258</v>
      </c>
      <c r="B757" s="358"/>
      <c r="C757" s="358"/>
      <c r="D757" s="358"/>
      <c r="E757" s="358"/>
      <c r="F757" s="358"/>
      <c r="G757" s="359"/>
      <c r="H757" s="359"/>
      <c r="I757" s="359"/>
      <c r="J757" s="359"/>
      <c r="K757" s="359"/>
      <c r="L757" s="359"/>
      <c r="M757" s="359"/>
      <c r="N757" s="359"/>
      <c r="O757" s="360"/>
      <c r="P757" s="360"/>
      <c r="Q757" s="360"/>
      <c r="R757" s="360"/>
      <c r="S757" s="360"/>
      <c r="T757" s="360"/>
      <c r="U757" s="360"/>
      <c r="V757" s="360"/>
      <c r="W757" s="360"/>
      <c r="X757" s="360"/>
      <c r="Y757" s="360"/>
      <c r="Z757" s="360"/>
      <c r="AA757" s="361"/>
      <c r="AB757" s="360"/>
      <c r="AC757" s="360">
        <v>1224.4000000000001</v>
      </c>
      <c r="AD757" s="360">
        <v>1261.0999999999999</v>
      </c>
      <c r="AE757" s="360">
        <v>1311.6</v>
      </c>
      <c r="AF757" s="360">
        <v>1364</v>
      </c>
      <c r="AG757" s="360">
        <v>1418.6</v>
      </c>
      <c r="AH757" s="360">
        <v>1475.3</v>
      </c>
      <c r="AI757" s="360"/>
      <c r="AJ757" s="360"/>
      <c r="AK757" s="360"/>
      <c r="AL757" s="360"/>
      <c r="AM757" s="360"/>
      <c r="AN757" s="360"/>
    </row>
    <row r="758" spans="1:40" s="9" customFormat="1" ht="13">
      <c r="A758" s="389" t="s">
        <v>259</v>
      </c>
      <c r="B758" s="358"/>
      <c r="C758" s="358"/>
      <c r="D758" s="358"/>
      <c r="E758" s="358"/>
      <c r="F758" s="358"/>
      <c r="G758" s="359"/>
      <c r="H758" s="359"/>
      <c r="I758" s="359"/>
      <c r="J758" s="359"/>
      <c r="K758" s="359"/>
      <c r="L758" s="359"/>
      <c r="M758" s="359"/>
      <c r="N758" s="359"/>
      <c r="O758" s="360"/>
      <c r="P758" s="360"/>
      <c r="Q758" s="360"/>
      <c r="R758" s="360"/>
      <c r="S758" s="360"/>
      <c r="T758" s="360"/>
      <c r="U758" s="360"/>
      <c r="V758" s="360"/>
      <c r="W758" s="360"/>
      <c r="X758" s="360"/>
      <c r="Y758" s="360"/>
      <c r="Z758" s="360"/>
      <c r="AA758" s="361"/>
      <c r="AB758" s="360"/>
      <c r="AC758" s="360">
        <v>2</v>
      </c>
      <c r="AD758" s="360">
        <v>3</v>
      </c>
      <c r="AE758" s="360">
        <v>4</v>
      </c>
      <c r="AF758" s="360">
        <v>4</v>
      </c>
      <c r="AG758" s="360">
        <v>4</v>
      </c>
      <c r="AH758" s="360">
        <v>4</v>
      </c>
      <c r="AI758" s="360"/>
      <c r="AJ758" s="360"/>
      <c r="AK758" s="360"/>
      <c r="AL758" s="360"/>
      <c r="AM758" s="360"/>
      <c r="AN758" s="360"/>
    </row>
    <row r="759" spans="1:40" s="9" customFormat="1" ht="13">
      <c r="A759" s="376"/>
      <c r="B759" s="358"/>
      <c r="C759" s="358"/>
      <c r="D759" s="358"/>
      <c r="E759" s="358"/>
      <c r="F759" s="358"/>
      <c r="G759" s="359"/>
      <c r="H759" s="359"/>
      <c r="I759" s="359"/>
      <c r="J759" s="359"/>
      <c r="K759" s="359"/>
      <c r="L759" s="359"/>
      <c r="M759" s="359"/>
      <c r="N759" s="359"/>
      <c r="O759" s="360"/>
      <c r="P759" s="360"/>
      <c r="Q759" s="360"/>
      <c r="R759" s="360"/>
      <c r="S759" s="360"/>
      <c r="T759" s="360"/>
      <c r="U759" s="360"/>
      <c r="V759" s="360"/>
      <c r="W759" s="360"/>
      <c r="X759" s="360"/>
      <c r="Y759" s="360"/>
      <c r="Z759" s="360"/>
      <c r="AA759" s="361"/>
      <c r="AB759" s="360"/>
      <c r="AC759" s="360"/>
      <c r="AD759" s="360"/>
      <c r="AE759" s="360"/>
      <c r="AF759" s="360"/>
      <c r="AG759" s="360"/>
      <c r="AH759" s="360"/>
      <c r="AI759" s="360"/>
      <c r="AJ759" s="360"/>
      <c r="AK759" s="360"/>
      <c r="AL759" s="360"/>
      <c r="AM759" s="360"/>
      <c r="AN759" s="360"/>
    </row>
    <row r="760" spans="1:40" s="9" customFormat="1" ht="13">
      <c r="A760" s="376" t="s">
        <v>263</v>
      </c>
      <c r="B760" s="358"/>
      <c r="C760" s="358"/>
      <c r="D760" s="358"/>
      <c r="E760" s="358"/>
      <c r="F760" s="358"/>
      <c r="G760" s="359"/>
      <c r="H760" s="359"/>
      <c r="I760" s="359"/>
      <c r="J760" s="359"/>
      <c r="K760" s="359"/>
      <c r="L760" s="359"/>
      <c r="M760" s="359"/>
      <c r="N760" s="359"/>
      <c r="O760" s="360"/>
      <c r="P760" s="360"/>
      <c r="Q760" s="360"/>
      <c r="R760" s="360"/>
      <c r="S760" s="360"/>
      <c r="T760" s="360"/>
      <c r="U760" s="360"/>
      <c r="V760" s="360"/>
      <c r="W760" s="360"/>
      <c r="X760" s="360"/>
      <c r="Y760" s="360"/>
      <c r="Z760" s="360"/>
      <c r="AA760" s="361"/>
      <c r="AB760" s="360"/>
      <c r="AC760" s="360"/>
      <c r="AD760" s="360"/>
      <c r="AE760" s="360"/>
      <c r="AF760" s="360"/>
      <c r="AG760" s="360"/>
      <c r="AH760" s="360"/>
      <c r="AI760" s="360"/>
      <c r="AJ760" s="360"/>
      <c r="AK760" s="360"/>
      <c r="AL760" s="360"/>
      <c r="AM760" s="360"/>
      <c r="AN760" s="360"/>
    </row>
    <row r="761" spans="1:40" s="9" customFormat="1" ht="13">
      <c r="A761" s="389" t="s">
        <v>256</v>
      </c>
      <c r="B761" s="358"/>
      <c r="C761" s="358"/>
      <c r="D761" s="358"/>
      <c r="E761" s="358"/>
      <c r="F761" s="358"/>
      <c r="G761" s="359"/>
      <c r="H761" s="359"/>
      <c r="I761" s="359"/>
      <c r="J761" s="359"/>
      <c r="K761" s="359"/>
      <c r="L761" s="359"/>
      <c r="M761" s="359"/>
      <c r="N761" s="359"/>
      <c r="O761" s="360"/>
      <c r="P761" s="360"/>
      <c r="Q761" s="360"/>
      <c r="R761" s="360"/>
      <c r="S761" s="360"/>
      <c r="T761" s="360"/>
      <c r="U761" s="360"/>
      <c r="V761" s="360"/>
      <c r="W761" s="360"/>
      <c r="X761" s="360"/>
      <c r="Y761" s="360"/>
      <c r="Z761" s="360"/>
      <c r="AA761" s="361"/>
      <c r="AB761" s="360"/>
      <c r="AC761" s="360">
        <v>1084.7</v>
      </c>
      <c r="AD761" s="360">
        <v>1194.9000000000001</v>
      </c>
      <c r="AE761" s="360">
        <v>1312.1</v>
      </c>
      <c r="AF761" s="360">
        <v>1427.3</v>
      </c>
      <c r="AG761" s="360">
        <v>1546.6</v>
      </c>
      <c r="AH761" s="360">
        <v>1673.1</v>
      </c>
      <c r="AI761" s="360"/>
      <c r="AJ761" s="360"/>
      <c r="AK761" s="360"/>
      <c r="AL761" s="360"/>
      <c r="AM761" s="360"/>
      <c r="AN761" s="360"/>
    </row>
    <row r="762" spans="1:40" s="9" customFormat="1" ht="13">
      <c r="A762" s="389" t="s">
        <v>257</v>
      </c>
      <c r="B762" s="358"/>
      <c r="C762" s="358"/>
      <c r="D762" s="358"/>
      <c r="E762" s="358"/>
      <c r="F762" s="358"/>
      <c r="G762" s="359"/>
      <c r="H762" s="359"/>
      <c r="I762" s="359"/>
      <c r="J762" s="359"/>
      <c r="K762" s="359"/>
      <c r="L762" s="359"/>
      <c r="M762" s="359"/>
      <c r="N762" s="359"/>
      <c r="O762" s="360"/>
      <c r="P762" s="360"/>
      <c r="Q762" s="360"/>
      <c r="R762" s="360"/>
      <c r="S762" s="360"/>
      <c r="T762" s="360"/>
      <c r="U762" s="360"/>
      <c r="V762" s="360"/>
      <c r="W762" s="360"/>
      <c r="X762" s="360"/>
      <c r="Y762" s="360"/>
      <c r="Z762" s="360"/>
      <c r="AA762" s="361"/>
      <c r="AB762" s="360"/>
      <c r="AC762" s="360">
        <v>419.6</v>
      </c>
      <c r="AD762" s="360">
        <v>448.8</v>
      </c>
      <c r="AE762" s="360">
        <v>478.5</v>
      </c>
      <c r="AF762" s="360">
        <v>505.3</v>
      </c>
      <c r="AG762" s="360">
        <v>531.6</v>
      </c>
      <c r="AH762" s="360">
        <v>558.29999999999995</v>
      </c>
      <c r="AI762" s="360"/>
      <c r="AJ762" s="360"/>
      <c r="AK762" s="360"/>
      <c r="AL762" s="360"/>
      <c r="AM762" s="360"/>
      <c r="AN762" s="360"/>
    </row>
    <row r="763" spans="1:40" s="9" customFormat="1" ht="13">
      <c r="A763" s="389" t="s">
        <v>258</v>
      </c>
      <c r="B763" s="358"/>
      <c r="C763" s="358"/>
      <c r="D763" s="358"/>
      <c r="E763" s="358"/>
      <c r="F763" s="358"/>
      <c r="G763" s="359"/>
      <c r="H763" s="359"/>
      <c r="I763" s="359"/>
      <c r="J763" s="359"/>
      <c r="K763" s="359"/>
      <c r="L763" s="359"/>
      <c r="M763" s="359"/>
      <c r="N763" s="359"/>
      <c r="O763" s="360"/>
      <c r="P763" s="360"/>
      <c r="Q763" s="360"/>
      <c r="R763" s="360"/>
      <c r="S763" s="360"/>
      <c r="T763" s="360"/>
      <c r="U763" s="360"/>
      <c r="V763" s="360"/>
      <c r="W763" s="360"/>
      <c r="X763" s="360"/>
      <c r="Y763" s="360"/>
      <c r="Z763" s="360"/>
      <c r="AA763" s="361"/>
      <c r="AB763" s="360"/>
      <c r="AC763" s="360">
        <v>258.5</v>
      </c>
      <c r="AD763" s="360">
        <v>266.2</v>
      </c>
      <c r="AE763" s="360">
        <v>274.2</v>
      </c>
      <c r="AF763" s="360">
        <v>282.5</v>
      </c>
      <c r="AG763" s="360">
        <v>290.89999999999998</v>
      </c>
      <c r="AH763" s="360">
        <v>299.7</v>
      </c>
      <c r="AI763" s="360"/>
      <c r="AJ763" s="360"/>
      <c r="AK763" s="360"/>
      <c r="AL763" s="360"/>
      <c r="AM763" s="360"/>
      <c r="AN763" s="360"/>
    </row>
    <row r="764" spans="1:40" s="9" customFormat="1" ht="13">
      <c r="A764" s="389" t="s">
        <v>259</v>
      </c>
      <c r="B764" s="358"/>
      <c r="C764" s="358"/>
      <c r="D764" s="358"/>
      <c r="E764" s="358"/>
      <c r="F764" s="358"/>
      <c r="G764" s="359"/>
      <c r="H764" s="359"/>
      <c r="I764" s="359"/>
      <c r="J764" s="359"/>
      <c r="K764" s="359"/>
      <c r="L764" s="359"/>
      <c r="M764" s="359"/>
      <c r="N764" s="359"/>
      <c r="O764" s="360"/>
      <c r="P764" s="360"/>
      <c r="Q764" s="360"/>
      <c r="R764" s="360"/>
      <c r="S764" s="360"/>
      <c r="T764" s="360"/>
      <c r="U764" s="360"/>
      <c r="V764" s="360"/>
      <c r="W764" s="360"/>
      <c r="X764" s="360"/>
      <c r="Y764" s="360"/>
      <c r="Z764" s="360"/>
      <c r="AA764" s="361"/>
      <c r="AB764" s="360"/>
      <c r="AC764" s="360">
        <v>3</v>
      </c>
      <c r="AD764" s="360">
        <v>3</v>
      </c>
      <c r="AE764" s="360">
        <v>3</v>
      </c>
      <c r="AF764" s="360">
        <v>3</v>
      </c>
      <c r="AG764" s="360">
        <v>3</v>
      </c>
      <c r="AH764" s="360">
        <v>3</v>
      </c>
      <c r="AI764" s="360"/>
      <c r="AJ764" s="360"/>
      <c r="AK764" s="360"/>
      <c r="AL764" s="360"/>
      <c r="AM764" s="360"/>
      <c r="AN764" s="360"/>
    </row>
    <row r="765" spans="1:40" s="9" customFormat="1" ht="13">
      <c r="A765" s="389"/>
      <c r="B765" s="358"/>
      <c r="C765" s="358"/>
      <c r="D765" s="358"/>
      <c r="E765" s="358"/>
      <c r="F765" s="358"/>
      <c r="G765" s="359"/>
      <c r="H765" s="359"/>
      <c r="I765" s="359"/>
      <c r="J765" s="359"/>
      <c r="K765" s="359"/>
      <c r="L765" s="359"/>
      <c r="M765" s="359"/>
      <c r="N765" s="359"/>
      <c r="O765" s="360"/>
      <c r="P765" s="360"/>
      <c r="Q765" s="360"/>
      <c r="R765" s="360"/>
      <c r="S765" s="360"/>
      <c r="T765" s="360"/>
      <c r="U765" s="360"/>
      <c r="V765" s="360"/>
      <c r="W765" s="360"/>
      <c r="X765" s="360"/>
      <c r="Y765" s="360"/>
      <c r="Z765" s="360"/>
      <c r="AA765" s="361"/>
      <c r="AB765" s="360"/>
      <c r="AC765" s="360"/>
      <c r="AD765" s="360"/>
      <c r="AE765" s="360"/>
      <c r="AF765" s="360"/>
      <c r="AG765" s="360"/>
      <c r="AH765" s="360"/>
      <c r="AI765" s="360"/>
      <c r="AJ765" s="360"/>
      <c r="AK765" s="360"/>
      <c r="AL765" s="360"/>
      <c r="AM765" s="360"/>
      <c r="AN765" s="360"/>
    </row>
    <row r="766" spans="1:40" s="9" customFormat="1" ht="13">
      <c r="A766" s="376" t="s">
        <v>267</v>
      </c>
      <c r="B766" s="358"/>
      <c r="C766" s="358"/>
      <c r="D766" s="358"/>
      <c r="E766" s="358"/>
      <c r="F766" s="358"/>
      <c r="G766" s="359"/>
      <c r="H766" s="359"/>
      <c r="I766" s="359"/>
      <c r="J766" s="359"/>
      <c r="K766" s="359"/>
      <c r="L766" s="359"/>
      <c r="M766" s="359"/>
      <c r="N766" s="359"/>
      <c r="O766" s="360"/>
      <c r="P766" s="360"/>
      <c r="Q766" s="360"/>
      <c r="R766" s="360"/>
      <c r="S766" s="360"/>
      <c r="T766" s="360"/>
      <c r="U766" s="360"/>
      <c r="V766" s="360"/>
      <c r="W766" s="360"/>
      <c r="X766" s="360"/>
      <c r="Y766" s="360"/>
      <c r="Z766" s="360"/>
      <c r="AA766" s="361"/>
      <c r="AB766" s="360"/>
      <c r="AC766" s="360"/>
      <c r="AD766" s="360"/>
      <c r="AE766" s="360"/>
      <c r="AF766" s="360"/>
      <c r="AG766" s="360"/>
      <c r="AH766" s="360"/>
      <c r="AI766" s="360"/>
      <c r="AJ766" s="360"/>
      <c r="AK766" s="360"/>
      <c r="AL766" s="360"/>
      <c r="AM766" s="360"/>
      <c r="AN766" s="360"/>
    </row>
    <row r="767" spans="1:40" s="9" customFormat="1" ht="13">
      <c r="A767" s="389" t="s">
        <v>256</v>
      </c>
      <c r="B767" s="358"/>
      <c r="C767" s="358"/>
      <c r="D767" s="358"/>
      <c r="E767" s="358"/>
      <c r="F767" s="358"/>
      <c r="G767" s="359"/>
      <c r="H767" s="359"/>
      <c r="I767" s="359"/>
      <c r="J767" s="359"/>
      <c r="K767" s="359"/>
      <c r="L767" s="359"/>
      <c r="M767" s="359"/>
      <c r="N767" s="359"/>
      <c r="O767" s="360"/>
      <c r="P767" s="360"/>
      <c r="Q767" s="360"/>
      <c r="R767" s="360"/>
      <c r="S767" s="360"/>
      <c r="T767" s="360"/>
      <c r="U767" s="360"/>
      <c r="V767" s="360"/>
      <c r="W767" s="360"/>
      <c r="X767" s="360"/>
      <c r="Y767" s="360"/>
      <c r="Z767" s="360"/>
      <c r="AA767" s="361"/>
      <c r="AB767" s="360"/>
      <c r="AC767" s="360">
        <v>8404.1</v>
      </c>
      <c r="AD767" s="360">
        <v>9168.2999999999993</v>
      </c>
      <c r="AE767" s="360">
        <v>10067.6</v>
      </c>
      <c r="AF767" s="360">
        <v>10950.9</v>
      </c>
      <c r="AG767" s="360">
        <v>11866.4</v>
      </c>
      <c r="AH767" s="360">
        <v>12837.4</v>
      </c>
      <c r="AI767" s="360"/>
      <c r="AJ767" s="360"/>
      <c r="AK767" s="360"/>
      <c r="AL767" s="360"/>
      <c r="AM767" s="360"/>
      <c r="AN767" s="360"/>
    </row>
    <row r="768" spans="1:40" s="9" customFormat="1" ht="13">
      <c r="A768" s="389" t="s">
        <v>257</v>
      </c>
      <c r="B768" s="358"/>
      <c r="C768" s="358"/>
      <c r="D768" s="358"/>
      <c r="E768" s="358"/>
      <c r="F768" s="358"/>
      <c r="G768" s="359"/>
      <c r="H768" s="359"/>
      <c r="I768" s="359"/>
      <c r="J768" s="359"/>
      <c r="K768" s="359"/>
      <c r="L768" s="359"/>
      <c r="M768" s="359"/>
      <c r="N768" s="359"/>
      <c r="O768" s="360"/>
      <c r="P768" s="360"/>
      <c r="Q768" s="360"/>
      <c r="R768" s="360"/>
      <c r="S768" s="360"/>
      <c r="T768" s="360"/>
      <c r="U768" s="360"/>
      <c r="V768" s="360"/>
      <c r="W768" s="360"/>
      <c r="X768" s="360"/>
      <c r="Y768" s="360"/>
      <c r="Z768" s="360"/>
      <c r="AA768" s="361"/>
      <c r="AB768" s="360"/>
      <c r="AC768" s="360">
        <v>260.10000000000002</v>
      </c>
      <c r="AD768" s="360">
        <v>278.2</v>
      </c>
      <c r="AE768" s="360">
        <v>296.60000000000002</v>
      </c>
      <c r="AF768" s="360">
        <v>313.2</v>
      </c>
      <c r="AG768" s="360">
        <v>329.5</v>
      </c>
      <c r="AH768" s="360">
        <v>346.1</v>
      </c>
      <c r="AI768" s="360"/>
      <c r="AJ768" s="360"/>
      <c r="AK768" s="360"/>
      <c r="AL768" s="360"/>
      <c r="AM768" s="360"/>
      <c r="AN768" s="360"/>
    </row>
    <row r="769" spans="1:40" s="9" customFormat="1" ht="13">
      <c r="A769" s="389" t="s">
        <v>258</v>
      </c>
      <c r="B769" s="358"/>
      <c r="C769" s="358"/>
      <c r="D769" s="358"/>
      <c r="E769" s="358"/>
      <c r="F769" s="358"/>
      <c r="G769" s="359"/>
      <c r="H769" s="359"/>
      <c r="I769" s="359"/>
      <c r="J769" s="359"/>
      <c r="K769" s="359"/>
      <c r="L769" s="359"/>
      <c r="M769" s="359"/>
      <c r="N769" s="359"/>
      <c r="O769" s="360"/>
      <c r="P769" s="360"/>
      <c r="Q769" s="360"/>
      <c r="R769" s="360"/>
      <c r="S769" s="360"/>
      <c r="T769" s="360"/>
      <c r="U769" s="360"/>
      <c r="V769" s="360"/>
      <c r="W769" s="360"/>
      <c r="X769" s="360"/>
      <c r="Y769" s="360"/>
      <c r="Z769" s="360"/>
      <c r="AA769" s="361"/>
      <c r="AB769" s="360"/>
      <c r="AC769" s="360">
        <v>3231.2</v>
      </c>
      <c r="AD769" s="360">
        <v>3295.8</v>
      </c>
      <c r="AE769" s="360">
        <v>3394.7</v>
      </c>
      <c r="AF769" s="360">
        <v>3496.6</v>
      </c>
      <c r="AG769" s="360">
        <v>3601.5</v>
      </c>
      <c r="AH769" s="360">
        <v>3709.5</v>
      </c>
      <c r="AI769" s="360"/>
      <c r="AJ769" s="360"/>
      <c r="AK769" s="360"/>
      <c r="AL769" s="360"/>
      <c r="AM769" s="360"/>
      <c r="AN769" s="360"/>
    </row>
    <row r="770" spans="1:40" s="9" customFormat="1" ht="13">
      <c r="A770" s="389" t="s">
        <v>259</v>
      </c>
      <c r="B770" s="358"/>
      <c r="C770" s="358"/>
      <c r="D770" s="358"/>
      <c r="E770" s="358"/>
      <c r="F770" s="358"/>
      <c r="G770" s="359"/>
      <c r="H770" s="359"/>
      <c r="I770" s="359"/>
      <c r="J770" s="359"/>
      <c r="K770" s="359"/>
      <c r="L770" s="359"/>
      <c r="M770" s="359"/>
      <c r="N770" s="359"/>
      <c r="O770" s="360"/>
      <c r="P770" s="360"/>
      <c r="Q770" s="360"/>
      <c r="R770" s="360"/>
      <c r="S770" s="360"/>
      <c r="T770" s="360"/>
      <c r="U770" s="360"/>
      <c r="V770" s="360"/>
      <c r="W770" s="360"/>
      <c r="X770" s="360"/>
      <c r="Y770" s="360"/>
      <c r="Z770" s="360"/>
      <c r="AA770" s="361"/>
      <c r="AB770" s="360"/>
      <c r="AC770" s="360">
        <v>1.6</v>
      </c>
      <c r="AD770" s="360">
        <v>2</v>
      </c>
      <c r="AE770" s="360">
        <v>3</v>
      </c>
      <c r="AF770" s="360">
        <v>3</v>
      </c>
      <c r="AG770" s="360">
        <v>3</v>
      </c>
      <c r="AH770" s="360">
        <v>3</v>
      </c>
      <c r="AI770" s="360"/>
      <c r="AJ770" s="360"/>
      <c r="AK770" s="360"/>
      <c r="AL770" s="360"/>
      <c r="AM770" s="360"/>
      <c r="AN770" s="360"/>
    </row>
    <row r="771" spans="1:40" s="9" customFormat="1" ht="13">
      <c r="A771" s="376"/>
      <c r="B771" s="358"/>
      <c r="C771" s="358"/>
      <c r="D771" s="358"/>
      <c r="E771" s="358"/>
      <c r="F771" s="358"/>
      <c r="G771" s="359"/>
      <c r="H771" s="359"/>
      <c r="I771" s="359"/>
      <c r="J771" s="359"/>
      <c r="K771" s="359"/>
      <c r="L771" s="359"/>
      <c r="M771" s="359"/>
      <c r="N771" s="359"/>
      <c r="O771" s="360"/>
      <c r="P771" s="360"/>
      <c r="Q771" s="360"/>
      <c r="R771" s="360"/>
      <c r="S771" s="360"/>
      <c r="T771" s="360"/>
      <c r="U771" s="360"/>
      <c r="V771" s="360"/>
      <c r="W771" s="360"/>
      <c r="X771" s="360"/>
      <c r="Y771" s="360"/>
      <c r="Z771" s="360"/>
      <c r="AA771" s="361"/>
      <c r="AB771" s="360"/>
      <c r="AC771" s="360"/>
      <c r="AD771" s="360"/>
      <c r="AE771" s="360"/>
      <c r="AF771" s="360"/>
      <c r="AG771" s="360"/>
      <c r="AH771" s="360"/>
      <c r="AI771" s="360"/>
      <c r="AJ771" s="360"/>
      <c r="AK771" s="360"/>
      <c r="AL771" s="360"/>
      <c r="AM771" s="360"/>
      <c r="AN771" s="360"/>
    </row>
    <row r="772" spans="1:40" s="9" customFormat="1" ht="13">
      <c r="A772" s="376" t="s">
        <v>268</v>
      </c>
      <c r="B772" s="358"/>
      <c r="C772" s="358"/>
      <c r="D772" s="358"/>
      <c r="E772" s="358"/>
      <c r="F772" s="358"/>
      <c r="G772" s="359"/>
      <c r="H772" s="359"/>
      <c r="I772" s="359"/>
      <c r="J772" s="359"/>
      <c r="K772" s="359"/>
      <c r="L772" s="359"/>
      <c r="M772" s="359"/>
      <c r="N772" s="359"/>
      <c r="O772" s="360"/>
      <c r="P772" s="360"/>
      <c r="Q772" s="360"/>
      <c r="R772" s="360"/>
      <c r="S772" s="360"/>
      <c r="T772" s="360"/>
      <c r="U772" s="360"/>
      <c r="V772" s="360"/>
      <c r="W772" s="360"/>
      <c r="X772" s="360"/>
      <c r="Y772" s="360"/>
      <c r="Z772" s="360"/>
      <c r="AA772" s="361"/>
      <c r="AB772" s="360"/>
      <c r="AC772" s="360"/>
      <c r="AD772" s="360"/>
      <c r="AE772" s="360"/>
      <c r="AF772" s="360"/>
      <c r="AG772" s="360"/>
      <c r="AH772" s="360"/>
      <c r="AI772" s="360"/>
      <c r="AJ772" s="360"/>
      <c r="AK772" s="360"/>
      <c r="AL772" s="360"/>
      <c r="AM772" s="360"/>
      <c r="AN772" s="360"/>
    </row>
    <row r="773" spans="1:40" s="9" customFormat="1" ht="13">
      <c r="A773" s="389" t="s">
        <v>256</v>
      </c>
      <c r="B773" s="358"/>
      <c r="C773" s="358"/>
      <c r="D773" s="358"/>
      <c r="E773" s="358"/>
      <c r="F773" s="358"/>
      <c r="G773" s="359"/>
      <c r="H773" s="359"/>
      <c r="I773" s="359"/>
      <c r="J773" s="359"/>
      <c r="K773" s="359"/>
      <c r="L773" s="359"/>
      <c r="M773" s="359"/>
      <c r="N773" s="359"/>
      <c r="O773" s="360"/>
      <c r="P773" s="360"/>
      <c r="Q773" s="360"/>
      <c r="R773" s="360"/>
      <c r="S773" s="360"/>
      <c r="T773" s="360"/>
      <c r="U773" s="360"/>
      <c r="V773" s="360"/>
      <c r="W773" s="360"/>
      <c r="X773" s="360"/>
      <c r="Y773" s="360"/>
      <c r="Z773" s="360"/>
      <c r="AA773" s="361"/>
      <c r="AB773" s="360"/>
      <c r="AC773" s="360">
        <v>4297.2</v>
      </c>
      <c r="AD773" s="360">
        <v>4733.8999999999996</v>
      </c>
      <c r="AE773" s="360">
        <v>5223.3999999999996</v>
      </c>
      <c r="AF773" s="360">
        <v>5736.9</v>
      </c>
      <c r="AG773" s="360">
        <v>6276.8</v>
      </c>
      <c r="AH773" s="360">
        <v>6856.4</v>
      </c>
      <c r="AI773" s="360"/>
      <c r="AJ773" s="360"/>
      <c r="AK773" s="360"/>
      <c r="AL773" s="360"/>
      <c r="AM773" s="360"/>
      <c r="AN773" s="360"/>
    </row>
    <row r="774" spans="1:40" s="9" customFormat="1" ht="13">
      <c r="A774" s="389" t="s">
        <v>257</v>
      </c>
      <c r="B774" s="358"/>
      <c r="C774" s="358"/>
      <c r="D774" s="358"/>
      <c r="E774" s="358"/>
      <c r="F774" s="358"/>
      <c r="G774" s="359"/>
      <c r="H774" s="359"/>
      <c r="I774" s="359"/>
      <c r="J774" s="359"/>
      <c r="K774" s="359"/>
      <c r="L774" s="359"/>
      <c r="M774" s="359"/>
      <c r="N774" s="359"/>
      <c r="O774" s="360"/>
      <c r="P774" s="360"/>
      <c r="Q774" s="360"/>
      <c r="R774" s="360"/>
      <c r="S774" s="360"/>
      <c r="T774" s="360"/>
      <c r="U774" s="360"/>
      <c r="V774" s="360"/>
      <c r="W774" s="360"/>
      <c r="X774" s="360"/>
      <c r="Y774" s="360"/>
      <c r="Z774" s="360"/>
      <c r="AA774" s="361"/>
      <c r="AB774" s="360"/>
      <c r="AC774" s="360">
        <v>295.8</v>
      </c>
      <c r="AD774" s="360">
        <v>316.39999999999998</v>
      </c>
      <c r="AE774" s="360">
        <v>337.3</v>
      </c>
      <c r="AF774" s="360">
        <v>356.2</v>
      </c>
      <c r="AG774" s="360">
        <v>374.7</v>
      </c>
      <c r="AH774" s="360">
        <v>393.6</v>
      </c>
      <c r="AI774" s="360"/>
      <c r="AJ774" s="360"/>
      <c r="AK774" s="360"/>
      <c r="AL774" s="360"/>
      <c r="AM774" s="360"/>
      <c r="AN774" s="360"/>
    </row>
    <row r="775" spans="1:40" s="9" customFormat="1" ht="13">
      <c r="A775" s="389" t="s">
        <v>258</v>
      </c>
      <c r="B775" s="358"/>
      <c r="C775" s="358"/>
      <c r="D775" s="358"/>
      <c r="E775" s="358"/>
      <c r="F775" s="358"/>
      <c r="G775" s="359"/>
      <c r="H775" s="359"/>
      <c r="I775" s="359"/>
      <c r="J775" s="359"/>
      <c r="K775" s="359"/>
      <c r="L775" s="359"/>
      <c r="M775" s="359"/>
      <c r="N775" s="359"/>
      <c r="O775" s="360"/>
      <c r="P775" s="360"/>
      <c r="Q775" s="360"/>
      <c r="R775" s="360"/>
      <c r="S775" s="360"/>
      <c r="T775" s="360"/>
      <c r="U775" s="360"/>
      <c r="V775" s="360"/>
      <c r="W775" s="360"/>
      <c r="X775" s="360"/>
      <c r="Y775" s="360"/>
      <c r="Z775" s="360"/>
      <c r="AA775" s="361"/>
      <c r="AB775" s="360"/>
      <c r="AC775" s="360">
        <v>1452.8</v>
      </c>
      <c r="AD775" s="360">
        <v>1496.3</v>
      </c>
      <c r="AE775" s="360">
        <v>1548.7</v>
      </c>
      <c r="AF775" s="360">
        <v>1610.7</v>
      </c>
      <c r="AG775" s="360">
        <v>1675.1</v>
      </c>
      <c r="AH775" s="360">
        <v>1742.1</v>
      </c>
      <c r="AI775" s="360"/>
      <c r="AJ775" s="360"/>
      <c r="AK775" s="360"/>
      <c r="AL775" s="360"/>
      <c r="AM775" s="360"/>
      <c r="AN775" s="360"/>
    </row>
    <row r="776" spans="1:40" s="9" customFormat="1" ht="13">
      <c r="A776" s="389" t="s">
        <v>259</v>
      </c>
      <c r="B776" s="358"/>
      <c r="C776" s="358"/>
      <c r="D776" s="358"/>
      <c r="E776" s="358"/>
      <c r="F776" s="358"/>
      <c r="G776" s="359"/>
      <c r="H776" s="359"/>
      <c r="I776" s="359"/>
      <c r="J776" s="359"/>
      <c r="K776" s="359"/>
      <c r="L776" s="359"/>
      <c r="M776" s="359"/>
      <c r="N776" s="359"/>
      <c r="O776" s="360"/>
      <c r="P776" s="360"/>
      <c r="Q776" s="360"/>
      <c r="R776" s="360"/>
      <c r="S776" s="360"/>
      <c r="T776" s="360"/>
      <c r="U776" s="360"/>
      <c r="V776" s="360"/>
      <c r="W776" s="360"/>
      <c r="X776" s="360"/>
      <c r="Y776" s="360"/>
      <c r="Z776" s="360"/>
      <c r="AA776" s="361"/>
      <c r="AB776" s="360"/>
      <c r="AC776" s="360">
        <v>1.9</v>
      </c>
      <c r="AD776" s="360">
        <v>3</v>
      </c>
      <c r="AE776" s="360">
        <v>3.5</v>
      </c>
      <c r="AF776" s="360">
        <v>4</v>
      </c>
      <c r="AG776" s="360">
        <v>4</v>
      </c>
      <c r="AH776" s="360">
        <v>4</v>
      </c>
      <c r="AI776" s="360"/>
      <c r="AJ776" s="360"/>
      <c r="AK776" s="360"/>
      <c r="AL776" s="360"/>
      <c r="AM776" s="360"/>
      <c r="AN776" s="360"/>
    </row>
    <row r="777" spans="1:40" s="9" customFormat="1" ht="13">
      <c r="A777" s="376"/>
      <c r="B777" s="358"/>
      <c r="C777" s="358"/>
      <c r="D777" s="358"/>
      <c r="E777" s="358"/>
      <c r="F777" s="358"/>
      <c r="G777" s="359"/>
      <c r="H777" s="359"/>
      <c r="I777" s="359"/>
      <c r="J777" s="359"/>
      <c r="K777" s="359"/>
      <c r="L777" s="359"/>
      <c r="M777" s="359"/>
      <c r="N777" s="359"/>
      <c r="O777" s="360"/>
      <c r="P777" s="360"/>
      <c r="Q777" s="360"/>
      <c r="R777" s="360"/>
      <c r="S777" s="360"/>
      <c r="T777" s="360"/>
      <c r="U777" s="360"/>
      <c r="V777" s="360"/>
      <c r="W777" s="360"/>
      <c r="X777" s="360"/>
      <c r="Y777" s="360"/>
      <c r="Z777" s="360"/>
      <c r="AA777" s="361"/>
      <c r="AB777" s="360"/>
      <c r="AC777" s="360"/>
      <c r="AD777" s="360"/>
      <c r="AE777" s="360"/>
      <c r="AF777" s="360"/>
      <c r="AG777" s="360"/>
      <c r="AH777" s="360"/>
      <c r="AI777" s="360"/>
      <c r="AJ777" s="360"/>
      <c r="AK777" s="360"/>
      <c r="AL777" s="360"/>
      <c r="AM777" s="360"/>
      <c r="AN777" s="360"/>
    </row>
    <row r="778" spans="1:40" s="9" customFormat="1" ht="13">
      <c r="A778" s="376" t="s">
        <v>269</v>
      </c>
      <c r="B778" s="358"/>
      <c r="C778" s="358"/>
      <c r="D778" s="358"/>
      <c r="E778" s="358"/>
      <c r="F778" s="358"/>
      <c r="G778" s="359"/>
      <c r="H778" s="359"/>
      <c r="I778" s="359"/>
      <c r="J778" s="359"/>
      <c r="K778" s="359"/>
      <c r="L778" s="359"/>
      <c r="M778" s="359"/>
      <c r="N778" s="359"/>
      <c r="O778" s="360"/>
      <c r="P778" s="360"/>
      <c r="Q778" s="360"/>
      <c r="R778" s="360"/>
      <c r="S778" s="360"/>
      <c r="T778" s="360"/>
      <c r="U778" s="360"/>
      <c r="V778" s="360"/>
      <c r="W778" s="360"/>
      <c r="X778" s="360"/>
      <c r="Y778" s="360"/>
      <c r="Z778" s="360"/>
      <c r="AA778" s="361"/>
      <c r="AB778" s="360"/>
      <c r="AC778" s="360"/>
      <c r="AD778" s="360"/>
      <c r="AE778" s="360"/>
      <c r="AF778" s="360"/>
      <c r="AG778" s="360"/>
      <c r="AH778" s="360"/>
      <c r="AI778" s="360"/>
      <c r="AJ778" s="360"/>
      <c r="AK778" s="360"/>
      <c r="AL778" s="360"/>
      <c r="AM778" s="360"/>
      <c r="AN778" s="360"/>
    </row>
    <row r="779" spans="1:40" s="9" customFormat="1" ht="13">
      <c r="A779" s="389" t="s">
        <v>256</v>
      </c>
      <c r="B779" s="358"/>
      <c r="C779" s="358"/>
      <c r="D779" s="358"/>
      <c r="E779" s="358"/>
      <c r="F779" s="358"/>
      <c r="G779" s="359"/>
      <c r="H779" s="359"/>
      <c r="I779" s="359"/>
      <c r="J779" s="359"/>
      <c r="K779" s="359"/>
      <c r="L779" s="359"/>
      <c r="M779" s="359"/>
      <c r="N779" s="359"/>
      <c r="O779" s="360"/>
      <c r="P779" s="360"/>
      <c r="Q779" s="360"/>
      <c r="R779" s="360"/>
      <c r="S779" s="360"/>
      <c r="T779" s="360"/>
      <c r="U779" s="360"/>
      <c r="V779" s="360"/>
      <c r="W779" s="360"/>
      <c r="X779" s="360"/>
      <c r="Y779" s="360"/>
      <c r="Z779" s="360"/>
      <c r="AA779" s="361"/>
      <c r="AB779" s="360"/>
      <c r="AC779" s="360">
        <v>1684.1</v>
      </c>
      <c r="AD779" s="360">
        <v>1873.2</v>
      </c>
      <c r="AE779" s="360">
        <v>2086.9</v>
      </c>
      <c r="AF779" s="360">
        <v>2292.1</v>
      </c>
      <c r="AG779" s="360">
        <v>2507.8000000000002</v>
      </c>
      <c r="AH779" s="360">
        <v>2739.3</v>
      </c>
      <c r="AI779" s="360"/>
      <c r="AJ779" s="360"/>
      <c r="AK779" s="360"/>
      <c r="AL779" s="360"/>
      <c r="AM779" s="360"/>
      <c r="AN779" s="360"/>
    </row>
    <row r="780" spans="1:40" s="9" customFormat="1" ht="13">
      <c r="A780" s="389" t="s">
        <v>257</v>
      </c>
      <c r="B780" s="358"/>
      <c r="C780" s="358"/>
      <c r="D780" s="358"/>
      <c r="E780" s="358"/>
      <c r="F780" s="358"/>
      <c r="G780" s="359"/>
      <c r="H780" s="359"/>
      <c r="I780" s="359"/>
      <c r="J780" s="359"/>
      <c r="K780" s="359"/>
      <c r="L780" s="359"/>
      <c r="M780" s="359"/>
      <c r="N780" s="359"/>
      <c r="O780" s="360"/>
      <c r="P780" s="360"/>
      <c r="Q780" s="360"/>
      <c r="R780" s="360"/>
      <c r="S780" s="360"/>
      <c r="T780" s="360"/>
      <c r="U780" s="360"/>
      <c r="V780" s="360"/>
      <c r="W780" s="360"/>
      <c r="X780" s="360"/>
      <c r="Y780" s="360"/>
      <c r="Z780" s="360"/>
      <c r="AA780" s="361"/>
      <c r="AB780" s="360"/>
      <c r="AC780" s="360">
        <v>149.30000000000001</v>
      </c>
      <c r="AD780" s="360">
        <v>159.6</v>
      </c>
      <c r="AE780" s="360">
        <v>170.2</v>
      </c>
      <c r="AF780" s="360">
        <v>179.7</v>
      </c>
      <c r="AG780" s="360">
        <v>189.1</v>
      </c>
      <c r="AH780" s="360">
        <v>198.6</v>
      </c>
      <c r="AI780" s="360"/>
      <c r="AJ780" s="360"/>
      <c r="AK780" s="360"/>
      <c r="AL780" s="360"/>
      <c r="AM780" s="360"/>
      <c r="AN780" s="360"/>
    </row>
    <row r="781" spans="1:40" s="9" customFormat="1" ht="13">
      <c r="A781" s="389" t="s">
        <v>258</v>
      </c>
      <c r="B781" s="358"/>
      <c r="C781" s="358"/>
      <c r="D781" s="358"/>
      <c r="E781" s="358"/>
      <c r="F781" s="358"/>
      <c r="G781" s="359"/>
      <c r="H781" s="359"/>
      <c r="I781" s="359"/>
      <c r="J781" s="359"/>
      <c r="K781" s="359"/>
      <c r="L781" s="359"/>
      <c r="M781" s="359"/>
      <c r="N781" s="359"/>
      <c r="O781" s="360"/>
      <c r="P781" s="360"/>
      <c r="Q781" s="360"/>
      <c r="R781" s="360"/>
      <c r="S781" s="360"/>
      <c r="T781" s="360"/>
      <c r="U781" s="360"/>
      <c r="V781" s="360"/>
      <c r="W781" s="360"/>
      <c r="X781" s="360"/>
      <c r="Y781" s="360"/>
      <c r="Z781" s="360"/>
      <c r="AA781" s="361"/>
      <c r="AB781" s="360"/>
      <c r="AC781" s="360">
        <v>1128.3</v>
      </c>
      <c r="AD781" s="360">
        <v>1173.4000000000001</v>
      </c>
      <c r="AE781" s="360">
        <v>1226.2</v>
      </c>
      <c r="AF781" s="360">
        <v>1275.3</v>
      </c>
      <c r="AG781" s="360">
        <v>1326.3</v>
      </c>
      <c r="AH781" s="360">
        <v>1379.3</v>
      </c>
      <c r="AI781" s="360"/>
      <c r="AJ781" s="360"/>
      <c r="AK781" s="360"/>
      <c r="AL781" s="360"/>
      <c r="AM781" s="360"/>
      <c r="AN781" s="360"/>
    </row>
    <row r="782" spans="1:40" s="9" customFormat="1" ht="13">
      <c r="A782" s="389" t="s">
        <v>259</v>
      </c>
      <c r="B782" s="358"/>
      <c r="C782" s="358"/>
      <c r="D782" s="358"/>
      <c r="E782" s="358"/>
      <c r="F782" s="358"/>
      <c r="G782" s="359"/>
      <c r="H782" s="359"/>
      <c r="I782" s="359"/>
      <c r="J782" s="359"/>
      <c r="K782" s="359"/>
      <c r="L782" s="359"/>
      <c r="M782" s="359"/>
      <c r="N782" s="359"/>
      <c r="O782" s="360"/>
      <c r="P782" s="360"/>
      <c r="Q782" s="360"/>
      <c r="R782" s="360"/>
      <c r="S782" s="360"/>
      <c r="T782" s="360"/>
      <c r="U782" s="360"/>
      <c r="V782" s="360"/>
      <c r="W782" s="360"/>
      <c r="X782" s="360"/>
      <c r="Y782" s="360"/>
      <c r="Z782" s="360"/>
      <c r="AA782" s="361"/>
      <c r="AB782" s="360"/>
      <c r="AC782" s="360">
        <v>4</v>
      </c>
      <c r="AD782" s="360">
        <v>4</v>
      </c>
      <c r="AE782" s="360">
        <v>4.5</v>
      </c>
      <c r="AF782" s="360">
        <v>4</v>
      </c>
      <c r="AG782" s="360">
        <v>4</v>
      </c>
      <c r="AH782" s="360">
        <v>4</v>
      </c>
      <c r="AI782" s="360"/>
      <c r="AJ782" s="360"/>
      <c r="AK782" s="360"/>
      <c r="AL782" s="360"/>
      <c r="AM782" s="360"/>
      <c r="AN782" s="360"/>
    </row>
    <row r="783" spans="1:40" s="9" customFormat="1" ht="13">
      <c r="A783" s="376"/>
      <c r="B783" s="358"/>
      <c r="C783" s="358"/>
      <c r="D783" s="358"/>
      <c r="E783" s="358"/>
      <c r="F783" s="358"/>
      <c r="G783" s="359"/>
      <c r="H783" s="359"/>
      <c r="I783" s="359"/>
      <c r="J783" s="359"/>
      <c r="K783" s="359"/>
      <c r="L783" s="359"/>
      <c r="M783" s="359"/>
      <c r="N783" s="359"/>
      <c r="O783" s="360"/>
      <c r="P783" s="360"/>
      <c r="Q783" s="360"/>
      <c r="R783" s="360"/>
      <c r="S783" s="360"/>
      <c r="T783" s="360"/>
      <c r="U783" s="360"/>
      <c r="V783" s="360"/>
      <c r="W783" s="360"/>
      <c r="X783" s="360"/>
      <c r="Y783" s="360"/>
      <c r="Z783" s="360"/>
      <c r="AA783" s="361"/>
      <c r="AB783" s="360"/>
      <c r="AC783" s="360"/>
      <c r="AD783" s="360"/>
      <c r="AE783" s="360"/>
      <c r="AF783" s="360"/>
      <c r="AG783" s="360"/>
      <c r="AH783" s="360"/>
      <c r="AI783" s="360"/>
      <c r="AJ783" s="360"/>
      <c r="AK783" s="360"/>
      <c r="AL783" s="360"/>
      <c r="AM783" s="360"/>
      <c r="AN783" s="360"/>
    </row>
    <row r="784" spans="1:40" s="9" customFormat="1" ht="13">
      <c r="A784" s="376" t="s">
        <v>272</v>
      </c>
      <c r="B784" s="358"/>
      <c r="C784" s="358"/>
      <c r="D784" s="358"/>
      <c r="E784" s="358"/>
      <c r="F784" s="358"/>
      <c r="G784" s="359"/>
      <c r="H784" s="359"/>
      <c r="I784" s="359"/>
      <c r="J784" s="359"/>
      <c r="K784" s="359"/>
      <c r="L784" s="359"/>
      <c r="M784" s="359"/>
      <c r="N784" s="359"/>
      <c r="O784" s="360"/>
      <c r="P784" s="360"/>
      <c r="Q784" s="360"/>
      <c r="R784" s="360"/>
      <c r="S784" s="360"/>
      <c r="T784" s="360"/>
      <c r="U784" s="360"/>
      <c r="V784" s="360"/>
      <c r="W784" s="360"/>
      <c r="X784" s="360"/>
      <c r="Y784" s="360"/>
      <c r="Z784" s="360"/>
      <c r="AA784" s="361"/>
      <c r="AB784" s="360"/>
      <c r="AC784" s="360"/>
      <c r="AD784" s="360"/>
      <c r="AE784" s="360"/>
      <c r="AF784" s="360"/>
      <c r="AG784" s="360"/>
      <c r="AH784" s="360"/>
      <c r="AI784" s="360"/>
      <c r="AJ784" s="360"/>
      <c r="AK784" s="360"/>
      <c r="AL784" s="360"/>
      <c r="AM784" s="360"/>
      <c r="AN784" s="360"/>
    </row>
    <row r="785" spans="1:40" s="9" customFormat="1" ht="13">
      <c r="A785" s="389" t="s">
        <v>256</v>
      </c>
      <c r="B785" s="358"/>
      <c r="C785" s="358"/>
      <c r="D785" s="358"/>
      <c r="E785" s="358"/>
      <c r="F785" s="358"/>
      <c r="G785" s="359"/>
      <c r="H785" s="359"/>
      <c r="I785" s="359"/>
      <c r="J785" s="359"/>
      <c r="K785" s="359"/>
      <c r="L785" s="359"/>
      <c r="M785" s="359"/>
      <c r="N785" s="359"/>
      <c r="O785" s="360"/>
      <c r="P785" s="360"/>
      <c r="Q785" s="360"/>
      <c r="R785" s="360"/>
      <c r="S785" s="360"/>
      <c r="T785" s="360"/>
      <c r="U785" s="360"/>
      <c r="V785" s="360"/>
      <c r="W785" s="360"/>
      <c r="X785" s="360"/>
      <c r="Y785" s="360"/>
      <c r="Z785" s="360"/>
      <c r="AA785" s="361"/>
      <c r="AB785" s="360"/>
      <c r="AC785" s="360">
        <v>1128.3</v>
      </c>
      <c r="AD785" s="360">
        <v>1173.4000000000001</v>
      </c>
      <c r="AE785" s="360">
        <v>1226.2</v>
      </c>
      <c r="AF785" s="360">
        <v>1275.3</v>
      </c>
      <c r="AG785" s="360">
        <v>1326.3</v>
      </c>
      <c r="AH785" s="360">
        <v>1379.3</v>
      </c>
      <c r="AI785" s="360"/>
      <c r="AJ785" s="360"/>
      <c r="AK785" s="360"/>
      <c r="AL785" s="360"/>
      <c r="AM785" s="360"/>
      <c r="AN785" s="360"/>
    </row>
    <row r="786" spans="1:40" s="9" customFormat="1" ht="13">
      <c r="A786" s="389" t="s">
        <v>257</v>
      </c>
      <c r="B786" s="358"/>
      <c r="C786" s="358"/>
      <c r="D786" s="358"/>
      <c r="E786" s="358"/>
      <c r="F786" s="358"/>
      <c r="G786" s="359"/>
      <c r="H786" s="359"/>
      <c r="I786" s="359"/>
      <c r="J786" s="359"/>
      <c r="K786" s="359"/>
      <c r="L786" s="359"/>
      <c r="M786" s="359"/>
      <c r="N786" s="359"/>
      <c r="O786" s="360"/>
      <c r="P786" s="360"/>
      <c r="Q786" s="360"/>
      <c r="R786" s="360"/>
      <c r="S786" s="360"/>
      <c r="T786" s="360"/>
      <c r="U786" s="360"/>
      <c r="V786" s="360"/>
      <c r="W786" s="360"/>
      <c r="X786" s="360"/>
      <c r="Y786" s="360"/>
      <c r="Z786" s="360"/>
      <c r="AA786" s="361"/>
      <c r="AB786" s="360"/>
      <c r="AC786" s="360">
        <v>291.2</v>
      </c>
      <c r="AD786" s="360">
        <v>311.39999999999998</v>
      </c>
      <c r="AE786" s="360">
        <v>332</v>
      </c>
      <c r="AF786" s="360">
        <v>350.6</v>
      </c>
      <c r="AG786" s="360">
        <v>368.9</v>
      </c>
      <c r="AH786" s="360">
        <v>387.4</v>
      </c>
      <c r="AI786" s="360"/>
      <c r="AJ786" s="360"/>
      <c r="AK786" s="360"/>
      <c r="AL786" s="360"/>
      <c r="AM786" s="360"/>
      <c r="AN786" s="360"/>
    </row>
    <row r="787" spans="1:40" s="9" customFormat="1" ht="13">
      <c r="A787" s="389" t="s">
        <v>258</v>
      </c>
      <c r="B787" s="358"/>
      <c r="C787" s="358"/>
      <c r="D787" s="358"/>
      <c r="E787" s="358"/>
      <c r="F787" s="358"/>
      <c r="G787" s="359"/>
      <c r="H787" s="359"/>
      <c r="I787" s="359"/>
      <c r="J787" s="359"/>
      <c r="K787" s="359"/>
      <c r="L787" s="359"/>
      <c r="M787" s="359"/>
      <c r="N787" s="359"/>
      <c r="O787" s="360"/>
      <c r="P787" s="360"/>
      <c r="Q787" s="360"/>
      <c r="R787" s="360"/>
      <c r="S787" s="360"/>
      <c r="T787" s="360"/>
      <c r="U787" s="360"/>
      <c r="V787" s="360"/>
      <c r="W787" s="360"/>
      <c r="X787" s="360"/>
      <c r="Y787" s="360"/>
      <c r="Z787" s="360"/>
      <c r="AA787" s="361"/>
      <c r="AB787" s="360"/>
      <c r="AC787" s="360">
        <v>780.5</v>
      </c>
      <c r="AD787" s="360">
        <v>803.9</v>
      </c>
      <c r="AE787" s="360">
        <v>836.1</v>
      </c>
      <c r="AF787" s="360">
        <v>869.5</v>
      </c>
      <c r="AG787" s="360">
        <v>904.3</v>
      </c>
      <c r="AH787" s="360">
        <v>940.4</v>
      </c>
      <c r="AI787" s="360"/>
      <c r="AJ787" s="360"/>
      <c r="AK787" s="360"/>
      <c r="AL787" s="360"/>
      <c r="AM787" s="360"/>
      <c r="AN787" s="360"/>
    </row>
    <row r="788" spans="1:40" s="9" customFormat="1" ht="13">
      <c r="A788" s="389" t="s">
        <v>259</v>
      </c>
      <c r="B788" s="358"/>
      <c r="C788" s="358"/>
      <c r="D788" s="358"/>
      <c r="E788" s="358"/>
      <c r="F788" s="358"/>
      <c r="G788" s="359"/>
      <c r="H788" s="359"/>
      <c r="I788" s="359"/>
      <c r="J788" s="359"/>
      <c r="K788" s="359"/>
      <c r="L788" s="359"/>
      <c r="M788" s="359"/>
      <c r="N788" s="359"/>
      <c r="O788" s="360"/>
      <c r="P788" s="360"/>
      <c r="Q788" s="360"/>
      <c r="R788" s="360"/>
      <c r="S788" s="360"/>
      <c r="T788" s="360"/>
      <c r="U788" s="360"/>
      <c r="V788" s="360"/>
      <c r="W788" s="360"/>
      <c r="X788" s="360"/>
      <c r="Y788" s="360"/>
      <c r="Z788" s="360"/>
      <c r="AA788" s="361"/>
      <c r="AB788" s="360"/>
      <c r="AC788" s="360">
        <v>3</v>
      </c>
      <c r="AD788" s="360">
        <v>3</v>
      </c>
      <c r="AE788" s="360">
        <v>4</v>
      </c>
      <c r="AF788" s="360">
        <v>4</v>
      </c>
      <c r="AG788" s="360">
        <v>4</v>
      </c>
      <c r="AH788" s="360">
        <v>4</v>
      </c>
      <c r="AI788" s="360"/>
      <c r="AJ788" s="360"/>
      <c r="AK788" s="360"/>
      <c r="AL788" s="360"/>
      <c r="AM788" s="360"/>
      <c r="AN788" s="360"/>
    </row>
    <row r="789" spans="1:40" s="9" customFormat="1" ht="13">
      <c r="A789" s="376"/>
      <c r="B789" s="358"/>
      <c r="C789" s="358"/>
      <c r="D789" s="358"/>
      <c r="E789" s="358"/>
      <c r="F789" s="358"/>
      <c r="G789" s="359"/>
      <c r="H789" s="359"/>
      <c r="I789" s="359"/>
      <c r="J789" s="359"/>
      <c r="K789" s="359"/>
      <c r="L789" s="359"/>
      <c r="M789" s="359"/>
      <c r="N789" s="359"/>
      <c r="O789" s="360"/>
      <c r="P789" s="360"/>
      <c r="Q789" s="360"/>
      <c r="R789" s="360"/>
      <c r="S789" s="360"/>
      <c r="T789" s="360"/>
      <c r="U789" s="360"/>
      <c r="V789" s="360"/>
      <c r="W789" s="360"/>
      <c r="X789" s="360"/>
      <c r="Y789" s="360"/>
      <c r="Z789" s="360"/>
      <c r="AA789" s="361"/>
      <c r="AB789" s="360"/>
      <c r="AC789" s="360"/>
      <c r="AD789" s="360"/>
      <c r="AE789" s="360"/>
      <c r="AF789" s="360"/>
      <c r="AG789" s="360"/>
      <c r="AH789" s="360"/>
      <c r="AI789" s="360"/>
      <c r="AJ789" s="360"/>
      <c r="AK789" s="360"/>
      <c r="AL789" s="360"/>
      <c r="AM789" s="360"/>
      <c r="AN789" s="360"/>
    </row>
    <row r="790" spans="1:40" s="9" customFormat="1" ht="13">
      <c r="A790" s="376" t="s">
        <v>278</v>
      </c>
      <c r="B790" s="358"/>
      <c r="C790" s="358"/>
      <c r="D790" s="358"/>
      <c r="E790" s="358"/>
      <c r="F790" s="358"/>
      <c r="G790" s="359"/>
      <c r="H790" s="359"/>
      <c r="I790" s="359"/>
      <c r="J790" s="359"/>
      <c r="K790" s="359"/>
      <c r="L790" s="359"/>
      <c r="M790" s="359"/>
      <c r="N790" s="359"/>
      <c r="O790" s="360"/>
      <c r="P790" s="360"/>
      <c r="Q790" s="360"/>
      <c r="R790" s="360"/>
      <c r="S790" s="360"/>
      <c r="T790" s="360"/>
      <c r="U790" s="360"/>
      <c r="V790" s="360"/>
      <c r="W790" s="360"/>
      <c r="X790" s="360"/>
      <c r="Y790" s="360"/>
      <c r="Z790" s="360"/>
      <c r="AA790" s="361"/>
      <c r="AB790" s="360"/>
      <c r="AC790" s="360"/>
      <c r="AD790" s="360"/>
      <c r="AE790" s="360"/>
      <c r="AF790" s="360"/>
      <c r="AG790" s="360"/>
      <c r="AH790" s="360"/>
      <c r="AI790" s="360"/>
      <c r="AJ790" s="360"/>
      <c r="AK790" s="360"/>
      <c r="AL790" s="360"/>
      <c r="AM790" s="360"/>
      <c r="AN790" s="360"/>
    </row>
    <row r="791" spans="1:40" s="9" customFormat="1" ht="13">
      <c r="A791" s="389" t="s">
        <v>256</v>
      </c>
      <c r="B791" s="358"/>
      <c r="C791" s="358"/>
      <c r="D791" s="358"/>
      <c r="E791" s="358"/>
      <c r="F791" s="358"/>
      <c r="G791" s="359"/>
      <c r="H791" s="359"/>
      <c r="I791" s="359"/>
      <c r="J791" s="359"/>
      <c r="K791" s="359"/>
      <c r="L791" s="359"/>
      <c r="M791" s="359"/>
      <c r="N791" s="359"/>
      <c r="O791" s="360"/>
      <c r="P791" s="360"/>
      <c r="Q791" s="360"/>
      <c r="R791" s="360"/>
      <c r="S791" s="360"/>
      <c r="T791" s="360"/>
      <c r="U791" s="360"/>
      <c r="V791" s="360"/>
      <c r="W791" s="360"/>
      <c r="X791" s="360"/>
      <c r="Y791" s="360"/>
      <c r="Z791" s="360"/>
      <c r="AA791" s="361"/>
      <c r="AB791" s="360"/>
      <c r="AC791" s="360">
        <v>3800.9</v>
      </c>
      <c r="AD791" s="360">
        <v>4207.3999999999996</v>
      </c>
      <c r="AE791" s="360">
        <v>4642.6000000000004</v>
      </c>
      <c r="AF791" s="360">
        <v>5074.3999999999996</v>
      </c>
      <c r="AG791" s="360">
        <v>5525.3</v>
      </c>
      <c r="AH791" s="360">
        <v>6006.5</v>
      </c>
      <c r="AI791" s="360"/>
      <c r="AJ791" s="360"/>
      <c r="AK791" s="360"/>
      <c r="AL791" s="360"/>
      <c r="AM791" s="360"/>
      <c r="AN791" s="360"/>
    </row>
    <row r="792" spans="1:40" s="9" customFormat="1" ht="13">
      <c r="A792" s="389" t="s">
        <v>257</v>
      </c>
      <c r="B792" s="358"/>
      <c r="C792" s="358"/>
      <c r="D792" s="358"/>
      <c r="E792" s="358"/>
      <c r="F792" s="358"/>
      <c r="G792" s="359"/>
      <c r="H792" s="359"/>
      <c r="I792" s="359"/>
      <c r="J792" s="359"/>
      <c r="K792" s="359"/>
      <c r="L792" s="359"/>
      <c r="M792" s="359"/>
      <c r="N792" s="359"/>
      <c r="O792" s="360"/>
      <c r="P792" s="360"/>
      <c r="Q792" s="360"/>
      <c r="R792" s="360"/>
      <c r="S792" s="360"/>
      <c r="T792" s="360"/>
      <c r="U792" s="360"/>
      <c r="V792" s="360"/>
      <c r="W792" s="360"/>
      <c r="X792" s="360"/>
      <c r="Y792" s="360"/>
      <c r="Z792" s="360"/>
      <c r="AA792" s="361"/>
      <c r="AB792" s="360"/>
      <c r="AC792" s="360">
        <v>230.3</v>
      </c>
      <c r="AD792" s="360">
        <v>246.3</v>
      </c>
      <c r="AE792" s="360">
        <v>262.60000000000002</v>
      </c>
      <c r="AF792" s="360">
        <v>277.3</v>
      </c>
      <c r="AG792" s="360">
        <v>291.7</v>
      </c>
      <c r="AH792" s="360">
        <v>306.39999999999998</v>
      </c>
      <c r="AI792" s="360"/>
      <c r="AJ792" s="360"/>
      <c r="AK792" s="360"/>
      <c r="AL792" s="360"/>
      <c r="AM792" s="360"/>
      <c r="AN792" s="360"/>
    </row>
    <row r="793" spans="1:40" s="9" customFormat="1" ht="13">
      <c r="A793" s="389" t="s">
        <v>258</v>
      </c>
      <c r="B793" s="358"/>
      <c r="C793" s="358"/>
      <c r="D793" s="358"/>
      <c r="E793" s="358"/>
      <c r="F793" s="358"/>
      <c r="G793" s="359"/>
      <c r="H793" s="359"/>
      <c r="I793" s="359"/>
      <c r="J793" s="359"/>
      <c r="K793" s="359"/>
      <c r="L793" s="359"/>
      <c r="M793" s="359"/>
      <c r="N793" s="359"/>
      <c r="O793" s="360"/>
      <c r="P793" s="360"/>
      <c r="Q793" s="360"/>
      <c r="R793" s="360"/>
      <c r="S793" s="360"/>
      <c r="T793" s="360"/>
      <c r="U793" s="360"/>
      <c r="V793" s="360"/>
      <c r="W793" s="360"/>
      <c r="X793" s="360"/>
      <c r="Y793" s="360"/>
      <c r="Z793" s="360"/>
      <c r="AA793" s="361"/>
      <c r="AB793" s="360"/>
      <c r="AC793" s="360">
        <v>1650.6</v>
      </c>
      <c r="AD793" s="360">
        <v>1708.4</v>
      </c>
      <c r="AE793" s="360">
        <v>1768.2</v>
      </c>
      <c r="AF793" s="360">
        <v>1830.1</v>
      </c>
      <c r="AG793" s="360">
        <v>1894.1</v>
      </c>
      <c r="AH793" s="360">
        <v>1960.4</v>
      </c>
      <c r="AI793" s="360"/>
      <c r="AJ793" s="360"/>
      <c r="AK793" s="360"/>
      <c r="AL793" s="360"/>
      <c r="AM793" s="360"/>
      <c r="AN793" s="360"/>
    </row>
    <row r="794" spans="1:40" s="9" customFormat="1" ht="13">
      <c r="A794" s="389" t="s">
        <v>259</v>
      </c>
      <c r="B794" s="358"/>
      <c r="C794" s="358"/>
      <c r="D794" s="358"/>
      <c r="E794" s="358"/>
      <c r="F794" s="358"/>
      <c r="G794" s="359"/>
      <c r="H794" s="359"/>
      <c r="I794" s="359"/>
      <c r="J794" s="359"/>
      <c r="K794" s="359"/>
      <c r="L794" s="359"/>
      <c r="M794" s="359"/>
      <c r="N794" s="359"/>
      <c r="O794" s="360"/>
      <c r="P794" s="360"/>
      <c r="Q794" s="360"/>
      <c r="R794" s="360"/>
      <c r="S794" s="360"/>
      <c r="T794" s="360"/>
      <c r="U794" s="360"/>
      <c r="V794" s="360"/>
      <c r="W794" s="360"/>
      <c r="X794" s="360"/>
      <c r="Y794" s="360"/>
      <c r="Z794" s="360"/>
      <c r="AA794" s="361"/>
      <c r="AB794" s="360"/>
      <c r="AC794" s="360">
        <v>3</v>
      </c>
      <c r="AD794" s="360">
        <v>3.5</v>
      </c>
      <c r="AE794" s="360">
        <v>3.5</v>
      </c>
      <c r="AF794" s="360">
        <v>3.5</v>
      </c>
      <c r="AG794" s="360">
        <v>3.5</v>
      </c>
      <c r="AH794" s="360">
        <v>3.5</v>
      </c>
      <c r="AI794" s="360"/>
      <c r="AJ794" s="360"/>
      <c r="AK794" s="360"/>
      <c r="AL794" s="360"/>
      <c r="AM794" s="360"/>
      <c r="AN794" s="360"/>
    </row>
    <row r="795" spans="1:40" s="9" customFormat="1" ht="13">
      <c r="A795" s="376"/>
      <c r="B795" s="358"/>
      <c r="C795" s="358"/>
      <c r="D795" s="358"/>
      <c r="E795" s="358"/>
      <c r="F795" s="358"/>
      <c r="G795" s="359"/>
      <c r="H795" s="359"/>
      <c r="I795" s="359"/>
      <c r="J795" s="359"/>
      <c r="K795" s="359"/>
      <c r="L795" s="359"/>
      <c r="M795" s="359"/>
      <c r="N795" s="359"/>
      <c r="O795" s="360"/>
      <c r="P795" s="360"/>
      <c r="Q795" s="360"/>
      <c r="R795" s="360"/>
      <c r="S795" s="360"/>
      <c r="T795" s="360"/>
      <c r="U795" s="360"/>
      <c r="V795" s="360"/>
      <c r="W795" s="360"/>
      <c r="X795" s="360"/>
      <c r="Y795" s="360"/>
      <c r="Z795" s="360"/>
      <c r="AA795" s="361"/>
      <c r="AB795" s="360"/>
      <c r="AC795" s="360"/>
      <c r="AD795" s="360"/>
      <c r="AE795" s="360"/>
      <c r="AF795" s="360"/>
      <c r="AG795" s="360"/>
      <c r="AH795" s="360"/>
      <c r="AI795" s="360"/>
      <c r="AJ795" s="360"/>
      <c r="AK795" s="360"/>
      <c r="AL795" s="360"/>
      <c r="AM795" s="360"/>
      <c r="AN795" s="360"/>
    </row>
    <row r="796" spans="1:40" s="9" customFormat="1" ht="13">
      <c r="A796" s="376" t="s">
        <v>293</v>
      </c>
      <c r="B796" s="358"/>
      <c r="C796" s="358"/>
      <c r="D796" s="358"/>
      <c r="E796" s="358"/>
      <c r="F796" s="358"/>
      <c r="G796" s="359"/>
      <c r="H796" s="359"/>
      <c r="I796" s="359"/>
      <c r="J796" s="359"/>
      <c r="K796" s="359"/>
      <c r="L796" s="359"/>
      <c r="M796" s="359"/>
      <c r="N796" s="359"/>
      <c r="O796" s="360"/>
      <c r="P796" s="360"/>
      <c r="Q796" s="360"/>
      <c r="R796" s="360"/>
      <c r="S796" s="360"/>
      <c r="T796" s="360"/>
      <c r="U796" s="360"/>
      <c r="V796" s="360"/>
      <c r="W796" s="360"/>
      <c r="X796" s="360"/>
      <c r="Y796" s="360"/>
      <c r="Z796" s="360"/>
      <c r="AA796" s="361"/>
      <c r="AB796" s="360"/>
      <c r="AC796" s="360"/>
      <c r="AD796" s="360"/>
      <c r="AE796" s="360"/>
      <c r="AF796" s="360"/>
      <c r="AG796" s="360"/>
      <c r="AH796" s="360"/>
      <c r="AI796" s="360"/>
      <c r="AJ796" s="360"/>
      <c r="AK796" s="360"/>
      <c r="AL796" s="360"/>
      <c r="AM796" s="360"/>
      <c r="AN796" s="360"/>
    </row>
    <row r="797" spans="1:40" s="9" customFormat="1" ht="13">
      <c r="A797" s="389" t="s">
        <v>294</v>
      </c>
      <c r="B797" s="358"/>
      <c r="C797" s="358"/>
      <c r="D797" s="358"/>
      <c r="E797" s="358"/>
      <c r="F797" s="358"/>
      <c r="G797" s="359"/>
      <c r="H797" s="359"/>
      <c r="I797" s="359"/>
      <c r="J797" s="359"/>
      <c r="K797" s="359"/>
      <c r="L797" s="359"/>
      <c r="M797" s="359"/>
      <c r="N797" s="359"/>
      <c r="O797" s="360"/>
      <c r="P797" s="360"/>
      <c r="Q797" s="360"/>
      <c r="R797" s="360"/>
      <c r="S797" s="360"/>
      <c r="T797" s="360"/>
      <c r="U797" s="360"/>
      <c r="V797" s="360"/>
      <c r="W797" s="360"/>
      <c r="X797" s="360"/>
      <c r="Y797" s="360"/>
      <c r="Z797" s="360"/>
      <c r="AA797" s="361"/>
      <c r="AB797" s="360"/>
      <c r="AC797" s="360">
        <v>51386.400000000001</v>
      </c>
      <c r="AD797" s="360">
        <v>57337.599999999999</v>
      </c>
      <c r="AE797" s="360">
        <v>62320.6</v>
      </c>
      <c r="AF797" s="360">
        <v>66399.199999999997</v>
      </c>
      <c r="AG797" s="360">
        <v>71026.3</v>
      </c>
      <c r="AH797" s="360">
        <v>75945.7</v>
      </c>
      <c r="AI797" s="360"/>
      <c r="AJ797" s="360"/>
      <c r="AK797" s="360"/>
      <c r="AL797" s="360"/>
      <c r="AM797" s="360"/>
      <c r="AN797" s="360"/>
    </row>
    <row r="798" spans="1:40" s="9" customFormat="1" ht="13">
      <c r="A798" s="389" t="s">
        <v>295</v>
      </c>
      <c r="B798" s="358"/>
      <c r="C798" s="358"/>
      <c r="D798" s="358"/>
      <c r="E798" s="358"/>
      <c r="F798" s="358"/>
      <c r="G798" s="359"/>
      <c r="H798" s="359"/>
      <c r="I798" s="359"/>
      <c r="J798" s="359"/>
      <c r="K798" s="359"/>
      <c r="L798" s="359"/>
      <c r="M798" s="359"/>
      <c r="N798" s="359"/>
      <c r="O798" s="360"/>
      <c r="P798" s="360"/>
      <c r="Q798" s="360"/>
      <c r="R798" s="360"/>
      <c r="S798" s="360"/>
      <c r="T798" s="360"/>
      <c r="U798" s="360"/>
      <c r="V798" s="360"/>
      <c r="W798" s="360"/>
      <c r="X798" s="360"/>
      <c r="Y798" s="360"/>
      <c r="Z798" s="360"/>
      <c r="AA798" s="361"/>
      <c r="AB798" s="360"/>
      <c r="AC798" s="360">
        <v>274.7</v>
      </c>
      <c r="AD798" s="360">
        <v>298.10000000000002</v>
      </c>
      <c r="AE798" s="360">
        <v>315.60000000000002</v>
      </c>
      <c r="AF798" s="360">
        <v>327.5</v>
      </c>
      <c r="AG798" s="360">
        <v>341.3</v>
      </c>
      <c r="AH798" s="360">
        <v>355.4</v>
      </c>
      <c r="AI798" s="360"/>
      <c r="AJ798" s="360"/>
      <c r="AK798" s="360"/>
      <c r="AL798" s="360"/>
      <c r="AM798" s="360"/>
      <c r="AN798" s="360"/>
    </row>
    <row r="799" spans="1:40" s="9" customFormat="1" ht="13">
      <c r="A799" s="389" t="s">
        <v>296</v>
      </c>
      <c r="B799" s="358"/>
      <c r="C799" s="358"/>
      <c r="D799" s="358"/>
      <c r="E799" s="358"/>
      <c r="F799" s="358"/>
      <c r="G799" s="359"/>
      <c r="H799" s="359"/>
      <c r="I799" s="359"/>
      <c r="J799" s="359"/>
      <c r="K799" s="359"/>
      <c r="L799" s="359"/>
      <c r="M799" s="359"/>
      <c r="N799" s="359"/>
      <c r="O799" s="360"/>
      <c r="P799" s="360"/>
      <c r="Q799" s="360"/>
      <c r="R799" s="360"/>
      <c r="S799" s="360"/>
      <c r="T799" s="360"/>
      <c r="U799" s="360"/>
      <c r="V799" s="360"/>
      <c r="W799" s="360"/>
      <c r="X799" s="360"/>
      <c r="Y799" s="360"/>
      <c r="Z799" s="360"/>
      <c r="AA799" s="361"/>
      <c r="AB799" s="360"/>
      <c r="AC799" s="360">
        <v>18709.099999999999</v>
      </c>
      <c r="AD799" s="360">
        <v>19233.900000000001</v>
      </c>
      <c r="AE799" s="360">
        <v>19747.7</v>
      </c>
      <c r="AF799" s="360">
        <v>20275.599999999999</v>
      </c>
      <c r="AG799" s="360">
        <v>20808.5</v>
      </c>
      <c r="AH799" s="360">
        <v>21366.799999999999</v>
      </c>
      <c r="AI799" s="360"/>
      <c r="AJ799" s="360"/>
      <c r="AK799" s="360"/>
      <c r="AL799" s="360"/>
      <c r="AM799" s="360"/>
      <c r="AN799" s="360"/>
    </row>
    <row r="800" spans="1:40" s="9" customFormat="1" ht="13">
      <c r="A800" s="389" t="s">
        <v>259</v>
      </c>
      <c r="B800" s="358"/>
      <c r="C800" s="358"/>
      <c r="D800" s="358"/>
      <c r="E800" s="358"/>
      <c r="F800" s="358"/>
      <c r="G800" s="359"/>
      <c r="H800" s="359"/>
      <c r="I800" s="359"/>
      <c r="J800" s="359"/>
      <c r="K800" s="359"/>
      <c r="L800" s="359"/>
      <c r="M800" s="359"/>
      <c r="N800" s="359"/>
      <c r="O800" s="360"/>
      <c r="P800" s="360"/>
      <c r="Q800" s="360"/>
      <c r="R800" s="360"/>
      <c r="S800" s="360"/>
      <c r="T800" s="360"/>
      <c r="U800" s="360"/>
      <c r="V800" s="360"/>
      <c r="W800" s="360"/>
      <c r="X800" s="360"/>
      <c r="Y800" s="360"/>
      <c r="Z800" s="360"/>
      <c r="AA800" s="361"/>
      <c r="AB800" s="360"/>
      <c r="AC800" s="360">
        <v>2</v>
      </c>
      <c r="AD800" s="360">
        <v>2.8</v>
      </c>
      <c r="AE800" s="360">
        <v>2.7</v>
      </c>
      <c r="AF800" s="360">
        <v>2.7</v>
      </c>
      <c r="AG800" s="360">
        <v>2.6</v>
      </c>
      <c r="AH800" s="360">
        <v>2.7</v>
      </c>
      <c r="AI800" s="360"/>
      <c r="AJ800" s="360"/>
      <c r="AK800" s="360"/>
      <c r="AL800" s="360"/>
      <c r="AM800" s="360"/>
      <c r="AN800" s="360"/>
    </row>
    <row r="801" spans="1:40" s="9" customFormat="1" ht="13">
      <c r="A801" s="389" t="s">
        <v>297</v>
      </c>
      <c r="B801" s="358"/>
      <c r="C801" s="358"/>
      <c r="D801" s="358"/>
      <c r="E801" s="358"/>
      <c r="F801" s="358"/>
      <c r="G801" s="359"/>
      <c r="H801" s="359"/>
      <c r="I801" s="359"/>
      <c r="J801" s="359"/>
      <c r="K801" s="359"/>
      <c r="L801" s="359"/>
      <c r="M801" s="359"/>
      <c r="N801" s="359"/>
      <c r="O801" s="360"/>
      <c r="P801" s="360"/>
      <c r="Q801" s="360"/>
      <c r="R801" s="360"/>
      <c r="S801" s="360"/>
      <c r="T801" s="360"/>
      <c r="U801" s="360"/>
      <c r="V801" s="360"/>
      <c r="W801" s="360"/>
      <c r="X801" s="360"/>
      <c r="Y801" s="360"/>
      <c r="Z801" s="360"/>
      <c r="AA801" s="361"/>
      <c r="AB801" s="360"/>
      <c r="AC801" s="360">
        <v>8.6999999999999993</v>
      </c>
      <c r="AD801" s="360">
        <v>11.6</v>
      </c>
      <c r="AE801" s="360">
        <v>8.6999999999999993</v>
      </c>
      <c r="AF801" s="360">
        <v>6.5</v>
      </c>
      <c r="AG801" s="360">
        <v>7</v>
      </c>
      <c r="AH801" s="360">
        <v>6.9</v>
      </c>
      <c r="AI801" s="360"/>
      <c r="AJ801" s="360"/>
      <c r="AK801" s="360"/>
      <c r="AL801" s="360"/>
      <c r="AM801" s="360"/>
      <c r="AN801" s="360"/>
    </row>
    <row r="802" spans="1:40" s="9" customFormat="1" ht="13">
      <c r="A802" s="376"/>
      <c r="B802" s="358"/>
      <c r="C802" s="358"/>
      <c r="D802" s="358"/>
      <c r="E802" s="358"/>
      <c r="F802" s="358"/>
      <c r="G802" s="359"/>
      <c r="H802" s="359"/>
      <c r="I802" s="359"/>
      <c r="J802" s="359"/>
      <c r="K802" s="359"/>
      <c r="L802" s="359"/>
      <c r="M802" s="359"/>
      <c r="N802" s="359"/>
      <c r="O802" s="360"/>
      <c r="P802" s="360"/>
      <c r="Q802" s="360"/>
      <c r="R802" s="360"/>
      <c r="S802" s="360"/>
      <c r="T802" s="360"/>
      <c r="U802" s="360"/>
      <c r="V802" s="360"/>
      <c r="W802" s="360"/>
      <c r="X802" s="360"/>
      <c r="Y802" s="360"/>
      <c r="Z802" s="360"/>
      <c r="AA802" s="361"/>
      <c r="AB802" s="360"/>
      <c r="AC802" s="360"/>
      <c r="AD802" s="360"/>
      <c r="AE802" s="360"/>
      <c r="AF802" s="360"/>
      <c r="AG802" s="360"/>
      <c r="AH802" s="360"/>
      <c r="AI802" s="360"/>
      <c r="AJ802" s="360"/>
      <c r="AK802" s="360"/>
      <c r="AL802" s="360"/>
      <c r="AM802" s="360"/>
      <c r="AN802" s="360"/>
    </row>
    <row r="803" spans="1:40" s="9" customFormat="1" ht="13">
      <c r="A803" s="376" t="s">
        <v>284</v>
      </c>
      <c r="B803" s="358"/>
      <c r="C803" s="358"/>
      <c r="D803" s="358"/>
      <c r="E803" s="358"/>
      <c r="F803" s="358"/>
      <c r="G803" s="359"/>
      <c r="H803" s="359"/>
      <c r="I803" s="359"/>
      <c r="J803" s="359"/>
      <c r="K803" s="359"/>
      <c r="L803" s="359"/>
      <c r="M803" s="359"/>
      <c r="N803" s="359"/>
      <c r="O803" s="360"/>
      <c r="P803" s="360"/>
      <c r="Q803" s="360"/>
      <c r="R803" s="360"/>
      <c r="S803" s="360"/>
      <c r="T803" s="360"/>
      <c r="U803" s="360"/>
      <c r="V803" s="360"/>
      <c r="W803" s="360"/>
      <c r="X803" s="360"/>
      <c r="Y803" s="360"/>
      <c r="Z803" s="360"/>
      <c r="AA803" s="361"/>
      <c r="AB803" s="360"/>
      <c r="AC803" s="360"/>
      <c r="AD803" s="360"/>
      <c r="AE803" s="360"/>
      <c r="AF803" s="360"/>
      <c r="AG803" s="360"/>
      <c r="AH803" s="360"/>
      <c r="AI803" s="360"/>
      <c r="AJ803" s="360"/>
      <c r="AK803" s="360"/>
      <c r="AL803" s="360"/>
      <c r="AM803" s="360"/>
      <c r="AN803" s="360"/>
    </row>
    <row r="804" spans="1:40" s="9" customFormat="1" ht="13">
      <c r="A804" s="389" t="s">
        <v>256</v>
      </c>
      <c r="B804" s="358"/>
      <c r="C804" s="358"/>
      <c r="D804" s="358"/>
      <c r="E804" s="358"/>
      <c r="F804" s="358"/>
      <c r="G804" s="359"/>
      <c r="H804" s="359"/>
      <c r="I804" s="359"/>
      <c r="J804" s="359"/>
      <c r="K804" s="359"/>
      <c r="L804" s="359"/>
      <c r="M804" s="359"/>
      <c r="N804" s="359"/>
      <c r="O804" s="360"/>
      <c r="P804" s="360"/>
      <c r="Q804" s="360"/>
      <c r="R804" s="360"/>
      <c r="S804" s="360"/>
      <c r="T804" s="360"/>
      <c r="U804" s="360"/>
      <c r="V804" s="360"/>
      <c r="W804" s="360"/>
      <c r="X804" s="360"/>
      <c r="Y804" s="360"/>
      <c r="Z804" s="360"/>
      <c r="AA804" s="361"/>
      <c r="AB804" s="360"/>
      <c r="AC804" s="360">
        <v>37507.4</v>
      </c>
      <c r="AD804" s="360">
        <v>41154.9</v>
      </c>
      <c r="AE804" s="360">
        <v>45208</v>
      </c>
      <c r="AF804" s="360">
        <v>49166</v>
      </c>
      <c r="AG804" s="360">
        <v>53332.2</v>
      </c>
      <c r="AH804" s="360">
        <v>57760.7</v>
      </c>
      <c r="AI804" s="360"/>
      <c r="AJ804" s="360"/>
      <c r="AK804" s="360"/>
      <c r="AL804" s="360"/>
      <c r="AM804" s="360"/>
      <c r="AN804" s="360"/>
    </row>
    <row r="805" spans="1:40" s="9" customFormat="1" ht="13">
      <c r="A805" s="389" t="s">
        <v>257</v>
      </c>
      <c r="B805" s="358"/>
      <c r="C805" s="358"/>
      <c r="D805" s="358"/>
      <c r="E805" s="358"/>
      <c r="F805" s="358"/>
      <c r="G805" s="359"/>
      <c r="H805" s="359"/>
      <c r="I805" s="359"/>
      <c r="J805" s="359"/>
      <c r="K805" s="359"/>
      <c r="L805" s="359"/>
      <c r="M805" s="359"/>
      <c r="N805" s="359"/>
      <c r="O805" s="360"/>
      <c r="P805" s="360"/>
      <c r="Q805" s="360"/>
      <c r="R805" s="360"/>
      <c r="S805" s="360"/>
      <c r="T805" s="360"/>
      <c r="U805" s="360"/>
      <c r="V805" s="360"/>
      <c r="W805" s="360"/>
      <c r="X805" s="360"/>
      <c r="Y805" s="360"/>
      <c r="Z805" s="360"/>
      <c r="AA805" s="361"/>
      <c r="AB805" s="360"/>
      <c r="AC805" s="360">
        <v>260</v>
      </c>
      <c r="AD805" s="360">
        <v>276.89999999999998</v>
      </c>
      <c r="AE805" s="360">
        <v>293.89999999999998</v>
      </c>
      <c r="AF805" s="360">
        <v>308.89999999999998</v>
      </c>
      <c r="AG805" s="360">
        <v>323.89999999999998</v>
      </c>
      <c r="AH805" s="360">
        <v>339.4</v>
      </c>
      <c r="AI805" s="360"/>
      <c r="AJ805" s="360"/>
      <c r="AK805" s="360"/>
      <c r="AL805" s="360"/>
      <c r="AM805" s="360"/>
      <c r="AN805" s="360"/>
    </row>
    <row r="806" spans="1:40" s="9" customFormat="1" ht="13">
      <c r="A806" s="389" t="s">
        <v>258</v>
      </c>
      <c r="B806" s="358"/>
      <c r="C806" s="358"/>
      <c r="D806" s="358"/>
      <c r="E806" s="358"/>
      <c r="F806" s="358"/>
      <c r="G806" s="359"/>
      <c r="H806" s="359"/>
      <c r="I806" s="359"/>
      <c r="J806" s="359"/>
      <c r="K806" s="359"/>
      <c r="L806" s="359"/>
      <c r="M806" s="359"/>
      <c r="N806" s="359"/>
      <c r="O806" s="360"/>
      <c r="P806" s="360"/>
      <c r="Q806" s="360"/>
      <c r="R806" s="360"/>
      <c r="S806" s="360"/>
      <c r="T806" s="360"/>
      <c r="U806" s="360"/>
      <c r="V806" s="360"/>
      <c r="W806" s="360"/>
      <c r="X806" s="360"/>
      <c r="Y806" s="360"/>
      <c r="Z806" s="360"/>
      <c r="AA806" s="361"/>
      <c r="AB806" s="360"/>
      <c r="AC806" s="360">
        <v>14425.4</v>
      </c>
      <c r="AD806" s="360">
        <v>14860.2</v>
      </c>
      <c r="AE806" s="360">
        <v>15380.3</v>
      </c>
      <c r="AF806" s="360">
        <v>15915.4</v>
      </c>
      <c r="AG806" s="360">
        <v>16465.599999999999</v>
      </c>
      <c r="AH806" s="360">
        <v>17020.099999999999</v>
      </c>
      <c r="AI806" s="360"/>
      <c r="AJ806" s="360"/>
      <c r="AK806" s="360"/>
      <c r="AL806" s="360"/>
      <c r="AM806" s="360"/>
      <c r="AN806" s="360"/>
    </row>
    <row r="807" spans="1:40" s="9" customFormat="1" ht="13">
      <c r="A807" s="389" t="s">
        <v>259</v>
      </c>
      <c r="B807" s="358"/>
      <c r="C807" s="358"/>
      <c r="D807" s="358"/>
      <c r="E807" s="358"/>
      <c r="F807" s="358"/>
      <c r="G807" s="359"/>
      <c r="H807" s="359"/>
      <c r="I807" s="359"/>
      <c r="J807" s="359"/>
      <c r="K807" s="359"/>
      <c r="L807" s="359"/>
      <c r="M807" s="359"/>
      <c r="N807" s="359"/>
      <c r="O807" s="360"/>
      <c r="P807" s="360"/>
      <c r="Q807" s="360"/>
      <c r="R807" s="360"/>
      <c r="S807" s="360"/>
      <c r="T807" s="360"/>
      <c r="U807" s="360"/>
      <c r="V807" s="360"/>
      <c r="W807" s="360"/>
      <c r="X807" s="360"/>
      <c r="Y807" s="360"/>
      <c r="Z807" s="360"/>
      <c r="AA807" s="361"/>
      <c r="AB807" s="360"/>
      <c r="AC807" s="360">
        <v>2.5</v>
      </c>
      <c r="AD807" s="360">
        <v>3</v>
      </c>
      <c r="AE807" s="360">
        <v>3.5</v>
      </c>
      <c r="AF807" s="360">
        <v>3.5</v>
      </c>
      <c r="AG807" s="360">
        <v>3.5</v>
      </c>
      <c r="AH807" s="360">
        <v>3.4</v>
      </c>
      <c r="AI807" s="360"/>
      <c r="AJ807" s="360"/>
      <c r="AK807" s="360"/>
      <c r="AL807" s="360"/>
      <c r="AM807" s="360"/>
      <c r="AN807" s="360"/>
    </row>
    <row r="808" spans="1:40" s="9" customFormat="1" ht="13">
      <c r="A808" s="358"/>
      <c r="B808" s="370"/>
      <c r="C808" s="370"/>
      <c r="D808" s="370"/>
      <c r="E808" s="370"/>
      <c r="F808" s="370"/>
      <c r="G808" s="371"/>
      <c r="H808" s="371"/>
      <c r="I808" s="371"/>
      <c r="J808" s="371"/>
      <c r="K808" s="371"/>
      <c r="L808" s="371"/>
      <c r="M808" s="371"/>
      <c r="N808" s="371"/>
      <c r="O808" s="372"/>
      <c r="P808" s="362"/>
      <c r="Q808" s="362"/>
      <c r="R808" s="362"/>
      <c r="S808" s="362"/>
      <c r="T808" s="362"/>
      <c r="U808" s="362"/>
      <c r="V808" s="360"/>
      <c r="W808" s="360"/>
      <c r="X808" s="360"/>
      <c r="Y808" s="360"/>
      <c r="Z808" s="360"/>
      <c r="AA808" s="361"/>
      <c r="AB808" s="360"/>
      <c r="AC808" s="360">
        <v>9.8000000000000007</v>
      </c>
      <c r="AD808" s="360">
        <v>9.6999999999999993</v>
      </c>
      <c r="AE808" s="360">
        <v>9.8000000000000007</v>
      </c>
      <c r="AF808" s="360">
        <v>8.8000000000000007</v>
      </c>
      <c r="AG808" s="360">
        <v>8.5</v>
      </c>
      <c r="AH808" s="360">
        <v>8.3000000000000007</v>
      </c>
      <c r="AI808" s="360"/>
      <c r="AJ808" s="360"/>
      <c r="AK808" s="360"/>
      <c r="AL808" s="360"/>
      <c r="AM808" s="360"/>
      <c r="AN808" s="360"/>
    </row>
    <row r="809" spans="1:40" s="9" customFormat="1" ht="16.399999999999999" customHeight="1">
      <c r="A809" s="369" t="s">
        <v>298</v>
      </c>
      <c r="B809" s="370"/>
      <c r="C809" s="370"/>
      <c r="D809" s="370"/>
      <c r="E809" s="370"/>
      <c r="F809" s="370"/>
      <c r="G809" s="371"/>
      <c r="H809" s="371"/>
      <c r="I809" s="371"/>
      <c r="J809" s="371"/>
      <c r="K809" s="371"/>
      <c r="L809" s="371"/>
      <c r="M809" s="371"/>
      <c r="N809" s="371"/>
      <c r="O809" s="374"/>
      <c r="P809" s="362"/>
      <c r="Q809" s="362"/>
      <c r="R809" s="362"/>
      <c r="S809" s="362"/>
      <c r="T809" s="362"/>
      <c r="U809" s="362"/>
      <c r="V809" s="362"/>
      <c r="W809" s="362"/>
      <c r="X809" s="362"/>
      <c r="Y809" s="362"/>
      <c r="Z809" s="362"/>
      <c r="AA809" s="363"/>
      <c r="AB809" s="362"/>
      <c r="AC809" s="362"/>
      <c r="AD809" s="362"/>
      <c r="AE809" s="362"/>
      <c r="AF809" s="362"/>
      <c r="AG809" s="362"/>
      <c r="AH809" s="362"/>
      <c r="AI809" s="362"/>
      <c r="AJ809" s="362"/>
      <c r="AK809" s="362"/>
      <c r="AL809" s="362"/>
      <c r="AM809" s="362"/>
      <c r="AN809" s="362"/>
    </row>
    <row r="810" spans="1:40" s="9" customFormat="1" ht="12" customHeight="1">
      <c r="A810" s="373" t="s">
        <v>291</v>
      </c>
      <c r="B810" s="376"/>
      <c r="C810" s="376"/>
      <c r="D810" s="376"/>
      <c r="E810" s="376"/>
      <c r="F810" s="376"/>
      <c r="G810" s="377"/>
      <c r="H810" s="377"/>
      <c r="I810" s="377"/>
      <c r="J810" s="377"/>
      <c r="K810" s="377"/>
      <c r="L810" s="377"/>
      <c r="M810" s="377"/>
      <c r="N810" s="377"/>
      <c r="O810" s="378"/>
      <c r="P810" s="378"/>
      <c r="Q810" s="378"/>
      <c r="R810" s="378"/>
      <c r="S810" s="378"/>
      <c r="T810" s="378"/>
      <c r="U810" s="378"/>
      <c r="V810" s="362"/>
      <c r="W810" s="362"/>
      <c r="X810" s="362"/>
      <c r="Y810" s="362"/>
      <c r="Z810" s="362"/>
      <c r="AA810" s="363"/>
      <c r="AB810" s="362"/>
      <c r="AC810" s="362"/>
      <c r="AD810" s="362"/>
      <c r="AE810" s="362"/>
      <c r="AF810" s="362"/>
      <c r="AG810" s="362"/>
      <c r="AH810" s="362"/>
      <c r="AI810" s="362"/>
      <c r="AJ810" s="362"/>
      <c r="AK810" s="362"/>
      <c r="AL810" s="362"/>
      <c r="AM810" s="362"/>
      <c r="AN810" s="362"/>
    </row>
    <row r="811" spans="1:40" s="9" customFormat="1" ht="12" customHeight="1">
      <c r="A811" s="375" t="s">
        <v>247</v>
      </c>
      <c r="B811" s="376"/>
      <c r="C811" s="376"/>
      <c r="D811" s="376"/>
      <c r="E811" s="376"/>
      <c r="F811" s="376"/>
      <c r="G811" s="377"/>
      <c r="H811" s="377"/>
      <c r="I811" s="377"/>
      <c r="J811" s="377"/>
      <c r="K811" s="377"/>
      <c r="L811" s="377"/>
      <c r="M811" s="377"/>
      <c r="N811" s="377"/>
      <c r="O811" s="382"/>
      <c r="P811" s="382"/>
      <c r="Q811" s="382"/>
      <c r="R811" s="382"/>
      <c r="S811" s="382"/>
      <c r="T811" s="379"/>
      <c r="U811" s="379"/>
      <c r="V811" s="378"/>
      <c r="W811" s="378"/>
      <c r="X811" s="378"/>
      <c r="Y811" s="378"/>
      <c r="Z811" s="378"/>
      <c r="AA811" s="379"/>
      <c r="AB811" s="466"/>
      <c r="AC811" s="466">
        <v>2016</v>
      </c>
      <c r="AD811" s="466">
        <v>2017</v>
      </c>
      <c r="AE811" s="466">
        <v>2018</v>
      </c>
      <c r="AF811" s="466">
        <v>2019</v>
      </c>
      <c r="AG811" s="466">
        <v>2020</v>
      </c>
      <c r="AH811" s="466"/>
      <c r="AI811" s="466"/>
      <c r="AJ811" s="466"/>
      <c r="AK811" s="466"/>
      <c r="AL811" s="466"/>
      <c r="AM811" s="466"/>
      <c r="AN811" s="466"/>
    </row>
    <row r="812" spans="1:40" s="9" customFormat="1" ht="12" customHeight="1">
      <c r="A812" s="375" t="s">
        <v>248</v>
      </c>
      <c r="B812" s="362"/>
      <c r="C812" s="362"/>
      <c r="D812" s="362"/>
      <c r="E812" s="362"/>
      <c r="F812" s="362"/>
      <c r="G812" s="384"/>
      <c r="H812" s="384"/>
      <c r="I812" s="384"/>
      <c r="J812" s="384"/>
      <c r="K812" s="384"/>
      <c r="L812" s="384"/>
      <c r="M812" s="384"/>
      <c r="N812" s="384"/>
      <c r="O812" s="378"/>
      <c r="P812" s="378"/>
      <c r="Q812" s="378"/>
      <c r="R812" s="378"/>
      <c r="S812" s="378"/>
      <c r="T812" s="378"/>
      <c r="U812" s="378"/>
      <c r="V812" s="379"/>
      <c r="W812" s="379"/>
      <c r="X812" s="379"/>
      <c r="Y812" s="379"/>
      <c r="Z812" s="379"/>
      <c r="AA812" s="379"/>
      <c r="AB812" s="146"/>
      <c r="AC812" s="146" t="s">
        <v>251</v>
      </c>
      <c r="AD812" s="146" t="s">
        <v>251</v>
      </c>
      <c r="AE812" s="146" t="s">
        <v>251</v>
      </c>
      <c r="AF812" s="146" t="s">
        <v>251</v>
      </c>
      <c r="AG812" s="146" t="s">
        <v>251</v>
      </c>
      <c r="AH812" s="146"/>
      <c r="AI812" s="146"/>
      <c r="AJ812" s="146"/>
      <c r="AK812" s="146"/>
      <c r="AL812" s="146"/>
      <c r="AM812" s="146"/>
      <c r="AN812" s="146"/>
    </row>
    <row r="813" spans="1:40" s="9" customFormat="1" ht="12" customHeight="1">
      <c r="A813" s="362"/>
      <c r="B813" s="362"/>
      <c r="C813" s="362"/>
      <c r="D813" s="362"/>
      <c r="E813" s="362"/>
      <c r="F813" s="362"/>
      <c r="G813" s="386"/>
      <c r="H813" s="386"/>
      <c r="I813" s="386"/>
      <c r="J813" s="386"/>
      <c r="K813" s="386"/>
      <c r="L813" s="386"/>
      <c r="M813" s="386"/>
      <c r="N813" s="386"/>
      <c r="O813" s="378"/>
      <c r="P813" s="378"/>
      <c r="Q813" s="378"/>
      <c r="R813" s="378"/>
      <c r="S813" s="378"/>
      <c r="T813" s="378"/>
      <c r="U813" s="378"/>
      <c r="V813" s="378"/>
      <c r="W813" s="378"/>
      <c r="X813" s="378"/>
      <c r="Y813" s="378"/>
      <c r="Z813" s="378"/>
      <c r="AA813" s="379"/>
      <c r="AB813" s="467"/>
      <c r="AC813" s="467"/>
      <c r="AD813" s="467"/>
      <c r="AE813" s="467"/>
      <c r="AF813" s="467"/>
      <c r="AG813" s="467"/>
      <c r="AH813" s="467"/>
      <c r="AI813" s="467"/>
      <c r="AJ813" s="467"/>
      <c r="AK813" s="467"/>
      <c r="AL813" s="467"/>
      <c r="AM813" s="467"/>
      <c r="AN813" s="467"/>
    </row>
    <row r="814" spans="1:40" s="9" customFormat="1" ht="12" customHeight="1">
      <c r="A814" s="376" t="s">
        <v>255</v>
      </c>
      <c r="B814" s="362"/>
      <c r="C814" s="362"/>
      <c r="D814" s="362"/>
      <c r="E814" s="362"/>
      <c r="F814" s="362"/>
      <c r="G814" s="390"/>
      <c r="H814" s="390"/>
      <c r="I814" s="390"/>
      <c r="J814" s="390"/>
      <c r="K814" s="390"/>
      <c r="L814" s="390"/>
      <c r="M814" s="390"/>
      <c r="N814" s="390"/>
      <c r="O814" s="379"/>
      <c r="P814" s="379"/>
      <c r="Q814" s="379"/>
      <c r="R814" s="379"/>
      <c r="S814" s="379"/>
      <c r="T814" s="379"/>
      <c r="U814" s="379"/>
      <c r="V814" s="378"/>
      <c r="W814" s="378"/>
      <c r="X814" s="378"/>
      <c r="Y814" s="378"/>
      <c r="Z814" s="378"/>
      <c r="AA814" s="379"/>
      <c r="AB814" s="468"/>
      <c r="AC814" s="468">
        <v>11679.1</v>
      </c>
      <c r="AD814" s="468">
        <v>12605.4</v>
      </c>
      <c r="AE814" s="468">
        <v>13550</v>
      </c>
      <c r="AF814" s="468">
        <v>14511.9</v>
      </c>
      <c r="AG814" s="468">
        <v>15572.3</v>
      </c>
      <c r="AH814" s="468"/>
      <c r="AI814" s="468"/>
      <c r="AJ814" s="468"/>
      <c r="AK814" s="468"/>
      <c r="AL814" s="468"/>
      <c r="AM814" s="468"/>
      <c r="AN814" s="468"/>
    </row>
    <row r="815" spans="1:40" s="9" customFormat="1" ht="12" customHeight="1">
      <c r="A815" s="389" t="s">
        <v>256</v>
      </c>
      <c r="B815" s="362"/>
      <c r="C815" s="362"/>
      <c r="D815" s="362"/>
      <c r="E815" s="362"/>
      <c r="F815" s="362"/>
      <c r="G815" s="378"/>
      <c r="H815" s="391"/>
      <c r="I815" s="391"/>
      <c r="J815" s="391"/>
      <c r="K815" s="391"/>
      <c r="L815" s="391"/>
      <c r="M815" s="391"/>
      <c r="N815" s="391"/>
      <c r="O815" s="379"/>
      <c r="P815" s="379"/>
      <c r="Q815" s="379"/>
      <c r="R815" s="379"/>
      <c r="S815" s="379"/>
      <c r="T815" s="379"/>
      <c r="U815" s="379"/>
      <c r="V815" s="379"/>
      <c r="W815" s="379"/>
      <c r="X815" s="379"/>
      <c r="Y815" s="379"/>
      <c r="Z815" s="378"/>
      <c r="AA815" s="379"/>
      <c r="AB815" s="468"/>
      <c r="AC815" s="468">
        <v>265.8</v>
      </c>
      <c r="AD815" s="468">
        <v>277.5</v>
      </c>
      <c r="AE815" s="468">
        <v>287.8</v>
      </c>
      <c r="AF815" s="468">
        <v>296.2</v>
      </c>
      <c r="AG815" s="468">
        <v>308</v>
      </c>
      <c r="AH815" s="468"/>
      <c r="AI815" s="468"/>
      <c r="AJ815" s="468"/>
      <c r="AK815" s="468"/>
      <c r="AL815" s="468"/>
      <c r="AM815" s="468"/>
      <c r="AN815" s="468"/>
    </row>
    <row r="816" spans="1:40" s="9" customFormat="1" ht="12" customHeight="1">
      <c r="A816" s="389" t="s">
        <v>257</v>
      </c>
      <c r="B816" s="362"/>
      <c r="C816" s="362"/>
      <c r="D816" s="362"/>
      <c r="E816" s="362"/>
      <c r="F816" s="362"/>
      <c r="G816" s="378"/>
      <c r="H816" s="391"/>
      <c r="I816" s="391"/>
      <c r="J816" s="391"/>
      <c r="K816" s="391"/>
      <c r="L816" s="391"/>
      <c r="M816" s="391"/>
      <c r="N816" s="391"/>
      <c r="O816" s="378"/>
      <c r="P816" s="378"/>
      <c r="Q816" s="378"/>
      <c r="R816" s="378"/>
      <c r="S816" s="378"/>
      <c r="T816" s="378"/>
      <c r="U816" s="378"/>
      <c r="V816" s="379"/>
      <c r="W816" s="379"/>
      <c r="X816" s="379"/>
      <c r="Y816" s="379"/>
      <c r="Z816" s="378"/>
      <c r="AA816" s="379"/>
      <c r="AB816" s="468"/>
      <c r="AC816" s="468">
        <v>4393.8999999999996</v>
      </c>
      <c r="AD816" s="468">
        <v>4542.7</v>
      </c>
      <c r="AE816" s="468">
        <v>4708.5</v>
      </c>
      <c r="AF816" s="468">
        <v>4899</v>
      </c>
      <c r="AG816" s="468">
        <v>5055.5</v>
      </c>
      <c r="AH816" s="468"/>
      <c r="AI816" s="468"/>
      <c r="AJ816" s="468"/>
      <c r="AK816" s="468"/>
      <c r="AL816" s="468"/>
      <c r="AM816" s="468"/>
      <c r="AN816" s="468"/>
    </row>
    <row r="817" spans="1:40" s="9" customFormat="1" ht="12" customHeight="1">
      <c r="A817" s="389" t="s">
        <v>258</v>
      </c>
      <c r="B817" s="362"/>
      <c r="C817" s="362"/>
      <c r="D817" s="362"/>
      <c r="E817" s="362"/>
      <c r="F817" s="362"/>
      <c r="G817" s="378"/>
      <c r="H817" s="391"/>
      <c r="I817" s="391"/>
      <c r="J817" s="391"/>
      <c r="K817" s="391"/>
      <c r="L817" s="391"/>
      <c r="M817" s="391"/>
      <c r="N817" s="391"/>
      <c r="O817" s="378"/>
      <c r="P817" s="378"/>
      <c r="Q817" s="378"/>
      <c r="R817" s="378"/>
      <c r="S817" s="378"/>
      <c r="T817" s="378"/>
      <c r="U817" s="378"/>
      <c r="V817" s="378"/>
      <c r="W817" s="378"/>
      <c r="X817" s="378"/>
      <c r="Y817" s="378"/>
      <c r="Z817" s="378"/>
      <c r="AA817" s="379"/>
      <c r="AB817" s="468"/>
      <c r="AC817" s="468">
        <v>3.8</v>
      </c>
      <c r="AD817" s="468">
        <v>3.4</v>
      </c>
      <c r="AE817" s="468">
        <v>3.6</v>
      </c>
      <c r="AF817" s="468">
        <v>4</v>
      </c>
      <c r="AG817" s="468">
        <v>3.2</v>
      </c>
      <c r="AH817" s="468"/>
      <c r="AI817" s="468"/>
      <c r="AJ817" s="468"/>
      <c r="AK817" s="468"/>
      <c r="AL817" s="468"/>
      <c r="AM817" s="468"/>
      <c r="AN817" s="468"/>
    </row>
    <row r="818" spans="1:40" s="9" customFormat="1" ht="12" customHeight="1">
      <c r="A818" s="389" t="s">
        <v>259</v>
      </c>
      <c r="B818" s="362"/>
      <c r="C818" s="362"/>
      <c r="D818" s="362"/>
      <c r="E818" s="362"/>
      <c r="F818" s="362"/>
      <c r="G818" s="378"/>
      <c r="H818" s="378"/>
      <c r="I818" s="378"/>
      <c r="J818" s="378"/>
      <c r="K818" s="378"/>
      <c r="L818" s="378"/>
      <c r="M818" s="378"/>
      <c r="N818" s="378"/>
      <c r="O818" s="378"/>
      <c r="P818" s="378"/>
      <c r="Q818" s="378"/>
      <c r="R818" s="378"/>
      <c r="S818" s="378"/>
      <c r="T818" s="378"/>
      <c r="U818" s="378"/>
      <c r="V818" s="378"/>
      <c r="W818" s="378"/>
      <c r="X818" s="378"/>
      <c r="Y818" s="378"/>
      <c r="Z818" s="378"/>
      <c r="AA818" s="379"/>
      <c r="AB818" s="468"/>
      <c r="AC818" s="468"/>
      <c r="AD818" s="468"/>
      <c r="AE818" s="468"/>
      <c r="AF818" s="468"/>
      <c r="AG818" s="468"/>
      <c r="AH818" s="468"/>
      <c r="AI818" s="468"/>
      <c r="AJ818" s="468"/>
      <c r="AK818" s="468"/>
      <c r="AL818" s="468"/>
      <c r="AM818" s="468"/>
      <c r="AN818" s="468"/>
    </row>
    <row r="819" spans="1:40" s="9" customFormat="1" ht="12" customHeight="1">
      <c r="A819" s="376"/>
      <c r="B819" s="362"/>
      <c r="C819" s="362"/>
      <c r="D819" s="362"/>
      <c r="E819" s="362"/>
      <c r="F819" s="362"/>
      <c r="G819" s="378"/>
      <c r="H819" s="386"/>
      <c r="I819" s="378"/>
      <c r="J819" s="378"/>
      <c r="K819" s="378"/>
      <c r="L819" s="378"/>
      <c r="M819" s="378"/>
      <c r="N819" s="378"/>
      <c r="O819" s="378"/>
      <c r="P819" s="378"/>
      <c r="Q819" s="378"/>
      <c r="R819" s="378"/>
      <c r="S819" s="378"/>
      <c r="T819" s="378"/>
      <c r="U819" s="378"/>
      <c r="V819" s="378"/>
      <c r="W819" s="378"/>
      <c r="X819" s="378"/>
      <c r="Y819" s="378"/>
      <c r="Z819" s="378"/>
      <c r="AA819" s="379"/>
      <c r="AB819" s="468"/>
      <c r="AC819" s="468"/>
      <c r="AD819" s="468"/>
      <c r="AE819" s="468"/>
      <c r="AF819" s="468"/>
      <c r="AG819" s="468"/>
      <c r="AH819" s="468"/>
      <c r="AI819" s="468"/>
      <c r="AJ819" s="468"/>
      <c r="AK819" s="468"/>
      <c r="AL819" s="468"/>
      <c r="AM819" s="468"/>
      <c r="AN819" s="468"/>
    </row>
    <row r="820" spans="1:40" s="9" customFormat="1" ht="12" customHeight="1">
      <c r="A820" s="376" t="s">
        <v>260</v>
      </c>
      <c r="B820" s="362"/>
      <c r="C820" s="362"/>
      <c r="D820" s="362"/>
      <c r="E820" s="362"/>
      <c r="F820" s="362"/>
      <c r="G820" s="378"/>
      <c r="H820" s="378"/>
      <c r="I820" s="378"/>
      <c r="J820" s="378"/>
      <c r="K820" s="378"/>
      <c r="L820" s="378"/>
      <c r="M820" s="378"/>
      <c r="N820" s="378"/>
      <c r="O820" s="378"/>
      <c r="P820" s="378"/>
      <c r="Q820" s="378"/>
      <c r="R820" s="378"/>
      <c r="S820" s="378"/>
      <c r="T820" s="378"/>
      <c r="U820" s="378"/>
      <c r="V820" s="378"/>
      <c r="W820" s="378"/>
      <c r="X820" s="378"/>
      <c r="Y820" s="378"/>
      <c r="Z820" s="378"/>
      <c r="AA820" s="379"/>
      <c r="AB820" s="468"/>
      <c r="AC820" s="468">
        <v>15009.2</v>
      </c>
      <c r="AD820" s="468">
        <v>14928.2</v>
      </c>
      <c r="AE820" s="468">
        <v>14160.5</v>
      </c>
      <c r="AF820" s="468">
        <v>14074.6</v>
      </c>
      <c r="AG820" s="468">
        <v>14019</v>
      </c>
      <c r="AH820" s="468"/>
      <c r="AI820" s="468"/>
      <c r="AJ820" s="468"/>
      <c r="AK820" s="468"/>
      <c r="AL820" s="468"/>
      <c r="AM820" s="468"/>
      <c r="AN820" s="468"/>
    </row>
    <row r="821" spans="1:40" s="9" customFormat="1" ht="12" customHeight="1">
      <c r="A821" s="389" t="s">
        <v>256</v>
      </c>
      <c r="B821" s="392"/>
      <c r="C821" s="392"/>
      <c r="D821" s="392"/>
      <c r="E821" s="392"/>
      <c r="F821" s="392"/>
      <c r="G821" s="378"/>
      <c r="H821" s="378"/>
      <c r="I821" s="378"/>
      <c r="J821" s="378"/>
      <c r="K821" s="378"/>
      <c r="L821" s="378"/>
      <c r="M821" s="378"/>
      <c r="N821" s="378"/>
      <c r="O821" s="378"/>
      <c r="P821" s="378"/>
      <c r="Q821" s="378"/>
      <c r="R821" s="378"/>
      <c r="S821" s="378"/>
      <c r="T821" s="378"/>
      <c r="U821" s="378"/>
      <c r="V821" s="378"/>
      <c r="W821" s="378"/>
      <c r="X821" s="378"/>
      <c r="Y821" s="378"/>
      <c r="Z821" s="378"/>
      <c r="AA821" s="379"/>
      <c r="AB821" s="468"/>
      <c r="AC821" s="468">
        <v>431.3</v>
      </c>
      <c r="AD821" s="468">
        <v>446.6</v>
      </c>
      <c r="AE821" s="468">
        <v>451.1</v>
      </c>
      <c r="AF821" s="468">
        <v>453.1</v>
      </c>
      <c r="AG821" s="468">
        <v>454.4</v>
      </c>
      <c r="AH821" s="468"/>
      <c r="AI821" s="468"/>
      <c r="AJ821" s="468"/>
      <c r="AK821" s="468"/>
      <c r="AL821" s="468"/>
      <c r="AM821" s="468"/>
      <c r="AN821" s="468"/>
    </row>
    <row r="822" spans="1:40" s="9" customFormat="1" ht="12" customHeight="1">
      <c r="A822" s="389" t="s">
        <v>257</v>
      </c>
      <c r="B822" s="362"/>
      <c r="C822" s="362"/>
      <c r="D822" s="362"/>
      <c r="E822" s="362"/>
      <c r="F822" s="362"/>
      <c r="G822" s="378"/>
      <c r="H822" s="378"/>
      <c r="I822" s="378"/>
      <c r="J822" s="378"/>
      <c r="K822" s="378"/>
      <c r="L822" s="378"/>
      <c r="M822" s="378"/>
      <c r="N822" s="378"/>
      <c r="O822" s="378"/>
      <c r="P822" s="378"/>
      <c r="Q822" s="378"/>
      <c r="R822" s="378"/>
      <c r="S822" s="378"/>
      <c r="T822" s="378"/>
      <c r="U822" s="378"/>
      <c r="V822" s="378"/>
      <c r="W822" s="378"/>
      <c r="X822" s="378"/>
      <c r="Y822" s="378"/>
      <c r="Z822" s="378"/>
      <c r="AA822" s="379"/>
      <c r="AB822" s="468"/>
      <c r="AC822" s="468">
        <v>3480</v>
      </c>
      <c r="AD822" s="468">
        <v>3342.9</v>
      </c>
      <c r="AE822" s="468">
        <v>3139.1</v>
      </c>
      <c r="AF822" s="468">
        <v>3106.5</v>
      </c>
      <c r="AG822" s="468">
        <v>3085.3</v>
      </c>
      <c r="AH822" s="468"/>
      <c r="AI822" s="468"/>
      <c r="AJ822" s="468"/>
      <c r="AK822" s="468"/>
      <c r="AL822" s="468"/>
      <c r="AM822" s="468"/>
      <c r="AN822" s="468"/>
    </row>
    <row r="823" spans="1:40" s="9" customFormat="1" ht="12" customHeight="1">
      <c r="A823" s="389" t="s">
        <v>258</v>
      </c>
      <c r="B823" s="362"/>
      <c r="C823" s="362"/>
      <c r="D823" s="362"/>
      <c r="E823" s="362"/>
      <c r="F823" s="362"/>
      <c r="G823" s="378"/>
      <c r="H823" s="378"/>
      <c r="I823" s="378"/>
      <c r="J823" s="378"/>
      <c r="K823" s="378"/>
      <c r="L823" s="378"/>
      <c r="M823" s="378"/>
      <c r="N823" s="378"/>
      <c r="O823" s="378"/>
      <c r="P823" s="378"/>
      <c r="Q823" s="378"/>
      <c r="R823" s="378"/>
      <c r="S823" s="378"/>
      <c r="T823" s="378"/>
      <c r="U823" s="378"/>
      <c r="V823" s="378"/>
      <c r="W823" s="378"/>
      <c r="X823" s="378"/>
      <c r="Y823" s="378"/>
      <c r="Z823" s="378"/>
      <c r="AA823" s="379"/>
      <c r="AB823" s="468"/>
      <c r="AC823" s="468">
        <v>7.1</v>
      </c>
      <c r="AD823" s="468">
        <v>-3.9</v>
      </c>
      <c r="AE823" s="468">
        <v>-6.1</v>
      </c>
      <c r="AF823" s="468">
        <v>-1</v>
      </c>
      <c r="AG823" s="468">
        <v>-0.7</v>
      </c>
      <c r="AH823" s="468"/>
      <c r="AI823" s="468"/>
      <c r="AJ823" s="468"/>
      <c r="AK823" s="468"/>
      <c r="AL823" s="468"/>
      <c r="AM823" s="468"/>
      <c r="AN823" s="468"/>
    </row>
    <row r="824" spans="1:40" s="9" customFormat="1" ht="12" customHeight="1">
      <c r="A824" s="389" t="s">
        <v>259</v>
      </c>
      <c r="B824" s="362"/>
      <c r="C824" s="362"/>
      <c r="D824" s="362"/>
      <c r="E824" s="362"/>
      <c r="F824" s="362"/>
      <c r="G824" s="378"/>
      <c r="H824" s="378"/>
      <c r="I824" s="378"/>
      <c r="J824" s="378"/>
      <c r="K824" s="378"/>
      <c r="L824" s="378"/>
      <c r="M824" s="378"/>
      <c r="N824" s="378"/>
      <c r="O824" s="378"/>
      <c r="P824" s="378"/>
      <c r="Q824" s="378"/>
      <c r="R824" s="378"/>
      <c r="S824" s="378"/>
      <c r="T824" s="378"/>
      <c r="U824" s="378"/>
      <c r="V824" s="378"/>
      <c r="W824" s="378"/>
      <c r="X824" s="378"/>
      <c r="Y824" s="378"/>
      <c r="Z824" s="378"/>
      <c r="AA824" s="379"/>
      <c r="AB824" s="468"/>
      <c r="AC824" s="468"/>
      <c r="AD824" s="468"/>
      <c r="AE824" s="468"/>
      <c r="AF824" s="468"/>
      <c r="AG824" s="468"/>
      <c r="AH824" s="468"/>
      <c r="AI824" s="468"/>
      <c r="AJ824" s="468"/>
      <c r="AK824" s="468"/>
      <c r="AL824" s="468"/>
      <c r="AM824" s="468"/>
      <c r="AN824" s="468"/>
    </row>
    <row r="825" spans="1:40" s="9" customFormat="1" ht="12" customHeight="1">
      <c r="A825" s="376"/>
      <c r="B825" s="392"/>
      <c r="C825" s="392"/>
      <c r="D825" s="392"/>
      <c r="E825" s="392"/>
      <c r="F825" s="392"/>
      <c r="G825" s="378"/>
      <c r="H825" s="378"/>
      <c r="I825" s="378"/>
      <c r="J825" s="378"/>
      <c r="K825" s="378"/>
      <c r="L825" s="378"/>
      <c r="M825" s="378"/>
      <c r="N825" s="378"/>
      <c r="O825" s="378"/>
      <c r="P825" s="378"/>
      <c r="Q825" s="378"/>
      <c r="R825" s="378"/>
      <c r="S825" s="378"/>
      <c r="T825" s="378"/>
      <c r="U825" s="378"/>
      <c r="V825" s="378"/>
      <c r="W825" s="378"/>
      <c r="X825" s="378"/>
      <c r="Y825" s="378"/>
      <c r="Z825" s="378"/>
      <c r="AA825" s="379"/>
      <c r="AB825" s="468"/>
      <c r="AC825" s="468"/>
      <c r="AD825" s="468"/>
      <c r="AE825" s="468"/>
      <c r="AF825" s="468"/>
      <c r="AG825" s="468"/>
      <c r="AH825" s="468"/>
      <c r="AI825" s="468"/>
      <c r="AJ825" s="468"/>
      <c r="AK825" s="468"/>
      <c r="AL825" s="468"/>
      <c r="AM825" s="468"/>
      <c r="AN825" s="468"/>
    </row>
    <row r="826" spans="1:40" s="9" customFormat="1" ht="12" customHeight="1">
      <c r="A826" s="376" t="s">
        <v>261</v>
      </c>
      <c r="B826" s="362"/>
      <c r="C826" s="362"/>
      <c r="D826" s="362"/>
      <c r="E826" s="362"/>
      <c r="F826" s="362"/>
      <c r="G826" s="378"/>
      <c r="H826" s="378"/>
      <c r="I826" s="378"/>
      <c r="J826" s="378"/>
      <c r="K826" s="378"/>
      <c r="L826" s="378"/>
      <c r="M826" s="378"/>
      <c r="N826" s="378"/>
      <c r="O826" s="378"/>
      <c r="P826" s="378"/>
      <c r="Q826" s="378"/>
      <c r="R826" s="378"/>
      <c r="S826" s="378"/>
      <c r="T826" s="378"/>
      <c r="U826" s="378"/>
      <c r="V826" s="378"/>
      <c r="W826" s="378"/>
      <c r="X826" s="378"/>
      <c r="Y826" s="378"/>
      <c r="Z826" s="378"/>
      <c r="AA826" s="379"/>
      <c r="AB826" s="468"/>
      <c r="AC826" s="468">
        <v>3139.2</v>
      </c>
      <c r="AD826" s="468">
        <v>3528.4</v>
      </c>
      <c r="AE826" s="468">
        <v>3735</v>
      </c>
      <c r="AF826" s="468">
        <v>3817.2</v>
      </c>
      <c r="AG826" s="468">
        <v>3905.6</v>
      </c>
      <c r="AH826" s="468"/>
      <c r="AI826" s="468"/>
      <c r="AJ826" s="468"/>
      <c r="AK826" s="468"/>
      <c r="AL826" s="468"/>
      <c r="AM826" s="468"/>
      <c r="AN826" s="468"/>
    </row>
    <row r="827" spans="1:40" s="9" customFormat="1" ht="12" customHeight="1">
      <c r="A827" s="389" t="s">
        <v>256</v>
      </c>
      <c r="B827" s="362"/>
      <c r="C827" s="362"/>
      <c r="D827" s="362"/>
      <c r="E827" s="362"/>
      <c r="F827" s="362"/>
      <c r="G827" s="378"/>
      <c r="H827" s="378"/>
      <c r="I827" s="378"/>
      <c r="J827" s="378"/>
      <c r="K827" s="378"/>
      <c r="L827" s="378"/>
      <c r="M827" s="378"/>
      <c r="N827" s="378"/>
      <c r="O827" s="378"/>
      <c r="P827" s="378"/>
      <c r="Q827" s="378"/>
      <c r="R827" s="378"/>
      <c r="S827" s="378"/>
      <c r="T827" s="378"/>
      <c r="U827" s="378"/>
      <c r="V827" s="378"/>
      <c r="W827" s="378"/>
      <c r="X827" s="378"/>
      <c r="Y827" s="378"/>
      <c r="Z827" s="378"/>
      <c r="AA827" s="379"/>
      <c r="AB827" s="468"/>
      <c r="AC827" s="468">
        <v>442.3</v>
      </c>
      <c r="AD827" s="468">
        <v>453.8</v>
      </c>
      <c r="AE827" s="468">
        <v>458.8</v>
      </c>
      <c r="AF827" s="468">
        <v>466.4</v>
      </c>
      <c r="AG827" s="468">
        <v>474.8</v>
      </c>
      <c r="AH827" s="468"/>
      <c r="AI827" s="468"/>
      <c r="AJ827" s="468"/>
      <c r="AK827" s="468"/>
      <c r="AL827" s="468"/>
      <c r="AM827" s="468"/>
      <c r="AN827" s="468"/>
    </row>
    <row r="828" spans="1:40" s="9" customFormat="1" ht="12" customHeight="1">
      <c r="A828" s="389" t="s">
        <v>257</v>
      </c>
      <c r="B828" s="392"/>
      <c r="C828" s="392"/>
      <c r="D828" s="392"/>
      <c r="E828" s="392"/>
      <c r="F828" s="392"/>
      <c r="G828" s="378"/>
      <c r="H828" s="378"/>
      <c r="I828" s="378"/>
      <c r="J828" s="378"/>
      <c r="K828" s="378"/>
      <c r="L828" s="378"/>
      <c r="M828" s="378"/>
      <c r="N828" s="378"/>
      <c r="O828" s="378"/>
      <c r="P828" s="378"/>
      <c r="Q828" s="378"/>
      <c r="R828" s="378"/>
      <c r="S828" s="378"/>
      <c r="T828" s="378"/>
      <c r="U828" s="378"/>
      <c r="V828" s="378"/>
      <c r="W828" s="378"/>
      <c r="X828" s="378"/>
      <c r="Y828" s="378"/>
      <c r="Z828" s="378"/>
      <c r="AA828" s="379"/>
      <c r="AB828" s="468"/>
      <c r="AC828" s="468">
        <v>709.7</v>
      </c>
      <c r="AD828" s="468">
        <v>777.5</v>
      </c>
      <c r="AE828" s="468">
        <v>814.1</v>
      </c>
      <c r="AF828" s="468">
        <v>818.5</v>
      </c>
      <c r="AG828" s="468">
        <v>822.6</v>
      </c>
      <c r="AH828" s="468"/>
      <c r="AI828" s="468"/>
      <c r="AJ828" s="468"/>
      <c r="AK828" s="468"/>
      <c r="AL828" s="468"/>
      <c r="AM828" s="468"/>
      <c r="AN828" s="468"/>
    </row>
    <row r="829" spans="1:40" s="9" customFormat="1" ht="12" customHeight="1">
      <c r="A829" s="389" t="s">
        <v>258</v>
      </c>
      <c r="B829" s="362"/>
      <c r="C829" s="362"/>
      <c r="D829" s="362"/>
      <c r="E829" s="362"/>
      <c r="F829" s="362"/>
      <c r="G829" s="378"/>
      <c r="H829" s="378"/>
      <c r="I829" s="378"/>
      <c r="J829" s="378"/>
      <c r="K829" s="378"/>
      <c r="L829" s="378"/>
      <c r="M829" s="378"/>
      <c r="N829" s="378"/>
      <c r="O829" s="378"/>
      <c r="P829" s="378"/>
      <c r="Q829" s="378"/>
      <c r="R829" s="378"/>
      <c r="S829" s="378"/>
      <c r="T829" s="378"/>
      <c r="U829" s="378"/>
      <c r="V829" s="378"/>
      <c r="W829" s="378"/>
      <c r="X829" s="378"/>
      <c r="Y829" s="378"/>
      <c r="Z829" s="378"/>
      <c r="AA829" s="379"/>
      <c r="AB829" s="468"/>
      <c r="AC829" s="468">
        <v>9.3000000000000007</v>
      </c>
      <c r="AD829" s="468">
        <v>9.5</v>
      </c>
      <c r="AE829" s="468">
        <v>4.7</v>
      </c>
      <c r="AF829" s="468">
        <v>0.5</v>
      </c>
      <c r="AG829" s="468">
        <v>0.5</v>
      </c>
      <c r="AH829" s="468"/>
      <c r="AI829" s="468"/>
      <c r="AJ829" s="468"/>
      <c r="AK829" s="468"/>
      <c r="AL829" s="468"/>
      <c r="AM829" s="468"/>
      <c r="AN829" s="468"/>
    </row>
    <row r="830" spans="1:40" s="9" customFormat="1" ht="12" customHeight="1">
      <c r="A830" s="389" t="s">
        <v>259</v>
      </c>
      <c r="B830" s="362"/>
      <c r="C830" s="362"/>
      <c r="D830" s="362"/>
      <c r="E830" s="362"/>
      <c r="F830" s="362"/>
      <c r="G830" s="378"/>
      <c r="H830" s="378"/>
      <c r="I830" s="378"/>
      <c r="J830" s="378"/>
      <c r="K830" s="378"/>
      <c r="L830" s="378"/>
      <c r="M830" s="378"/>
      <c r="N830" s="378"/>
      <c r="O830" s="378"/>
      <c r="P830" s="378"/>
      <c r="Q830" s="378"/>
      <c r="R830" s="378"/>
      <c r="S830" s="378"/>
      <c r="T830" s="378"/>
      <c r="U830" s="378"/>
      <c r="V830" s="378"/>
      <c r="W830" s="378"/>
      <c r="X830" s="378"/>
      <c r="Y830" s="378"/>
      <c r="Z830" s="378"/>
      <c r="AA830" s="379"/>
      <c r="AB830" s="468"/>
      <c r="AC830" s="468"/>
      <c r="AD830" s="468"/>
      <c r="AE830" s="468"/>
      <c r="AF830" s="468"/>
      <c r="AG830" s="468"/>
      <c r="AH830" s="468"/>
      <c r="AI830" s="468"/>
      <c r="AJ830" s="468"/>
      <c r="AK830" s="468"/>
      <c r="AL830" s="468"/>
      <c r="AM830" s="468"/>
      <c r="AN830" s="468"/>
    </row>
    <row r="831" spans="1:40" s="9" customFormat="1" ht="12" customHeight="1">
      <c r="A831" s="376"/>
      <c r="B831" s="362"/>
      <c r="C831" s="362"/>
      <c r="D831" s="362"/>
      <c r="E831" s="362"/>
      <c r="F831" s="362"/>
      <c r="G831" s="378"/>
      <c r="H831" s="378"/>
      <c r="I831" s="378"/>
      <c r="J831" s="378"/>
      <c r="K831" s="378"/>
      <c r="L831" s="378"/>
      <c r="M831" s="378"/>
      <c r="N831" s="378"/>
      <c r="O831" s="378"/>
      <c r="P831" s="378"/>
      <c r="Q831" s="378"/>
      <c r="R831" s="378"/>
      <c r="S831" s="378"/>
      <c r="T831" s="378"/>
      <c r="U831" s="378"/>
      <c r="V831" s="378"/>
      <c r="W831" s="378"/>
      <c r="X831" s="378"/>
      <c r="Y831" s="378"/>
      <c r="Z831" s="378"/>
      <c r="AA831" s="379"/>
      <c r="AB831" s="468"/>
      <c r="AC831" s="468"/>
      <c r="AD831" s="468"/>
      <c r="AE831" s="468"/>
      <c r="AF831" s="468"/>
      <c r="AG831" s="468"/>
      <c r="AH831" s="468"/>
      <c r="AI831" s="468"/>
      <c r="AJ831" s="468"/>
      <c r="AK831" s="468"/>
      <c r="AL831" s="468"/>
      <c r="AM831" s="468"/>
      <c r="AN831" s="468"/>
    </row>
    <row r="832" spans="1:40" s="9" customFormat="1" ht="12" customHeight="1">
      <c r="A832" s="376" t="s">
        <v>262</v>
      </c>
      <c r="B832" s="392"/>
      <c r="C832" s="392"/>
      <c r="D832" s="392"/>
      <c r="E832" s="392"/>
      <c r="F832" s="392"/>
      <c r="G832" s="378"/>
      <c r="H832" s="378"/>
      <c r="I832" s="378"/>
      <c r="J832" s="378"/>
      <c r="K832" s="378"/>
      <c r="L832" s="378"/>
      <c r="M832" s="378"/>
      <c r="N832" s="378"/>
      <c r="O832" s="378"/>
      <c r="P832" s="378"/>
      <c r="Q832" s="378"/>
      <c r="R832" s="378"/>
      <c r="S832" s="378"/>
      <c r="T832" s="378"/>
      <c r="U832" s="378"/>
      <c r="V832" s="378"/>
      <c r="W832" s="378"/>
      <c r="X832" s="378"/>
      <c r="Y832" s="378"/>
      <c r="Z832" s="378"/>
      <c r="AA832" s="379"/>
      <c r="AB832" s="468"/>
      <c r="AC832" s="468">
        <v>3173.5</v>
      </c>
      <c r="AD832" s="468">
        <v>3465.3</v>
      </c>
      <c r="AE832" s="468">
        <v>3785.6</v>
      </c>
      <c r="AF832" s="468">
        <v>4134</v>
      </c>
      <c r="AG832" s="468">
        <v>4514.8999999999996</v>
      </c>
      <c r="AH832" s="468"/>
      <c r="AI832" s="468"/>
      <c r="AJ832" s="468"/>
      <c r="AK832" s="468"/>
      <c r="AL832" s="468"/>
      <c r="AM832" s="468"/>
      <c r="AN832" s="468"/>
    </row>
    <row r="833" spans="1:40" s="9" customFormat="1" ht="12" customHeight="1">
      <c r="A833" s="389" t="s">
        <v>256</v>
      </c>
      <c r="B833" s="362"/>
      <c r="C833" s="362"/>
      <c r="D833" s="362"/>
      <c r="E833" s="362"/>
      <c r="F833" s="362"/>
      <c r="G833" s="378"/>
      <c r="H833" s="378"/>
      <c r="I833" s="378"/>
      <c r="J833" s="378"/>
      <c r="K833" s="378"/>
      <c r="L833" s="378"/>
      <c r="M833" s="378"/>
      <c r="N833" s="378"/>
      <c r="O833" s="378"/>
      <c r="P833" s="378"/>
      <c r="Q833" s="378"/>
      <c r="R833" s="378"/>
      <c r="S833" s="378"/>
      <c r="T833" s="378"/>
      <c r="U833" s="378"/>
      <c r="V833" s="378"/>
      <c r="W833" s="378"/>
      <c r="X833" s="378"/>
      <c r="Y833" s="378"/>
      <c r="Z833" s="378"/>
      <c r="AA833" s="379"/>
      <c r="AB833" s="468"/>
      <c r="AC833" s="468">
        <v>251.7</v>
      </c>
      <c r="AD833" s="468">
        <v>264.3</v>
      </c>
      <c r="AE833" s="468">
        <v>277.60000000000002</v>
      </c>
      <c r="AF833" s="468">
        <v>291.5</v>
      </c>
      <c r="AG833" s="468">
        <v>306.10000000000002</v>
      </c>
      <c r="AH833" s="468"/>
      <c r="AI833" s="468"/>
      <c r="AJ833" s="468"/>
      <c r="AK833" s="468"/>
      <c r="AL833" s="468"/>
      <c r="AM833" s="468"/>
      <c r="AN833" s="468"/>
    </row>
    <row r="834" spans="1:40" s="9" customFormat="1" ht="12" customHeight="1">
      <c r="A834" s="389" t="s">
        <v>257</v>
      </c>
      <c r="B834" s="362"/>
      <c r="C834" s="362"/>
      <c r="D834" s="362"/>
      <c r="E834" s="362"/>
      <c r="F834" s="362"/>
      <c r="G834" s="391"/>
      <c r="H834" s="391"/>
      <c r="I834" s="391"/>
      <c r="J834" s="391"/>
      <c r="K834" s="391"/>
      <c r="L834" s="391"/>
      <c r="M834" s="391"/>
      <c r="N834" s="391"/>
      <c r="O834" s="378"/>
      <c r="P834" s="378"/>
      <c r="Q834" s="378"/>
      <c r="R834" s="378"/>
      <c r="S834" s="378"/>
      <c r="T834" s="378"/>
      <c r="U834" s="378"/>
      <c r="V834" s="378"/>
      <c r="W834" s="378"/>
      <c r="X834" s="378"/>
      <c r="Y834" s="378"/>
      <c r="Z834" s="378"/>
      <c r="AA834" s="379"/>
      <c r="AB834" s="468"/>
      <c r="AC834" s="468">
        <v>1260.7</v>
      </c>
      <c r="AD834" s="468">
        <v>1311.1</v>
      </c>
      <c r="AE834" s="468">
        <v>1363.6</v>
      </c>
      <c r="AF834" s="468">
        <v>1418.1</v>
      </c>
      <c r="AG834" s="468">
        <v>1474.9</v>
      </c>
      <c r="AH834" s="468"/>
      <c r="AI834" s="468"/>
      <c r="AJ834" s="468"/>
      <c r="AK834" s="468"/>
      <c r="AL834" s="468"/>
      <c r="AM834" s="468"/>
      <c r="AN834" s="468"/>
    </row>
    <row r="835" spans="1:40" s="9" customFormat="1" ht="12" customHeight="1">
      <c r="A835" s="389" t="s">
        <v>258</v>
      </c>
      <c r="B835" s="362"/>
      <c r="C835" s="362"/>
      <c r="D835" s="362"/>
      <c r="E835" s="362"/>
      <c r="F835" s="362"/>
      <c r="G835" s="391"/>
      <c r="H835" s="391"/>
      <c r="I835" s="391"/>
      <c r="J835" s="391"/>
      <c r="K835" s="391"/>
      <c r="L835" s="391"/>
      <c r="M835" s="391"/>
      <c r="N835" s="391"/>
      <c r="O835" s="378"/>
      <c r="P835" s="378"/>
      <c r="Q835" s="378"/>
      <c r="R835" s="378"/>
      <c r="S835" s="378"/>
      <c r="T835" s="378"/>
      <c r="U835" s="378"/>
      <c r="V835" s="378"/>
      <c r="W835" s="378"/>
      <c r="X835" s="378"/>
      <c r="Y835" s="378"/>
      <c r="Z835" s="378"/>
      <c r="AA835" s="379"/>
      <c r="AB835" s="468"/>
      <c r="AC835" s="468">
        <v>4</v>
      </c>
      <c r="AD835" s="468">
        <v>4</v>
      </c>
      <c r="AE835" s="468">
        <v>4</v>
      </c>
      <c r="AF835" s="468">
        <v>4</v>
      </c>
      <c r="AG835" s="468">
        <v>4</v>
      </c>
      <c r="AH835" s="468"/>
      <c r="AI835" s="468"/>
      <c r="AJ835" s="468"/>
      <c r="AK835" s="468"/>
      <c r="AL835" s="468"/>
      <c r="AM835" s="468"/>
      <c r="AN835" s="468"/>
    </row>
    <row r="836" spans="1:40" s="9" customFormat="1" ht="12" customHeight="1">
      <c r="A836" s="389" t="s">
        <v>259</v>
      </c>
      <c r="B836" s="362"/>
      <c r="C836" s="362"/>
      <c r="D836" s="362"/>
      <c r="E836" s="362"/>
      <c r="F836" s="362"/>
      <c r="G836" s="391"/>
      <c r="H836" s="391"/>
      <c r="I836" s="391"/>
      <c r="J836" s="391"/>
      <c r="K836" s="391"/>
      <c r="L836" s="391"/>
      <c r="M836" s="391"/>
      <c r="N836" s="391"/>
      <c r="O836" s="378"/>
      <c r="P836" s="378"/>
      <c r="Q836" s="378"/>
      <c r="R836" s="378"/>
      <c r="S836" s="378"/>
      <c r="T836" s="378"/>
      <c r="U836" s="378"/>
      <c r="V836" s="378"/>
      <c r="W836" s="378"/>
      <c r="X836" s="378"/>
      <c r="Y836" s="378"/>
      <c r="Z836" s="378"/>
      <c r="AA836" s="379"/>
      <c r="AB836" s="468"/>
      <c r="AC836" s="468"/>
      <c r="AD836" s="468"/>
      <c r="AE836" s="468"/>
      <c r="AF836" s="468"/>
      <c r="AG836" s="468"/>
      <c r="AH836" s="468"/>
      <c r="AI836" s="468"/>
      <c r="AJ836" s="468"/>
      <c r="AK836" s="468"/>
      <c r="AL836" s="468"/>
      <c r="AM836" s="468"/>
      <c r="AN836" s="468"/>
    </row>
    <row r="837" spans="1:40" s="9" customFormat="1" ht="12" customHeight="1">
      <c r="A837" s="376"/>
      <c r="B837" s="362"/>
      <c r="C837" s="362"/>
      <c r="D837" s="362"/>
      <c r="E837" s="362"/>
      <c r="F837" s="362"/>
      <c r="G837" s="378"/>
      <c r="H837" s="378"/>
      <c r="I837" s="378"/>
      <c r="J837" s="378"/>
      <c r="K837" s="378"/>
      <c r="L837" s="378"/>
      <c r="M837" s="378"/>
      <c r="N837" s="378"/>
      <c r="O837" s="378"/>
      <c r="P837" s="378"/>
      <c r="Q837" s="378"/>
      <c r="R837" s="378"/>
      <c r="S837" s="378"/>
      <c r="T837" s="378"/>
      <c r="U837" s="378"/>
      <c r="V837" s="378"/>
      <c r="W837" s="378"/>
      <c r="X837" s="378"/>
      <c r="Y837" s="378"/>
      <c r="Z837" s="378"/>
      <c r="AA837" s="379"/>
      <c r="AB837" s="468"/>
      <c r="AC837" s="468"/>
      <c r="AD837" s="468"/>
      <c r="AE837" s="468"/>
      <c r="AF837" s="468"/>
      <c r="AG837" s="468"/>
      <c r="AH837" s="468"/>
      <c r="AI837" s="468"/>
      <c r="AJ837" s="468"/>
      <c r="AK837" s="468"/>
      <c r="AL837" s="468"/>
      <c r="AM837" s="468"/>
      <c r="AN837" s="468"/>
    </row>
    <row r="838" spans="1:40" s="9" customFormat="1" ht="12" customHeight="1">
      <c r="A838" s="376" t="s">
        <v>263</v>
      </c>
      <c r="B838" s="362"/>
      <c r="C838" s="362"/>
      <c r="D838" s="362"/>
      <c r="E838" s="362"/>
      <c r="F838" s="362"/>
      <c r="G838" s="391"/>
      <c r="H838" s="391"/>
      <c r="I838" s="391"/>
      <c r="J838" s="391"/>
      <c r="K838" s="391"/>
      <c r="L838" s="391"/>
      <c r="M838" s="391"/>
      <c r="N838" s="391"/>
      <c r="O838" s="378"/>
      <c r="P838" s="378"/>
      <c r="Q838" s="378"/>
      <c r="R838" s="378"/>
      <c r="S838" s="378"/>
      <c r="T838" s="378"/>
      <c r="U838" s="378"/>
      <c r="V838" s="378"/>
      <c r="W838" s="378"/>
      <c r="X838" s="378"/>
      <c r="Y838" s="378"/>
      <c r="Z838" s="378"/>
      <c r="AA838" s="379"/>
      <c r="AB838" s="468"/>
      <c r="AC838" s="468">
        <v>1108.2</v>
      </c>
      <c r="AD838" s="468">
        <v>1210.0999999999999</v>
      </c>
      <c r="AE838" s="468">
        <v>1321.9</v>
      </c>
      <c r="AF838" s="468">
        <v>1443.6</v>
      </c>
      <c r="AG838" s="468">
        <v>1576.6</v>
      </c>
      <c r="AH838" s="468"/>
      <c r="AI838" s="468"/>
      <c r="AJ838" s="468"/>
      <c r="AK838" s="468"/>
      <c r="AL838" s="468"/>
      <c r="AM838" s="468"/>
      <c r="AN838" s="468"/>
    </row>
    <row r="839" spans="1:40" s="9" customFormat="1" ht="12" customHeight="1">
      <c r="A839" s="389" t="s">
        <v>256</v>
      </c>
      <c r="B839" s="362"/>
      <c r="C839" s="362"/>
      <c r="D839" s="362"/>
      <c r="E839" s="362"/>
      <c r="F839" s="362"/>
      <c r="G839" s="391"/>
      <c r="H839" s="391"/>
      <c r="I839" s="391"/>
      <c r="J839" s="391"/>
      <c r="K839" s="391"/>
      <c r="L839" s="391"/>
      <c r="M839" s="391"/>
      <c r="N839" s="391"/>
      <c r="O839" s="378"/>
      <c r="P839" s="378"/>
      <c r="Q839" s="378"/>
      <c r="R839" s="378"/>
      <c r="S839" s="378"/>
      <c r="T839" s="378"/>
      <c r="U839" s="378"/>
      <c r="V839" s="378"/>
      <c r="W839" s="378"/>
      <c r="X839" s="378"/>
      <c r="Y839" s="378"/>
      <c r="Z839" s="378"/>
      <c r="AA839" s="379"/>
      <c r="AB839" s="468"/>
      <c r="AC839" s="468">
        <v>412.6</v>
      </c>
      <c r="AD839" s="468">
        <v>433.2</v>
      </c>
      <c r="AE839" s="468">
        <v>455.1</v>
      </c>
      <c r="AF839" s="468">
        <v>477.8</v>
      </c>
      <c r="AG839" s="468">
        <v>501.8</v>
      </c>
      <c r="AH839" s="468"/>
      <c r="AI839" s="468"/>
      <c r="AJ839" s="468"/>
      <c r="AK839" s="468"/>
      <c r="AL839" s="468"/>
      <c r="AM839" s="468"/>
      <c r="AN839" s="468"/>
    </row>
    <row r="840" spans="1:40" s="9" customFormat="1" ht="12" customHeight="1">
      <c r="A840" s="389" t="s">
        <v>257</v>
      </c>
      <c r="B840" s="362"/>
      <c r="C840" s="362"/>
      <c r="D840" s="362"/>
      <c r="E840" s="362"/>
      <c r="F840" s="362"/>
      <c r="G840" s="391"/>
      <c r="H840" s="391"/>
      <c r="I840" s="391"/>
      <c r="J840" s="391"/>
      <c r="K840" s="391"/>
      <c r="L840" s="391"/>
      <c r="M840" s="391"/>
      <c r="N840" s="391"/>
      <c r="O840" s="378"/>
      <c r="P840" s="378"/>
      <c r="Q840" s="378"/>
      <c r="R840" s="378"/>
      <c r="S840" s="378"/>
      <c r="T840" s="378"/>
      <c r="U840" s="378"/>
      <c r="V840" s="378"/>
      <c r="W840" s="378"/>
      <c r="X840" s="378"/>
      <c r="Y840" s="378"/>
      <c r="Z840" s="378"/>
      <c r="AA840" s="379"/>
      <c r="AB840" s="468"/>
      <c r="AC840" s="468">
        <v>268.60000000000002</v>
      </c>
      <c r="AD840" s="468">
        <v>279.3</v>
      </c>
      <c r="AE840" s="468">
        <v>290.5</v>
      </c>
      <c r="AF840" s="468">
        <v>302.10000000000002</v>
      </c>
      <c r="AG840" s="468">
        <v>314.2</v>
      </c>
      <c r="AH840" s="468"/>
      <c r="AI840" s="468"/>
      <c r="AJ840" s="468"/>
      <c r="AK840" s="468"/>
      <c r="AL840" s="468"/>
      <c r="AM840" s="468"/>
      <c r="AN840" s="468"/>
    </row>
    <row r="841" spans="1:40" s="9" customFormat="1" ht="12" customHeight="1">
      <c r="A841" s="389" t="s">
        <v>258</v>
      </c>
      <c r="B841" s="362"/>
      <c r="C841" s="362"/>
      <c r="D841" s="362"/>
      <c r="E841" s="362"/>
      <c r="F841" s="362"/>
      <c r="G841" s="378"/>
      <c r="H841" s="378"/>
      <c r="I841" s="378"/>
      <c r="J841" s="378"/>
      <c r="K841" s="378"/>
      <c r="L841" s="378"/>
      <c r="M841" s="378"/>
      <c r="N841" s="378"/>
      <c r="O841" s="378"/>
      <c r="P841" s="378"/>
      <c r="Q841" s="378"/>
      <c r="R841" s="378"/>
      <c r="S841" s="378"/>
      <c r="T841" s="378"/>
      <c r="U841" s="378"/>
      <c r="V841" s="378"/>
      <c r="W841" s="378"/>
      <c r="X841" s="378"/>
      <c r="Y841" s="378"/>
      <c r="Z841" s="378"/>
      <c r="AA841" s="379"/>
      <c r="AB841" s="468"/>
      <c r="AC841" s="468">
        <v>5</v>
      </c>
      <c r="AD841" s="468">
        <v>4</v>
      </c>
      <c r="AE841" s="468">
        <v>4</v>
      </c>
      <c r="AF841" s="468">
        <v>4</v>
      </c>
      <c r="AG841" s="468">
        <v>4</v>
      </c>
      <c r="AH841" s="468"/>
      <c r="AI841" s="468"/>
      <c r="AJ841" s="468"/>
      <c r="AK841" s="468"/>
      <c r="AL841" s="468"/>
      <c r="AM841" s="468"/>
      <c r="AN841" s="468"/>
    </row>
    <row r="842" spans="1:40" s="9" customFormat="1" ht="12" customHeight="1">
      <c r="A842" s="389" t="s">
        <v>259</v>
      </c>
      <c r="B842" s="362"/>
      <c r="C842" s="362"/>
      <c r="D842" s="362"/>
      <c r="E842" s="362"/>
      <c r="F842" s="362"/>
      <c r="G842" s="378"/>
      <c r="H842" s="378"/>
      <c r="I842" s="378"/>
      <c r="J842" s="378"/>
      <c r="K842" s="378"/>
      <c r="L842" s="378"/>
      <c r="M842" s="378"/>
      <c r="N842" s="378"/>
      <c r="O842" s="378"/>
      <c r="P842" s="378"/>
      <c r="Q842" s="378"/>
      <c r="R842" s="378"/>
      <c r="S842" s="378"/>
      <c r="T842" s="378"/>
      <c r="U842" s="378"/>
      <c r="V842" s="378"/>
      <c r="W842" s="378"/>
      <c r="X842" s="378"/>
      <c r="Y842" s="378"/>
      <c r="Z842" s="378"/>
      <c r="AA842" s="379"/>
      <c r="AB842" s="468"/>
      <c r="AC842" s="468"/>
      <c r="AD842" s="468"/>
      <c r="AE842" s="468"/>
      <c r="AF842" s="468"/>
      <c r="AG842" s="468"/>
      <c r="AH842" s="468"/>
      <c r="AI842" s="468"/>
      <c r="AJ842" s="468"/>
      <c r="AK842" s="468"/>
      <c r="AL842" s="468"/>
      <c r="AM842" s="468"/>
      <c r="AN842" s="468"/>
    </row>
    <row r="843" spans="1:40" s="9" customFormat="1" ht="12" customHeight="1">
      <c r="A843" s="389"/>
      <c r="B843" s="362"/>
      <c r="C843" s="362"/>
      <c r="D843" s="362"/>
      <c r="E843" s="362"/>
      <c r="F843" s="362"/>
      <c r="G843" s="378"/>
      <c r="H843" s="378"/>
      <c r="I843" s="378"/>
      <c r="J843" s="378"/>
      <c r="K843" s="378"/>
      <c r="L843" s="378"/>
      <c r="M843" s="378"/>
      <c r="N843" s="378"/>
      <c r="O843" s="378"/>
      <c r="P843" s="378"/>
      <c r="Q843" s="378"/>
      <c r="R843" s="378"/>
      <c r="S843" s="378"/>
      <c r="T843" s="378"/>
      <c r="U843" s="378"/>
      <c r="V843" s="378"/>
      <c r="W843" s="378"/>
      <c r="X843" s="378"/>
      <c r="Y843" s="378"/>
      <c r="Z843" s="378"/>
      <c r="AA843" s="379"/>
      <c r="AB843" s="468"/>
      <c r="AC843" s="468"/>
      <c r="AD843" s="468"/>
      <c r="AE843" s="468"/>
      <c r="AF843" s="468"/>
      <c r="AG843" s="468"/>
      <c r="AH843" s="468"/>
      <c r="AI843" s="468"/>
      <c r="AJ843" s="468"/>
      <c r="AK843" s="468"/>
      <c r="AL843" s="468"/>
      <c r="AM843" s="468"/>
      <c r="AN843" s="468"/>
    </row>
    <row r="844" spans="1:40" s="9" customFormat="1" ht="12" customHeight="1">
      <c r="A844" s="376" t="s">
        <v>267</v>
      </c>
      <c r="B844" s="362"/>
      <c r="C844" s="362"/>
      <c r="D844" s="362"/>
      <c r="E844" s="362"/>
      <c r="F844" s="362"/>
      <c r="G844" s="378"/>
      <c r="H844" s="378"/>
      <c r="I844" s="378"/>
      <c r="J844" s="378"/>
      <c r="K844" s="378"/>
      <c r="L844" s="378"/>
      <c r="M844" s="378"/>
      <c r="N844" s="378"/>
      <c r="O844" s="378"/>
      <c r="P844" s="378"/>
      <c r="Q844" s="378"/>
      <c r="R844" s="378"/>
      <c r="S844" s="378"/>
      <c r="T844" s="378"/>
      <c r="U844" s="378"/>
      <c r="V844" s="378"/>
      <c r="W844" s="378"/>
      <c r="X844" s="378"/>
      <c r="Y844" s="378"/>
      <c r="Z844" s="378"/>
      <c r="AA844" s="379"/>
      <c r="AB844" s="468"/>
      <c r="AC844" s="468">
        <v>8419.1</v>
      </c>
      <c r="AD844" s="468">
        <v>9148.9</v>
      </c>
      <c r="AE844" s="468">
        <v>9898.5</v>
      </c>
      <c r="AF844" s="468">
        <v>10705.5</v>
      </c>
      <c r="AG844" s="468">
        <v>11579.4</v>
      </c>
      <c r="AH844" s="468"/>
      <c r="AI844" s="468"/>
      <c r="AJ844" s="468"/>
      <c r="AK844" s="468"/>
      <c r="AL844" s="468"/>
      <c r="AM844" s="468"/>
      <c r="AN844" s="468"/>
    </row>
    <row r="845" spans="1:40" s="9" customFormat="1" ht="12" customHeight="1">
      <c r="A845" s="389" t="s">
        <v>256</v>
      </c>
      <c r="B845" s="362"/>
      <c r="C845" s="362"/>
      <c r="D845" s="362"/>
      <c r="E845" s="362"/>
      <c r="F845" s="362"/>
      <c r="G845" s="378"/>
      <c r="H845" s="378"/>
      <c r="I845" s="378"/>
      <c r="J845" s="378"/>
      <c r="K845" s="378"/>
      <c r="L845" s="378"/>
      <c r="M845" s="378"/>
      <c r="N845" s="378"/>
      <c r="O845" s="378"/>
      <c r="P845" s="378"/>
      <c r="Q845" s="378"/>
      <c r="R845" s="378"/>
      <c r="S845" s="378"/>
      <c r="T845" s="378"/>
      <c r="U845" s="378"/>
      <c r="V845" s="378"/>
      <c r="W845" s="378"/>
      <c r="X845" s="378"/>
      <c r="Y845" s="378"/>
      <c r="Z845" s="378"/>
      <c r="AA845" s="379"/>
      <c r="AB845" s="468"/>
      <c r="AC845" s="468">
        <v>255.7</v>
      </c>
      <c r="AD845" s="468">
        <v>268.5</v>
      </c>
      <c r="AE845" s="468">
        <v>282.10000000000002</v>
      </c>
      <c r="AF845" s="468">
        <v>296.2</v>
      </c>
      <c r="AG845" s="468">
        <v>311</v>
      </c>
      <c r="AH845" s="468"/>
      <c r="AI845" s="468"/>
      <c r="AJ845" s="468"/>
      <c r="AK845" s="468"/>
      <c r="AL845" s="468"/>
      <c r="AM845" s="468"/>
      <c r="AN845" s="468"/>
    </row>
    <row r="846" spans="1:40" s="9" customFormat="1" ht="12" customHeight="1">
      <c r="A846" s="389" t="s">
        <v>257</v>
      </c>
      <c r="B846" s="362"/>
      <c r="C846" s="362"/>
      <c r="D846" s="362"/>
      <c r="E846" s="362"/>
      <c r="F846" s="362"/>
      <c r="G846" s="378"/>
      <c r="H846" s="378"/>
      <c r="I846" s="378"/>
      <c r="J846" s="378"/>
      <c r="K846" s="378"/>
      <c r="L846" s="378"/>
      <c r="M846" s="378"/>
      <c r="N846" s="378"/>
      <c r="O846" s="378"/>
      <c r="P846" s="378"/>
      <c r="Q846" s="378"/>
      <c r="R846" s="378"/>
      <c r="S846" s="378"/>
      <c r="T846" s="378"/>
      <c r="U846" s="378"/>
      <c r="V846" s="378"/>
      <c r="W846" s="378"/>
      <c r="X846" s="378"/>
      <c r="Y846" s="378"/>
      <c r="Z846" s="378"/>
      <c r="AA846" s="379"/>
      <c r="AB846" s="468"/>
      <c r="AC846" s="468">
        <v>3292</v>
      </c>
      <c r="AD846" s="468">
        <v>3407.2</v>
      </c>
      <c r="AE846" s="468">
        <v>3509.4</v>
      </c>
      <c r="AF846" s="468">
        <v>3614.7</v>
      </c>
      <c r="AG846" s="468">
        <v>3723.1</v>
      </c>
      <c r="AH846" s="468"/>
      <c r="AI846" s="468"/>
      <c r="AJ846" s="468"/>
      <c r="AK846" s="468"/>
      <c r="AL846" s="468"/>
      <c r="AM846" s="468"/>
      <c r="AN846" s="468"/>
    </row>
    <row r="847" spans="1:40" s="9" customFormat="1" ht="12" customHeight="1">
      <c r="A847" s="389" t="s">
        <v>258</v>
      </c>
      <c r="B847" s="362"/>
      <c r="C847" s="362"/>
      <c r="D847" s="362"/>
      <c r="E847" s="362"/>
      <c r="F847" s="362"/>
      <c r="G847" s="378"/>
      <c r="H847" s="378"/>
      <c r="I847" s="378"/>
      <c r="J847" s="378"/>
      <c r="K847" s="378"/>
      <c r="L847" s="378"/>
      <c r="M847" s="378"/>
      <c r="N847" s="378"/>
      <c r="O847" s="378"/>
      <c r="P847" s="378"/>
      <c r="Q847" s="378"/>
      <c r="R847" s="378"/>
      <c r="S847" s="378"/>
      <c r="T847" s="378"/>
      <c r="U847" s="378"/>
      <c r="V847" s="378"/>
      <c r="W847" s="378"/>
      <c r="X847" s="378"/>
      <c r="Y847" s="378"/>
      <c r="Z847" s="378"/>
      <c r="AA847" s="379"/>
      <c r="AB847" s="468"/>
      <c r="AC847" s="468">
        <v>3</v>
      </c>
      <c r="AD847" s="468">
        <v>3.5</v>
      </c>
      <c r="AE847" s="468">
        <v>3</v>
      </c>
      <c r="AF847" s="468">
        <v>3</v>
      </c>
      <c r="AG847" s="468">
        <v>3</v>
      </c>
      <c r="AH847" s="468"/>
      <c r="AI847" s="468"/>
      <c r="AJ847" s="468"/>
      <c r="AK847" s="468"/>
      <c r="AL847" s="468"/>
      <c r="AM847" s="468"/>
      <c r="AN847" s="468"/>
    </row>
    <row r="848" spans="1:40" s="9" customFormat="1" ht="12" customHeight="1">
      <c r="A848" s="389" t="s">
        <v>259</v>
      </c>
      <c r="B848" s="362"/>
      <c r="C848" s="362"/>
      <c r="D848" s="362"/>
      <c r="E848" s="362"/>
      <c r="F848" s="362"/>
      <c r="G848" s="378"/>
      <c r="H848" s="378"/>
      <c r="I848" s="378"/>
      <c r="J848" s="378"/>
      <c r="K848" s="378"/>
      <c r="L848" s="378"/>
      <c r="M848" s="378"/>
      <c r="N848" s="378"/>
      <c r="O848" s="378"/>
      <c r="P848" s="378"/>
      <c r="Q848" s="378"/>
      <c r="R848" s="378"/>
      <c r="S848" s="378"/>
      <c r="T848" s="378"/>
      <c r="U848" s="378"/>
      <c r="V848" s="378"/>
      <c r="W848" s="378"/>
      <c r="X848" s="378"/>
      <c r="Y848" s="378"/>
      <c r="Z848" s="378"/>
      <c r="AA848" s="379"/>
      <c r="AB848" s="468"/>
      <c r="AC848" s="468"/>
      <c r="AD848" s="468"/>
      <c r="AE848" s="468"/>
      <c r="AF848" s="468"/>
      <c r="AG848" s="468"/>
      <c r="AH848" s="468"/>
      <c r="AI848" s="468"/>
      <c r="AJ848" s="468"/>
      <c r="AK848" s="468"/>
      <c r="AL848" s="468"/>
      <c r="AM848" s="468"/>
      <c r="AN848" s="468"/>
    </row>
    <row r="849" spans="1:40" s="9" customFormat="1" ht="12" customHeight="1">
      <c r="A849" s="376"/>
      <c r="B849" s="362"/>
      <c r="C849" s="362"/>
      <c r="D849" s="362"/>
      <c r="E849" s="362"/>
      <c r="F849" s="362"/>
      <c r="G849" s="378"/>
      <c r="H849" s="378"/>
      <c r="I849" s="378"/>
      <c r="J849" s="378"/>
      <c r="K849" s="378"/>
      <c r="L849" s="378"/>
      <c r="M849" s="378"/>
      <c r="N849" s="378"/>
      <c r="O849" s="378"/>
      <c r="P849" s="378"/>
      <c r="Q849" s="378"/>
      <c r="R849" s="378"/>
      <c r="S849" s="378"/>
      <c r="T849" s="378"/>
      <c r="U849" s="378"/>
      <c r="V849" s="378"/>
      <c r="W849" s="378"/>
      <c r="X849" s="378"/>
      <c r="Y849" s="378"/>
      <c r="Z849" s="378"/>
      <c r="AA849" s="379"/>
      <c r="AB849" s="468"/>
      <c r="AC849" s="468"/>
      <c r="AD849" s="468"/>
      <c r="AE849" s="468"/>
      <c r="AF849" s="468"/>
      <c r="AG849" s="468"/>
      <c r="AH849" s="468"/>
      <c r="AI849" s="468"/>
      <c r="AJ849" s="468"/>
      <c r="AK849" s="468"/>
      <c r="AL849" s="468"/>
      <c r="AM849" s="468"/>
      <c r="AN849" s="468"/>
    </row>
    <row r="850" spans="1:40" s="9" customFormat="1" ht="12" customHeight="1">
      <c r="A850" s="376" t="s">
        <v>268</v>
      </c>
      <c r="B850" s="362"/>
      <c r="C850" s="362"/>
      <c r="D850" s="362"/>
      <c r="E850" s="362"/>
      <c r="F850" s="362"/>
      <c r="G850" s="378"/>
      <c r="H850" s="378"/>
      <c r="I850" s="378"/>
      <c r="J850" s="378"/>
      <c r="K850" s="378"/>
      <c r="L850" s="378"/>
      <c r="M850" s="378"/>
      <c r="N850" s="378"/>
      <c r="O850" s="378"/>
      <c r="P850" s="378"/>
      <c r="Q850" s="378"/>
      <c r="R850" s="378"/>
      <c r="S850" s="378"/>
      <c r="T850" s="378"/>
      <c r="U850" s="378"/>
      <c r="V850" s="378"/>
      <c r="W850" s="378"/>
      <c r="X850" s="378"/>
      <c r="Y850" s="378"/>
      <c r="Z850" s="378"/>
      <c r="AA850" s="379"/>
      <c r="AB850" s="468"/>
      <c r="AC850" s="468">
        <v>4300.3999999999996</v>
      </c>
      <c r="AD850" s="468">
        <v>4740.8999999999996</v>
      </c>
      <c r="AE850" s="468">
        <v>5204</v>
      </c>
      <c r="AF850" s="468">
        <v>5682.9</v>
      </c>
      <c r="AG850" s="468">
        <v>6206.5</v>
      </c>
      <c r="AH850" s="468"/>
      <c r="AI850" s="468"/>
      <c r="AJ850" s="468"/>
      <c r="AK850" s="468"/>
      <c r="AL850" s="468"/>
      <c r="AM850" s="468"/>
      <c r="AN850" s="468"/>
    </row>
    <row r="851" spans="1:40" s="9" customFormat="1" ht="12" customHeight="1">
      <c r="A851" s="389" t="s">
        <v>256</v>
      </c>
      <c r="B851" s="362"/>
      <c r="C851" s="362"/>
      <c r="D851" s="362"/>
      <c r="E851" s="362"/>
      <c r="F851" s="362"/>
      <c r="G851" s="378"/>
      <c r="H851" s="378"/>
      <c r="I851" s="378"/>
      <c r="J851" s="378"/>
      <c r="K851" s="378"/>
      <c r="L851" s="378"/>
      <c r="M851" s="378"/>
      <c r="N851" s="378"/>
      <c r="O851" s="378"/>
      <c r="P851" s="378"/>
      <c r="Q851" s="378"/>
      <c r="R851" s="378"/>
      <c r="S851" s="378"/>
      <c r="T851" s="378"/>
      <c r="U851" s="378"/>
      <c r="V851" s="378"/>
      <c r="W851" s="378"/>
      <c r="X851" s="378"/>
      <c r="Y851" s="378"/>
      <c r="Z851" s="378"/>
      <c r="AA851" s="379"/>
      <c r="AB851" s="468"/>
      <c r="AC851" s="468">
        <v>290.89999999999998</v>
      </c>
      <c r="AD851" s="468">
        <v>305.39999999999998</v>
      </c>
      <c r="AE851" s="468">
        <v>320.8</v>
      </c>
      <c r="AF851" s="468">
        <v>336.8</v>
      </c>
      <c r="AG851" s="468">
        <v>353.7</v>
      </c>
      <c r="AH851" s="468"/>
      <c r="AI851" s="468"/>
      <c r="AJ851" s="468"/>
      <c r="AK851" s="468"/>
      <c r="AL851" s="468"/>
      <c r="AM851" s="468"/>
      <c r="AN851" s="468"/>
    </row>
    <row r="852" spans="1:40" s="9" customFormat="1" ht="12" customHeight="1">
      <c r="A852" s="389" t="s">
        <v>257</v>
      </c>
      <c r="B852" s="362"/>
      <c r="C852" s="362"/>
      <c r="D852" s="362"/>
      <c r="E852" s="362"/>
      <c r="F852" s="362"/>
      <c r="G852" s="378"/>
      <c r="H852" s="378"/>
      <c r="I852" s="378"/>
      <c r="J852" s="378"/>
      <c r="K852" s="378"/>
      <c r="L852" s="378"/>
      <c r="M852" s="378"/>
      <c r="N852" s="378"/>
      <c r="O852" s="378"/>
      <c r="P852" s="378"/>
      <c r="Q852" s="378"/>
      <c r="R852" s="378"/>
      <c r="S852" s="378"/>
      <c r="T852" s="378"/>
      <c r="U852" s="378"/>
      <c r="V852" s="378"/>
      <c r="W852" s="378"/>
      <c r="X852" s="378"/>
      <c r="Y852" s="378"/>
      <c r="Z852" s="378"/>
      <c r="AA852" s="379"/>
      <c r="AB852" s="468"/>
      <c r="AC852" s="468">
        <v>1478.5</v>
      </c>
      <c r="AD852" s="468">
        <v>1552.5</v>
      </c>
      <c r="AE852" s="468">
        <v>1622.3</v>
      </c>
      <c r="AF852" s="468">
        <v>1687.2</v>
      </c>
      <c r="AG852" s="468">
        <v>1754.7</v>
      </c>
      <c r="AH852" s="468"/>
      <c r="AI852" s="468"/>
      <c r="AJ852" s="468"/>
      <c r="AK852" s="468"/>
      <c r="AL852" s="468"/>
      <c r="AM852" s="468"/>
      <c r="AN852" s="468"/>
    </row>
    <row r="853" spans="1:40" s="9" customFormat="1" ht="12" customHeight="1">
      <c r="A853" s="389" t="s">
        <v>258</v>
      </c>
      <c r="B853" s="362"/>
      <c r="C853" s="362"/>
      <c r="D853" s="362"/>
      <c r="E853" s="362"/>
      <c r="F853" s="362"/>
      <c r="G853" s="378"/>
      <c r="H853" s="378"/>
      <c r="I853" s="378"/>
      <c r="J853" s="378"/>
      <c r="K853" s="378"/>
      <c r="L853" s="378"/>
      <c r="M853" s="378"/>
      <c r="N853" s="378"/>
      <c r="O853" s="378"/>
      <c r="P853" s="378"/>
      <c r="Q853" s="378"/>
      <c r="R853" s="378"/>
      <c r="S853" s="378"/>
      <c r="T853" s="378"/>
      <c r="U853" s="378"/>
      <c r="V853" s="378"/>
      <c r="W853" s="378"/>
      <c r="X853" s="378"/>
      <c r="Y853" s="378"/>
      <c r="Z853" s="378"/>
      <c r="AA853" s="379"/>
      <c r="AB853" s="468"/>
      <c r="AC853" s="468">
        <v>3</v>
      </c>
      <c r="AD853" s="468">
        <v>5</v>
      </c>
      <c r="AE853" s="468">
        <v>4.5</v>
      </c>
      <c r="AF853" s="468">
        <v>4</v>
      </c>
      <c r="AG853" s="468">
        <v>4</v>
      </c>
      <c r="AH853" s="468"/>
      <c r="AI853" s="468"/>
      <c r="AJ853" s="468"/>
      <c r="AK853" s="468"/>
      <c r="AL853" s="468"/>
      <c r="AM853" s="468"/>
      <c r="AN853" s="468"/>
    </row>
    <row r="854" spans="1:40" s="9" customFormat="1" ht="12" customHeight="1">
      <c r="A854" s="389" t="s">
        <v>259</v>
      </c>
      <c r="B854" s="362"/>
      <c r="C854" s="362"/>
      <c r="D854" s="362"/>
      <c r="E854" s="362"/>
      <c r="F854" s="362"/>
      <c r="G854" s="378"/>
      <c r="H854" s="378"/>
      <c r="I854" s="378"/>
      <c r="J854" s="378"/>
      <c r="K854" s="378"/>
      <c r="L854" s="378"/>
      <c r="M854" s="378"/>
      <c r="N854" s="378"/>
      <c r="O854" s="378"/>
      <c r="P854" s="378"/>
      <c r="Q854" s="378"/>
      <c r="R854" s="378"/>
      <c r="S854" s="378"/>
      <c r="T854" s="378"/>
      <c r="U854" s="378"/>
      <c r="V854" s="378"/>
      <c r="W854" s="378"/>
      <c r="X854" s="378"/>
      <c r="Y854" s="378"/>
      <c r="Z854" s="378"/>
      <c r="AA854" s="379"/>
      <c r="AB854" s="468"/>
      <c r="AC854" s="468"/>
      <c r="AD854" s="468"/>
      <c r="AE854" s="468"/>
      <c r="AF854" s="468"/>
      <c r="AG854" s="468"/>
      <c r="AH854" s="468"/>
      <c r="AI854" s="468"/>
      <c r="AJ854" s="468"/>
      <c r="AK854" s="468"/>
      <c r="AL854" s="468"/>
      <c r="AM854" s="468"/>
      <c r="AN854" s="468"/>
    </row>
    <row r="855" spans="1:40" s="9" customFormat="1" ht="12" customHeight="1">
      <c r="A855" s="376"/>
      <c r="B855" s="362"/>
      <c r="C855" s="362"/>
      <c r="D855" s="362"/>
      <c r="E855" s="362"/>
      <c r="F855" s="362"/>
      <c r="G855" s="378"/>
      <c r="H855" s="378"/>
      <c r="I855" s="378"/>
      <c r="J855" s="378"/>
      <c r="K855" s="378"/>
      <c r="L855" s="378"/>
      <c r="M855" s="378"/>
      <c r="N855" s="378"/>
      <c r="O855" s="378"/>
      <c r="P855" s="378"/>
      <c r="Q855" s="378"/>
      <c r="R855" s="378"/>
      <c r="S855" s="378"/>
      <c r="T855" s="378"/>
      <c r="U855" s="378"/>
      <c r="V855" s="378"/>
      <c r="W855" s="378"/>
      <c r="X855" s="378"/>
      <c r="Y855" s="378"/>
      <c r="Z855" s="378"/>
      <c r="AA855" s="379"/>
      <c r="AB855" s="468"/>
      <c r="AC855" s="468"/>
      <c r="AD855" s="468"/>
      <c r="AE855" s="468"/>
      <c r="AF855" s="468"/>
      <c r="AG855" s="468"/>
      <c r="AH855" s="468"/>
      <c r="AI855" s="468"/>
      <c r="AJ855" s="468"/>
      <c r="AK855" s="468"/>
      <c r="AL855" s="468"/>
      <c r="AM855" s="468"/>
      <c r="AN855" s="468"/>
    </row>
    <row r="856" spans="1:40" s="9" customFormat="1" ht="12" customHeight="1">
      <c r="A856" s="376" t="s">
        <v>269</v>
      </c>
      <c r="B856" s="362"/>
      <c r="C856" s="362"/>
      <c r="D856" s="362"/>
      <c r="E856" s="362"/>
      <c r="F856" s="362"/>
      <c r="G856" s="378"/>
      <c r="H856" s="378"/>
      <c r="I856" s="378"/>
      <c r="J856" s="378"/>
      <c r="K856" s="378"/>
      <c r="L856" s="378"/>
      <c r="M856" s="378"/>
      <c r="N856" s="378"/>
      <c r="O856" s="378"/>
      <c r="P856" s="378"/>
      <c r="Q856" s="378"/>
      <c r="R856" s="378"/>
      <c r="S856" s="378"/>
      <c r="T856" s="378"/>
      <c r="U856" s="378"/>
      <c r="V856" s="378"/>
      <c r="W856" s="378"/>
      <c r="X856" s="378"/>
      <c r="Y856" s="378"/>
      <c r="Z856" s="378"/>
      <c r="AA856" s="379"/>
      <c r="AB856" s="468"/>
      <c r="AC856" s="468">
        <v>1655.9</v>
      </c>
      <c r="AD856" s="468">
        <v>1808.2</v>
      </c>
      <c r="AE856" s="468">
        <v>1984.8</v>
      </c>
      <c r="AF856" s="468">
        <v>2167.5</v>
      </c>
      <c r="AG856" s="468">
        <v>2367.1999999999998</v>
      </c>
      <c r="AH856" s="468"/>
      <c r="AI856" s="468"/>
      <c r="AJ856" s="468"/>
      <c r="AK856" s="468"/>
      <c r="AL856" s="468"/>
      <c r="AM856" s="468"/>
      <c r="AN856" s="468"/>
    </row>
    <row r="857" spans="1:40" s="9" customFormat="1" ht="12" customHeight="1">
      <c r="A857" s="389" t="s">
        <v>256</v>
      </c>
      <c r="B857" s="362"/>
      <c r="C857" s="362"/>
      <c r="D857" s="362"/>
      <c r="E857" s="362"/>
      <c r="F857" s="362"/>
      <c r="G857" s="378"/>
      <c r="H857" s="378"/>
      <c r="I857" s="378"/>
      <c r="J857" s="378"/>
      <c r="K857" s="378"/>
      <c r="L857" s="378"/>
      <c r="M857" s="378"/>
      <c r="N857" s="378"/>
      <c r="O857" s="378"/>
      <c r="P857" s="378"/>
      <c r="Q857" s="378"/>
      <c r="R857" s="378"/>
      <c r="S857" s="378"/>
      <c r="T857" s="378"/>
      <c r="U857" s="378"/>
      <c r="V857" s="378"/>
      <c r="W857" s="378"/>
      <c r="X857" s="378"/>
      <c r="Y857" s="378"/>
      <c r="Z857" s="378"/>
      <c r="AA857" s="379"/>
      <c r="AB857" s="468"/>
      <c r="AC857" s="468">
        <v>146.80000000000001</v>
      </c>
      <c r="AD857" s="468">
        <v>154.1</v>
      </c>
      <c r="AE857" s="468">
        <v>161.9</v>
      </c>
      <c r="AF857" s="468">
        <v>170</v>
      </c>
      <c r="AG857" s="468">
        <v>178.5</v>
      </c>
      <c r="AH857" s="468"/>
      <c r="AI857" s="468"/>
      <c r="AJ857" s="468"/>
      <c r="AK857" s="468"/>
      <c r="AL857" s="468"/>
      <c r="AM857" s="468"/>
      <c r="AN857" s="468"/>
    </row>
    <row r="858" spans="1:40" s="9" customFormat="1" ht="12" customHeight="1">
      <c r="A858" s="389" t="s">
        <v>257</v>
      </c>
      <c r="B858" s="362"/>
      <c r="C858" s="362"/>
      <c r="D858" s="362"/>
      <c r="E858" s="362"/>
      <c r="F858" s="362"/>
      <c r="G858" s="378"/>
      <c r="H858" s="378"/>
      <c r="I858" s="378"/>
      <c r="J858" s="378"/>
      <c r="K858" s="378"/>
      <c r="L858" s="378"/>
      <c r="M858" s="378"/>
      <c r="N858" s="378"/>
      <c r="O858" s="378"/>
      <c r="P858" s="378"/>
      <c r="Q858" s="378"/>
      <c r="R858" s="378"/>
      <c r="S858" s="378"/>
      <c r="T858" s="378"/>
      <c r="U858" s="378"/>
      <c r="V858" s="378"/>
      <c r="W858" s="378"/>
      <c r="X858" s="378"/>
      <c r="Y858" s="378"/>
      <c r="Z858" s="378"/>
      <c r="AA858" s="379"/>
      <c r="AB858" s="468"/>
      <c r="AC858" s="468">
        <v>1128.3</v>
      </c>
      <c r="AD858" s="468">
        <v>1173.4000000000001</v>
      </c>
      <c r="AE858" s="468">
        <v>1226.2</v>
      </c>
      <c r="AF858" s="468">
        <v>1275.3</v>
      </c>
      <c r="AG858" s="468">
        <v>1326.3</v>
      </c>
      <c r="AH858" s="468"/>
      <c r="AI858" s="468"/>
      <c r="AJ858" s="468"/>
      <c r="AK858" s="468"/>
      <c r="AL858" s="468"/>
      <c r="AM858" s="468"/>
      <c r="AN858" s="468"/>
    </row>
    <row r="859" spans="1:40" s="9" customFormat="1" ht="12" customHeight="1">
      <c r="A859" s="389" t="s">
        <v>258</v>
      </c>
      <c r="B859" s="362"/>
      <c r="C859" s="362"/>
      <c r="D859" s="362"/>
      <c r="E859" s="362"/>
      <c r="F859" s="362"/>
      <c r="G859" s="378"/>
      <c r="H859" s="378"/>
      <c r="I859" s="378"/>
      <c r="J859" s="378"/>
      <c r="K859" s="378"/>
      <c r="L859" s="378"/>
      <c r="M859" s="378"/>
      <c r="N859" s="378"/>
      <c r="O859" s="378"/>
      <c r="P859" s="378"/>
      <c r="Q859" s="378"/>
      <c r="R859" s="378"/>
      <c r="S859" s="378"/>
      <c r="T859" s="378"/>
      <c r="U859" s="378"/>
      <c r="V859" s="378"/>
      <c r="W859" s="378"/>
      <c r="X859" s="378"/>
      <c r="Y859" s="378"/>
      <c r="Z859" s="378"/>
      <c r="AA859" s="379"/>
      <c r="AB859" s="468"/>
      <c r="AC859" s="468">
        <v>4</v>
      </c>
      <c r="AD859" s="468">
        <v>4</v>
      </c>
      <c r="AE859" s="468">
        <v>4.5</v>
      </c>
      <c r="AF859" s="468">
        <v>4</v>
      </c>
      <c r="AG859" s="468">
        <v>4</v>
      </c>
      <c r="AH859" s="468"/>
      <c r="AI859" s="468"/>
      <c r="AJ859" s="468"/>
      <c r="AK859" s="468"/>
      <c r="AL859" s="468"/>
      <c r="AM859" s="468"/>
      <c r="AN859" s="468"/>
    </row>
    <row r="860" spans="1:40" s="9" customFormat="1" ht="12" customHeight="1">
      <c r="A860" s="389" t="s">
        <v>259</v>
      </c>
      <c r="B860" s="362"/>
      <c r="C860" s="362"/>
      <c r="D860" s="362"/>
      <c r="E860" s="362"/>
      <c r="F860" s="362"/>
      <c r="G860" s="378"/>
      <c r="H860" s="378"/>
      <c r="I860" s="378"/>
      <c r="J860" s="378"/>
      <c r="K860" s="378"/>
      <c r="L860" s="378"/>
      <c r="M860" s="378"/>
      <c r="N860" s="378"/>
      <c r="O860" s="378"/>
      <c r="P860" s="378"/>
      <c r="Q860" s="378"/>
      <c r="R860" s="378"/>
      <c r="S860" s="378"/>
      <c r="T860" s="378"/>
      <c r="U860" s="378"/>
      <c r="V860" s="378"/>
      <c r="W860" s="378"/>
      <c r="X860" s="378"/>
      <c r="Y860" s="378"/>
      <c r="Z860" s="378"/>
      <c r="AA860" s="379"/>
      <c r="AB860" s="468"/>
      <c r="AC860" s="468"/>
      <c r="AD860" s="468"/>
      <c r="AE860" s="468"/>
      <c r="AF860" s="468"/>
      <c r="AG860" s="468"/>
      <c r="AH860" s="468"/>
      <c r="AI860" s="468"/>
      <c r="AJ860" s="468"/>
      <c r="AK860" s="468"/>
      <c r="AL860" s="468"/>
      <c r="AM860" s="468"/>
      <c r="AN860" s="468"/>
    </row>
    <row r="861" spans="1:40" s="9" customFormat="1" ht="12" customHeight="1">
      <c r="A861" s="376"/>
      <c r="B861" s="362"/>
      <c r="C861" s="362"/>
      <c r="D861" s="362"/>
      <c r="E861" s="362"/>
      <c r="F861" s="362"/>
      <c r="G861" s="378"/>
      <c r="H861" s="378"/>
      <c r="I861" s="378"/>
      <c r="J861" s="378"/>
      <c r="K861" s="378"/>
      <c r="L861" s="378"/>
      <c r="M861" s="378"/>
      <c r="N861" s="378"/>
      <c r="O861" s="378"/>
      <c r="P861" s="378"/>
      <c r="Q861" s="378"/>
      <c r="R861" s="378"/>
      <c r="S861" s="378"/>
      <c r="T861" s="378"/>
      <c r="U861" s="378"/>
      <c r="V861" s="378"/>
      <c r="W861" s="378"/>
      <c r="X861" s="378"/>
      <c r="Y861" s="378"/>
      <c r="Z861" s="378"/>
      <c r="AA861" s="379"/>
      <c r="AB861" s="468"/>
      <c r="AC861" s="468"/>
      <c r="AD861" s="468"/>
      <c r="AE861" s="468"/>
      <c r="AF861" s="468"/>
      <c r="AG861" s="468"/>
      <c r="AH861" s="468"/>
      <c r="AI861" s="468"/>
      <c r="AJ861" s="468"/>
      <c r="AK861" s="468"/>
      <c r="AL861" s="468"/>
      <c r="AM861" s="468"/>
      <c r="AN861" s="468"/>
    </row>
    <row r="862" spans="1:40" s="9" customFormat="1" ht="12" customHeight="1">
      <c r="A862" s="376" t="s">
        <v>272</v>
      </c>
      <c r="B862" s="362"/>
      <c r="C862" s="362"/>
      <c r="D862" s="362"/>
      <c r="E862" s="362"/>
      <c r="F862" s="362"/>
      <c r="G862" s="378"/>
      <c r="H862" s="378"/>
      <c r="I862" s="378"/>
      <c r="J862" s="378"/>
      <c r="K862" s="378"/>
      <c r="L862" s="378"/>
      <c r="M862" s="378"/>
      <c r="N862" s="378"/>
      <c r="O862" s="378"/>
      <c r="P862" s="378"/>
      <c r="Q862" s="378"/>
      <c r="R862" s="378"/>
      <c r="S862" s="378"/>
      <c r="T862" s="378"/>
      <c r="U862" s="378"/>
      <c r="V862" s="378"/>
      <c r="W862" s="378"/>
      <c r="X862" s="378"/>
      <c r="Y862" s="378"/>
      <c r="Z862" s="378"/>
      <c r="AA862" s="379"/>
      <c r="AB862" s="468"/>
      <c r="AC862" s="468">
        <v>2245.6</v>
      </c>
      <c r="AD862" s="468">
        <v>2428.4</v>
      </c>
      <c r="AE862" s="468">
        <v>2652.9</v>
      </c>
      <c r="AF862" s="468">
        <v>2852.5</v>
      </c>
      <c r="AG862" s="468">
        <v>3067.4</v>
      </c>
      <c r="AH862" s="468"/>
      <c r="AI862" s="468"/>
      <c r="AJ862" s="468"/>
      <c r="AK862" s="468"/>
      <c r="AL862" s="468"/>
      <c r="AM862" s="468"/>
      <c r="AN862" s="468"/>
    </row>
    <row r="863" spans="1:40" s="9" customFormat="1" ht="12" customHeight="1">
      <c r="A863" s="389" t="s">
        <v>256</v>
      </c>
      <c r="B863" s="362"/>
      <c r="C863" s="362"/>
      <c r="D863" s="362"/>
      <c r="E863" s="362"/>
      <c r="F863" s="362"/>
      <c r="G863" s="378"/>
      <c r="H863" s="378"/>
      <c r="I863" s="378"/>
      <c r="J863" s="378"/>
      <c r="K863" s="378"/>
      <c r="L863" s="378"/>
      <c r="M863" s="378"/>
      <c r="N863" s="378"/>
      <c r="O863" s="378"/>
      <c r="P863" s="378"/>
      <c r="Q863" s="378"/>
      <c r="R863" s="378"/>
      <c r="S863" s="378"/>
      <c r="T863" s="378"/>
      <c r="U863" s="378"/>
      <c r="V863" s="378"/>
      <c r="W863" s="378"/>
      <c r="X863" s="378"/>
      <c r="Y863" s="378"/>
      <c r="Z863" s="378"/>
      <c r="AA863" s="379"/>
      <c r="AB863" s="468"/>
      <c r="AC863" s="468">
        <v>286.3</v>
      </c>
      <c r="AD863" s="468">
        <v>300.60000000000002</v>
      </c>
      <c r="AE863" s="468">
        <v>315.8</v>
      </c>
      <c r="AF863" s="468">
        <v>331.6</v>
      </c>
      <c r="AG863" s="468">
        <v>348.2</v>
      </c>
      <c r="AH863" s="468"/>
      <c r="AI863" s="468"/>
      <c r="AJ863" s="468"/>
      <c r="AK863" s="468"/>
      <c r="AL863" s="468"/>
      <c r="AM863" s="468"/>
      <c r="AN863" s="468"/>
    </row>
    <row r="864" spans="1:40" s="9" customFormat="1" ht="12" customHeight="1">
      <c r="A864" s="389" t="s">
        <v>257</v>
      </c>
      <c r="B864" s="362"/>
      <c r="C864" s="362"/>
      <c r="D864" s="362"/>
      <c r="E864" s="362"/>
      <c r="F864" s="362"/>
      <c r="G864" s="378"/>
      <c r="H864" s="378"/>
      <c r="I864" s="378"/>
      <c r="J864" s="378"/>
      <c r="K864" s="378"/>
      <c r="L864" s="378"/>
      <c r="M864" s="378"/>
      <c r="N864" s="378"/>
      <c r="O864" s="378"/>
      <c r="P864" s="378"/>
      <c r="Q864" s="378"/>
      <c r="R864" s="378"/>
      <c r="S864" s="378"/>
      <c r="T864" s="378"/>
      <c r="U864" s="378"/>
      <c r="V864" s="378"/>
      <c r="W864" s="378"/>
      <c r="X864" s="378"/>
      <c r="Y864" s="378"/>
      <c r="Z864" s="378"/>
      <c r="AA864" s="379"/>
      <c r="AB864" s="468"/>
      <c r="AC864" s="468">
        <v>784.3</v>
      </c>
      <c r="AD864" s="468">
        <v>807.8</v>
      </c>
      <c r="AE864" s="468">
        <v>840.1</v>
      </c>
      <c r="AF864" s="468">
        <v>860.3</v>
      </c>
      <c r="AG864" s="468">
        <v>880.9</v>
      </c>
      <c r="AH864" s="468"/>
      <c r="AI864" s="468"/>
      <c r="AJ864" s="468"/>
      <c r="AK864" s="468"/>
      <c r="AL864" s="468"/>
      <c r="AM864" s="468"/>
      <c r="AN864" s="468"/>
    </row>
    <row r="865" spans="1:40" s="9" customFormat="1" ht="12" customHeight="1">
      <c r="A865" s="389" t="s">
        <v>258</v>
      </c>
      <c r="B865" s="362"/>
      <c r="C865" s="362"/>
      <c r="D865" s="362"/>
      <c r="E865" s="362"/>
      <c r="F865" s="362"/>
      <c r="G865" s="378"/>
      <c r="H865" s="378"/>
      <c r="I865" s="378"/>
      <c r="J865" s="378"/>
      <c r="K865" s="378"/>
      <c r="L865" s="378"/>
      <c r="M865" s="378"/>
      <c r="N865" s="378"/>
      <c r="O865" s="378"/>
      <c r="P865" s="378"/>
      <c r="Q865" s="378"/>
      <c r="R865" s="378"/>
      <c r="S865" s="378"/>
      <c r="T865" s="378"/>
      <c r="U865" s="378"/>
      <c r="V865" s="378"/>
      <c r="W865" s="378"/>
      <c r="X865" s="378"/>
      <c r="Y865" s="378"/>
      <c r="Z865" s="378"/>
      <c r="AA865" s="379"/>
      <c r="AB865" s="468"/>
      <c r="AC865" s="468">
        <v>3</v>
      </c>
      <c r="AD865" s="468">
        <v>3</v>
      </c>
      <c r="AE865" s="468">
        <v>4</v>
      </c>
      <c r="AF865" s="468">
        <v>2.4</v>
      </c>
      <c r="AG865" s="468">
        <v>2.4</v>
      </c>
      <c r="AH865" s="468"/>
      <c r="AI865" s="468"/>
      <c r="AJ865" s="468"/>
      <c r="AK865" s="468"/>
      <c r="AL865" s="468"/>
      <c r="AM865" s="468"/>
      <c r="AN865" s="468"/>
    </row>
    <row r="866" spans="1:40" s="9" customFormat="1" ht="12" customHeight="1">
      <c r="A866" s="389" t="s">
        <v>259</v>
      </c>
      <c r="B866" s="362"/>
      <c r="C866" s="362"/>
      <c r="D866" s="362"/>
      <c r="E866" s="362"/>
      <c r="F866" s="362"/>
      <c r="G866" s="378"/>
      <c r="H866" s="378"/>
      <c r="I866" s="378"/>
      <c r="J866" s="378"/>
      <c r="K866" s="378"/>
      <c r="L866" s="378"/>
      <c r="M866" s="378"/>
      <c r="N866" s="378"/>
      <c r="O866" s="378"/>
      <c r="P866" s="378"/>
      <c r="Q866" s="378"/>
      <c r="R866" s="378"/>
      <c r="S866" s="378"/>
      <c r="T866" s="378"/>
      <c r="U866" s="378"/>
      <c r="V866" s="378"/>
      <c r="W866" s="378"/>
      <c r="X866" s="378"/>
      <c r="Y866" s="378"/>
      <c r="Z866" s="378"/>
      <c r="AA866" s="379"/>
      <c r="AB866" s="468"/>
      <c r="AC866" s="468"/>
      <c r="AD866" s="468"/>
      <c r="AE866" s="468"/>
      <c r="AF866" s="468"/>
      <c r="AG866" s="468"/>
      <c r="AH866" s="468"/>
      <c r="AI866" s="468"/>
      <c r="AJ866" s="468"/>
      <c r="AK866" s="468"/>
      <c r="AL866" s="468"/>
      <c r="AM866" s="468"/>
      <c r="AN866" s="468"/>
    </row>
    <row r="867" spans="1:40" s="9" customFormat="1" ht="12" customHeight="1">
      <c r="A867" s="376"/>
      <c r="B867" s="362"/>
      <c r="C867" s="362"/>
      <c r="D867" s="362"/>
      <c r="E867" s="362"/>
      <c r="F867" s="362"/>
      <c r="G867" s="378"/>
      <c r="H867" s="378"/>
      <c r="I867" s="378"/>
      <c r="J867" s="378"/>
      <c r="K867" s="378"/>
      <c r="L867" s="378"/>
      <c r="M867" s="378"/>
      <c r="N867" s="378"/>
      <c r="O867" s="378"/>
      <c r="P867" s="378"/>
      <c r="Q867" s="378"/>
      <c r="R867" s="378"/>
      <c r="S867" s="378"/>
      <c r="T867" s="378"/>
      <c r="U867" s="378"/>
      <c r="V867" s="378"/>
      <c r="W867" s="378"/>
      <c r="X867" s="378"/>
      <c r="Y867" s="378"/>
      <c r="Z867" s="378"/>
      <c r="AA867" s="379"/>
      <c r="AB867" s="468"/>
      <c r="AC867" s="468"/>
      <c r="AD867" s="468"/>
      <c r="AE867" s="468"/>
      <c r="AF867" s="468"/>
      <c r="AG867" s="468"/>
      <c r="AH867" s="468"/>
      <c r="AI867" s="468"/>
      <c r="AJ867" s="468"/>
      <c r="AK867" s="468"/>
      <c r="AL867" s="468"/>
      <c r="AM867" s="468"/>
      <c r="AN867" s="468"/>
    </row>
    <row r="868" spans="1:40" s="9" customFormat="1" ht="12" customHeight="1">
      <c r="A868" s="376" t="s">
        <v>278</v>
      </c>
      <c r="B868" s="362"/>
      <c r="C868" s="362"/>
      <c r="D868" s="362"/>
      <c r="E868" s="362"/>
      <c r="F868" s="362"/>
      <c r="G868" s="378"/>
      <c r="H868" s="378"/>
      <c r="I868" s="378"/>
      <c r="J868" s="378"/>
      <c r="K868" s="378"/>
      <c r="L868" s="378"/>
      <c r="M868" s="378"/>
      <c r="N868" s="378"/>
      <c r="O868" s="378"/>
      <c r="P868" s="378"/>
      <c r="Q868" s="378"/>
      <c r="R868" s="378"/>
      <c r="S868" s="378"/>
      <c r="T868" s="378"/>
      <c r="U868" s="378"/>
      <c r="V868" s="378"/>
      <c r="W868" s="378"/>
      <c r="X868" s="378"/>
      <c r="Y868" s="378"/>
      <c r="Z868" s="378"/>
      <c r="AA868" s="379"/>
      <c r="AB868" s="468"/>
      <c r="AC868" s="468">
        <v>3755.5</v>
      </c>
      <c r="AD868" s="468">
        <v>4081.1</v>
      </c>
      <c r="AE868" s="468">
        <v>4436.8999999999996</v>
      </c>
      <c r="AF868" s="468">
        <v>4821.8999999999996</v>
      </c>
      <c r="AG868" s="468">
        <v>5240.8</v>
      </c>
      <c r="AH868" s="468"/>
      <c r="AI868" s="468"/>
      <c r="AJ868" s="468"/>
      <c r="AK868" s="468"/>
      <c r="AL868" s="468"/>
      <c r="AM868" s="468"/>
      <c r="AN868" s="468"/>
    </row>
    <row r="869" spans="1:40" s="9" customFormat="1" ht="12" customHeight="1">
      <c r="A869" s="389" t="s">
        <v>256</v>
      </c>
      <c r="B869" s="362"/>
      <c r="C869" s="362"/>
      <c r="D869" s="362"/>
      <c r="E869" s="362"/>
      <c r="F869" s="362"/>
      <c r="G869" s="378"/>
      <c r="H869" s="378"/>
      <c r="I869" s="378"/>
      <c r="J869" s="378"/>
      <c r="K869" s="378"/>
      <c r="L869" s="378"/>
      <c r="M869" s="378"/>
      <c r="N869" s="378"/>
      <c r="O869" s="378"/>
      <c r="P869" s="378"/>
      <c r="Q869" s="378"/>
      <c r="R869" s="378"/>
      <c r="S869" s="378"/>
      <c r="T869" s="378"/>
      <c r="U869" s="378"/>
      <c r="V869" s="378"/>
      <c r="W869" s="378"/>
      <c r="X869" s="378"/>
      <c r="Y869" s="378"/>
      <c r="Z869" s="378"/>
      <c r="AA869" s="379"/>
      <c r="AB869" s="468"/>
      <c r="AC869" s="468">
        <v>226.4</v>
      </c>
      <c r="AD869" s="468">
        <v>237.7</v>
      </c>
      <c r="AE869" s="468">
        <v>249.7</v>
      </c>
      <c r="AF869" s="468">
        <v>262.2</v>
      </c>
      <c r="AG869" s="468">
        <v>275.39999999999998</v>
      </c>
      <c r="AH869" s="468"/>
      <c r="AI869" s="468"/>
      <c r="AJ869" s="468"/>
      <c r="AK869" s="468"/>
      <c r="AL869" s="468"/>
      <c r="AM869" s="468"/>
      <c r="AN869" s="468"/>
    </row>
    <row r="870" spans="1:40" s="9" customFormat="1" ht="12" customHeight="1">
      <c r="A870" s="389" t="s">
        <v>257</v>
      </c>
      <c r="B870" s="362"/>
      <c r="C870" s="362"/>
      <c r="D870" s="362"/>
      <c r="E870" s="362"/>
      <c r="F870" s="362"/>
      <c r="G870" s="378"/>
      <c r="H870" s="378"/>
      <c r="I870" s="378"/>
      <c r="J870" s="378"/>
      <c r="K870" s="378"/>
      <c r="L870" s="378"/>
      <c r="M870" s="378"/>
      <c r="N870" s="378"/>
      <c r="O870" s="378"/>
      <c r="P870" s="378"/>
      <c r="Q870" s="378"/>
      <c r="R870" s="378"/>
      <c r="S870" s="378"/>
      <c r="T870" s="378"/>
      <c r="U870" s="378"/>
      <c r="V870" s="378"/>
      <c r="W870" s="378"/>
      <c r="X870" s="378"/>
      <c r="Y870" s="378"/>
      <c r="Z870" s="378"/>
      <c r="AA870" s="379"/>
      <c r="AB870" s="468"/>
      <c r="AC870" s="468">
        <v>1658.6</v>
      </c>
      <c r="AD870" s="468">
        <v>1716.7</v>
      </c>
      <c r="AE870" s="468">
        <v>1776.8</v>
      </c>
      <c r="AF870" s="468">
        <v>1838.9</v>
      </c>
      <c r="AG870" s="468">
        <v>1903.3</v>
      </c>
      <c r="AH870" s="468"/>
      <c r="AI870" s="468"/>
      <c r="AJ870" s="468"/>
      <c r="AK870" s="468"/>
      <c r="AL870" s="468"/>
      <c r="AM870" s="468"/>
      <c r="AN870" s="468"/>
    </row>
    <row r="871" spans="1:40" s="9" customFormat="1" ht="12" customHeight="1">
      <c r="A871" s="389" t="s">
        <v>258</v>
      </c>
      <c r="B871" s="362"/>
      <c r="C871" s="362"/>
      <c r="D871" s="362"/>
      <c r="E871" s="362"/>
      <c r="F871" s="362"/>
      <c r="G871" s="378"/>
      <c r="H871" s="378"/>
      <c r="I871" s="378"/>
      <c r="J871" s="378"/>
      <c r="K871" s="378"/>
      <c r="L871" s="378"/>
      <c r="M871" s="378"/>
      <c r="N871" s="378"/>
      <c r="O871" s="378"/>
      <c r="P871" s="378"/>
      <c r="Q871" s="378"/>
      <c r="R871" s="378"/>
      <c r="S871" s="378"/>
      <c r="T871" s="378"/>
      <c r="U871" s="378"/>
      <c r="V871" s="378"/>
      <c r="W871" s="378"/>
      <c r="X871" s="378"/>
      <c r="Y871" s="378"/>
      <c r="Z871" s="378"/>
      <c r="AA871" s="379"/>
      <c r="AB871" s="468"/>
      <c r="AC871" s="468">
        <v>3.5</v>
      </c>
      <c r="AD871" s="468">
        <v>3.5</v>
      </c>
      <c r="AE871" s="468">
        <v>3.5</v>
      </c>
      <c r="AF871" s="468">
        <v>3.5</v>
      </c>
      <c r="AG871" s="468">
        <v>3.5</v>
      </c>
      <c r="AH871" s="468"/>
      <c r="AI871" s="468"/>
      <c r="AJ871" s="468"/>
      <c r="AK871" s="468"/>
      <c r="AL871" s="468"/>
      <c r="AM871" s="468"/>
      <c r="AN871" s="468"/>
    </row>
    <row r="872" spans="1:40" s="9" customFormat="1" ht="12" customHeight="1">
      <c r="A872" s="389" t="s">
        <v>259</v>
      </c>
      <c r="B872" s="362"/>
      <c r="C872" s="362"/>
      <c r="D872" s="362"/>
      <c r="E872" s="362"/>
      <c r="F872" s="362"/>
      <c r="G872" s="378"/>
      <c r="H872" s="378"/>
      <c r="I872" s="378"/>
      <c r="J872" s="378"/>
      <c r="K872" s="378"/>
      <c r="L872" s="378"/>
      <c r="M872" s="378"/>
      <c r="N872" s="378"/>
      <c r="O872" s="378"/>
      <c r="P872" s="378"/>
      <c r="Q872" s="378"/>
      <c r="R872" s="378"/>
      <c r="S872" s="378"/>
      <c r="T872" s="378"/>
      <c r="U872" s="378"/>
      <c r="V872" s="378"/>
      <c r="W872" s="378"/>
      <c r="X872" s="378"/>
      <c r="Y872" s="378"/>
      <c r="Z872" s="378"/>
      <c r="AA872" s="379"/>
      <c r="AB872" s="468"/>
      <c r="AC872" s="468"/>
      <c r="AD872" s="468"/>
      <c r="AE872" s="468"/>
      <c r="AF872" s="468"/>
      <c r="AG872" s="468"/>
      <c r="AH872" s="468"/>
      <c r="AI872" s="468"/>
      <c r="AJ872" s="468"/>
      <c r="AK872" s="468"/>
      <c r="AL872" s="468"/>
      <c r="AM872" s="468"/>
      <c r="AN872" s="468"/>
    </row>
    <row r="873" spans="1:40" s="9" customFormat="1" ht="12" customHeight="1">
      <c r="A873" s="376"/>
      <c r="B873" s="362"/>
      <c r="C873" s="362"/>
      <c r="D873" s="362"/>
      <c r="E873" s="362"/>
      <c r="F873" s="362"/>
      <c r="G873" s="378"/>
      <c r="H873" s="378"/>
      <c r="I873" s="378"/>
      <c r="J873" s="378"/>
      <c r="K873" s="378"/>
      <c r="L873" s="378"/>
      <c r="M873" s="378"/>
      <c r="N873" s="378"/>
      <c r="O873" s="378"/>
      <c r="P873" s="378"/>
      <c r="Q873" s="378"/>
      <c r="R873" s="378"/>
      <c r="S873" s="378"/>
      <c r="T873" s="378"/>
      <c r="U873" s="378"/>
      <c r="V873" s="378"/>
      <c r="W873" s="378"/>
      <c r="X873" s="378"/>
      <c r="Y873" s="378"/>
      <c r="Z873" s="378"/>
      <c r="AA873" s="379"/>
      <c r="AB873" s="468"/>
      <c r="AC873" s="468"/>
      <c r="AD873" s="468"/>
      <c r="AE873" s="468"/>
      <c r="AF873" s="468"/>
      <c r="AG873" s="468"/>
      <c r="AH873" s="468"/>
      <c r="AI873" s="468"/>
      <c r="AJ873" s="468"/>
      <c r="AK873" s="468"/>
      <c r="AL873" s="468"/>
      <c r="AM873" s="468"/>
      <c r="AN873" s="468"/>
    </row>
    <row r="874" spans="1:40" s="9" customFormat="1" ht="12" customHeight="1">
      <c r="A874" s="376" t="s">
        <v>293</v>
      </c>
      <c r="B874" s="362"/>
      <c r="C874" s="362"/>
      <c r="D874" s="362"/>
      <c r="E874" s="362"/>
      <c r="F874" s="362"/>
      <c r="G874" s="378"/>
      <c r="H874" s="378"/>
      <c r="I874" s="378"/>
      <c r="J874" s="378"/>
      <c r="K874" s="378"/>
      <c r="L874" s="378"/>
      <c r="M874" s="378"/>
      <c r="N874" s="378"/>
      <c r="O874" s="378"/>
      <c r="P874" s="378"/>
      <c r="Q874" s="378"/>
      <c r="R874" s="378"/>
      <c r="S874" s="378"/>
      <c r="T874" s="378"/>
      <c r="U874" s="378"/>
      <c r="V874" s="378"/>
      <c r="W874" s="378"/>
      <c r="X874" s="378"/>
      <c r="Y874" s="378"/>
      <c r="Z874" s="378"/>
      <c r="AA874" s="379"/>
      <c r="AB874" s="468"/>
      <c r="AC874" s="468">
        <v>55123.6</v>
      </c>
      <c r="AD874" s="468">
        <v>58582.8</v>
      </c>
      <c r="AE874" s="468">
        <v>61367.8</v>
      </c>
      <c r="AF874" s="468">
        <v>64849.3</v>
      </c>
      <c r="AG874" s="468">
        <v>68687.5</v>
      </c>
      <c r="AH874" s="468"/>
      <c r="AI874" s="468"/>
      <c r="AJ874" s="468"/>
      <c r="AK874" s="468"/>
      <c r="AL874" s="468"/>
      <c r="AM874" s="468"/>
      <c r="AN874" s="468"/>
    </row>
    <row r="875" spans="1:40" s="9" customFormat="1" ht="12" customHeight="1">
      <c r="A875" s="389" t="s">
        <v>294</v>
      </c>
      <c r="B875" s="362"/>
      <c r="C875" s="362"/>
      <c r="D875" s="362"/>
      <c r="E875" s="362"/>
      <c r="F875" s="362"/>
      <c r="G875" s="378"/>
      <c r="H875" s="378"/>
      <c r="I875" s="378"/>
      <c r="J875" s="378"/>
      <c r="K875" s="378"/>
      <c r="L875" s="378"/>
      <c r="M875" s="378"/>
      <c r="N875" s="378"/>
      <c r="O875" s="378"/>
      <c r="P875" s="378"/>
      <c r="Q875" s="378"/>
      <c r="R875" s="378"/>
      <c r="S875" s="378"/>
      <c r="T875" s="378"/>
      <c r="U875" s="378"/>
      <c r="V875" s="378"/>
      <c r="W875" s="378"/>
      <c r="X875" s="378"/>
      <c r="Y875" s="378"/>
      <c r="Z875" s="378"/>
      <c r="AA875" s="379"/>
      <c r="AB875" s="468"/>
      <c r="AC875" s="468">
        <v>293.60000000000002</v>
      </c>
      <c r="AD875" s="468">
        <v>304.60000000000002</v>
      </c>
      <c r="AE875" s="468">
        <v>312.89999999999998</v>
      </c>
      <c r="AF875" s="468">
        <v>322</v>
      </c>
      <c r="AG875" s="468">
        <v>332.4</v>
      </c>
      <c r="AH875" s="468"/>
      <c r="AI875" s="468"/>
      <c r="AJ875" s="468"/>
      <c r="AK875" s="468"/>
      <c r="AL875" s="468"/>
      <c r="AM875" s="468"/>
      <c r="AN875" s="468"/>
    </row>
    <row r="876" spans="1:40" s="9" customFormat="1" ht="12" customHeight="1">
      <c r="A876" s="389" t="s">
        <v>295</v>
      </c>
      <c r="B876" s="362"/>
      <c r="C876" s="362"/>
      <c r="D876" s="362"/>
      <c r="E876" s="362"/>
      <c r="F876" s="362"/>
      <c r="G876" s="378"/>
      <c r="H876" s="378"/>
      <c r="I876" s="378"/>
      <c r="J876" s="378"/>
      <c r="K876" s="378"/>
      <c r="L876" s="378"/>
      <c r="M876" s="378"/>
      <c r="N876" s="378"/>
      <c r="O876" s="378"/>
      <c r="P876" s="378"/>
      <c r="Q876" s="378"/>
      <c r="R876" s="378"/>
      <c r="S876" s="378"/>
      <c r="T876" s="378"/>
      <c r="U876" s="378"/>
      <c r="V876" s="378"/>
      <c r="W876" s="378"/>
      <c r="X876" s="378"/>
      <c r="Y876" s="378"/>
      <c r="Z876" s="378"/>
      <c r="AA876" s="379"/>
      <c r="AB876" s="468"/>
      <c r="AC876" s="468">
        <v>18776</v>
      </c>
      <c r="AD876" s="468">
        <v>19232.599999999999</v>
      </c>
      <c r="AE876" s="468">
        <v>19612.099999999999</v>
      </c>
      <c r="AF876" s="468">
        <v>20142</v>
      </c>
      <c r="AG876" s="468">
        <v>20662.2</v>
      </c>
      <c r="AH876" s="468"/>
      <c r="AI876" s="468"/>
      <c r="AJ876" s="468"/>
      <c r="AK876" s="468"/>
      <c r="AL876" s="468"/>
      <c r="AM876" s="468"/>
      <c r="AN876" s="468"/>
    </row>
    <row r="877" spans="1:40" s="9" customFormat="1" ht="12" customHeight="1">
      <c r="A877" s="389" t="s">
        <v>296</v>
      </c>
      <c r="B877" s="362"/>
      <c r="C877" s="362"/>
      <c r="D877" s="362"/>
      <c r="E877" s="362"/>
      <c r="F877" s="362"/>
      <c r="G877" s="378"/>
      <c r="H877" s="378"/>
      <c r="I877" s="378"/>
      <c r="J877" s="378"/>
      <c r="K877" s="378"/>
      <c r="L877" s="378"/>
      <c r="M877" s="378"/>
      <c r="N877" s="378"/>
      <c r="O877" s="378"/>
      <c r="P877" s="378"/>
      <c r="Q877" s="378"/>
      <c r="R877" s="378"/>
      <c r="S877" s="378"/>
      <c r="T877" s="378"/>
      <c r="U877" s="378"/>
      <c r="V877" s="378"/>
      <c r="W877" s="378"/>
      <c r="X877" s="378"/>
      <c r="Y877" s="378"/>
      <c r="Z877" s="378"/>
      <c r="AA877" s="379"/>
      <c r="AB877" s="468"/>
      <c r="AC877" s="468">
        <v>4.3</v>
      </c>
      <c r="AD877" s="468">
        <v>2.4</v>
      </c>
      <c r="AE877" s="468">
        <v>2</v>
      </c>
      <c r="AF877" s="468">
        <v>2.7</v>
      </c>
      <c r="AG877" s="468">
        <v>2.6</v>
      </c>
      <c r="AH877" s="468"/>
      <c r="AI877" s="468"/>
      <c r="AJ877" s="468"/>
      <c r="AK877" s="468"/>
      <c r="AL877" s="468"/>
      <c r="AM877" s="468"/>
      <c r="AN877" s="468"/>
    </row>
    <row r="878" spans="1:40" s="9" customFormat="1" ht="12" customHeight="1">
      <c r="A878" s="389" t="s">
        <v>259</v>
      </c>
      <c r="B878" s="362"/>
      <c r="C878" s="362"/>
      <c r="D878" s="362"/>
      <c r="E878" s="362"/>
      <c r="F878" s="362"/>
      <c r="G878" s="378"/>
      <c r="H878" s="378"/>
      <c r="I878" s="378"/>
      <c r="J878" s="378"/>
      <c r="K878" s="378"/>
      <c r="L878" s="378"/>
      <c r="M878" s="378"/>
      <c r="N878" s="378"/>
      <c r="O878" s="378"/>
      <c r="P878" s="378"/>
      <c r="Q878" s="378"/>
      <c r="R878" s="378"/>
      <c r="S878" s="378"/>
      <c r="T878" s="378"/>
      <c r="U878" s="378"/>
      <c r="V878" s="378"/>
      <c r="W878" s="378"/>
      <c r="X878" s="378"/>
      <c r="Y878" s="378"/>
      <c r="Z878" s="378"/>
      <c r="AA878" s="379"/>
      <c r="AB878" s="468"/>
      <c r="AC878" s="468">
        <v>8.0340151653231793</v>
      </c>
      <c r="AD878" s="468">
        <v>6.2753521177862188</v>
      </c>
      <c r="AE878" s="468">
        <v>4.7539550857931001</v>
      </c>
      <c r="AF878" s="468">
        <v>5.6731706204230878</v>
      </c>
      <c r="AG878" s="468">
        <v>5.9186452282445563</v>
      </c>
      <c r="AH878" s="468"/>
      <c r="AI878" s="468"/>
      <c r="AJ878" s="468"/>
      <c r="AK878" s="468"/>
      <c r="AL878" s="468"/>
      <c r="AM878" s="468"/>
      <c r="AN878" s="468"/>
    </row>
    <row r="879" spans="1:40" s="9" customFormat="1" ht="12" customHeight="1">
      <c r="A879" s="389" t="s">
        <v>297</v>
      </c>
      <c r="B879" s="362"/>
      <c r="C879" s="362"/>
      <c r="D879" s="362"/>
      <c r="E879" s="362"/>
      <c r="F879" s="362"/>
      <c r="G879" s="378"/>
      <c r="H879" s="378"/>
      <c r="I879" s="378"/>
      <c r="J879" s="378"/>
      <c r="K879" s="378"/>
      <c r="L879" s="378"/>
      <c r="M879" s="378"/>
      <c r="N879" s="378"/>
      <c r="O879" s="378"/>
      <c r="P879" s="378"/>
      <c r="Q879" s="378"/>
      <c r="R879" s="378"/>
      <c r="S879" s="378"/>
      <c r="T879" s="378"/>
      <c r="U879" s="378"/>
      <c r="V879" s="378"/>
      <c r="W879" s="378"/>
      <c r="X879" s="378"/>
      <c r="Y879" s="378"/>
      <c r="Z879" s="378"/>
      <c r="AA879" s="379"/>
      <c r="AB879" s="468"/>
      <c r="AC879" s="468"/>
      <c r="AD879" s="468"/>
      <c r="AE879" s="468"/>
      <c r="AF879" s="468"/>
      <c r="AG879" s="468"/>
      <c r="AH879" s="468"/>
      <c r="AI879" s="468"/>
      <c r="AJ879" s="468"/>
      <c r="AK879" s="468"/>
      <c r="AL879" s="468"/>
      <c r="AM879" s="468"/>
      <c r="AN879" s="468"/>
    </row>
    <row r="880" spans="1:40" s="9" customFormat="1" ht="12" customHeight="1">
      <c r="A880" s="376"/>
      <c r="B880" s="362"/>
      <c r="C880" s="362"/>
      <c r="D880" s="362"/>
      <c r="E880" s="362"/>
      <c r="F880" s="362"/>
      <c r="G880" s="378"/>
      <c r="H880" s="378"/>
      <c r="I880" s="378"/>
      <c r="J880" s="378"/>
      <c r="K880" s="378"/>
      <c r="L880" s="378"/>
      <c r="M880" s="378"/>
      <c r="N880" s="378"/>
      <c r="O880" s="378"/>
      <c r="P880" s="378"/>
      <c r="Q880" s="378"/>
      <c r="R880" s="378"/>
      <c r="S880" s="378"/>
      <c r="T880" s="378"/>
      <c r="U880" s="378"/>
      <c r="V880" s="378"/>
      <c r="W880" s="378"/>
      <c r="X880" s="378"/>
      <c r="Y880" s="378"/>
      <c r="Z880" s="378"/>
      <c r="AA880" s="379"/>
      <c r="AB880" s="468"/>
      <c r="AC880" s="468"/>
      <c r="AD880" s="468"/>
      <c r="AE880" s="468"/>
      <c r="AF880" s="468"/>
      <c r="AG880" s="468"/>
      <c r="AH880" s="468"/>
      <c r="AI880" s="468"/>
      <c r="AJ880" s="468"/>
      <c r="AK880" s="468"/>
      <c r="AL880" s="468"/>
      <c r="AM880" s="468"/>
      <c r="AN880" s="468"/>
    </row>
    <row r="881" spans="1:40" s="9" customFormat="1" ht="12" customHeight="1">
      <c r="A881" s="376" t="s">
        <v>284</v>
      </c>
      <c r="B881" s="362"/>
      <c r="C881" s="362"/>
      <c r="D881" s="362"/>
      <c r="E881" s="362"/>
      <c r="F881" s="362"/>
      <c r="G881" s="378"/>
      <c r="H881" s="378"/>
      <c r="I881" s="378"/>
      <c r="J881" s="378"/>
      <c r="K881" s="378"/>
      <c r="L881" s="378"/>
      <c r="M881" s="378"/>
      <c r="N881" s="378"/>
      <c r="O881" s="378"/>
      <c r="P881" s="378"/>
      <c r="Q881" s="378"/>
      <c r="R881" s="378"/>
      <c r="S881" s="378"/>
      <c r="T881" s="378"/>
      <c r="U881" s="378"/>
      <c r="V881" s="378"/>
      <c r="W881" s="378"/>
      <c r="X881" s="378"/>
      <c r="Y881" s="378"/>
      <c r="Z881" s="378"/>
      <c r="AA881" s="379"/>
      <c r="AB881" s="468"/>
      <c r="AC881" s="468">
        <v>36975.1</v>
      </c>
      <c r="AD881" s="468">
        <v>40126.1</v>
      </c>
      <c r="AE881" s="468">
        <v>43472.3</v>
      </c>
      <c r="AF881" s="468">
        <v>46957.5</v>
      </c>
      <c r="AG881" s="468">
        <v>50762.9</v>
      </c>
      <c r="AH881" s="468"/>
      <c r="AI881" s="468"/>
      <c r="AJ881" s="468"/>
      <c r="AK881" s="468"/>
      <c r="AL881" s="468"/>
      <c r="AM881" s="468"/>
      <c r="AN881" s="468"/>
    </row>
    <row r="882" spans="1:40" s="9" customFormat="1" ht="12" customHeight="1">
      <c r="A882" s="389" t="s">
        <v>256</v>
      </c>
      <c r="B882" s="362"/>
      <c r="C882" s="362"/>
      <c r="D882" s="362"/>
      <c r="E882" s="362"/>
      <c r="F882" s="362"/>
      <c r="G882" s="378"/>
      <c r="H882" s="378"/>
      <c r="I882" s="378"/>
      <c r="J882" s="378"/>
      <c r="K882" s="378"/>
      <c r="L882" s="378"/>
      <c r="M882" s="378"/>
      <c r="N882" s="378"/>
      <c r="O882" s="378"/>
      <c r="P882" s="378"/>
      <c r="Q882" s="378"/>
      <c r="R882" s="378"/>
      <c r="S882" s="378"/>
      <c r="T882" s="378"/>
      <c r="U882" s="378"/>
      <c r="V882" s="378"/>
      <c r="W882" s="378"/>
      <c r="X882" s="378"/>
      <c r="Y882" s="378"/>
      <c r="Z882" s="378"/>
      <c r="AA882" s="379"/>
      <c r="AB882" s="468"/>
      <c r="AC882" s="468">
        <v>253.5</v>
      </c>
      <c r="AD882" s="468">
        <v>265.5</v>
      </c>
      <c r="AE882" s="468">
        <v>277.60000000000002</v>
      </c>
      <c r="AF882" s="468">
        <v>289.60000000000002</v>
      </c>
      <c r="AG882" s="468">
        <v>303</v>
      </c>
      <c r="AH882" s="468"/>
      <c r="AI882" s="468"/>
      <c r="AJ882" s="468"/>
      <c r="AK882" s="468"/>
      <c r="AL882" s="468"/>
      <c r="AM882" s="468"/>
      <c r="AN882" s="468"/>
    </row>
    <row r="883" spans="1:40" s="9" customFormat="1" ht="12" customHeight="1">
      <c r="A883" s="389" t="s">
        <v>257</v>
      </c>
      <c r="B883" s="362"/>
      <c r="C883" s="362"/>
      <c r="D883" s="362"/>
      <c r="E883" s="362"/>
      <c r="F883" s="362"/>
      <c r="G883" s="378"/>
      <c r="H883" s="378"/>
      <c r="I883" s="378"/>
      <c r="J883" s="378"/>
      <c r="K883" s="378"/>
      <c r="L883" s="378"/>
      <c r="M883" s="378"/>
      <c r="N883" s="378"/>
      <c r="O883" s="378"/>
      <c r="P883" s="378"/>
      <c r="Q883" s="378"/>
      <c r="R883" s="378"/>
      <c r="S883" s="378"/>
      <c r="T883" s="378"/>
      <c r="U883" s="378"/>
      <c r="V883" s="378"/>
      <c r="W883" s="378"/>
      <c r="X883" s="378"/>
      <c r="Y883" s="378"/>
      <c r="Z883" s="378"/>
      <c r="AA883" s="379"/>
      <c r="AB883" s="468"/>
      <c r="AC883" s="468">
        <v>14586.3</v>
      </c>
      <c r="AD883" s="468">
        <v>15112.1</v>
      </c>
      <c r="AE883" s="468">
        <v>15658.8</v>
      </c>
      <c r="AF883" s="468">
        <v>16217</v>
      </c>
      <c r="AG883" s="468">
        <v>16754.3</v>
      </c>
      <c r="AH883" s="468"/>
      <c r="AI883" s="468"/>
      <c r="AJ883" s="468"/>
      <c r="AK883" s="468"/>
      <c r="AL883" s="468"/>
      <c r="AM883" s="468"/>
      <c r="AN883" s="468"/>
    </row>
    <row r="884" spans="1:40" s="9" customFormat="1" ht="12" customHeight="1">
      <c r="A884" s="389" t="s">
        <v>258</v>
      </c>
      <c r="B884" s="362"/>
      <c r="C884" s="362"/>
      <c r="D884" s="362"/>
      <c r="E884" s="362"/>
      <c r="F884" s="362"/>
      <c r="G884" s="378"/>
      <c r="H884" s="378"/>
      <c r="I884" s="378"/>
      <c r="J884" s="378"/>
      <c r="K884" s="378"/>
      <c r="L884" s="378"/>
      <c r="M884" s="378"/>
      <c r="N884" s="378"/>
      <c r="O884" s="378"/>
      <c r="P884" s="378"/>
      <c r="Q884" s="378"/>
      <c r="R884" s="378"/>
      <c r="S884" s="378"/>
      <c r="T884" s="378"/>
      <c r="U884" s="378"/>
      <c r="V884" s="378"/>
      <c r="W884" s="378"/>
      <c r="X884" s="378"/>
      <c r="Y884" s="378"/>
      <c r="Z884" s="378"/>
      <c r="AA884" s="379"/>
      <c r="AB884" s="468"/>
      <c r="AC884" s="468">
        <v>3.4</v>
      </c>
      <c r="AD884" s="468">
        <v>3.6</v>
      </c>
      <c r="AE884" s="468">
        <v>3.6</v>
      </c>
      <c r="AF884" s="468">
        <v>3.6</v>
      </c>
      <c r="AG884" s="468">
        <v>3.3</v>
      </c>
      <c r="AH884" s="468"/>
      <c r="AI884" s="468"/>
      <c r="AJ884" s="468"/>
      <c r="AK884" s="468"/>
      <c r="AL884" s="468"/>
      <c r="AM884" s="468"/>
      <c r="AN884" s="468"/>
    </row>
    <row r="885" spans="1:40" s="9" customFormat="1" ht="12" customHeight="1">
      <c r="A885" s="389" t="s">
        <v>259</v>
      </c>
      <c r="B885" s="394"/>
      <c r="C885" s="394"/>
      <c r="D885" s="394"/>
      <c r="E885" s="394"/>
      <c r="F885" s="394"/>
      <c r="G885" s="395"/>
      <c r="H885" s="395"/>
      <c r="I885" s="395"/>
      <c r="J885" s="395"/>
      <c r="K885" s="395"/>
      <c r="L885" s="395"/>
      <c r="M885" s="395"/>
      <c r="N885" s="395"/>
      <c r="O885" s="395"/>
      <c r="P885" s="395"/>
      <c r="Q885" s="395"/>
      <c r="R885" s="395"/>
      <c r="S885" s="395"/>
      <c r="T885" s="395"/>
      <c r="U885" s="395"/>
      <c r="V885" s="378"/>
      <c r="W885" s="378"/>
      <c r="X885" s="378"/>
      <c r="Y885" s="378"/>
      <c r="Z885" s="378"/>
      <c r="AA885" s="379"/>
      <c r="AB885" s="468"/>
      <c r="AC885" s="468">
        <v>8.9714420441484144</v>
      </c>
      <c r="AD885" s="468">
        <v>8.5219512590905779</v>
      </c>
      <c r="AE885" s="468">
        <v>8.3392106384622586</v>
      </c>
      <c r="AF885" s="468">
        <v>8.0170591388079231</v>
      </c>
      <c r="AG885" s="468">
        <v>8.1039237608475787</v>
      </c>
      <c r="AH885" s="468"/>
      <c r="AI885" s="468"/>
      <c r="AJ885" s="468"/>
      <c r="AK885" s="468"/>
      <c r="AL885" s="468"/>
      <c r="AM885" s="468"/>
      <c r="AN885" s="468"/>
    </row>
    <row r="886" spans="1:40" s="9" customFormat="1" ht="20.149999999999999" customHeight="1">
      <c r="A886" s="393"/>
      <c r="B886" s="362"/>
      <c r="C886" s="362"/>
      <c r="D886" s="362"/>
      <c r="E886" s="362"/>
      <c r="F886" s="362"/>
      <c r="G886" s="378"/>
      <c r="H886" s="378"/>
      <c r="I886" s="378"/>
      <c r="J886" s="378"/>
      <c r="K886" s="378"/>
      <c r="L886" s="378"/>
      <c r="M886" s="378"/>
      <c r="N886" s="378"/>
      <c r="O886" s="378"/>
      <c r="P886" s="378"/>
      <c r="Q886" s="378"/>
      <c r="R886" s="378"/>
      <c r="S886" s="378"/>
      <c r="T886" s="378"/>
      <c r="U886" s="378"/>
      <c r="V886" s="395"/>
      <c r="W886" s="395"/>
      <c r="X886" s="395"/>
      <c r="Y886" s="395"/>
      <c r="Z886" s="395"/>
      <c r="AA886" s="396"/>
      <c r="AB886" s="395"/>
      <c r="AC886" s="395"/>
      <c r="AD886" s="395"/>
      <c r="AE886" s="395"/>
      <c r="AF886" s="395"/>
      <c r="AG886" s="395"/>
      <c r="AH886" s="395"/>
      <c r="AI886" s="395"/>
      <c r="AJ886" s="395"/>
      <c r="AK886" s="395"/>
      <c r="AL886" s="395"/>
      <c r="AM886" s="395"/>
      <c r="AN886" s="395"/>
    </row>
    <row r="887" spans="1:40" s="9" customFormat="1" ht="20.149999999999999" customHeight="1">
      <c r="A887" s="362"/>
      <c r="B887" s="362"/>
      <c r="C887" s="362"/>
      <c r="D887" s="362"/>
      <c r="E887" s="362"/>
      <c r="F887" s="362"/>
      <c r="G887" s="378"/>
      <c r="H887" s="378"/>
      <c r="I887" s="378"/>
      <c r="J887" s="378"/>
      <c r="K887" s="378"/>
      <c r="L887" s="378"/>
      <c r="M887" s="378"/>
      <c r="N887" s="378"/>
      <c r="O887" s="378"/>
      <c r="P887" s="378"/>
      <c r="Q887" s="378"/>
      <c r="R887" s="378"/>
      <c r="S887" s="378"/>
      <c r="T887" s="378"/>
      <c r="U887" s="378"/>
      <c r="V887" s="378"/>
      <c r="W887" s="378"/>
      <c r="X887" s="378"/>
      <c r="Y887" s="378"/>
      <c r="Z887" s="378"/>
      <c r="AA887" s="379"/>
      <c r="AB887" s="378"/>
      <c r="AC887" s="378"/>
      <c r="AD887" s="378"/>
      <c r="AE887" s="378"/>
      <c r="AF887" s="378"/>
      <c r="AG887" s="378"/>
      <c r="AH887" s="378"/>
      <c r="AI887" s="378"/>
      <c r="AJ887" s="378"/>
      <c r="AK887" s="378"/>
      <c r="AL887" s="378"/>
      <c r="AM887" s="378"/>
      <c r="AN887" s="378"/>
    </row>
    <row r="888" spans="1:40" s="9" customFormat="1" ht="16.399999999999999" customHeight="1">
      <c r="A888" s="369" t="s">
        <v>299</v>
      </c>
      <c r="B888" s="362"/>
      <c r="C888" s="362"/>
      <c r="D888" s="362"/>
      <c r="E888" s="362"/>
      <c r="F888" s="362"/>
      <c r="G888" s="378"/>
      <c r="H888" s="378"/>
      <c r="I888" s="378"/>
      <c r="J888" s="378"/>
      <c r="K888" s="378"/>
      <c r="L888" s="378"/>
      <c r="M888" s="378"/>
      <c r="N888" s="378"/>
      <c r="O888" s="378"/>
      <c r="P888" s="378"/>
      <c r="Q888" s="378"/>
      <c r="R888" s="378"/>
      <c r="S888" s="378"/>
      <c r="T888" s="378"/>
      <c r="U888" s="378"/>
      <c r="V888" s="378"/>
      <c r="W888" s="378"/>
      <c r="X888" s="378"/>
      <c r="Y888" s="378"/>
      <c r="Z888" s="378"/>
      <c r="AA888" s="379"/>
      <c r="AB888" s="378"/>
      <c r="AC888" s="378"/>
      <c r="AD888" s="378"/>
      <c r="AE888" s="378"/>
      <c r="AF888" s="378"/>
      <c r="AG888" s="378"/>
      <c r="AH888" s="378"/>
      <c r="AI888" s="378"/>
      <c r="AJ888" s="378"/>
      <c r="AK888" s="378"/>
      <c r="AL888" s="378"/>
      <c r="AM888" s="378"/>
      <c r="AN888" s="378"/>
    </row>
    <row r="889" spans="1:40" s="9" customFormat="1" ht="12" customHeight="1">
      <c r="A889" s="373" t="s">
        <v>300</v>
      </c>
      <c r="B889" s="362"/>
      <c r="C889" s="362"/>
      <c r="D889" s="362"/>
      <c r="E889" s="362"/>
      <c r="F889" s="362"/>
      <c r="G889" s="378"/>
      <c r="H889" s="378"/>
      <c r="I889" s="378"/>
      <c r="J889" s="378"/>
      <c r="K889" s="378"/>
      <c r="L889" s="378"/>
      <c r="M889" s="378"/>
      <c r="N889" s="378"/>
      <c r="O889" s="378"/>
      <c r="P889" s="378"/>
      <c r="Q889" s="378"/>
      <c r="R889" s="378"/>
      <c r="S889" s="378"/>
      <c r="T889" s="378"/>
      <c r="U889" s="378"/>
      <c r="V889" s="378"/>
      <c r="W889" s="378"/>
      <c r="X889" s="378"/>
      <c r="Y889" s="378"/>
      <c r="Z889" s="378"/>
      <c r="AA889" s="379"/>
      <c r="AB889" s="378"/>
      <c r="AC889" s="378"/>
      <c r="AD889" s="378"/>
      <c r="AE889" s="378"/>
      <c r="AF889" s="378"/>
      <c r="AG889" s="378"/>
      <c r="AH889" s="378"/>
      <c r="AI889" s="378"/>
      <c r="AJ889" s="378"/>
      <c r="AK889" s="378"/>
      <c r="AL889" s="378"/>
      <c r="AM889" s="378"/>
      <c r="AN889" s="378"/>
    </row>
    <row r="890" spans="1:40" s="9" customFormat="1" ht="12" customHeight="1">
      <c r="A890" s="375" t="s">
        <v>247</v>
      </c>
      <c r="B890" s="362"/>
      <c r="C890" s="362"/>
      <c r="D890" s="362"/>
      <c r="E890" s="362"/>
      <c r="F890" s="362"/>
      <c r="G890" s="378"/>
      <c r="H890" s="378"/>
      <c r="I890" s="378"/>
      <c r="J890" s="378"/>
      <c r="K890" s="378"/>
      <c r="L890" s="378"/>
      <c r="M890" s="378"/>
      <c r="N890" s="378"/>
      <c r="O890" s="378"/>
      <c r="P890" s="378"/>
      <c r="Q890" s="378"/>
      <c r="R890" s="378"/>
      <c r="S890" s="378"/>
      <c r="T890" s="378"/>
      <c r="U890" s="378"/>
      <c r="V890" s="378"/>
      <c r="W890" s="378"/>
      <c r="X890" s="378"/>
      <c r="Y890" s="378"/>
      <c r="Z890" s="378"/>
      <c r="AA890" s="466"/>
      <c r="AB890" s="380">
        <v>2015</v>
      </c>
      <c r="AC890" s="380">
        <v>2016</v>
      </c>
      <c r="AD890" s="380">
        <v>2017</v>
      </c>
      <c r="AE890" s="380">
        <v>2018</v>
      </c>
      <c r="AF890" s="380">
        <v>2019</v>
      </c>
      <c r="AG890" s="380"/>
      <c r="AH890" s="380"/>
      <c r="AI890" s="380"/>
      <c r="AJ890" s="380"/>
      <c r="AK890" s="380"/>
      <c r="AL890" s="380"/>
      <c r="AM890" s="380"/>
      <c r="AN890" s="380"/>
    </row>
    <row r="891" spans="1:40" s="9" customFormat="1" ht="12" customHeight="1">
      <c r="A891" s="375" t="s">
        <v>248</v>
      </c>
      <c r="B891" s="362"/>
      <c r="C891" s="362"/>
      <c r="D891" s="362"/>
      <c r="E891" s="362"/>
      <c r="F891" s="362"/>
      <c r="G891" s="378"/>
      <c r="H891" s="378"/>
      <c r="I891" s="378"/>
      <c r="J891" s="378"/>
      <c r="K891" s="378"/>
      <c r="L891" s="378"/>
      <c r="M891" s="378"/>
      <c r="N891" s="378"/>
      <c r="O891" s="378"/>
      <c r="P891" s="378"/>
      <c r="Q891" s="378"/>
      <c r="R891" s="378"/>
      <c r="S891" s="378"/>
      <c r="T891" s="378"/>
      <c r="U891" s="378"/>
      <c r="V891" s="378"/>
      <c r="W891" s="378"/>
      <c r="X891" s="378"/>
      <c r="Y891" s="378"/>
      <c r="Z891" s="378"/>
      <c r="AA891" s="146"/>
      <c r="AB891" s="383" t="s">
        <v>251</v>
      </c>
      <c r="AC891" s="383" t="s">
        <v>251</v>
      </c>
      <c r="AD891" s="383" t="s">
        <v>251</v>
      </c>
      <c r="AE891" s="383" t="s">
        <v>251</v>
      </c>
      <c r="AF891" s="383" t="s">
        <v>251</v>
      </c>
      <c r="AG891" s="383"/>
      <c r="AH891" s="383"/>
      <c r="AI891" s="383"/>
      <c r="AJ891" s="383"/>
      <c r="AK891" s="383"/>
      <c r="AL891" s="383"/>
      <c r="AM891" s="383"/>
      <c r="AN891" s="383"/>
    </row>
    <row r="892" spans="1:40" s="9" customFormat="1" ht="12" customHeight="1">
      <c r="A892" s="362"/>
      <c r="B892" s="362"/>
      <c r="C892" s="362"/>
      <c r="D892" s="362"/>
      <c r="E892" s="362"/>
      <c r="F892" s="362"/>
      <c r="G892" s="378"/>
      <c r="H892" s="378"/>
      <c r="I892" s="378"/>
      <c r="J892" s="378"/>
      <c r="K892" s="378"/>
      <c r="L892" s="378"/>
      <c r="M892" s="378"/>
      <c r="N892" s="378"/>
      <c r="O892" s="378"/>
      <c r="P892" s="378"/>
      <c r="Q892" s="378"/>
      <c r="R892" s="378"/>
      <c r="S892" s="378"/>
      <c r="T892" s="378"/>
      <c r="U892" s="378"/>
      <c r="V892" s="378"/>
      <c r="W892" s="378"/>
      <c r="X892" s="378"/>
      <c r="Y892" s="378"/>
      <c r="Z892" s="378"/>
      <c r="AA892" s="362"/>
      <c r="AB892" s="368"/>
      <c r="AC892" s="368"/>
      <c r="AD892" s="368"/>
      <c r="AE892" s="368"/>
      <c r="AF892" s="368"/>
      <c r="AG892" s="368"/>
      <c r="AH892" s="368"/>
      <c r="AI892" s="368"/>
      <c r="AJ892" s="368"/>
      <c r="AK892" s="368"/>
      <c r="AL892" s="368"/>
      <c r="AM892" s="368"/>
      <c r="AN892" s="368"/>
    </row>
    <row r="893" spans="1:40" s="9" customFormat="1" ht="12" customHeight="1">
      <c r="A893" s="376" t="s">
        <v>255</v>
      </c>
      <c r="B893" s="362"/>
      <c r="C893" s="362"/>
      <c r="D893" s="362"/>
      <c r="E893" s="362"/>
      <c r="F893" s="362"/>
      <c r="G893" s="378"/>
      <c r="H893" s="378"/>
      <c r="I893" s="378"/>
      <c r="J893" s="378"/>
      <c r="K893" s="378"/>
      <c r="L893" s="378"/>
      <c r="M893" s="378"/>
      <c r="N893" s="378"/>
      <c r="O893" s="378"/>
      <c r="P893" s="378"/>
      <c r="Q893" s="378"/>
      <c r="R893" s="378"/>
      <c r="S893" s="378"/>
      <c r="T893" s="378"/>
      <c r="U893" s="378"/>
      <c r="V893" s="378"/>
      <c r="W893" s="378"/>
      <c r="X893" s="378"/>
      <c r="Y893" s="378"/>
      <c r="Z893" s="378"/>
      <c r="AA893" s="379"/>
      <c r="AB893" s="399">
        <v>12002.8</v>
      </c>
      <c r="AC893" s="399">
        <v>12002.8</v>
      </c>
      <c r="AD893" s="399">
        <v>12840.1</v>
      </c>
      <c r="AE893" s="399">
        <v>13758.5</v>
      </c>
      <c r="AF893" s="399">
        <v>14747.7</v>
      </c>
      <c r="AG893" s="399"/>
      <c r="AH893" s="399"/>
      <c r="AI893" s="399"/>
      <c r="AJ893" s="399"/>
      <c r="AK893" s="399"/>
      <c r="AL893" s="399"/>
      <c r="AM893" s="399"/>
      <c r="AN893" s="399"/>
    </row>
    <row r="894" spans="1:40" s="9" customFormat="1" ht="12" customHeight="1">
      <c r="A894" s="389" t="s">
        <v>256</v>
      </c>
      <c r="B894" s="362"/>
      <c r="C894" s="362"/>
      <c r="D894" s="362"/>
      <c r="E894" s="362"/>
      <c r="F894" s="362"/>
      <c r="G894" s="378"/>
      <c r="H894" s="378"/>
      <c r="I894" s="378"/>
      <c r="J894" s="378"/>
      <c r="K894" s="378"/>
      <c r="L894" s="378"/>
      <c r="M894" s="378"/>
      <c r="N894" s="378"/>
      <c r="O894" s="378"/>
      <c r="P894" s="378"/>
      <c r="Q894" s="378"/>
      <c r="R894" s="378"/>
      <c r="S894" s="378"/>
      <c r="T894" s="378"/>
      <c r="U894" s="378"/>
      <c r="V894" s="378"/>
      <c r="W894" s="378"/>
      <c r="X894" s="378"/>
      <c r="Y894" s="378"/>
      <c r="Z894" s="378"/>
      <c r="AA894" s="379"/>
      <c r="AB894" s="399">
        <v>268.10000000000002</v>
      </c>
      <c r="AC894" s="399">
        <v>268.10000000000002</v>
      </c>
      <c r="AD894" s="399">
        <v>278.7</v>
      </c>
      <c r="AE894" s="399">
        <v>288.7</v>
      </c>
      <c r="AF894" s="399">
        <v>296.60000000000002</v>
      </c>
      <c r="AG894" s="399"/>
      <c r="AH894" s="399"/>
      <c r="AI894" s="399"/>
      <c r="AJ894" s="399"/>
      <c r="AK894" s="399"/>
      <c r="AL894" s="399"/>
      <c r="AM894" s="399"/>
      <c r="AN894" s="399"/>
    </row>
    <row r="895" spans="1:40" s="9" customFormat="1" ht="12" customHeight="1">
      <c r="A895" s="389" t="s">
        <v>257</v>
      </c>
      <c r="B895" s="362"/>
      <c r="C895" s="362"/>
      <c r="D895" s="362"/>
      <c r="E895" s="362"/>
      <c r="F895" s="362"/>
      <c r="G895" s="378"/>
      <c r="H895" s="378"/>
      <c r="I895" s="378"/>
      <c r="J895" s="378"/>
      <c r="K895" s="378"/>
      <c r="L895" s="378"/>
      <c r="M895" s="378"/>
      <c r="N895" s="378"/>
      <c r="O895" s="378"/>
      <c r="P895" s="378"/>
      <c r="Q895" s="378"/>
      <c r="R895" s="378"/>
      <c r="S895" s="378"/>
      <c r="T895" s="378"/>
      <c r="U895" s="378"/>
      <c r="V895" s="378"/>
      <c r="W895" s="378"/>
      <c r="X895" s="378"/>
      <c r="Y895" s="378"/>
      <c r="Z895" s="378"/>
      <c r="AA895" s="379"/>
      <c r="AB895" s="399">
        <v>4476.8</v>
      </c>
      <c r="AC895" s="399">
        <v>4476.8</v>
      </c>
      <c r="AD895" s="399">
        <v>4607.8999999999996</v>
      </c>
      <c r="AE895" s="399">
        <v>4765.2</v>
      </c>
      <c r="AF895" s="399">
        <v>4971.7</v>
      </c>
      <c r="AG895" s="399"/>
      <c r="AH895" s="399"/>
      <c r="AI895" s="399"/>
      <c r="AJ895" s="399"/>
      <c r="AK895" s="399"/>
      <c r="AL895" s="399"/>
      <c r="AM895" s="399"/>
      <c r="AN895" s="399"/>
    </row>
    <row r="896" spans="1:40" s="9" customFormat="1" ht="12" customHeight="1">
      <c r="A896" s="389" t="s">
        <v>258</v>
      </c>
      <c r="B896" s="362"/>
      <c r="C896" s="362"/>
      <c r="D896" s="362"/>
      <c r="E896" s="362"/>
      <c r="F896" s="362"/>
      <c r="G896" s="378"/>
      <c r="H896" s="378"/>
      <c r="I896" s="378"/>
      <c r="J896" s="378"/>
      <c r="K896" s="378"/>
      <c r="L896" s="378"/>
      <c r="M896" s="378"/>
      <c r="N896" s="378"/>
      <c r="O896" s="378"/>
      <c r="P896" s="378"/>
      <c r="Q896" s="378"/>
      <c r="R896" s="378"/>
      <c r="S896" s="378"/>
      <c r="T896" s="378"/>
      <c r="U896" s="378"/>
      <c r="V896" s="378"/>
      <c r="W896" s="378"/>
      <c r="X896" s="378"/>
      <c r="Y896" s="378"/>
      <c r="Z896" s="378"/>
      <c r="AA896" s="379"/>
      <c r="AB896" s="399">
        <v>3.7</v>
      </c>
      <c r="AC896" s="399">
        <v>3.7</v>
      </c>
      <c r="AD896" s="399">
        <v>2.9</v>
      </c>
      <c r="AE896" s="399">
        <v>3.4</v>
      </c>
      <c r="AF896" s="399">
        <v>4.3</v>
      </c>
      <c r="AG896" s="399"/>
      <c r="AH896" s="399"/>
      <c r="AI896" s="399"/>
      <c r="AJ896" s="399"/>
      <c r="AK896" s="399"/>
      <c r="AL896" s="399"/>
      <c r="AM896" s="399"/>
      <c r="AN896" s="399"/>
    </row>
    <row r="897" spans="1:40" s="9" customFormat="1" ht="12" customHeight="1">
      <c r="A897" s="389" t="s">
        <v>259</v>
      </c>
      <c r="B897" s="362"/>
      <c r="C897" s="362"/>
      <c r="D897" s="362"/>
      <c r="E897" s="362"/>
      <c r="F897" s="362"/>
      <c r="G897" s="378"/>
      <c r="H897" s="378"/>
      <c r="I897" s="378"/>
      <c r="J897" s="378"/>
      <c r="K897" s="378"/>
      <c r="L897" s="378"/>
      <c r="M897" s="378"/>
      <c r="N897" s="378"/>
      <c r="O897" s="378"/>
      <c r="P897" s="378"/>
      <c r="Q897" s="378"/>
      <c r="R897" s="378"/>
      <c r="S897" s="378"/>
      <c r="T897" s="378"/>
      <c r="U897" s="378"/>
      <c r="V897" s="378"/>
      <c r="W897" s="378"/>
      <c r="X897" s="378"/>
      <c r="Y897" s="378"/>
      <c r="Z897" s="378"/>
      <c r="AA897" s="379"/>
      <c r="AB897" s="399"/>
      <c r="AC897" s="399"/>
      <c r="AD897" s="399"/>
      <c r="AE897" s="399"/>
      <c r="AF897" s="399"/>
      <c r="AG897" s="399"/>
      <c r="AH897" s="399"/>
      <c r="AI897" s="399"/>
      <c r="AJ897" s="399"/>
      <c r="AK897" s="399"/>
      <c r="AL897" s="399"/>
      <c r="AM897" s="399"/>
      <c r="AN897" s="399"/>
    </row>
    <row r="898" spans="1:40" s="9" customFormat="1" ht="12" customHeight="1">
      <c r="A898" s="376"/>
      <c r="B898" s="362"/>
      <c r="C898" s="362"/>
      <c r="D898" s="362"/>
      <c r="E898" s="362"/>
      <c r="F898" s="362"/>
      <c r="G898" s="378"/>
      <c r="H898" s="378"/>
      <c r="I898" s="378"/>
      <c r="J898" s="378"/>
      <c r="K898" s="378"/>
      <c r="L898" s="378"/>
      <c r="M898" s="378"/>
      <c r="N898" s="378"/>
      <c r="O898" s="378"/>
      <c r="P898" s="378"/>
      <c r="Q898" s="378"/>
      <c r="R898" s="378"/>
      <c r="S898" s="378"/>
      <c r="T898" s="378"/>
      <c r="U898" s="378"/>
      <c r="V898" s="378"/>
      <c r="W898" s="378"/>
      <c r="X898" s="378"/>
      <c r="Y898" s="378"/>
      <c r="Z898" s="378"/>
      <c r="AA898" s="379"/>
      <c r="AB898" s="399"/>
      <c r="AC898" s="399"/>
      <c r="AD898" s="399"/>
      <c r="AE898" s="399"/>
      <c r="AF898" s="399"/>
      <c r="AG898" s="399"/>
      <c r="AH898" s="399"/>
      <c r="AI898" s="399"/>
      <c r="AJ898" s="399"/>
      <c r="AK898" s="399"/>
      <c r="AL898" s="399"/>
      <c r="AM898" s="399"/>
      <c r="AN898" s="399"/>
    </row>
    <row r="899" spans="1:40" s="9" customFormat="1" ht="12" customHeight="1">
      <c r="A899" s="376" t="s">
        <v>260</v>
      </c>
      <c r="B899" s="362"/>
      <c r="C899" s="362"/>
      <c r="D899" s="362"/>
      <c r="E899" s="362"/>
      <c r="F899" s="362"/>
      <c r="G899" s="378"/>
      <c r="H899" s="378"/>
      <c r="I899" s="378"/>
      <c r="J899" s="378"/>
      <c r="K899" s="378"/>
      <c r="L899" s="378"/>
      <c r="M899" s="378"/>
      <c r="N899" s="378"/>
      <c r="O899" s="378"/>
      <c r="P899" s="378"/>
      <c r="Q899" s="378"/>
      <c r="R899" s="378"/>
      <c r="S899" s="378"/>
      <c r="T899" s="378"/>
      <c r="U899" s="378"/>
      <c r="V899" s="378"/>
      <c r="W899" s="378"/>
      <c r="X899" s="378"/>
      <c r="Y899" s="378"/>
      <c r="Z899" s="378"/>
      <c r="AA899" s="379"/>
      <c r="AB899" s="399">
        <v>13863.3</v>
      </c>
      <c r="AC899" s="399">
        <v>13863.3</v>
      </c>
      <c r="AD899" s="399">
        <v>13780</v>
      </c>
      <c r="AE899" s="399">
        <v>13813.4</v>
      </c>
      <c r="AF899" s="399">
        <v>13912</v>
      </c>
      <c r="AG899" s="399"/>
      <c r="AH899" s="399"/>
      <c r="AI899" s="399"/>
      <c r="AJ899" s="399"/>
      <c r="AK899" s="399"/>
      <c r="AL899" s="399"/>
      <c r="AM899" s="399"/>
      <c r="AN899" s="399"/>
    </row>
    <row r="900" spans="1:40" s="9" customFormat="1" ht="12" customHeight="1">
      <c r="A900" s="389" t="s">
        <v>256</v>
      </c>
      <c r="B900" s="362"/>
      <c r="C900" s="362"/>
      <c r="D900" s="362"/>
      <c r="E900" s="362"/>
      <c r="F900" s="362"/>
      <c r="G900" s="378"/>
      <c r="H900" s="378"/>
      <c r="I900" s="378"/>
      <c r="J900" s="378"/>
      <c r="K900" s="378"/>
      <c r="L900" s="378"/>
      <c r="M900" s="378"/>
      <c r="N900" s="378"/>
      <c r="O900" s="378"/>
      <c r="P900" s="378"/>
      <c r="Q900" s="378"/>
      <c r="R900" s="378"/>
      <c r="S900" s="378"/>
      <c r="T900" s="378"/>
      <c r="U900" s="378"/>
      <c r="V900" s="378"/>
      <c r="W900" s="378"/>
      <c r="X900" s="378"/>
      <c r="Y900" s="378"/>
      <c r="Z900" s="378"/>
      <c r="AA900" s="379"/>
      <c r="AB900" s="399">
        <v>426.6</v>
      </c>
      <c r="AC900" s="399">
        <v>426.6</v>
      </c>
      <c r="AD900" s="399">
        <v>431.8</v>
      </c>
      <c r="AE900" s="399">
        <v>437.5</v>
      </c>
      <c r="AF900" s="399">
        <v>444.4</v>
      </c>
      <c r="AG900" s="399"/>
      <c r="AH900" s="399"/>
      <c r="AI900" s="399"/>
      <c r="AJ900" s="399"/>
      <c r="AK900" s="399"/>
      <c r="AL900" s="399"/>
      <c r="AM900" s="399"/>
      <c r="AN900" s="399"/>
    </row>
    <row r="901" spans="1:40" s="9" customFormat="1" ht="12" customHeight="1">
      <c r="A901" s="389" t="s">
        <v>257</v>
      </c>
      <c r="B901" s="362"/>
      <c r="C901" s="362"/>
      <c r="D901" s="362"/>
      <c r="E901" s="362"/>
      <c r="F901" s="362"/>
      <c r="G901" s="378"/>
      <c r="H901" s="378"/>
      <c r="I901" s="378"/>
      <c r="J901" s="378"/>
      <c r="K901" s="378"/>
      <c r="L901" s="378"/>
      <c r="M901" s="378"/>
      <c r="N901" s="378"/>
      <c r="O901" s="378"/>
      <c r="P901" s="378"/>
      <c r="Q901" s="378"/>
      <c r="R901" s="378"/>
      <c r="S901" s="378"/>
      <c r="T901" s="378"/>
      <c r="U901" s="378"/>
      <c r="V901" s="378"/>
      <c r="W901" s="378"/>
      <c r="X901" s="378"/>
      <c r="Y901" s="378"/>
      <c r="Z901" s="378"/>
      <c r="AA901" s="379"/>
      <c r="AB901" s="399">
        <v>3249.8</v>
      </c>
      <c r="AC901" s="399">
        <v>3249.8</v>
      </c>
      <c r="AD901" s="399">
        <v>3191.1</v>
      </c>
      <c r="AE901" s="399">
        <v>3157.5</v>
      </c>
      <c r="AF901" s="399">
        <v>3130.7</v>
      </c>
      <c r="AG901" s="399"/>
      <c r="AH901" s="399"/>
      <c r="AI901" s="399"/>
      <c r="AJ901" s="399"/>
      <c r="AK901" s="399"/>
      <c r="AL901" s="399"/>
      <c r="AM901" s="399"/>
      <c r="AN901" s="399"/>
    </row>
    <row r="902" spans="1:40" s="9" customFormat="1" ht="12" customHeight="1">
      <c r="A902" s="389" t="s">
        <v>258</v>
      </c>
      <c r="B902" s="362"/>
      <c r="C902" s="362"/>
      <c r="D902" s="362"/>
      <c r="E902" s="362"/>
      <c r="F902" s="362"/>
      <c r="G902" s="378"/>
      <c r="H902" s="378"/>
      <c r="I902" s="378"/>
      <c r="J902" s="378"/>
      <c r="K902" s="378"/>
      <c r="L902" s="378"/>
      <c r="M902" s="378"/>
      <c r="N902" s="378"/>
      <c r="O902" s="378"/>
      <c r="P902" s="378"/>
      <c r="Q902" s="378"/>
      <c r="R902" s="378"/>
      <c r="S902" s="378"/>
      <c r="T902" s="378"/>
      <c r="U902" s="378"/>
      <c r="V902" s="378"/>
      <c r="W902" s="378"/>
      <c r="X902" s="378"/>
      <c r="Y902" s="378"/>
      <c r="Z902" s="378"/>
      <c r="AA902" s="379"/>
      <c r="AB902" s="399">
        <v>10.6</v>
      </c>
      <c r="AC902" s="399">
        <v>10.6</v>
      </c>
      <c r="AD902" s="399">
        <v>-1.8</v>
      </c>
      <c r="AE902" s="399">
        <v>-1.1000000000000001</v>
      </c>
      <c r="AF902" s="399">
        <v>-0.8</v>
      </c>
      <c r="AG902" s="399"/>
      <c r="AH902" s="399"/>
      <c r="AI902" s="399"/>
      <c r="AJ902" s="399"/>
      <c r="AK902" s="399"/>
      <c r="AL902" s="399"/>
      <c r="AM902" s="399"/>
      <c r="AN902" s="399"/>
    </row>
    <row r="903" spans="1:40" s="9" customFormat="1" ht="12" customHeight="1">
      <c r="A903" s="389" t="s">
        <v>259</v>
      </c>
      <c r="B903" s="362"/>
      <c r="C903" s="362"/>
      <c r="D903" s="362"/>
      <c r="E903" s="362"/>
      <c r="F903" s="362"/>
      <c r="G903" s="378"/>
      <c r="H903" s="378"/>
      <c r="I903" s="378"/>
      <c r="J903" s="378"/>
      <c r="K903" s="378"/>
      <c r="L903" s="378"/>
      <c r="M903" s="378"/>
      <c r="N903" s="378"/>
      <c r="O903" s="378"/>
      <c r="P903" s="378"/>
      <c r="Q903" s="378"/>
      <c r="R903" s="378"/>
      <c r="S903" s="378"/>
      <c r="T903" s="378"/>
      <c r="U903" s="378"/>
      <c r="V903" s="378"/>
      <c r="W903" s="378"/>
      <c r="X903" s="378"/>
      <c r="Y903" s="378"/>
      <c r="Z903" s="378"/>
      <c r="AA903" s="379"/>
      <c r="AB903" s="399"/>
      <c r="AC903" s="399"/>
      <c r="AD903" s="399"/>
      <c r="AE903" s="399"/>
      <c r="AF903" s="399"/>
      <c r="AG903" s="399"/>
      <c r="AH903" s="399"/>
      <c r="AI903" s="399"/>
      <c r="AJ903" s="399"/>
      <c r="AK903" s="399"/>
      <c r="AL903" s="399"/>
      <c r="AM903" s="399"/>
      <c r="AN903" s="399"/>
    </row>
    <row r="904" spans="1:40" s="9" customFormat="1" ht="12" customHeight="1">
      <c r="A904" s="376"/>
      <c r="B904" s="362"/>
      <c r="C904" s="362"/>
      <c r="D904" s="362"/>
      <c r="E904" s="362"/>
      <c r="F904" s="362"/>
      <c r="G904" s="378"/>
      <c r="H904" s="378"/>
      <c r="I904" s="378"/>
      <c r="J904" s="378"/>
      <c r="K904" s="378"/>
      <c r="L904" s="378"/>
      <c r="M904" s="378"/>
      <c r="N904" s="378"/>
      <c r="O904" s="378"/>
      <c r="P904" s="378"/>
      <c r="Q904" s="378"/>
      <c r="R904" s="378"/>
      <c r="S904" s="378"/>
      <c r="T904" s="378"/>
      <c r="U904" s="378"/>
      <c r="V904" s="378"/>
      <c r="W904" s="378"/>
      <c r="X904" s="378"/>
      <c r="Y904" s="378"/>
      <c r="Z904" s="378"/>
      <c r="AA904" s="379"/>
      <c r="AB904" s="399"/>
      <c r="AC904" s="399"/>
      <c r="AD904" s="399"/>
      <c r="AE904" s="399"/>
      <c r="AF904" s="399"/>
      <c r="AG904" s="399"/>
      <c r="AH904" s="399"/>
      <c r="AI904" s="399"/>
      <c r="AJ904" s="399"/>
      <c r="AK904" s="399"/>
      <c r="AL904" s="399"/>
      <c r="AM904" s="399"/>
      <c r="AN904" s="399"/>
    </row>
    <row r="905" spans="1:40" s="9" customFormat="1" ht="12" customHeight="1">
      <c r="A905" s="376" t="s">
        <v>261</v>
      </c>
      <c r="B905" s="362"/>
      <c r="C905" s="362"/>
      <c r="D905" s="362"/>
      <c r="E905" s="362"/>
      <c r="F905" s="362"/>
      <c r="G905" s="378"/>
      <c r="H905" s="378"/>
      <c r="I905" s="378"/>
      <c r="J905" s="378"/>
      <c r="K905" s="378"/>
      <c r="L905" s="378"/>
      <c r="M905" s="378"/>
      <c r="N905" s="378"/>
      <c r="O905" s="378"/>
      <c r="P905" s="378"/>
      <c r="Q905" s="378"/>
      <c r="R905" s="378"/>
      <c r="S905" s="378"/>
      <c r="T905" s="378"/>
      <c r="U905" s="378"/>
      <c r="V905" s="378"/>
      <c r="W905" s="378"/>
      <c r="X905" s="378"/>
      <c r="Y905" s="378"/>
      <c r="Z905" s="378"/>
      <c r="AA905" s="379"/>
      <c r="AB905" s="399">
        <v>4041.6</v>
      </c>
      <c r="AC905" s="399">
        <v>4041.6</v>
      </c>
      <c r="AD905" s="399">
        <v>3753</v>
      </c>
      <c r="AE905" s="399">
        <v>3559.6</v>
      </c>
      <c r="AF905" s="399">
        <v>3760.3</v>
      </c>
      <c r="AG905" s="399"/>
      <c r="AH905" s="399"/>
      <c r="AI905" s="399"/>
      <c r="AJ905" s="399"/>
      <c r="AK905" s="399"/>
      <c r="AL905" s="399"/>
      <c r="AM905" s="399"/>
      <c r="AN905" s="399"/>
    </row>
    <row r="906" spans="1:40" s="9" customFormat="1" ht="12" customHeight="1">
      <c r="A906" s="389" t="s">
        <v>256</v>
      </c>
      <c r="B906" s="362"/>
      <c r="C906" s="362"/>
      <c r="D906" s="362"/>
      <c r="E906" s="362"/>
      <c r="F906" s="362"/>
      <c r="G906" s="378"/>
      <c r="H906" s="378"/>
      <c r="I906" s="378"/>
      <c r="J906" s="378"/>
      <c r="K906" s="378"/>
      <c r="L906" s="378"/>
      <c r="M906" s="378"/>
      <c r="N906" s="378"/>
      <c r="O906" s="378"/>
      <c r="P906" s="378"/>
      <c r="Q906" s="378"/>
      <c r="R906" s="378"/>
      <c r="S906" s="378"/>
      <c r="T906" s="378"/>
      <c r="U906" s="378"/>
      <c r="V906" s="378"/>
      <c r="W906" s="378"/>
      <c r="X906" s="378"/>
      <c r="Y906" s="378"/>
      <c r="Z906" s="378"/>
      <c r="AA906" s="379"/>
      <c r="AB906" s="399">
        <v>475.6</v>
      </c>
      <c r="AC906" s="399">
        <v>475.6</v>
      </c>
      <c r="AD906" s="399">
        <v>476.5</v>
      </c>
      <c r="AE906" s="399">
        <v>479.2</v>
      </c>
      <c r="AF906" s="399">
        <v>490.4</v>
      </c>
      <c r="AG906" s="399"/>
      <c r="AH906" s="399"/>
      <c r="AI906" s="399"/>
      <c r="AJ906" s="399"/>
      <c r="AK906" s="399"/>
      <c r="AL906" s="399"/>
      <c r="AM906" s="399"/>
      <c r="AN906" s="399"/>
    </row>
    <row r="907" spans="1:40" s="9" customFormat="1" ht="12" customHeight="1">
      <c r="A907" s="389" t="s">
        <v>257</v>
      </c>
      <c r="B907" s="362"/>
      <c r="C907" s="362"/>
      <c r="D907" s="362"/>
      <c r="E907" s="362"/>
      <c r="F907" s="362"/>
      <c r="G907" s="378"/>
      <c r="H907" s="378"/>
      <c r="I907" s="378"/>
      <c r="J907" s="378"/>
      <c r="K907" s="378"/>
      <c r="L907" s="378"/>
      <c r="M907" s="378"/>
      <c r="N907" s="378"/>
      <c r="O907" s="378"/>
      <c r="P907" s="378"/>
      <c r="Q907" s="378"/>
      <c r="R907" s="378"/>
      <c r="S907" s="378"/>
      <c r="T907" s="378"/>
      <c r="U907" s="378"/>
      <c r="V907" s="378"/>
      <c r="W907" s="378"/>
      <c r="X907" s="378"/>
      <c r="Y907" s="378"/>
      <c r="Z907" s="378"/>
      <c r="AA907" s="379"/>
      <c r="AB907" s="399">
        <v>849.9</v>
      </c>
      <c r="AC907" s="399">
        <v>849.9</v>
      </c>
      <c r="AD907" s="399">
        <v>787.6</v>
      </c>
      <c r="AE907" s="399">
        <v>742.8</v>
      </c>
      <c r="AF907" s="399">
        <v>766.8</v>
      </c>
      <c r="AG907" s="399"/>
      <c r="AH907" s="399"/>
      <c r="AI907" s="399"/>
      <c r="AJ907" s="399"/>
      <c r="AK907" s="399"/>
      <c r="AL907" s="399"/>
      <c r="AM907" s="399"/>
      <c r="AN907" s="399"/>
    </row>
    <row r="908" spans="1:40" s="9" customFormat="1" ht="12" customHeight="1">
      <c r="A908" s="389" t="s">
        <v>258</v>
      </c>
      <c r="B908" s="362"/>
      <c r="C908" s="362"/>
      <c r="D908" s="362"/>
      <c r="E908" s="362"/>
      <c r="F908" s="362"/>
      <c r="G908" s="378"/>
      <c r="H908" s="378"/>
      <c r="I908" s="378"/>
      <c r="J908" s="378"/>
      <c r="K908" s="378"/>
      <c r="L908" s="378"/>
      <c r="M908" s="378"/>
      <c r="N908" s="378"/>
      <c r="O908" s="378"/>
      <c r="P908" s="378"/>
      <c r="Q908" s="378"/>
      <c r="R908" s="378"/>
      <c r="S908" s="378"/>
      <c r="T908" s="378"/>
      <c r="U908" s="378"/>
      <c r="V908" s="378"/>
      <c r="W908" s="378"/>
      <c r="X908" s="378"/>
      <c r="Y908" s="378"/>
      <c r="Z908" s="378"/>
      <c r="AA908" s="379"/>
      <c r="AB908" s="399">
        <v>3</v>
      </c>
      <c r="AC908" s="399">
        <v>3</v>
      </c>
      <c r="AD908" s="399">
        <v>-7.3</v>
      </c>
      <c r="AE908" s="399">
        <v>-5.7</v>
      </c>
      <c r="AF908" s="399">
        <v>3.2</v>
      </c>
      <c r="AG908" s="399"/>
      <c r="AH908" s="399"/>
      <c r="AI908" s="399"/>
      <c r="AJ908" s="399"/>
      <c r="AK908" s="399"/>
      <c r="AL908" s="399"/>
      <c r="AM908" s="399"/>
      <c r="AN908" s="399"/>
    </row>
    <row r="909" spans="1:40" s="9" customFormat="1" ht="12" customHeight="1">
      <c r="A909" s="389" t="s">
        <v>259</v>
      </c>
      <c r="B909" s="362"/>
      <c r="C909" s="362"/>
      <c r="D909" s="362"/>
      <c r="E909" s="362"/>
      <c r="F909" s="362"/>
      <c r="G909" s="378"/>
      <c r="H909" s="378"/>
      <c r="I909" s="378"/>
      <c r="J909" s="378"/>
      <c r="K909" s="378"/>
      <c r="L909" s="378"/>
      <c r="M909" s="378"/>
      <c r="N909" s="378"/>
      <c r="O909" s="378"/>
      <c r="P909" s="378"/>
      <c r="Q909" s="378"/>
      <c r="R909" s="378"/>
      <c r="S909" s="378"/>
      <c r="T909" s="378"/>
      <c r="U909" s="378"/>
      <c r="V909" s="378"/>
      <c r="W909" s="378"/>
      <c r="X909" s="378"/>
      <c r="Y909" s="378"/>
      <c r="Z909" s="378"/>
      <c r="AA909" s="379"/>
      <c r="AB909" s="399"/>
      <c r="AC909" s="399"/>
      <c r="AD909" s="399"/>
      <c r="AE909" s="399"/>
      <c r="AF909" s="399"/>
      <c r="AG909" s="399"/>
      <c r="AH909" s="399"/>
      <c r="AI909" s="399"/>
      <c r="AJ909" s="399"/>
      <c r="AK909" s="399"/>
      <c r="AL909" s="399"/>
      <c r="AM909" s="399"/>
      <c r="AN909" s="399"/>
    </row>
    <row r="910" spans="1:40" s="9" customFormat="1" ht="12" customHeight="1">
      <c r="A910" s="376"/>
      <c r="B910" s="362"/>
      <c r="C910" s="362"/>
      <c r="D910" s="362"/>
      <c r="E910" s="362"/>
      <c r="F910" s="362"/>
      <c r="G910" s="378"/>
      <c r="H910" s="378"/>
      <c r="I910" s="378"/>
      <c r="J910" s="378"/>
      <c r="K910" s="378"/>
      <c r="L910" s="378"/>
      <c r="M910" s="378"/>
      <c r="N910" s="378"/>
      <c r="O910" s="378"/>
      <c r="P910" s="378"/>
      <c r="Q910" s="378"/>
      <c r="R910" s="378"/>
      <c r="S910" s="378"/>
      <c r="T910" s="378"/>
      <c r="U910" s="378"/>
      <c r="V910" s="378"/>
      <c r="W910" s="378"/>
      <c r="X910" s="378"/>
      <c r="Y910" s="378"/>
      <c r="Z910" s="378"/>
      <c r="AA910" s="379"/>
      <c r="AB910" s="399"/>
      <c r="AC910" s="399"/>
      <c r="AD910" s="399"/>
      <c r="AE910" s="399"/>
      <c r="AF910" s="399"/>
      <c r="AG910" s="399"/>
      <c r="AH910" s="399"/>
      <c r="AI910" s="399"/>
      <c r="AJ910" s="399"/>
      <c r="AK910" s="399"/>
      <c r="AL910" s="399"/>
      <c r="AM910" s="399"/>
      <c r="AN910" s="399"/>
    </row>
    <row r="911" spans="1:40" s="9" customFormat="1" ht="12" customHeight="1">
      <c r="A911" s="376" t="s">
        <v>262</v>
      </c>
      <c r="B911" s="362"/>
      <c r="C911" s="362"/>
      <c r="D911" s="362"/>
      <c r="E911" s="362"/>
      <c r="F911" s="362"/>
      <c r="G911" s="378"/>
      <c r="H911" s="378"/>
      <c r="I911" s="378"/>
      <c r="J911" s="378"/>
      <c r="K911" s="378"/>
      <c r="L911" s="378"/>
      <c r="M911" s="378"/>
      <c r="N911" s="378"/>
      <c r="O911" s="378"/>
      <c r="P911" s="378"/>
      <c r="Q911" s="378"/>
      <c r="R911" s="378"/>
      <c r="S911" s="378"/>
      <c r="T911" s="378"/>
      <c r="U911" s="378"/>
      <c r="V911" s="378"/>
      <c r="W911" s="378"/>
      <c r="X911" s="378"/>
      <c r="Y911" s="378"/>
      <c r="Z911" s="378"/>
      <c r="AA911" s="379"/>
      <c r="AB911" s="399">
        <v>3246.1</v>
      </c>
      <c r="AC911" s="399">
        <v>3246.1</v>
      </c>
      <c r="AD911" s="399">
        <v>3544.6</v>
      </c>
      <c r="AE911" s="399">
        <v>3870.7</v>
      </c>
      <c r="AF911" s="399">
        <v>4226.8</v>
      </c>
      <c r="AG911" s="399"/>
      <c r="AH911" s="399"/>
      <c r="AI911" s="399"/>
      <c r="AJ911" s="399"/>
      <c r="AK911" s="399"/>
      <c r="AL911" s="399"/>
      <c r="AM911" s="399"/>
      <c r="AN911" s="399"/>
    </row>
    <row r="912" spans="1:40" s="9" customFormat="1" ht="12" customHeight="1">
      <c r="A912" s="389" t="s">
        <v>256</v>
      </c>
      <c r="B912" s="362"/>
      <c r="C912" s="362"/>
      <c r="D912" s="362"/>
      <c r="E912" s="362"/>
      <c r="F912" s="362"/>
      <c r="G912" s="378"/>
      <c r="H912" s="378"/>
      <c r="I912" s="378"/>
      <c r="J912" s="378"/>
      <c r="K912" s="378"/>
      <c r="L912" s="378"/>
      <c r="M912" s="378"/>
      <c r="N912" s="378"/>
      <c r="O912" s="378"/>
      <c r="P912" s="378"/>
      <c r="Q912" s="378"/>
      <c r="R912" s="378"/>
      <c r="S912" s="378"/>
      <c r="T912" s="378"/>
      <c r="U912" s="378"/>
      <c r="V912" s="378"/>
      <c r="W912" s="378"/>
      <c r="X912" s="378"/>
      <c r="Y912" s="378"/>
      <c r="Z912" s="378"/>
      <c r="AA912" s="379"/>
      <c r="AB912" s="399">
        <v>252.6</v>
      </c>
      <c r="AC912" s="399">
        <v>252.6</v>
      </c>
      <c r="AD912" s="399">
        <v>265.2</v>
      </c>
      <c r="AE912" s="399">
        <v>278.39999999999998</v>
      </c>
      <c r="AF912" s="399">
        <v>292.39999999999998</v>
      </c>
      <c r="AG912" s="399"/>
      <c r="AH912" s="399"/>
      <c r="AI912" s="399"/>
      <c r="AJ912" s="399"/>
      <c r="AK912" s="399"/>
      <c r="AL912" s="399"/>
      <c r="AM912" s="399"/>
      <c r="AN912" s="399"/>
    </row>
    <row r="913" spans="1:40" s="9" customFormat="1" ht="12" customHeight="1">
      <c r="A913" s="389" t="s">
        <v>257</v>
      </c>
      <c r="B913" s="362"/>
      <c r="C913" s="362"/>
      <c r="D913" s="362"/>
      <c r="E913" s="362"/>
      <c r="F913" s="362"/>
      <c r="G913" s="378"/>
      <c r="H913" s="378"/>
      <c r="I913" s="378"/>
      <c r="J913" s="378"/>
      <c r="K913" s="378"/>
      <c r="L913" s="378"/>
      <c r="M913" s="378"/>
      <c r="N913" s="378"/>
      <c r="O913" s="378"/>
      <c r="P913" s="378"/>
      <c r="Q913" s="378"/>
      <c r="R913" s="378"/>
      <c r="S913" s="378"/>
      <c r="T913" s="378"/>
      <c r="U913" s="378"/>
      <c r="V913" s="378"/>
      <c r="W913" s="378"/>
      <c r="X913" s="378"/>
      <c r="Y913" s="378"/>
      <c r="Z913" s="378"/>
      <c r="AA913" s="379"/>
      <c r="AB913" s="399">
        <v>1285.3</v>
      </c>
      <c r="AC913" s="399">
        <v>1285.3</v>
      </c>
      <c r="AD913" s="399">
        <v>1336.7</v>
      </c>
      <c r="AE913" s="399">
        <v>1390.2</v>
      </c>
      <c r="AF913" s="399">
        <v>1445.8</v>
      </c>
      <c r="AG913" s="399"/>
      <c r="AH913" s="399"/>
      <c r="AI913" s="399"/>
      <c r="AJ913" s="399"/>
      <c r="AK913" s="399"/>
      <c r="AL913" s="399"/>
      <c r="AM913" s="399"/>
      <c r="AN913" s="399"/>
    </row>
    <row r="914" spans="1:40" s="9" customFormat="1" ht="12" customHeight="1">
      <c r="A914" s="389" t="s">
        <v>258</v>
      </c>
      <c r="B914" s="362"/>
      <c r="C914" s="362"/>
      <c r="D914" s="362"/>
      <c r="E914" s="362"/>
      <c r="F914" s="362"/>
      <c r="G914" s="378"/>
      <c r="H914" s="378"/>
      <c r="I914" s="378"/>
      <c r="J914" s="378"/>
      <c r="K914" s="378"/>
      <c r="L914" s="378"/>
      <c r="M914" s="378"/>
      <c r="N914" s="378"/>
      <c r="O914" s="378"/>
      <c r="P914" s="378"/>
      <c r="Q914" s="378"/>
      <c r="R914" s="378"/>
      <c r="S914" s="378"/>
      <c r="T914" s="378"/>
      <c r="U914" s="378"/>
      <c r="V914" s="378"/>
      <c r="W914" s="378"/>
      <c r="X914" s="378"/>
      <c r="Y914" s="378"/>
      <c r="Z914" s="378"/>
      <c r="AA914" s="379"/>
      <c r="AB914" s="399">
        <v>4</v>
      </c>
      <c r="AC914" s="399">
        <v>4</v>
      </c>
      <c r="AD914" s="399">
        <v>4</v>
      </c>
      <c r="AE914" s="399">
        <v>4</v>
      </c>
      <c r="AF914" s="399">
        <v>4</v>
      </c>
      <c r="AG914" s="399"/>
      <c r="AH914" s="399"/>
      <c r="AI914" s="399"/>
      <c r="AJ914" s="399"/>
      <c r="AK914" s="399"/>
      <c r="AL914" s="399"/>
      <c r="AM914" s="399"/>
      <c r="AN914" s="399"/>
    </row>
    <row r="915" spans="1:40" s="9" customFormat="1" ht="12" customHeight="1">
      <c r="A915" s="389" t="s">
        <v>259</v>
      </c>
      <c r="B915" s="362"/>
      <c r="C915" s="362"/>
      <c r="D915" s="362"/>
      <c r="E915" s="362"/>
      <c r="F915" s="362"/>
      <c r="G915" s="378"/>
      <c r="H915" s="378"/>
      <c r="I915" s="378"/>
      <c r="J915" s="378"/>
      <c r="K915" s="378"/>
      <c r="L915" s="378"/>
      <c r="M915" s="378"/>
      <c r="N915" s="378"/>
      <c r="O915" s="378"/>
      <c r="P915" s="378"/>
      <c r="Q915" s="378"/>
      <c r="R915" s="378"/>
      <c r="S915" s="378"/>
      <c r="T915" s="378"/>
      <c r="U915" s="378"/>
      <c r="V915" s="378"/>
      <c r="W915" s="378"/>
      <c r="X915" s="378"/>
      <c r="Y915" s="378"/>
      <c r="Z915" s="378"/>
      <c r="AA915" s="379"/>
      <c r="AB915" s="399"/>
      <c r="AC915" s="399"/>
      <c r="AD915" s="399"/>
      <c r="AE915" s="399"/>
      <c r="AF915" s="399"/>
      <c r="AG915" s="399"/>
      <c r="AH915" s="399"/>
      <c r="AI915" s="399"/>
      <c r="AJ915" s="399"/>
      <c r="AK915" s="399"/>
      <c r="AL915" s="399"/>
      <c r="AM915" s="399"/>
      <c r="AN915" s="399"/>
    </row>
    <row r="916" spans="1:40" s="9" customFormat="1" ht="12" customHeight="1">
      <c r="A916" s="376"/>
      <c r="B916" s="362"/>
      <c r="C916" s="362"/>
      <c r="D916" s="362"/>
      <c r="E916" s="362"/>
      <c r="F916" s="362"/>
      <c r="G916" s="378"/>
      <c r="H916" s="378"/>
      <c r="I916" s="378"/>
      <c r="J916" s="378"/>
      <c r="K916" s="378"/>
      <c r="L916" s="378"/>
      <c r="M916" s="378"/>
      <c r="N916" s="378"/>
      <c r="O916" s="378"/>
      <c r="P916" s="378"/>
      <c r="Q916" s="378"/>
      <c r="R916" s="378"/>
      <c r="S916" s="378"/>
      <c r="T916" s="378"/>
      <c r="U916" s="378"/>
      <c r="V916" s="378"/>
      <c r="W916" s="378"/>
      <c r="X916" s="378"/>
      <c r="Y916" s="378"/>
      <c r="Z916" s="378"/>
      <c r="AA916" s="379"/>
      <c r="AB916" s="399"/>
      <c r="AC916" s="399"/>
      <c r="AD916" s="399"/>
      <c r="AE916" s="399"/>
      <c r="AF916" s="399"/>
      <c r="AG916" s="399"/>
      <c r="AH916" s="399"/>
      <c r="AI916" s="399"/>
      <c r="AJ916" s="399"/>
      <c r="AK916" s="399"/>
      <c r="AL916" s="399"/>
      <c r="AM916" s="399"/>
      <c r="AN916" s="399"/>
    </row>
    <row r="917" spans="1:40" s="9" customFormat="1" ht="12" customHeight="1">
      <c r="A917" s="376" t="s">
        <v>263</v>
      </c>
      <c r="B917" s="362"/>
      <c r="C917" s="362"/>
      <c r="D917" s="362"/>
      <c r="E917" s="362"/>
      <c r="F917" s="362"/>
      <c r="G917" s="378"/>
      <c r="H917" s="378"/>
      <c r="I917" s="378"/>
      <c r="J917" s="378"/>
      <c r="K917" s="378"/>
      <c r="L917" s="378"/>
      <c r="M917" s="378"/>
      <c r="N917" s="378"/>
      <c r="O917" s="378"/>
      <c r="P917" s="378"/>
      <c r="Q917" s="378"/>
      <c r="R917" s="378"/>
      <c r="S917" s="378"/>
      <c r="T917" s="378"/>
      <c r="U917" s="378"/>
      <c r="V917" s="378"/>
      <c r="W917" s="378"/>
      <c r="X917" s="378"/>
      <c r="Y917" s="378"/>
      <c r="Z917" s="378"/>
      <c r="AA917" s="379"/>
      <c r="AB917" s="399">
        <v>1101.4000000000001</v>
      </c>
      <c r="AC917" s="399">
        <v>1101.4000000000001</v>
      </c>
      <c r="AD917" s="399">
        <v>1214.2</v>
      </c>
      <c r="AE917" s="399">
        <v>1338.7</v>
      </c>
      <c r="AF917" s="399">
        <v>1475.9</v>
      </c>
      <c r="AG917" s="399"/>
      <c r="AH917" s="399"/>
      <c r="AI917" s="399"/>
      <c r="AJ917" s="399"/>
      <c r="AK917" s="399"/>
      <c r="AL917" s="399"/>
      <c r="AM917" s="399"/>
      <c r="AN917" s="399"/>
    </row>
    <row r="918" spans="1:40" s="9" customFormat="1" ht="12" customHeight="1">
      <c r="A918" s="389" t="s">
        <v>256</v>
      </c>
      <c r="B918" s="362"/>
      <c r="C918" s="362"/>
      <c r="D918" s="362"/>
      <c r="E918" s="362"/>
      <c r="F918" s="362"/>
      <c r="G918" s="378"/>
      <c r="H918" s="378"/>
      <c r="I918" s="378"/>
      <c r="J918" s="378"/>
      <c r="K918" s="378"/>
      <c r="L918" s="378"/>
      <c r="M918" s="378"/>
      <c r="N918" s="378"/>
      <c r="O918" s="378"/>
      <c r="P918" s="378"/>
      <c r="Q918" s="378"/>
      <c r="R918" s="378"/>
      <c r="S918" s="378"/>
      <c r="T918" s="378"/>
      <c r="U918" s="378"/>
      <c r="V918" s="378"/>
      <c r="W918" s="378"/>
      <c r="X918" s="378"/>
      <c r="Y918" s="378"/>
      <c r="Z918" s="378"/>
      <c r="AA918" s="379"/>
      <c r="AB918" s="399">
        <v>414</v>
      </c>
      <c r="AC918" s="399">
        <v>414</v>
      </c>
      <c r="AD918" s="399">
        <v>434.7</v>
      </c>
      <c r="AE918" s="399">
        <v>456.4</v>
      </c>
      <c r="AF918" s="399">
        <v>479.2</v>
      </c>
      <c r="AG918" s="399"/>
      <c r="AH918" s="399"/>
      <c r="AI918" s="399"/>
      <c r="AJ918" s="399"/>
      <c r="AK918" s="399"/>
      <c r="AL918" s="399"/>
      <c r="AM918" s="399"/>
      <c r="AN918" s="399"/>
    </row>
    <row r="919" spans="1:40" s="9" customFormat="1" ht="12" customHeight="1">
      <c r="A919" s="389" t="s">
        <v>257</v>
      </c>
      <c r="B919" s="362"/>
      <c r="C919" s="362"/>
      <c r="D919" s="362"/>
      <c r="E919" s="362"/>
      <c r="F919" s="362"/>
      <c r="G919" s="378"/>
      <c r="H919" s="378"/>
      <c r="I919" s="378"/>
      <c r="J919" s="378"/>
      <c r="K919" s="378"/>
      <c r="L919" s="378"/>
      <c r="M919" s="378"/>
      <c r="N919" s="378"/>
      <c r="O919" s="378"/>
      <c r="P919" s="378"/>
      <c r="Q919" s="378"/>
      <c r="R919" s="378"/>
      <c r="S919" s="378"/>
      <c r="T919" s="378"/>
      <c r="U919" s="378"/>
      <c r="V919" s="378"/>
      <c r="W919" s="378"/>
      <c r="X919" s="378"/>
      <c r="Y919" s="378"/>
      <c r="Z919" s="378"/>
      <c r="AA919" s="379"/>
      <c r="AB919" s="399">
        <v>266</v>
      </c>
      <c r="AC919" s="399">
        <v>266</v>
      </c>
      <c r="AD919" s="399">
        <v>279.3</v>
      </c>
      <c r="AE919" s="399">
        <v>293.3</v>
      </c>
      <c r="AF919" s="399">
        <v>308</v>
      </c>
      <c r="AG919" s="399"/>
      <c r="AH919" s="399"/>
      <c r="AI919" s="399"/>
      <c r="AJ919" s="399"/>
      <c r="AK919" s="399"/>
      <c r="AL919" s="399"/>
      <c r="AM919" s="399"/>
      <c r="AN919" s="399"/>
    </row>
    <row r="920" spans="1:40" s="9" customFormat="1" ht="12" customHeight="1">
      <c r="A920" s="389" t="s">
        <v>258</v>
      </c>
      <c r="B920" s="362"/>
      <c r="C920" s="362"/>
      <c r="D920" s="362"/>
      <c r="E920" s="362"/>
      <c r="F920" s="362"/>
      <c r="G920" s="378"/>
      <c r="H920" s="378"/>
      <c r="I920" s="378"/>
      <c r="J920" s="378"/>
      <c r="K920" s="378"/>
      <c r="L920" s="378"/>
      <c r="M920" s="378"/>
      <c r="N920" s="378"/>
      <c r="O920" s="378"/>
      <c r="P920" s="378"/>
      <c r="Q920" s="378"/>
      <c r="R920" s="378"/>
      <c r="S920" s="378"/>
      <c r="T920" s="378"/>
      <c r="U920" s="378"/>
      <c r="V920" s="378"/>
      <c r="W920" s="378"/>
      <c r="X920" s="378"/>
      <c r="Y920" s="378"/>
      <c r="Z920" s="378"/>
      <c r="AA920" s="379"/>
      <c r="AB920" s="399">
        <v>5</v>
      </c>
      <c r="AC920" s="399">
        <v>5</v>
      </c>
      <c r="AD920" s="399">
        <v>5</v>
      </c>
      <c r="AE920" s="399">
        <v>5</v>
      </c>
      <c r="AF920" s="399">
        <v>5</v>
      </c>
      <c r="AG920" s="399"/>
      <c r="AH920" s="399"/>
      <c r="AI920" s="399"/>
      <c r="AJ920" s="399"/>
      <c r="AK920" s="399"/>
      <c r="AL920" s="399"/>
      <c r="AM920" s="399"/>
      <c r="AN920" s="399"/>
    </row>
    <row r="921" spans="1:40" s="9" customFormat="1" ht="12" customHeight="1">
      <c r="A921" s="389" t="s">
        <v>259</v>
      </c>
      <c r="B921" s="362"/>
      <c r="C921" s="362"/>
      <c r="D921" s="362"/>
      <c r="E921" s="362"/>
      <c r="F921" s="362"/>
      <c r="G921" s="378"/>
      <c r="H921" s="378"/>
      <c r="I921" s="378"/>
      <c r="J921" s="378"/>
      <c r="K921" s="378"/>
      <c r="L921" s="378"/>
      <c r="M921" s="378"/>
      <c r="N921" s="378"/>
      <c r="O921" s="378"/>
      <c r="P921" s="378"/>
      <c r="Q921" s="378"/>
      <c r="R921" s="378"/>
      <c r="S921" s="378"/>
      <c r="T921" s="378"/>
      <c r="U921" s="378"/>
      <c r="V921" s="378"/>
      <c r="W921" s="378"/>
      <c r="X921" s="378"/>
      <c r="Y921" s="378"/>
      <c r="Z921" s="378"/>
      <c r="AA921" s="379"/>
      <c r="AB921" s="399"/>
      <c r="AC921" s="399"/>
      <c r="AD921" s="399"/>
      <c r="AE921" s="399"/>
      <c r="AF921" s="399"/>
      <c r="AG921" s="399"/>
      <c r="AH921" s="399"/>
      <c r="AI921" s="399"/>
      <c r="AJ921" s="399"/>
      <c r="AK921" s="399"/>
      <c r="AL921" s="399"/>
      <c r="AM921" s="399"/>
      <c r="AN921" s="399"/>
    </row>
    <row r="922" spans="1:40" s="9" customFormat="1" ht="12" customHeight="1">
      <c r="A922" s="389"/>
      <c r="B922" s="362"/>
      <c r="C922" s="362"/>
      <c r="D922" s="362"/>
      <c r="E922" s="362"/>
      <c r="F922" s="362"/>
      <c r="G922" s="378"/>
      <c r="H922" s="378"/>
      <c r="I922" s="378"/>
      <c r="J922" s="378"/>
      <c r="K922" s="378"/>
      <c r="L922" s="378"/>
      <c r="M922" s="378"/>
      <c r="N922" s="378"/>
      <c r="O922" s="378"/>
      <c r="P922" s="378"/>
      <c r="Q922" s="378"/>
      <c r="R922" s="378"/>
      <c r="S922" s="378"/>
      <c r="T922" s="378"/>
      <c r="U922" s="378"/>
      <c r="V922" s="378"/>
      <c r="W922" s="378"/>
      <c r="X922" s="378"/>
      <c r="Y922" s="378"/>
      <c r="Z922" s="378"/>
      <c r="AA922" s="379"/>
      <c r="AB922" s="399"/>
      <c r="AC922" s="399"/>
      <c r="AD922" s="399"/>
      <c r="AE922" s="399"/>
      <c r="AF922" s="399"/>
      <c r="AG922" s="399"/>
      <c r="AH922" s="399"/>
      <c r="AI922" s="399"/>
      <c r="AJ922" s="399"/>
      <c r="AK922" s="399"/>
      <c r="AL922" s="399"/>
      <c r="AM922" s="399"/>
      <c r="AN922" s="399"/>
    </row>
    <row r="923" spans="1:40" s="9" customFormat="1" ht="12" customHeight="1">
      <c r="A923" s="376" t="s">
        <v>267</v>
      </c>
      <c r="B923" s="362"/>
      <c r="C923" s="362"/>
      <c r="D923" s="362"/>
      <c r="E923" s="362"/>
      <c r="F923" s="362"/>
      <c r="G923" s="378"/>
      <c r="H923" s="378"/>
      <c r="I923" s="378"/>
      <c r="J923" s="378"/>
      <c r="K923" s="378"/>
      <c r="L923" s="378"/>
      <c r="M923" s="378"/>
      <c r="N923" s="378"/>
      <c r="O923" s="378"/>
      <c r="P923" s="378"/>
      <c r="Q923" s="378"/>
      <c r="R923" s="378"/>
      <c r="S923" s="378"/>
      <c r="T923" s="378"/>
      <c r="U923" s="378"/>
      <c r="V923" s="378"/>
      <c r="W923" s="378"/>
      <c r="X923" s="378"/>
      <c r="Y923" s="378"/>
      <c r="Z923" s="378"/>
      <c r="AA923" s="379"/>
      <c r="AB923" s="399">
        <v>8722.7999999999993</v>
      </c>
      <c r="AC923" s="399">
        <v>8722.7999999999993</v>
      </c>
      <c r="AD923" s="399">
        <v>9525</v>
      </c>
      <c r="AE923" s="399">
        <v>10401.299999999999</v>
      </c>
      <c r="AF923" s="399">
        <v>11358.2</v>
      </c>
      <c r="AG923" s="399"/>
      <c r="AH923" s="399"/>
      <c r="AI923" s="399"/>
      <c r="AJ923" s="399"/>
      <c r="AK923" s="399"/>
      <c r="AL923" s="399"/>
      <c r="AM923" s="399"/>
      <c r="AN923" s="399"/>
    </row>
    <row r="924" spans="1:40" s="9" customFormat="1" ht="12" customHeight="1">
      <c r="A924" s="389" t="s">
        <v>256</v>
      </c>
      <c r="B924" s="362"/>
      <c r="C924" s="362"/>
      <c r="D924" s="362"/>
      <c r="E924" s="362"/>
      <c r="F924" s="362"/>
      <c r="G924" s="378"/>
      <c r="H924" s="378"/>
      <c r="I924" s="378"/>
      <c r="J924" s="378"/>
      <c r="K924" s="378"/>
      <c r="L924" s="378"/>
      <c r="M924" s="378"/>
      <c r="N924" s="378"/>
      <c r="O924" s="378"/>
      <c r="P924" s="378"/>
      <c r="Q924" s="378"/>
      <c r="R924" s="378"/>
      <c r="S924" s="378"/>
      <c r="T924" s="378"/>
      <c r="U924" s="378"/>
      <c r="V924" s="378"/>
      <c r="W924" s="378"/>
      <c r="X924" s="378"/>
      <c r="Y924" s="378"/>
      <c r="Z924" s="378"/>
      <c r="AA924" s="379"/>
      <c r="AB924" s="399">
        <v>256.60000000000002</v>
      </c>
      <c r="AC924" s="399">
        <v>256.60000000000002</v>
      </c>
      <c r="AD924" s="399">
        <v>269.39999999999998</v>
      </c>
      <c r="AE924" s="399">
        <v>282.89999999999998</v>
      </c>
      <c r="AF924" s="399">
        <v>297</v>
      </c>
      <c r="AG924" s="399"/>
      <c r="AH924" s="399"/>
      <c r="AI924" s="399"/>
      <c r="AJ924" s="399"/>
      <c r="AK924" s="399"/>
      <c r="AL924" s="399"/>
      <c r="AM924" s="399"/>
      <c r="AN924" s="399"/>
    </row>
    <row r="925" spans="1:40" s="9" customFormat="1" ht="12" customHeight="1">
      <c r="A925" s="389" t="s">
        <v>257</v>
      </c>
      <c r="B925" s="362"/>
      <c r="C925" s="362"/>
      <c r="D925" s="362"/>
      <c r="E925" s="362"/>
      <c r="F925" s="362"/>
      <c r="G925" s="378"/>
      <c r="H925" s="378"/>
      <c r="I925" s="378"/>
      <c r="J925" s="378"/>
      <c r="K925" s="378"/>
      <c r="L925" s="378"/>
      <c r="M925" s="378"/>
      <c r="N925" s="378"/>
      <c r="O925" s="378"/>
      <c r="P925" s="378"/>
      <c r="Q925" s="378"/>
      <c r="R925" s="378"/>
      <c r="S925" s="378"/>
      <c r="T925" s="378"/>
      <c r="U925" s="378"/>
      <c r="V925" s="378"/>
      <c r="W925" s="378"/>
      <c r="X925" s="378"/>
      <c r="Y925" s="378"/>
      <c r="Z925" s="378"/>
      <c r="AA925" s="379"/>
      <c r="AB925" s="399">
        <v>3399.5</v>
      </c>
      <c r="AC925" s="399">
        <v>3399.5</v>
      </c>
      <c r="AD925" s="399">
        <v>3535.5</v>
      </c>
      <c r="AE925" s="399">
        <v>3676.9</v>
      </c>
      <c r="AF925" s="399">
        <v>3824</v>
      </c>
      <c r="AG925" s="399"/>
      <c r="AH925" s="399"/>
      <c r="AI925" s="399"/>
      <c r="AJ925" s="399"/>
      <c r="AK925" s="399"/>
      <c r="AL925" s="399"/>
      <c r="AM925" s="399"/>
      <c r="AN925" s="399"/>
    </row>
    <row r="926" spans="1:40" s="9" customFormat="1" ht="12" customHeight="1">
      <c r="A926" s="389" t="s">
        <v>258</v>
      </c>
      <c r="B926" s="362"/>
      <c r="C926" s="362"/>
      <c r="D926" s="362"/>
      <c r="E926" s="362"/>
      <c r="F926" s="362"/>
      <c r="G926" s="378"/>
      <c r="H926" s="378"/>
      <c r="I926" s="378"/>
      <c r="J926" s="378"/>
      <c r="K926" s="378"/>
      <c r="L926" s="378"/>
      <c r="M926" s="378"/>
      <c r="N926" s="378"/>
      <c r="O926" s="378"/>
      <c r="P926" s="378"/>
      <c r="Q926" s="378"/>
      <c r="R926" s="378"/>
      <c r="S926" s="378"/>
      <c r="T926" s="378"/>
      <c r="U926" s="378"/>
      <c r="V926" s="378"/>
      <c r="W926" s="378"/>
      <c r="X926" s="378"/>
      <c r="Y926" s="378"/>
      <c r="Z926" s="378"/>
      <c r="AA926" s="379"/>
      <c r="AB926" s="399">
        <v>4</v>
      </c>
      <c r="AC926" s="399">
        <v>4</v>
      </c>
      <c r="AD926" s="399">
        <v>4</v>
      </c>
      <c r="AE926" s="399">
        <v>4</v>
      </c>
      <c r="AF926" s="399">
        <v>4</v>
      </c>
      <c r="AG926" s="399"/>
      <c r="AH926" s="399"/>
      <c r="AI926" s="399"/>
      <c r="AJ926" s="399"/>
      <c r="AK926" s="399"/>
      <c r="AL926" s="399"/>
      <c r="AM926" s="399"/>
      <c r="AN926" s="399"/>
    </row>
    <row r="927" spans="1:40" s="9" customFormat="1" ht="12" customHeight="1">
      <c r="A927" s="389" t="s">
        <v>259</v>
      </c>
      <c r="B927" s="362"/>
      <c r="C927" s="362"/>
      <c r="D927" s="362"/>
      <c r="E927" s="362"/>
      <c r="F927" s="362"/>
      <c r="G927" s="378"/>
      <c r="H927" s="378"/>
      <c r="I927" s="378"/>
      <c r="J927" s="378"/>
      <c r="K927" s="378"/>
      <c r="L927" s="378"/>
      <c r="M927" s="378"/>
      <c r="N927" s="378"/>
      <c r="O927" s="378"/>
      <c r="P927" s="378"/>
      <c r="Q927" s="378"/>
      <c r="R927" s="378"/>
      <c r="S927" s="378"/>
      <c r="T927" s="378"/>
      <c r="U927" s="378"/>
      <c r="V927" s="378"/>
      <c r="W927" s="378"/>
      <c r="X927" s="378"/>
      <c r="Y927" s="378"/>
      <c r="Z927" s="378"/>
      <c r="AA927" s="379"/>
      <c r="AB927" s="399"/>
      <c r="AC927" s="399"/>
      <c r="AD927" s="399"/>
      <c r="AE927" s="399"/>
      <c r="AF927" s="399"/>
      <c r="AG927" s="399"/>
      <c r="AH927" s="399"/>
      <c r="AI927" s="399"/>
      <c r="AJ927" s="399"/>
      <c r="AK927" s="399"/>
      <c r="AL927" s="399"/>
      <c r="AM927" s="399"/>
      <c r="AN927" s="399"/>
    </row>
    <row r="928" spans="1:40" s="9" customFormat="1" ht="12" customHeight="1">
      <c r="A928" s="376"/>
      <c r="B928" s="362"/>
      <c r="C928" s="362"/>
      <c r="D928" s="362"/>
      <c r="E928" s="362"/>
      <c r="F928" s="362"/>
      <c r="G928" s="378"/>
      <c r="H928" s="378"/>
      <c r="I928" s="378"/>
      <c r="J928" s="378"/>
      <c r="K928" s="378"/>
      <c r="L928" s="378"/>
      <c r="M928" s="378"/>
      <c r="N928" s="378"/>
      <c r="O928" s="378"/>
      <c r="P928" s="378"/>
      <c r="Q928" s="378"/>
      <c r="R928" s="378"/>
      <c r="S928" s="378"/>
      <c r="T928" s="378"/>
      <c r="U928" s="378"/>
      <c r="V928" s="378"/>
      <c r="W928" s="378"/>
      <c r="X928" s="378"/>
      <c r="Y928" s="378"/>
      <c r="Z928" s="378"/>
      <c r="AA928" s="379"/>
      <c r="AB928" s="399"/>
      <c r="AC928" s="399"/>
      <c r="AD928" s="399"/>
      <c r="AE928" s="399"/>
      <c r="AF928" s="399"/>
      <c r="AG928" s="399"/>
      <c r="AH928" s="399"/>
      <c r="AI928" s="399"/>
      <c r="AJ928" s="399"/>
      <c r="AK928" s="399"/>
      <c r="AL928" s="399"/>
      <c r="AM928" s="399"/>
      <c r="AN928" s="399"/>
    </row>
    <row r="929" spans="1:40" s="9" customFormat="1" ht="12" customHeight="1">
      <c r="A929" s="376" t="s">
        <v>268</v>
      </c>
      <c r="B929" s="362"/>
      <c r="C929" s="362"/>
      <c r="D929" s="362"/>
      <c r="E929" s="362"/>
      <c r="F929" s="362"/>
      <c r="G929" s="378"/>
      <c r="H929" s="378"/>
      <c r="I929" s="378"/>
      <c r="J929" s="378"/>
      <c r="K929" s="378"/>
      <c r="L929" s="378"/>
      <c r="M929" s="378"/>
      <c r="N929" s="378"/>
      <c r="O929" s="378"/>
      <c r="P929" s="378"/>
      <c r="Q929" s="378"/>
      <c r="R929" s="378"/>
      <c r="S929" s="378"/>
      <c r="T929" s="378"/>
      <c r="U929" s="378"/>
      <c r="V929" s="378"/>
      <c r="W929" s="378"/>
      <c r="X929" s="378"/>
      <c r="Y929" s="378"/>
      <c r="Z929" s="378"/>
      <c r="AA929" s="379"/>
      <c r="AB929" s="399">
        <v>4614.1000000000004</v>
      </c>
      <c r="AC929" s="399">
        <v>4614.1000000000004</v>
      </c>
      <c r="AD929" s="399">
        <v>5086.8999999999996</v>
      </c>
      <c r="AE929" s="399">
        <v>5608.3</v>
      </c>
      <c r="AF929" s="399">
        <v>6183.1</v>
      </c>
      <c r="AG929" s="399"/>
      <c r="AH929" s="399"/>
      <c r="AI929" s="399"/>
      <c r="AJ929" s="399"/>
      <c r="AK929" s="399"/>
      <c r="AL929" s="399"/>
      <c r="AM929" s="399"/>
      <c r="AN929" s="399"/>
    </row>
    <row r="930" spans="1:40" s="9" customFormat="1" ht="12" customHeight="1">
      <c r="A930" s="389" t="s">
        <v>256</v>
      </c>
      <c r="B930" s="362"/>
      <c r="C930" s="362"/>
      <c r="D930" s="362"/>
      <c r="E930" s="362"/>
      <c r="F930" s="362"/>
      <c r="G930" s="378"/>
      <c r="H930" s="378"/>
      <c r="I930" s="378"/>
      <c r="J930" s="378"/>
      <c r="K930" s="378"/>
      <c r="L930" s="378"/>
      <c r="M930" s="378"/>
      <c r="N930" s="378"/>
      <c r="O930" s="378"/>
      <c r="P930" s="378"/>
      <c r="Q930" s="378"/>
      <c r="R930" s="378"/>
      <c r="S930" s="378"/>
      <c r="T930" s="378"/>
      <c r="U930" s="378"/>
      <c r="V930" s="378"/>
      <c r="W930" s="378"/>
      <c r="X930" s="378"/>
      <c r="Y930" s="378"/>
      <c r="Z930" s="378"/>
      <c r="AA930" s="379"/>
      <c r="AB930" s="399">
        <v>291.8</v>
      </c>
      <c r="AC930" s="399">
        <v>291.8</v>
      </c>
      <c r="AD930" s="399">
        <v>306.39999999999998</v>
      </c>
      <c r="AE930" s="399">
        <v>321.7</v>
      </c>
      <c r="AF930" s="399">
        <v>337.8</v>
      </c>
      <c r="AG930" s="399"/>
      <c r="AH930" s="399"/>
      <c r="AI930" s="399"/>
      <c r="AJ930" s="399"/>
      <c r="AK930" s="399"/>
      <c r="AL930" s="399"/>
      <c r="AM930" s="399"/>
      <c r="AN930" s="399"/>
    </row>
    <row r="931" spans="1:40" s="9" customFormat="1" ht="12" customHeight="1">
      <c r="A931" s="389" t="s">
        <v>257</v>
      </c>
      <c r="B931" s="362"/>
      <c r="C931" s="362"/>
      <c r="D931" s="362"/>
      <c r="E931" s="362"/>
      <c r="F931" s="362"/>
      <c r="G931" s="378"/>
      <c r="H931" s="378"/>
      <c r="I931" s="378"/>
      <c r="J931" s="378"/>
      <c r="K931" s="378"/>
      <c r="L931" s="378"/>
      <c r="M931" s="378"/>
      <c r="N931" s="378"/>
      <c r="O931" s="378"/>
      <c r="P931" s="378"/>
      <c r="Q931" s="378"/>
      <c r="R931" s="378"/>
      <c r="S931" s="378"/>
      <c r="T931" s="378"/>
      <c r="U931" s="378"/>
      <c r="V931" s="378"/>
      <c r="W931" s="378"/>
      <c r="X931" s="378"/>
      <c r="Y931" s="378"/>
      <c r="Z931" s="378"/>
      <c r="AA931" s="379"/>
      <c r="AB931" s="399">
        <v>1581.2</v>
      </c>
      <c r="AC931" s="399">
        <v>1581.2</v>
      </c>
      <c r="AD931" s="399">
        <v>1660.2</v>
      </c>
      <c r="AE931" s="399">
        <v>1743.3</v>
      </c>
      <c r="AF931" s="399">
        <v>1830.4</v>
      </c>
      <c r="AG931" s="399"/>
      <c r="AH931" s="399"/>
      <c r="AI931" s="399"/>
      <c r="AJ931" s="399"/>
      <c r="AK931" s="399"/>
      <c r="AL931" s="399"/>
      <c r="AM931" s="399"/>
      <c r="AN931" s="399"/>
    </row>
    <row r="932" spans="1:40" s="9" customFormat="1" ht="12" customHeight="1">
      <c r="A932" s="389" t="s">
        <v>258</v>
      </c>
      <c r="B932" s="362"/>
      <c r="C932" s="362"/>
      <c r="D932" s="362"/>
      <c r="E932" s="362"/>
      <c r="F932" s="362"/>
      <c r="G932" s="378"/>
      <c r="H932" s="378"/>
      <c r="I932" s="378"/>
      <c r="J932" s="378"/>
      <c r="K932" s="378"/>
      <c r="L932" s="378"/>
      <c r="M932" s="378"/>
      <c r="N932" s="378"/>
      <c r="O932" s="378"/>
      <c r="P932" s="378"/>
      <c r="Q932" s="378"/>
      <c r="R932" s="378"/>
      <c r="S932" s="378"/>
      <c r="T932" s="378"/>
      <c r="U932" s="378"/>
      <c r="V932" s="378"/>
      <c r="W932" s="378"/>
      <c r="X932" s="378"/>
      <c r="Y932" s="378"/>
      <c r="Z932" s="378"/>
      <c r="AA932" s="379"/>
      <c r="AB932" s="399">
        <v>5</v>
      </c>
      <c r="AC932" s="399">
        <v>5</v>
      </c>
      <c r="AD932" s="399">
        <v>5</v>
      </c>
      <c r="AE932" s="399">
        <v>5</v>
      </c>
      <c r="AF932" s="399">
        <v>5</v>
      </c>
      <c r="AG932" s="399"/>
      <c r="AH932" s="399"/>
      <c r="AI932" s="399"/>
      <c r="AJ932" s="399"/>
      <c r="AK932" s="399"/>
      <c r="AL932" s="399"/>
      <c r="AM932" s="399"/>
      <c r="AN932" s="399"/>
    </row>
    <row r="933" spans="1:40" s="9" customFormat="1" ht="12" customHeight="1">
      <c r="A933" s="389" t="s">
        <v>259</v>
      </c>
      <c r="B933" s="362"/>
      <c r="C933" s="362"/>
      <c r="D933" s="362"/>
      <c r="E933" s="362"/>
      <c r="F933" s="362"/>
      <c r="G933" s="378"/>
      <c r="H933" s="378"/>
      <c r="I933" s="378"/>
      <c r="J933" s="378"/>
      <c r="K933" s="378"/>
      <c r="L933" s="378"/>
      <c r="M933" s="378"/>
      <c r="N933" s="378"/>
      <c r="O933" s="378"/>
      <c r="P933" s="378"/>
      <c r="Q933" s="378"/>
      <c r="R933" s="378"/>
      <c r="S933" s="378"/>
      <c r="T933" s="378"/>
      <c r="U933" s="378"/>
      <c r="V933" s="378"/>
      <c r="W933" s="378"/>
      <c r="X933" s="378"/>
      <c r="Y933" s="378"/>
      <c r="Z933" s="378"/>
      <c r="AA933" s="379"/>
      <c r="AB933" s="399"/>
      <c r="AC933" s="399"/>
      <c r="AD933" s="399"/>
      <c r="AE933" s="399"/>
      <c r="AF933" s="399"/>
      <c r="AG933" s="399"/>
      <c r="AH933" s="399"/>
      <c r="AI933" s="399"/>
      <c r="AJ933" s="399"/>
      <c r="AK933" s="399"/>
      <c r="AL933" s="399"/>
      <c r="AM933" s="399"/>
      <c r="AN933" s="399"/>
    </row>
    <row r="934" spans="1:40" s="9" customFormat="1" ht="12" customHeight="1">
      <c r="A934" s="376"/>
      <c r="B934" s="362"/>
      <c r="C934" s="362"/>
      <c r="D934" s="362"/>
      <c r="E934" s="362"/>
      <c r="F934" s="362"/>
      <c r="G934" s="378"/>
      <c r="H934" s="378"/>
      <c r="I934" s="378"/>
      <c r="J934" s="378"/>
      <c r="K934" s="378"/>
      <c r="L934" s="378"/>
      <c r="M934" s="378"/>
      <c r="N934" s="378"/>
      <c r="O934" s="378"/>
      <c r="P934" s="378"/>
      <c r="Q934" s="378"/>
      <c r="R934" s="378"/>
      <c r="S934" s="378"/>
      <c r="T934" s="378"/>
      <c r="U934" s="378"/>
      <c r="V934" s="378"/>
      <c r="W934" s="378"/>
      <c r="X934" s="378"/>
      <c r="Y934" s="378"/>
      <c r="Z934" s="378"/>
      <c r="AA934" s="379"/>
      <c r="AB934" s="399"/>
      <c r="AC934" s="399"/>
      <c r="AD934" s="399"/>
      <c r="AE934" s="399"/>
      <c r="AF934" s="399"/>
      <c r="AG934" s="399"/>
      <c r="AH934" s="399"/>
      <c r="AI934" s="399"/>
      <c r="AJ934" s="399"/>
      <c r="AK934" s="399"/>
      <c r="AL934" s="399"/>
      <c r="AM934" s="399"/>
      <c r="AN934" s="399"/>
    </row>
    <row r="935" spans="1:40" s="9" customFormat="1" ht="12" customHeight="1">
      <c r="A935" s="376" t="s">
        <v>269</v>
      </c>
      <c r="B935" s="362"/>
      <c r="C935" s="362"/>
      <c r="D935" s="362"/>
      <c r="E935" s="362"/>
      <c r="F935" s="362"/>
      <c r="G935" s="378"/>
      <c r="H935" s="378"/>
      <c r="I935" s="378"/>
      <c r="J935" s="378"/>
      <c r="K935" s="378"/>
      <c r="L935" s="378"/>
      <c r="M935" s="378"/>
      <c r="N935" s="378"/>
      <c r="O935" s="378"/>
      <c r="P935" s="378"/>
      <c r="Q935" s="378"/>
      <c r="R935" s="378"/>
      <c r="S935" s="378"/>
      <c r="T935" s="378"/>
      <c r="U935" s="378"/>
      <c r="V935" s="378"/>
      <c r="W935" s="378"/>
      <c r="X935" s="378"/>
      <c r="Y935" s="378"/>
      <c r="Z935" s="378"/>
      <c r="AA935" s="379"/>
      <c r="AB935" s="399">
        <v>1677.4</v>
      </c>
      <c r="AC935" s="399">
        <v>1677.4</v>
      </c>
      <c r="AD935" s="399">
        <v>1849.2</v>
      </c>
      <c r="AE935" s="399">
        <v>2038.8</v>
      </c>
      <c r="AF935" s="399">
        <v>2247.8000000000002</v>
      </c>
      <c r="AG935" s="399"/>
      <c r="AH935" s="399"/>
      <c r="AI935" s="399"/>
      <c r="AJ935" s="399"/>
      <c r="AK935" s="399"/>
      <c r="AL935" s="399"/>
      <c r="AM935" s="399"/>
      <c r="AN935" s="399"/>
    </row>
    <row r="936" spans="1:40" s="9" customFormat="1" ht="12" customHeight="1">
      <c r="A936" s="389" t="s">
        <v>256</v>
      </c>
      <c r="B936" s="362"/>
      <c r="C936" s="362"/>
      <c r="D936" s="362"/>
      <c r="E936" s="362"/>
      <c r="F936" s="362"/>
      <c r="G936" s="378"/>
      <c r="H936" s="378"/>
      <c r="I936" s="378"/>
      <c r="J936" s="378"/>
      <c r="K936" s="378"/>
      <c r="L936" s="378"/>
      <c r="M936" s="378"/>
      <c r="N936" s="378"/>
      <c r="O936" s="378"/>
      <c r="P936" s="378"/>
      <c r="Q936" s="378"/>
      <c r="R936" s="378"/>
      <c r="S936" s="378"/>
      <c r="T936" s="378"/>
      <c r="U936" s="378"/>
      <c r="V936" s="378"/>
      <c r="W936" s="378"/>
      <c r="X936" s="378"/>
      <c r="Y936" s="378"/>
      <c r="Z936" s="378"/>
      <c r="AA936" s="379"/>
      <c r="AB936" s="399">
        <v>147.19999999999999</v>
      </c>
      <c r="AC936" s="399">
        <v>147.19999999999999</v>
      </c>
      <c r="AD936" s="399">
        <v>154.6</v>
      </c>
      <c r="AE936" s="399">
        <v>162.30000000000001</v>
      </c>
      <c r="AF936" s="399">
        <v>170.5</v>
      </c>
      <c r="AG936" s="399"/>
      <c r="AH936" s="399"/>
      <c r="AI936" s="399"/>
      <c r="AJ936" s="399"/>
      <c r="AK936" s="399"/>
      <c r="AL936" s="399"/>
      <c r="AM936" s="399"/>
      <c r="AN936" s="399"/>
    </row>
    <row r="937" spans="1:40" s="9" customFormat="1" ht="12" customHeight="1">
      <c r="A937" s="389" t="s">
        <v>257</v>
      </c>
      <c r="B937" s="362"/>
      <c r="C937" s="362"/>
      <c r="D937" s="362"/>
      <c r="E937" s="362"/>
      <c r="F937" s="362"/>
      <c r="G937" s="378"/>
      <c r="H937" s="378"/>
      <c r="I937" s="378"/>
      <c r="J937" s="378"/>
      <c r="K937" s="378"/>
      <c r="L937" s="378"/>
      <c r="M937" s="378"/>
      <c r="N937" s="378"/>
      <c r="O937" s="378"/>
      <c r="P937" s="378"/>
      <c r="Q937" s="378"/>
      <c r="R937" s="378"/>
      <c r="S937" s="378"/>
      <c r="T937" s="378"/>
      <c r="U937" s="378"/>
      <c r="V937" s="378"/>
      <c r="W937" s="378"/>
      <c r="X937" s="378"/>
      <c r="Y937" s="378"/>
      <c r="Z937" s="378"/>
      <c r="AA937" s="379"/>
      <c r="AB937" s="399">
        <v>1139.0999999999999</v>
      </c>
      <c r="AC937" s="399">
        <v>1139.0999999999999</v>
      </c>
      <c r="AD937" s="399">
        <v>1196.0999999999999</v>
      </c>
      <c r="AE937" s="399">
        <v>1255.9000000000001</v>
      </c>
      <c r="AF937" s="399">
        <v>1318.7</v>
      </c>
      <c r="AG937" s="399"/>
      <c r="AH937" s="399"/>
      <c r="AI937" s="399"/>
      <c r="AJ937" s="399"/>
      <c r="AK937" s="399"/>
      <c r="AL937" s="399"/>
      <c r="AM937" s="399"/>
      <c r="AN937" s="399"/>
    </row>
    <row r="938" spans="1:40" s="9" customFormat="1" ht="12" customHeight="1">
      <c r="A938" s="389" t="s">
        <v>258</v>
      </c>
      <c r="B938" s="362"/>
      <c r="C938" s="362"/>
      <c r="D938" s="362"/>
      <c r="E938" s="362"/>
      <c r="F938" s="362"/>
      <c r="G938" s="378"/>
      <c r="H938" s="378"/>
      <c r="I938" s="378"/>
      <c r="J938" s="378"/>
      <c r="K938" s="378"/>
      <c r="L938" s="378"/>
      <c r="M938" s="378"/>
      <c r="N938" s="378"/>
      <c r="O938" s="378"/>
      <c r="P938" s="378"/>
      <c r="Q938" s="378"/>
      <c r="R938" s="378"/>
      <c r="S938" s="378"/>
      <c r="T938" s="378"/>
      <c r="U938" s="378"/>
      <c r="V938" s="378"/>
      <c r="W938" s="378"/>
      <c r="X938" s="378"/>
      <c r="Y938" s="378"/>
      <c r="Z938" s="378"/>
      <c r="AA938" s="379"/>
      <c r="AB938" s="399">
        <v>5</v>
      </c>
      <c r="AC938" s="399">
        <v>5</v>
      </c>
      <c r="AD938" s="399">
        <v>5</v>
      </c>
      <c r="AE938" s="399">
        <v>5</v>
      </c>
      <c r="AF938" s="399">
        <v>5</v>
      </c>
      <c r="AG938" s="399"/>
      <c r="AH938" s="399"/>
      <c r="AI938" s="399"/>
      <c r="AJ938" s="399"/>
      <c r="AK938" s="399"/>
      <c r="AL938" s="399"/>
      <c r="AM938" s="399"/>
      <c r="AN938" s="399"/>
    </row>
    <row r="939" spans="1:40" s="9" customFormat="1" ht="12" customHeight="1">
      <c r="A939" s="389" t="s">
        <v>259</v>
      </c>
      <c r="B939" s="362"/>
      <c r="C939" s="362"/>
      <c r="D939" s="362"/>
      <c r="E939" s="362"/>
      <c r="F939" s="362"/>
      <c r="G939" s="378"/>
      <c r="H939" s="378"/>
      <c r="I939" s="378"/>
      <c r="J939" s="378"/>
      <c r="K939" s="378"/>
      <c r="L939" s="378"/>
      <c r="M939" s="378"/>
      <c r="N939" s="378"/>
      <c r="O939" s="378"/>
      <c r="P939" s="378"/>
      <c r="Q939" s="378"/>
      <c r="R939" s="378"/>
      <c r="S939" s="378"/>
      <c r="T939" s="378"/>
      <c r="U939" s="378"/>
      <c r="V939" s="378"/>
      <c r="W939" s="378"/>
      <c r="X939" s="378"/>
      <c r="Y939" s="378"/>
      <c r="Z939" s="378"/>
      <c r="AA939" s="379"/>
      <c r="AB939" s="399"/>
      <c r="AC939" s="399"/>
      <c r="AD939" s="399"/>
      <c r="AE939" s="399"/>
      <c r="AF939" s="399"/>
      <c r="AG939" s="399"/>
      <c r="AH939" s="399"/>
      <c r="AI939" s="399"/>
      <c r="AJ939" s="399"/>
      <c r="AK939" s="399"/>
      <c r="AL939" s="399"/>
      <c r="AM939" s="399"/>
      <c r="AN939" s="399"/>
    </row>
    <row r="940" spans="1:40" s="9" customFormat="1" ht="12" customHeight="1">
      <c r="A940" s="376"/>
      <c r="B940" s="362"/>
      <c r="C940" s="362"/>
      <c r="D940" s="362"/>
      <c r="E940" s="362"/>
      <c r="F940" s="362"/>
      <c r="G940" s="378"/>
      <c r="H940" s="378"/>
      <c r="I940" s="378"/>
      <c r="J940" s="378"/>
      <c r="K940" s="378"/>
      <c r="L940" s="378"/>
      <c r="M940" s="378"/>
      <c r="N940" s="378"/>
      <c r="O940" s="378"/>
      <c r="P940" s="378"/>
      <c r="Q940" s="378"/>
      <c r="R940" s="378"/>
      <c r="S940" s="378"/>
      <c r="T940" s="378"/>
      <c r="U940" s="378"/>
      <c r="V940" s="378"/>
      <c r="W940" s="378"/>
      <c r="X940" s="378"/>
      <c r="Y940" s="378"/>
      <c r="Z940" s="378"/>
      <c r="AA940" s="379"/>
      <c r="AB940" s="399"/>
      <c r="AC940" s="399"/>
      <c r="AD940" s="399"/>
      <c r="AE940" s="399"/>
      <c r="AF940" s="399"/>
      <c r="AG940" s="399"/>
      <c r="AH940" s="399"/>
      <c r="AI940" s="399"/>
      <c r="AJ940" s="399"/>
      <c r="AK940" s="399"/>
      <c r="AL940" s="399"/>
      <c r="AM940" s="399"/>
      <c r="AN940" s="399"/>
    </row>
    <row r="941" spans="1:40" s="9" customFormat="1" ht="12" customHeight="1">
      <c r="A941" s="376" t="s">
        <v>272</v>
      </c>
      <c r="B941" s="362"/>
      <c r="C941" s="362"/>
      <c r="D941" s="362"/>
      <c r="E941" s="362"/>
      <c r="F941" s="362"/>
      <c r="G941" s="378"/>
      <c r="H941" s="378"/>
      <c r="I941" s="378"/>
      <c r="J941" s="378"/>
      <c r="K941" s="378"/>
      <c r="L941" s="378"/>
      <c r="M941" s="378"/>
      <c r="N941" s="378"/>
      <c r="O941" s="378"/>
      <c r="P941" s="378"/>
      <c r="Q941" s="378"/>
      <c r="R941" s="378"/>
      <c r="S941" s="378"/>
      <c r="T941" s="378"/>
      <c r="U941" s="378"/>
      <c r="V941" s="378"/>
      <c r="W941" s="378"/>
      <c r="X941" s="378"/>
      <c r="Y941" s="378"/>
      <c r="Z941" s="378"/>
      <c r="AA941" s="379"/>
      <c r="AB941" s="399">
        <v>2253.1999999999998</v>
      </c>
      <c r="AC941" s="399">
        <v>2253.1999999999998</v>
      </c>
      <c r="AD941" s="399">
        <v>2472.1999999999998</v>
      </c>
      <c r="AE941" s="399">
        <v>2712.6</v>
      </c>
      <c r="AF941" s="399">
        <v>2976.4</v>
      </c>
      <c r="AG941" s="399"/>
      <c r="AH941" s="399"/>
      <c r="AI941" s="399"/>
      <c r="AJ941" s="399"/>
      <c r="AK941" s="399"/>
      <c r="AL941" s="399"/>
      <c r="AM941" s="399"/>
      <c r="AN941" s="399"/>
    </row>
    <row r="942" spans="1:40" s="9" customFormat="1" ht="12" customHeight="1">
      <c r="A942" s="389" t="s">
        <v>256</v>
      </c>
      <c r="B942" s="362"/>
      <c r="C942" s="362"/>
      <c r="D942" s="362"/>
      <c r="E942" s="362"/>
      <c r="F942" s="362"/>
      <c r="G942" s="378"/>
      <c r="H942" s="378"/>
      <c r="I942" s="378"/>
      <c r="J942" s="378"/>
      <c r="K942" s="378"/>
      <c r="L942" s="378"/>
      <c r="M942" s="378"/>
      <c r="N942" s="378"/>
      <c r="O942" s="378"/>
      <c r="P942" s="378"/>
      <c r="Q942" s="378"/>
      <c r="R942" s="378"/>
      <c r="S942" s="378"/>
      <c r="T942" s="378"/>
      <c r="U942" s="378"/>
      <c r="V942" s="378"/>
      <c r="W942" s="378"/>
      <c r="X942" s="378"/>
      <c r="Y942" s="378"/>
      <c r="Z942" s="378"/>
      <c r="AA942" s="379"/>
      <c r="AB942" s="399">
        <v>287.3</v>
      </c>
      <c r="AC942" s="399">
        <v>287.3</v>
      </c>
      <c r="AD942" s="399">
        <v>301.60000000000002</v>
      </c>
      <c r="AE942" s="399">
        <v>316.7</v>
      </c>
      <c r="AF942" s="399">
        <v>332.5</v>
      </c>
      <c r="AG942" s="399"/>
      <c r="AH942" s="399"/>
      <c r="AI942" s="399"/>
      <c r="AJ942" s="399"/>
      <c r="AK942" s="399"/>
      <c r="AL942" s="399"/>
      <c r="AM942" s="399"/>
      <c r="AN942" s="399"/>
    </row>
    <row r="943" spans="1:40" s="9" customFormat="1" ht="12" customHeight="1">
      <c r="A943" s="389" t="s">
        <v>257</v>
      </c>
      <c r="B943" s="362"/>
      <c r="C943" s="362"/>
      <c r="D943" s="362"/>
      <c r="E943" s="362"/>
      <c r="F943" s="362"/>
      <c r="G943" s="378"/>
      <c r="H943" s="378"/>
      <c r="I943" s="378"/>
      <c r="J943" s="378"/>
      <c r="K943" s="378"/>
      <c r="L943" s="378"/>
      <c r="M943" s="378"/>
      <c r="N943" s="378"/>
      <c r="O943" s="378"/>
      <c r="P943" s="378"/>
      <c r="Q943" s="378"/>
      <c r="R943" s="378"/>
      <c r="S943" s="378"/>
      <c r="T943" s="378"/>
      <c r="U943" s="378"/>
      <c r="V943" s="378"/>
      <c r="W943" s="378"/>
      <c r="X943" s="378"/>
      <c r="Y943" s="378"/>
      <c r="Z943" s="378"/>
      <c r="AA943" s="379"/>
      <c r="AB943" s="399">
        <v>784.3</v>
      </c>
      <c r="AC943" s="399">
        <v>784.3</v>
      </c>
      <c r="AD943" s="399">
        <v>819.6</v>
      </c>
      <c r="AE943" s="399">
        <v>856.5</v>
      </c>
      <c r="AF943" s="399">
        <v>895.1</v>
      </c>
      <c r="AG943" s="399"/>
      <c r="AH943" s="399"/>
      <c r="AI943" s="399"/>
      <c r="AJ943" s="399"/>
      <c r="AK943" s="399"/>
      <c r="AL943" s="399"/>
      <c r="AM943" s="399"/>
      <c r="AN943" s="399"/>
    </row>
    <row r="944" spans="1:40" s="9" customFormat="1" ht="12" customHeight="1">
      <c r="A944" s="389" t="s">
        <v>258</v>
      </c>
      <c r="B944" s="362"/>
      <c r="C944" s="362"/>
      <c r="D944" s="362"/>
      <c r="E944" s="362"/>
      <c r="F944" s="362"/>
      <c r="G944" s="378"/>
      <c r="H944" s="378"/>
      <c r="I944" s="378"/>
      <c r="J944" s="378"/>
      <c r="K944" s="378"/>
      <c r="L944" s="378"/>
      <c r="M944" s="378"/>
      <c r="N944" s="378"/>
      <c r="O944" s="378"/>
      <c r="P944" s="378"/>
      <c r="Q944" s="378"/>
      <c r="R944" s="378"/>
      <c r="S944" s="378"/>
      <c r="T944" s="378"/>
      <c r="U944" s="378"/>
      <c r="V944" s="378"/>
      <c r="W944" s="378"/>
      <c r="X944" s="378"/>
      <c r="Y944" s="378"/>
      <c r="Z944" s="378"/>
      <c r="AA944" s="379"/>
      <c r="AB944" s="399">
        <v>4.5</v>
      </c>
      <c r="AC944" s="399">
        <v>4.5</v>
      </c>
      <c r="AD944" s="399">
        <v>4.5</v>
      </c>
      <c r="AE944" s="399">
        <v>4.5</v>
      </c>
      <c r="AF944" s="399">
        <v>4.5</v>
      </c>
      <c r="AG944" s="399"/>
      <c r="AH944" s="399"/>
      <c r="AI944" s="399"/>
      <c r="AJ944" s="399"/>
      <c r="AK944" s="399"/>
      <c r="AL944" s="399"/>
      <c r="AM944" s="399"/>
      <c r="AN944" s="399"/>
    </row>
    <row r="945" spans="1:40" s="9" customFormat="1" ht="12" customHeight="1">
      <c r="A945" s="389" t="s">
        <v>259</v>
      </c>
      <c r="B945" s="362"/>
      <c r="C945" s="362"/>
      <c r="D945" s="362"/>
      <c r="E945" s="362"/>
      <c r="F945" s="362"/>
      <c r="G945" s="378"/>
      <c r="H945" s="378"/>
      <c r="I945" s="378"/>
      <c r="J945" s="378"/>
      <c r="K945" s="378"/>
      <c r="L945" s="378"/>
      <c r="M945" s="378"/>
      <c r="N945" s="378"/>
      <c r="O945" s="378"/>
      <c r="P945" s="378"/>
      <c r="Q945" s="378"/>
      <c r="R945" s="378"/>
      <c r="S945" s="378"/>
      <c r="T945" s="378"/>
      <c r="U945" s="378"/>
      <c r="V945" s="378"/>
      <c r="W945" s="378"/>
      <c r="X945" s="378"/>
      <c r="Y945" s="378"/>
      <c r="Z945" s="378"/>
      <c r="AA945" s="379"/>
      <c r="AB945" s="399"/>
      <c r="AC945" s="399"/>
      <c r="AD945" s="399"/>
      <c r="AE945" s="399"/>
      <c r="AF945" s="399"/>
      <c r="AG945" s="399"/>
      <c r="AH945" s="399"/>
      <c r="AI945" s="399"/>
      <c r="AJ945" s="399"/>
      <c r="AK945" s="399"/>
      <c r="AL945" s="399"/>
      <c r="AM945" s="399"/>
      <c r="AN945" s="399"/>
    </row>
    <row r="946" spans="1:40" s="9" customFormat="1" ht="12" customHeight="1">
      <c r="A946" s="376"/>
      <c r="B946" s="362"/>
      <c r="C946" s="362"/>
      <c r="D946" s="362"/>
      <c r="E946" s="362"/>
      <c r="F946" s="362"/>
      <c r="G946" s="378"/>
      <c r="H946" s="378"/>
      <c r="I946" s="378"/>
      <c r="J946" s="378"/>
      <c r="K946" s="378"/>
      <c r="L946" s="378"/>
      <c r="M946" s="378"/>
      <c r="N946" s="378"/>
      <c r="O946" s="378"/>
      <c r="P946" s="378"/>
      <c r="Q946" s="378"/>
      <c r="R946" s="378"/>
      <c r="S946" s="378"/>
      <c r="T946" s="378"/>
      <c r="U946" s="378"/>
      <c r="V946" s="378"/>
      <c r="W946" s="378"/>
      <c r="X946" s="378"/>
      <c r="Y946" s="378"/>
      <c r="Z946" s="378"/>
      <c r="AA946" s="379"/>
      <c r="AB946" s="399"/>
      <c r="AC946" s="399"/>
      <c r="AD946" s="399"/>
      <c r="AE946" s="399"/>
      <c r="AF946" s="399"/>
      <c r="AG946" s="399"/>
      <c r="AH946" s="399"/>
      <c r="AI946" s="399"/>
      <c r="AJ946" s="399"/>
      <c r="AK946" s="399"/>
      <c r="AL946" s="399"/>
      <c r="AM946" s="399"/>
      <c r="AN946" s="399"/>
    </row>
    <row r="947" spans="1:40" s="9" customFormat="1" ht="12" customHeight="1">
      <c r="A947" s="376" t="s">
        <v>278</v>
      </c>
      <c r="B947" s="362"/>
      <c r="C947" s="362"/>
      <c r="D947" s="362"/>
      <c r="E947" s="362"/>
      <c r="F947" s="362"/>
      <c r="G947" s="378"/>
      <c r="H947" s="378"/>
      <c r="I947" s="378"/>
      <c r="J947" s="378"/>
      <c r="K947" s="378"/>
      <c r="L947" s="378"/>
      <c r="M947" s="378"/>
      <c r="N947" s="378"/>
      <c r="O947" s="378"/>
      <c r="P947" s="378"/>
      <c r="Q947" s="378"/>
      <c r="R947" s="378"/>
      <c r="S947" s="378"/>
      <c r="T947" s="378"/>
      <c r="U947" s="378"/>
      <c r="V947" s="378"/>
      <c r="W947" s="378"/>
      <c r="X947" s="378"/>
      <c r="Y947" s="378"/>
      <c r="Z947" s="378"/>
      <c r="AA947" s="379"/>
      <c r="AB947" s="399">
        <v>3768</v>
      </c>
      <c r="AC947" s="399">
        <v>3768</v>
      </c>
      <c r="AD947" s="399">
        <v>4074.9</v>
      </c>
      <c r="AE947" s="399">
        <v>4407</v>
      </c>
      <c r="AF947" s="399">
        <v>4766.2</v>
      </c>
      <c r="AG947" s="399"/>
      <c r="AH947" s="399"/>
      <c r="AI947" s="399"/>
      <c r="AJ947" s="399"/>
      <c r="AK947" s="399"/>
      <c r="AL947" s="399"/>
      <c r="AM947" s="399"/>
      <c r="AN947" s="399"/>
    </row>
    <row r="948" spans="1:40" s="9" customFormat="1" ht="12" customHeight="1">
      <c r="A948" s="389" t="s">
        <v>256</v>
      </c>
      <c r="B948" s="362"/>
      <c r="C948" s="362"/>
      <c r="D948" s="362"/>
      <c r="E948" s="362"/>
      <c r="F948" s="362"/>
      <c r="G948" s="378"/>
      <c r="H948" s="378"/>
      <c r="I948" s="378"/>
      <c r="J948" s="378"/>
      <c r="K948" s="378"/>
      <c r="L948" s="378"/>
      <c r="M948" s="378"/>
      <c r="N948" s="378"/>
      <c r="O948" s="378"/>
      <c r="P948" s="378"/>
      <c r="Q948" s="378"/>
      <c r="R948" s="378"/>
      <c r="S948" s="378"/>
      <c r="T948" s="378"/>
      <c r="U948" s="378"/>
      <c r="V948" s="378"/>
      <c r="W948" s="378"/>
      <c r="X948" s="378"/>
      <c r="Y948" s="378"/>
      <c r="Z948" s="378"/>
      <c r="AA948" s="379"/>
      <c r="AB948" s="399">
        <v>227.2</v>
      </c>
      <c r="AC948" s="399">
        <v>227.2</v>
      </c>
      <c r="AD948" s="399">
        <v>238.5</v>
      </c>
      <c r="AE948" s="399">
        <v>250.4</v>
      </c>
      <c r="AF948" s="399">
        <v>263</v>
      </c>
      <c r="AG948" s="399"/>
      <c r="AH948" s="399"/>
      <c r="AI948" s="399"/>
      <c r="AJ948" s="399"/>
      <c r="AK948" s="399"/>
      <c r="AL948" s="399"/>
      <c r="AM948" s="399"/>
      <c r="AN948" s="399"/>
    </row>
    <row r="949" spans="1:40" s="9" customFormat="1" ht="12" customHeight="1">
      <c r="A949" s="389" t="s">
        <v>257</v>
      </c>
      <c r="B949" s="362"/>
      <c r="C949" s="362"/>
      <c r="D949" s="362"/>
      <c r="E949" s="362"/>
      <c r="F949" s="362"/>
      <c r="G949" s="378"/>
      <c r="H949" s="378"/>
      <c r="I949" s="378"/>
      <c r="J949" s="378"/>
      <c r="K949" s="378"/>
      <c r="L949" s="378"/>
      <c r="M949" s="378"/>
      <c r="N949" s="378"/>
      <c r="O949" s="378"/>
      <c r="P949" s="378"/>
      <c r="Q949" s="378"/>
      <c r="R949" s="378"/>
      <c r="S949" s="378"/>
      <c r="T949" s="378"/>
      <c r="U949" s="378"/>
      <c r="V949" s="378"/>
      <c r="W949" s="378"/>
      <c r="X949" s="378"/>
      <c r="Y949" s="378"/>
      <c r="Z949" s="378"/>
      <c r="AA949" s="379"/>
      <c r="AB949" s="399">
        <v>1658.7</v>
      </c>
      <c r="AC949" s="399">
        <v>1658.7</v>
      </c>
      <c r="AD949" s="399">
        <v>1708.4</v>
      </c>
      <c r="AE949" s="399">
        <v>1759.7</v>
      </c>
      <c r="AF949" s="399">
        <v>1812.5</v>
      </c>
      <c r="AG949" s="399"/>
      <c r="AH949" s="399"/>
      <c r="AI949" s="399"/>
      <c r="AJ949" s="399"/>
      <c r="AK949" s="399"/>
      <c r="AL949" s="399"/>
      <c r="AM949" s="399"/>
      <c r="AN949" s="399"/>
    </row>
    <row r="950" spans="1:40" s="9" customFormat="1" ht="12" customHeight="1">
      <c r="A950" s="389" t="s">
        <v>258</v>
      </c>
      <c r="B950" s="362"/>
      <c r="C950" s="362"/>
      <c r="D950" s="362"/>
      <c r="E950" s="362"/>
      <c r="F950" s="362"/>
      <c r="G950" s="378"/>
      <c r="H950" s="378"/>
      <c r="I950" s="378"/>
      <c r="J950" s="378"/>
      <c r="K950" s="378"/>
      <c r="L950" s="378"/>
      <c r="M950" s="378"/>
      <c r="N950" s="378"/>
      <c r="O950" s="378"/>
      <c r="P950" s="378"/>
      <c r="Q950" s="378"/>
      <c r="R950" s="378"/>
      <c r="S950" s="378"/>
      <c r="T950" s="378"/>
      <c r="U950" s="378"/>
      <c r="V950" s="378"/>
      <c r="W950" s="378"/>
      <c r="X950" s="378"/>
      <c r="Y950" s="378"/>
      <c r="Z950" s="378"/>
      <c r="AA950" s="379"/>
      <c r="AB950" s="399">
        <v>3</v>
      </c>
      <c r="AC950" s="399">
        <v>3</v>
      </c>
      <c r="AD950" s="399">
        <v>3</v>
      </c>
      <c r="AE950" s="399">
        <v>3</v>
      </c>
      <c r="AF950" s="399">
        <v>3</v>
      </c>
      <c r="AG950" s="399"/>
      <c r="AH950" s="399"/>
      <c r="AI950" s="399"/>
      <c r="AJ950" s="399"/>
      <c r="AK950" s="399"/>
      <c r="AL950" s="399"/>
      <c r="AM950" s="399"/>
      <c r="AN950" s="399"/>
    </row>
    <row r="951" spans="1:40" s="9" customFormat="1" ht="12" customHeight="1">
      <c r="A951" s="389" t="s">
        <v>259</v>
      </c>
      <c r="B951" s="362"/>
      <c r="C951" s="362"/>
      <c r="D951" s="362"/>
      <c r="E951" s="362"/>
      <c r="F951" s="362"/>
      <c r="G951" s="378"/>
      <c r="H951" s="378"/>
      <c r="I951" s="378"/>
      <c r="J951" s="378"/>
      <c r="K951" s="378"/>
      <c r="L951" s="378"/>
      <c r="M951" s="378"/>
      <c r="N951" s="378"/>
      <c r="O951" s="378"/>
      <c r="P951" s="378"/>
      <c r="Q951" s="378"/>
      <c r="R951" s="378"/>
      <c r="S951" s="378"/>
      <c r="T951" s="378"/>
      <c r="U951" s="378"/>
      <c r="V951" s="378"/>
      <c r="W951" s="378"/>
      <c r="X951" s="378"/>
      <c r="Y951" s="378"/>
      <c r="Z951" s="378"/>
      <c r="AA951" s="379"/>
      <c r="AB951" s="399"/>
      <c r="AC951" s="399"/>
      <c r="AD951" s="399"/>
      <c r="AE951" s="399"/>
      <c r="AF951" s="399"/>
      <c r="AG951" s="399"/>
      <c r="AH951" s="399"/>
      <c r="AI951" s="399"/>
      <c r="AJ951" s="399"/>
      <c r="AK951" s="399"/>
      <c r="AL951" s="399"/>
      <c r="AM951" s="399"/>
      <c r="AN951" s="399"/>
    </row>
    <row r="952" spans="1:40" s="9" customFormat="1" ht="12" customHeight="1">
      <c r="A952" s="376"/>
      <c r="B952" s="362"/>
      <c r="C952" s="362"/>
      <c r="D952" s="362"/>
      <c r="E952" s="362"/>
      <c r="F952" s="362"/>
      <c r="G952" s="378"/>
      <c r="H952" s="378"/>
      <c r="I952" s="378"/>
      <c r="J952" s="378"/>
      <c r="K952" s="378"/>
      <c r="L952" s="378"/>
      <c r="M952" s="378"/>
      <c r="N952" s="378"/>
      <c r="O952" s="378"/>
      <c r="P952" s="378"/>
      <c r="Q952" s="378"/>
      <c r="R952" s="378"/>
      <c r="S952" s="378"/>
      <c r="T952" s="378"/>
      <c r="U952" s="378"/>
      <c r="V952" s="378"/>
      <c r="W952" s="378"/>
      <c r="X952" s="378"/>
      <c r="Y952" s="378"/>
      <c r="Z952" s="378"/>
      <c r="AA952" s="379"/>
      <c r="AB952" s="399"/>
      <c r="AC952" s="399"/>
      <c r="AD952" s="399"/>
      <c r="AE952" s="399"/>
      <c r="AF952" s="399"/>
      <c r="AG952" s="399"/>
      <c r="AH952" s="399"/>
      <c r="AI952" s="399"/>
      <c r="AJ952" s="399"/>
      <c r="AK952" s="399"/>
      <c r="AL952" s="399"/>
      <c r="AM952" s="399"/>
      <c r="AN952" s="399"/>
    </row>
    <row r="953" spans="1:40" s="9" customFormat="1" ht="12" customHeight="1">
      <c r="A953" s="376" t="s">
        <v>293</v>
      </c>
      <c r="B953" s="362"/>
      <c r="C953" s="362"/>
      <c r="D953" s="362"/>
      <c r="E953" s="362"/>
      <c r="F953" s="362"/>
      <c r="G953" s="378"/>
      <c r="H953" s="378"/>
      <c r="I953" s="378"/>
      <c r="J953" s="378"/>
      <c r="K953" s="378"/>
      <c r="L953" s="378"/>
      <c r="M953" s="378"/>
      <c r="N953" s="378"/>
      <c r="O953" s="378"/>
      <c r="P953" s="378"/>
      <c r="Q953" s="378"/>
      <c r="R953" s="378"/>
      <c r="S953" s="378"/>
      <c r="T953" s="378"/>
      <c r="U953" s="378"/>
      <c r="V953" s="378"/>
      <c r="W953" s="378"/>
      <c r="X953" s="378"/>
      <c r="Y953" s="378"/>
      <c r="Z953" s="378"/>
      <c r="AA953" s="379"/>
      <c r="AB953" s="399">
        <v>55928.4</v>
      </c>
      <c r="AC953" s="399">
        <v>55928.4</v>
      </c>
      <c r="AD953" s="399">
        <v>58777.8</v>
      </c>
      <c r="AE953" s="399">
        <v>62146.6</v>
      </c>
      <c r="AF953" s="399">
        <v>66292.100000000006</v>
      </c>
      <c r="AG953" s="399"/>
      <c r="AH953" s="399"/>
      <c r="AI953" s="399"/>
      <c r="AJ953" s="399"/>
      <c r="AK953" s="399"/>
      <c r="AL953" s="399"/>
      <c r="AM953" s="399"/>
      <c r="AN953" s="399"/>
    </row>
    <row r="954" spans="1:40" s="9" customFormat="1" ht="12" customHeight="1">
      <c r="A954" s="389" t="s">
        <v>294</v>
      </c>
      <c r="B954" s="362"/>
      <c r="C954" s="362"/>
      <c r="D954" s="362"/>
      <c r="E954" s="362"/>
      <c r="F954" s="362"/>
      <c r="G954" s="378"/>
      <c r="H954" s="378"/>
      <c r="I954" s="378"/>
      <c r="J954" s="378"/>
      <c r="K954" s="378"/>
      <c r="L954" s="378"/>
      <c r="M954" s="378"/>
      <c r="N954" s="378"/>
      <c r="O954" s="378"/>
      <c r="P954" s="378"/>
      <c r="Q954" s="378"/>
      <c r="R954" s="378"/>
      <c r="S954" s="378"/>
      <c r="T954" s="378"/>
      <c r="U954" s="378"/>
      <c r="V954" s="378"/>
      <c r="W954" s="378"/>
      <c r="X954" s="378"/>
      <c r="Y954" s="378"/>
      <c r="Z954" s="378"/>
      <c r="AA954" s="379"/>
      <c r="AB954" s="399">
        <v>294.2</v>
      </c>
      <c r="AC954" s="399">
        <v>294.2</v>
      </c>
      <c r="AD954" s="399">
        <v>302.3</v>
      </c>
      <c r="AE954" s="399">
        <v>311.3</v>
      </c>
      <c r="AF954" s="399">
        <v>321.39999999999998</v>
      </c>
      <c r="AG954" s="399"/>
      <c r="AH954" s="399"/>
      <c r="AI954" s="399"/>
      <c r="AJ954" s="399"/>
      <c r="AK954" s="399"/>
      <c r="AL954" s="399"/>
      <c r="AM954" s="399"/>
      <c r="AN954" s="399"/>
    </row>
    <row r="955" spans="1:40" s="9" customFormat="1" ht="12" customHeight="1">
      <c r="A955" s="389" t="s">
        <v>295</v>
      </c>
      <c r="B955" s="362"/>
      <c r="C955" s="362"/>
      <c r="D955" s="362"/>
      <c r="E955" s="362"/>
      <c r="F955" s="362"/>
      <c r="G955" s="378"/>
      <c r="H955" s="378"/>
      <c r="I955" s="378"/>
      <c r="J955" s="378"/>
      <c r="K955" s="378"/>
      <c r="L955" s="378"/>
      <c r="M955" s="378"/>
      <c r="N955" s="378"/>
      <c r="O955" s="378"/>
      <c r="P955" s="378"/>
      <c r="Q955" s="378"/>
      <c r="R955" s="378"/>
      <c r="S955" s="378"/>
      <c r="T955" s="378"/>
      <c r="U955" s="378"/>
      <c r="V955" s="378"/>
      <c r="W955" s="378"/>
      <c r="X955" s="378"/>
      <c r="Y955" s="378"/>
      <c r="Z955" s="378"/>
      <c r="AA955" s="379"/>
      <c r="AB955" s="399">
        <v>19012.099999999999</v>
      </c>
      <c r="AC955" s="399">
        <v>19012.099999999999</v>
      </c>
      <c r="AD955" s="399">
        <v>19444</v>
      </c>
      <c r="AE955" s="399">
        <v>19962.8</v>
      </c>
      <c r="AF955" s="399">
        <v>20625.099999999999</v>
      </c>
      <c r="AG955" s="399"/>
      <c r="AH955" s="399"/>
      <c r="AI955" s="399"/>
      <c r="AJ955" s="399"/>
      <c r="AK955" s="399"/>
      <c r="AL955" s="399"/>
      <c r="AM955" s="399"/>
      <c r="AN955" s="399"/>
    </row>
    <row r="956" spans="1:40" s="9" customFormat="1" ht="12" customHeight="1">
      <c r="A956" s="389" t="s">
        <v>296</v>
      </c>
      <c r="B956" s="362"/>
      <c r="C956" s="362"/>
      <c r="D956" s="362"/>
      <c r="E956" s="362"/>
      <c r="F956" s="362"/>
      <c r="G956" s="378"/>
      <c r="H956" s="378"/>
      <c r="I956" s="378"/>
      <c r="J956" s="378"/>
      <c r="K956" s="378"/>
      <c r="L956" s="378"/>
      <c r="M956" s="378"/>
      <c r="N956" s="378"/>
      <c r="O956" s="378"/>
      <c r="P956" s="378"/>
      <c r="Q956" s="378"/>
      <c r="R956" s="378"/>
      <c r="S956" s="378"/>
      <c r="T956" s="378"/>
      <c r="U956" s="378"/>
      <c r="V956" s="378"/>
      <c r="W956" s="378"/>
      <c r="X956" s="378"/>
      <c r="Y956" s="378"/>
      <c r="Z956" s="378"/>
      <c r="AA956" s="379"/>
      <c r="AB956" s="399">
        <v>5</v>
      </c>
      <c r="AC956" s="399">
        <v>5</v>
      </c>
      <c r="AD956" s="399">
        <v>2.2999999999999998</v>
      </c>
      <c r="AE956" s="399">
        <v>2.7</v>
      </c>
      <c r="AF956" s="399">
        <v>3.3</v>
      </c>
      <c r="AG956" s="399"/>
      <c r="AH956" s="399"/>
      <c r="AI956" s="399"/>
      <c r="AJ956" s="399"/>
      <c r="AK956" s="399"/>
      <c r="AL956" s="399"/>
      <c r="AM956" s="399"/>
      <c r="AN956" s="399"/>
    </row>
    <row r="957" spans="1:40" s="9" customFormat="1" ht="12" customHeight="1">
      <c r="A957" s="389" t="s">
        <v>259</v>
      </c>
      <c r="B957" s="362"/>
      <c r="C957" s="362"/>
      <c r="D957" s="362"/>
      <c r="E957" s="362"/>
      <c r="F957" s="362"/>
      <c r="G957" s="378"/>
      <c r="H957" s="378"/>
      <c r="I957" s="378"/>
      <c r="J957" s="378"/>
      <c r="K957" s="378"/>
      <c r="L957" s="378"/>
      <c r="M957" s="378"/>
      <c r="N957" s="378"/>
      <c r="O957" s="378"/>
      <c r="P957" s="378"/>
      <c r="Q957" s="378"/>
      <c r="R957" s="378"/>
      <c r="S957" s="378"/>
      <c r="T957" s="378"/>
      <c r="U957" s="378"/>
      <c r="V957" s="378"/>
      <c r="W957" s="378"/>
      <c r="X957" s="378"/>
      <c r="Y957" s="378"/>
      <c r="Z957" s="378"/>
      <c r="AA957" s="379"/>
      <c r="AB957" s="399">
        <v>9.1999999999999993</v>
      </c>
      <c r="AC957" s="399">
        <v>9.1999999999999993</v>
      </c>
      <c r="AD957" s="399">
        <v>5.0999999999999996</v>
      </c>
      <c r="AE957" s="399">
        <v>5.7</v>
      </c>
      <c r="AF957" s="399">
        <v>6.7</v>
      </c>
      <c r="AG957" s="399"/>
      <c r="AH957" s="399"/>
      <c r="AI957" s="399"/>
      <c r="AJ957" s="399"/>
      <c r="AK957" s="399"/>
      <c r="AL957" s="399"/>
      <c r="AM957" s="399"/>
      <c r="AN957" s="399"/>
    </row>
    <row r="958" spans="1:40" s="9" customFormat="1" ht="12" customHeight="1">
      <c r="A958" s="389" t="s">
        <v>297</v>
      </c>
      <c r="B958" s="362"/>
      <c r="C958" s="362"/>
      <c r="D958" s="362"/>
      <c r="E958" s="362"/>
      <c r="F958" s="362"/>
      <c r="G958" s="378"/>
      <c r="H958" s="378"/>
      <c r="I958" s="378"/>
      <c r="J958" s="378"/>
      <c r="K958" s="378"/>
      <c r="L958" s="378"/>
      <c r="M958" s="378"/>
      <c r="N958" s="378"/>
      <c r="O958" s="378"/>
      <c r="P958" s="378"/>
      <c r="Q958" s="378"/>
      <c r="R958" s="378"/>
      <c r="S958" s="378"/>
      <c r="T958" s="378"/>
      <c r="U958" s="378"/>
      <c r="V958" s="378"/>
      <c r="W958" s="378"/>
      <c r="X958" s="378"/>
      <c r="Y958" s="378"/>
      <c r="Z958" s="378"/>
      <c r="AA958" s="379"/>
      <c r="AB958" s="399"/>
      <c r="AC958" s="399"/>
      <c r="AD958" s="399"/>
      <c r="AE958" s="399"/>
      <c r="AF958" s="399"/>
      <c r="AG958" s="399"/>
      <c r="AH958" s="399"/>
      <c r="AI958" s="399"/>
      <c r="AJ958" s="399"/>
      <c r="AK958" s="399"/>
      <c r="AL958" s="399"/>
      <c r="AM958" s="399"/>
      <c r="AN958" s="399"/>
    </row>
    <row r="959" spans="1:40" s="9" customFormat="1" ht="12" customHeight="1">
      <c r="A959" s="376"/>
      <c r="B959" s="362"/>
      <c r="C959" s="362"/>
      <c r="D959" s="362"/>
      <c r="E959" s="362"/>
      <c r="F959" s="362"/>
      <c r="G959" s="378"/>
      <c r="H959" s="378"/>
      <c r="I959" s="378"/>
      <c r="J959" s="378"/>
      <c r="K959" s="378"/>
      <c r="L959" s="378"/>
      <c r="M959" s="378"/>
      <c r="N959" s="378"/>
      <c r="O959" s="378"/>
      <c r="P959" s="378"/>
      <c r="Q959" s="378"/>
      <c r="R959" s="378"/>
      <c r="S959" s="378"/>
      <c r="T959" s="378"/>
      <c r="U959" s="378"/>
      <c r="V959" s="378"/>
      <c r="W959" s="378"/>
      <c r="X959" s="378"/>
      <c r="Y959" s="378"/>
      <c r="Z959" s="378"/>
      <c r="AA959" s="379"/>
      <c r="AB959" s="399"/>
      <c r="AC959" s="399"/>
      <c r="AD959" s="399"/>
      <c r="AE959" s="399"/>
      <c r="AF959" s="399"/>
      <c r="AG959" s="399"/>
      <c r="AH959" s="399"/>
      <c r="AI959" s="399"/>
      <c r="AJ959" s="399"/>
      <c r="AK959" s="399"/>
      <c r="AL959" s="399"/>
      <c r="AM959" s="399"/>
      <c r="AN959" s="399"/>
    </row>
    <row r="960" spans="1:40" s="9" customFormat="1" ht="12" customHeight="1">
      <c r="A960" s="376" t="s">
        <v>284</v>
      </c>
      <c r="B960" s="362"/>
      <c r="C960" s="362"/>
      <c r="D960" s="362"/>
      <c r="E960" s="362"/>
      <c r="F960" s="362"/>
      <c r="G960" s="378"/>
      <c r="H960" s="378"/>
      <c r="I960" s="378"/>
      <c r="J960" s="378"/>
      <c r="K960" s="378"/>
      <c r="L960" s="378"/>
      <c r="M960" s="378"/>
      <c r="N960" s="378"/>
      <c r="O960" s="378"/>
      <c r="P960" s="378"/>
      <c r="Q960" s="378"/>
      <c r="R960" s="378"/>
      <c r="S960" s="378"/>
      <c r="T960" s="378"/>
      <c r="U960" s="378"/>
      <c r="V960" s="378"/>
      <c r="W960" s="378"/>
      <c r="X960" s="378"/>
      <c r="Y960" s="378"/>
      <c r="Z960" s="378"/>
      <c r="AA960" s="379"/>
      <c r="AB960" s="399">
        <v>38023.5</v>
      </c>
      <c r="AC960" s="399">
        <v>38023.5</v>
      </c>
      <c r="AD960" s="399">
        <v>41244.800000000003</v>
      </c>
      <c r="AE960" s="399">
        <v>44773.599999999999</v>
      </c>
      <c r="AF960" s="399">
        <v>48619.8</v>
      </c>
      <c r="AG960" s="399"/>
      <c r="AH960" s="399"/>
      <c r="AI960" s="399"/>
      <c r="AJ960" s="399"/>
      <c r="AK960" s="399"/>
      <c r="AL960" s="399"/>
      <c r="AM960" s="399"/>
      <c r="AN960" s="399"/>
    </row>
    <row r="961" spans="1:40" s="9" customFormat="1" ht="12" customHeight="1">
      <c r="A961" s="389" t="s">
        <v>256</v>
      </c>
      <c r="B961" s="362"/>
      <c r="C961" s="362"/>
      <c r="D961" s="362"/>
      <c r="E961" s="362"/>
      <c r="F961" s="362"/>
      <c r="G961" s="378"/>
      <c r="H961" s="378"/>
      <c r="I961" s="378"/>
      <c r="J961" s="378"/>
      <c r="K961" s="378"/>
      <c r="L961" s="378"/>
      <c r="M961" s="378"/>
      <c r="N961" s="378"/>
      <c r="O961" s="378"/>
      <c r="P961" s="378"/>
      <c r="Q961" s="378"/>
      <c r="R961" s="378"/>
      <c r="S961" s="378"/>
      <c r="T961" s="378"/>
      <c r="U961" s="378"/>
      <c r="V961" s="378"/>
      <c r="W961" s="378"/>
      <c r="X961" s="378"/>
      <c r="Y961" s="378"/>
      <c r="Z961" s="378"/>
      <c r="AA961" s="379"/>
      <c r="AB961" s="399">
        <v>255</v>
      </c>
      <c r="AC961" s="399">
        <v>255</v>
      </c>
      <c r="AD961" s="399">
        <v>266.7</v>
      </c>
      <c r="AE961" s="399">
        <v>278.7</v>
      </c>
      <c r="AF961" s="399">
        <v>290.7</v>
      </c>
      <c r="AG961" s="399"/>
      <c r="AH961" s="399"/>
      <c r="AI961" s="399"/>
      <c r="AJ961" s="399"/>
      <c r="AK961" s="399"/>
      <c r="AL961" s="399"/>
      <c r="AM961" s="399"/>
      <c r="AN961" s="399"/>
    </row>
    <row r="962" spans="1:40" s="9" customFormat="1" ht="12" customHeight="1">
      <c r="A962" s="389" t="s">
        <v>257</v>
      </c>
      <c r="B962" s="362"/>
      <c r="C962" s="362"/>
      <c r="D962" s="362"/>
      <c r="E962" s="362"/>
      <c r="F962" s="362"/>
      <c r="G962" s="378"/>
      <c r="H962" s="378"/>
      <c r="I962" s="378"/>
      <c r="J962" s="378"/>
      <c r="K962" s="378"/>
      <c r="L962" s="378"/>
      <c r="M962" s="378"/>
      <c r="N962" s="378"/>
      <c r="O962" s="378"/>
      <c r="P962" s="378"/>
      <c r="Q962" s="378"/>
      <c r="R962" s="378"/>
      <c r="S962" s="378"/>
      <c r="T962" s="378"/>
      <c r="U962" s="378"/>
      <c r="V962" s="378"/>
      <c r="W962" s="378"/>
      <c r="X962" s="378"/>
      <c r="Y962" s="378"/>
      <c r="Z962" s="378"/>
      <c r="AA962" s="379"/>
      <c r="AB962" s="399">
        <v>14912.4</v>
      </c>
      <c r="AC962" s="399">
        <v>14912.4</v>
      </c>
      <c r="AD962" s="399">
        <v>15465.3</v>
      </c>
      <c r="AE962" s="399">
        <v>16062.4</v>
      </c>
      <c r="AF962" s="399">
        <v>16727.599999999999</v>
      </c>
      <c r="AG962" s="399"/>
      <c r="AH962" s="399"/>
      <c r="AI962" s="399"/>
      <c r="AJ962" s="399"/>
      <c r="AK962" s="399"/>
      <c r="AL962" s="399"/>
      <c r="AM962" s="399"/>
      <c r="AN962" s="399"/>
    </row>
    <row r="963" spans="1:40" s="9" customFormat="1" ht="12" customHeight="1">
      <c r="A963" s="389" t="s">
        <v>258</v>
      </c>
      <c r="B963" s="362"/>
      <c r="C963" s="362"/>
      <c r="D963" s="362"/>
      <c r="E963" s="362"/>
      <c r="F963" s="362"/>
      <c r="G963" s="378"/>
      <c r="H963" s="378"/>
      <c r="I963" s="378"/>
      <c r="J963" s="378"/>
      <c r="K963" s="378"/>
      <c r="L963" s="378"/>
      <c r="M963" s="378"/>
      <c r="N963" s="378"/>
      <c r="O963" s="378"/>
      <c r="P963" s="378"/>
      <c r="Q963" s="378"/>
      <c r="R963" s="378"/>
      <c r="S963" s="378"/>
      <c r="T963" s="378"/>
      <c r="U963" s="378"/>
      <c r="V963" s="378"/>
      <c r="W963" s="378"/>
      <c r="X963" s="378"/>
      <c r="Y963" s="378"/>
      <c r="Z963" s="378"/>
      <c r="AA963" s="379"/>
      <c r="AB963" s="399">
        <v>3.9</v>
      </c>
      <c r="AC963" s="399">
        <v>3.9</v>
      </c>
      <c r="AD963" s="399">
        <v>3.7</v>
      </c>
      <c r="AE963" s="399">
        <v>3.9</v>
      </c>
      <c r="AF963" s="399">
        <v>4.0999999999999996</v>
      </c>
      <c r="AG963" s="399"/>
      <c r="AH963" s="399"/>
      <c r="AI963" s="399"/>
      <c r="AJ963" s="399"/>
      <c r="AK963" s="399"/>
      <c r="AL963" s="399"/>
      <c r="AM963" s="399"/>
      <c r="AN963" s="399"/>
    </row>
    <row r="964" spans="1:40" s="9" customFormat="1" ht="12" customHeight="1">
      <c r="A964" s="389" t="s">
        <v>259</v>
      </c>
      <c r="B964" s="394"/>
      <c r="C964" s="394"/>
      <c r="D964" s="394"/>
      <c r="E964" s="394"/>
      <c r="F964" s="394"/>
      <c r="G964" s="395"/>
      <c r="H964" s="395"/>
      <c r="I964" s="395"/>
      <c r="J964" s="395"/>
      <c r="K964" s="395"/>
      <c r="L964" s="395"/>
      <c r="M964" s="395"/>
      <c r="N964" s="395"/>
      <c r="O964" s="395"/>
      <c r="P964" s="395"/>
      <c r="Q964" s="395"/>
      <c r="R964" s="395"/>
      <c r="S964" s="395"/>
      <c r="T964" s="395"/>
      <c r="U964" s="395"/>
      <c r="V964" s="378"/>
      <c r="W964" s="378"/>
      <c r="X964" s="378"/>
      <c r="Y964" s="378"/>
      <c r="Z964" s="378"/>
      <c r="AA964" s="379"/>
      <c r="AB964" s="399">
        <v>8.9</v>
      </c>
      <c r="AC964" s="399">
        <v>8.9</v>
      </c>
      <c r="AD964" s="399">
        <v>8.5</v>
      </c>
      <c r="AE964" s="399">
        <v>8.6</v>
      </c>
      <c r="AF964" s="399">
        <v>8.6</v>
      </c>
      <c r="AG964" s="399"/>
      <c r="AH964" s="399"/>
      <c r="AI964" s="399"/>
      <c r="AJ964" s="399"/>
      <c r="AK964" s="399"/>
      <c r="AL964" s="399"/>
      <c r="AM964" s="399"/>
      <c r="AN964" s="399"/>
    </row>
    <row r="965" spans="1:40" s="9" customFormat="1" ht="20.149999999999999" customHeight="1">
      <c r="A965" s="393" t="s">
        <v>297</v>
      </c>
      <c r="B965" s="362"/>
      <c r="C965" s="362"/>
      <c r="D965" s="362"/>
      <c r="E965" s="362"/>
      <c r="F965" s="362"/>
      <c r="G965" s="378"/>
      <c r="H965" s="378"/>
      <c r="I965" s="378"/>
      <c r="J965" s="378"/>
      <c r="K965" s="378"/>
      <c r="L965" s="378"/>
      <c r="M965" s="378"/>
      <c r="N965" s="378"/>
      <c r="O965" s="378"/>
      <c r="P965" s="378"/>
      <c r="Q965" s="378"/>
      <c r="R965" s="378"/>
      <c r="S965" s="378"/>
      <c r="T965" s="378"/>
      <c r="U965" s="378"/>
      <c r="V965" s="395"/>
      <c r="W965" s="395"/>
      <c r="X965" s="395"/>
      <c r="Y965" s="395"/>
      <c r="Z965" s="395"/>
      <c r="AA965" s="396"/>
      <c r="AB965" s="397">
        <v>9.1999999999999993</v>
      </c>
      <c r="AC965" s="397"/>
      <c r="AD965" s="397"/>
      <c r="AE965" s="397"/>
      <c r="AF965" s="397"/>
      <c r="AG965" s="397"/>
      <c r="AH965" s="397"/>
      <c r="AI965" s="397"/>
      <c r="AJ965" s="397"/>
      <c r="AK965" s="397"/>
      <c r="AL965" s="397"/>
      <c r="AM965" s="397"/>
      <c r="AN965" s="397"/>
    </row>
    <row r="966" spans="1:40" s="9" customFormat="1" ht="17.149999999999999" customHeight="1">
      <c r="A966" s="362"/>
      <c r="B966" s="362"/>
      <c r="C966" s="362"/>
      <c r="D966" s="362"/>
      <c r="E966" s="362"/>
      <c r="F966" s="362"/>
      <c r="G966" s="378"/>
      <c r="H966" s="378"/>
      <c r="I966" s="378"/>
      <c r="J966" s="378"/>
      <c r="K966" s="378"/>
      <c r="L966" s="378"/>
      <c r="M966" s="378"/>
      <c r="N966" s="378"/>
      <c r="O966" s="378"/>
      <c r="P966" s="378"/>
      <c r="Q966" s="378"/>
      <c r="R966" s="378"/>
      <c r="S966" s="378"/>
      <c r="T966" s="378"/>
      <c r="U966" s="378"/>
      <c r="V966" s="378"/>
      <c r="W966" s="378"/>
      <c r="X966" s="378"/>
      <c r="Y966" s="378"/>
      <c r="Z966" s="378"/>
      <c r="AA966" s="379"/>
      <c r="AB966" s="378"/>
      <c r="AC966" s="378"/>
      <c r="AD966" s="378"/>
      <c r="AE966" s="378"/>
      <c r="AF966" s="378"/>
      <c r="AG966" s="378"/>
      <c r="AH966" s="378"/>
      <c r="AI966" s="378"/>
      <c r="AJ966" s="378"/>
      <c r="AK966" s="378"/>
      <c r="AL966" s="378"/>
      <c r="AM966" s="378"/>
      <c r="AN966" s="378"/>
    </row>
    <row r="967" spans="1:40" s="403" customFormat="1" ht="18" customHeight="1">
      <c r="A967" s="369" t="s">
        <v>301</v>
      </c>
      <c r="B967" s="400"/>
      <c r="C967" s="400"/>
      <c r="D967" s="400"/>
      <c r="E967" s="400"/>
      <c r="F967" s="400"/>
      <c r="G967" s="401"/>
      <c r="H967" s="401"/>
      <c r="I967" s="401"/>
      <c r="J967" s="401"/>
      <c r="K967" s="401"/>
      <c r="L967" s="401"/>
      <c r="M967" s="401"/>
      <c r="N967" s="401"/>
      <c r="O967" s="401"/>
      <c r="P967" s="401"/>
      <c r="Q967" s="401"/>
      <c r="R967" s="401"/>
      <c r="S967" s="401"/>
      <c r="T967" s="401"/>
      <c r="U967" s="401"/>
      <c r="V967" s="378"/>
      <c r="W967" s="378"/>
      <c r="X967" s="378"/>
      <c r="Y967" s="378"/>
      <c r="Z967" s="378"/>
      <c r="AA967" s="379"/>
      <c r="AB967" s="378"/>
      <c r="AC967" s="378"/>
      <c r="AD967" s="378"/>
      <c r="AE967" s="378"/>
      <c r="AF967" s="378"/>
      <c r="AG967" s="378"/>
      <c r="AH967" s="378"/>
      <c r="AI967" s="378"/>
      <c r="AJ967" s="378"/>
      <c r="AK967" s="378"/>
      <c r="AL967" s="378"/>
      <c r="AM967" s="378"/>
      <c r="AN967" s="378"/>
    </row>
    <row r="968" spans="1:40" s="9" customFormat="1" ht="13.4" customHeight="1">
      <c r="A968" s="373" t="s">
        <v>302</v>
      </c>
      <c r="B968" s="362"/>
      <c r="C968" s="362"/>
      <c r="D968" s="362"/>
      <c r="E968" s="362"/>
      <c r="F968" s="362"/>
      <c r="G968" s="378"/>
      <c r="H968" s="378"/>
      <c r="I968" s="378"/>
      <c r="J968" s="378"/>
      <c r="K968" s="378"/>
      <c r="L968" s="378"/>
      <c r="M968" s="378"/>
      <c r="N968" s="378"/>
      <c r="O968" s="378"/>
      <c r="P968" s="378"/>
      <c r="Q968" s="378"/>
      <c r="R968" s="378"/>
      <c r="S968" s="378"/>
      <c r="T968" s="378"/>
      <c r="U968" s="378"/>
      <c r="V968" s="401"/>
      <c r="W968" s="401"/>
      <c r="X968" s="401"/>
      <c r="Y968" s="401"/>
      <c r="Z968" s="401"/>
      <c r="AA968" s="402"/>
      <c r="AB968" s="401"/>
      <c r="AC968" s="401"/>
      <c r="AD968" s="401"/>
      <c r="AE968" s="401"/>
      <c r="AF968" s="401"/>
      <c r="AG968" s="401"/>
      <c r="AH968" s="401"/>
      <c r="AI968" s="401"/>
      <c r="AJ968" s="401"/>
      <c r="AK968" s="401"/>
      <c r="AL968" s="401"/>
      <c r="AM968" s="401"/>
      <c r="AN968" s="401"/>
    </row>
    <row r="969" spans="1:40" s="9" customFormat="1" ht="13.4" customHeight="1">
      <c r="A969" s="375" t="s">
        <v>247</v>
      </c>
      <c r="B969" s="362"/>
      <c r="C969" s="362"/>
      <c r="D969" s="362"/>
      <c r="E969" s="362"/>
      <c r="F969" s="362"/>
      <c r="G969" s="378"/>
      <c r="H969" s="378"/>
      <c r="I969" s="378"/>
      <c r="J969" s="378"/>
      <c r="K969" s="378"/>
      <c r="L969" s="378"/>
      <c r="M969" s="378"/>
      <c r="N969" s="378"/>
      <c r="O969" s="378"/>
      <c r="P969" s="378"/>
      <c r="Q969" s="378"/>
      <c r="R969" s="378"/>
      <c r="S969" s="378"/>
      <c r="T969" s="378"/>
      <c r="U969" s="378"/>
      <c r="V969" s="378"/>
      <c r="W969" s="378"/>
      <c r="X969" s="378"/>
      <c r="Y969" s="378"/>
      <c r="Z969" s="466"/>
      <c r="AA969" s="380">
        <v>2014</v>
      </c>
      <c r="AB969" s="380">
        <v>2015</v>
      </c>
      <c r="AC969" s="380">
        <v>2016</v>
      </c>
      <c r="AD969" s="380">
        <v>2017</v>
      </c>
      <c r="AE969" s="380">
        <v>2018</v>
      </c>
      <c r="AF969" s="380"/>
      <c r="AG969" s="380"/>
      <c r="AH969" s="380"/>
      <c r="AI969" s="380"/>
      <c r="AJ969" s="380"/>
      <c r="AK969" s="380"/>
      <c r="AL969" s="380"/>
      <c r="AM969" s="380"/>
      <c r="AN969" s="380"/>
    </row>
    <row r="970" spans="1:40" s="9" customFormat="1" ht="13.4" customHeight="1">
      <c r="A970" s="375" t="s">
        <v>248</v>
      </c>
      <c r="B970" s="362"/>
      <c r="C970" s="362"/>
      <c r="D970" s="362"/>
      <c r="E970" s="362"/>
      <c r="F970" s="362"/>
      <c r="G970" s="378"/>
      <c r="H970" s="378"/>
      <c r="I970" s="378"/>
      <c r="J970" s="378"/>
      <c r="K970" s="378"/>
      <c r="L970" s="378"/>
      <c r="M970" s="378"/>
      <c r="N970" s="378"/>
      <c r="O970" s="378"/>
      <c r="P970" s="378"/>
      <c r="Q970" s="378"/>
      <c r="R970" s="378"/>
      <c r="S970" s="378"/>
      <c r="T970" s="378"/>
      <c r="U970" s="378"/>
      <c r="V970" s="378"/>
      <c r="W970" s="378"/>
      <c r="X970" s="378"/>
      <c r="Y970" s="378"/>
      <c r="Z970" s="146"/>
      <c r="AA970" s="383" t="s">
        <v>251</v>
      </c>
      <c r="AB970" s="383" t="s">
        <v>251</v>
      </c>
      <c r="AC970" s="383" t="s">
        <v>251</v>
      </c>
      <c r="AD970" s="383" t="s">
        <v>251</v>
      </c>
      <c r="AE970" s="383" t="s">
        <v>251</v>
      </c>
      <c r="AF970" s="383"/>
      <c r="AG970" s="383"/>
      <c r="AH970" s="383"/>
      <c r="AI970" s="383"/>
      <c r="AJ970" s="383"/>
      <c r="AK970" s="383"/>
      <c r="AL970" s="383"/>
      <c r="AM970" s="383"/>
      <c r="AN970" s="383"/>
    </row>
    <row r="971" spans="1:40" s="9" customFormat="1" ht="12" customHeight="1">
      <c r="A971" s="362"/>
      <c r="B971" s="362"/>
      <c r="C971" s="362"/>
      <c r="D971" s="362"/>
      <c r="E971" s="362"/>
      <c r="F971" s="362"/>
      <c r="G971" s="378"/>
      <c r="H971" s="378"/>
      <c r="I971" s="378"/>
      <c r="J971" s="378"/>
      <c r="K971" s="378"/>
      <c r="L971" s="378"/>
      <c r="M971" s="378"/>
      <c r="N971" s="378"/>
      <c r="O971" s="378"/>
      <c r="P971" s="378"/>
      <c r="Q971" s="378"/>
      <c r="R971" s="378"/>
      <c r="S971" s="378"/>
      <c r="T971" s="378"/>
      <c r="U971" s="378"/>
      <c r="V971" s="378"/>
      <c r="W971" s="378"/>
      <c r="X971" s="378"/>
      <c r="Y971" s="378"/>
      <c r="Z971" s="378"/>
      <c r="AA971" s="398"/>
      <c r="AB971" s="399"/>
      <c r="AC971" s="399"/>
      <c r="AD971" s="399"/>
      <c r="AE971" s="399"/>
      <c r="AF971" s="399"/>
      <c r="AG971" s="399"/>
      <c r="AH971" s="399"/>
      <c r="AI971" s="399"/>
      <c r="AJ971" s="399"/>
      <c r="AK971" s="399"/>
      <c r="AL971" s="399"/>
      <c r="AM971" s="399"/>
      <c r="AN971" s="399"/>
    </row>
    <row r="972" spans="1:40" s="9" customFormat="1" ht="12" customHeight="1">
      <c r="A972" s="376" t="s">
        <v>255</v>
      </c>
      <c r="B972" s="362"/>
      <c r="C972" s="362"/>
      <c r="D972" s="362"/>
      <c r="E972" s="362"/>
      <c r="F972" s="362"/>
      <c r="G972" s="378"/>
      <c r="H972" s="378"/>
      <c r="I972" s="378"/>
      <c r="J972" s="378"/>
      <c r="K972" s="378"/>
      <c r="L972" s="378"/>
      <c r="M972" s="378"/>
      <c r="N972" s="378"/>
      <c r="O972" s="378"/>
      <c r="P972" s="378"/>
      <c r="Q972" s="378"/>
      <c r="R972" s="378"/>
      <c r="S972" s="378"/>
      <c r="T972" s="378"/>
      <c r="U972" s="378"/>
      <c r="V972" s="378"/>
      <c r="W972" s="378"/>
      <c r="X972" s="378"/>
      <c r="Y972" s="378"/>
      <c r="Z972" s="469"/>
      <c r="AA972" s="388">
        <v>10274.700000000001</v>
      </c>
      <c r="AB972" s="387">
        <v>11216.6</v>
      </c>
      <c r="AC972" s="387">
        <v>12038.7</v>
      </c>
      <c r="AD972" s="387">
        <v>13019</v>
      </c>
      <c r="AE972" s="387">
        <v>14090.1</v>
      </c>
      <c r="AF972" s="387"/>
      <c r="AG972" s="387"/>
      <c r="AH972" s="387"/>
      <c r="AI972" s="387"/>
      <c r="AJ972" s="387"/>
      <c r="AK972" s="387"/>
      <c r="AL972" s="387"/>
      <c r="AM972" s="387"/>
      <c r="AN972" s="387"/>
    </row>
    <row r="973" spans="1:40" s="9" customFormat="1" ht="12" customHeight="1">
      <c r="A973" s="389" t="s">
        <v>256</v>
      </c>
      <c r="B973" s="362"/>
      <c r="C973" s="362"/>
      <c r="D973" s="362"/>
      <c r="E973" s="362"/>
      <c r="F973" s="362"/>
      <c r="G973" s="378"/>
      <c r="H973" s="378"/>
      <c r="I973" s="378"/>
      <c r="J973" s="378"/>
      <c r="K973" s="378"/>
      <c r="L973" s="378"/>
      <c r="M973" s="378"/>
      <c r="N973" s="378"/>
      <c r="O973" s="378"/>
      <c r="P973" s="378"/>
      <c r="Q973" s="378"/>
      <c r="R973" s="378"/>
      <c r="S973" s="378"/>
      <c r="T973" s="378"/>
      <c r="U973" s="378"/>
      <c r="V973" s="378"/>
      <c r="W973" s="378"/>
      <c r="X973" s="378"/>
      <c r="Y973" s="378"/>
      <c r="Z973" s="469"/>
      <c r="AA973" s="388">
        <v>246.9</v>
      </c>
      <c r="AB973" s="387">
        <v>257.2</v>
      </c>
      <c r="AC973" s="387">
        <v>265.7</v>
      </c>
      <c r="AD973" s="387">
        <v>275.7</v>
      </c>
      <c r="AE973" s="387">
        <v>286.7</v>
      </c>
      <c r="AF973" s="387"/>
      <c r="AG973" s="387"/>
      <c r="AH973" s="387"/>
      <c r="AI973" s="387"/>
      <c r="AJ973" s="387"/>
      <c r="AK973" s="387"/>
      <c r="AL973" s="387"/>
      <c r="AM973" s="387"/>
      <c r="AN973" s="387"/>
    </row>
    <row r="974" spans="1:40" s="9" customFormat="1" ht="12" customHeight="1">
      <c r="A974" s="389" t="s">
        <v>257</v>
      </c>
      <c r="B974" s="362"/>
      <c r="C974" s="362"/>
      <c r="D974" s="362"/>
      <c r="E974" s="362"/>
      <c r="F974" s="362"/>
      <c r="G974" s="378"/>
      <c r="H974" s="378"/>
      <c r="I974" s="378"/>
      <c r="J974" s="378"/>
      <c r="K974" s="378"/>
      <c r="L974" s="378"/>
      <c r="M974" s="378"/>
      <c r="N974" s="378"/>
      <c r="O974" s="378"/>
      <c r="P974" s="378"/>
      <c r="Q974" s="378"/>
      <c r="R974" s="378"/>
      <c r="S974" s="378"/>
      <c r="T974" s="378"/>
      <c r="U974" s="378"/>
      <c r="V974" s="378"/>
      <c r="W974" s="378"/>
      <c r="X974" s="378"/>
      <c r="Y974" s="378"/>
      <c r="Z974" s="469"/>
      <c r="AA974" s="388">
        <v>4161.3</v>
      </c>
      <c r="AB974" s="388">
        <v>4360.8</v>
      </c>
      <c r="AC974" s="388">
        <v>4530.6000000000004</v>
      </c>
      <c r="AD974" s="388">
        <v>4722.2</v>
      </c>
      <c r="AE974" s="388">
        <v>4915.2</v>
      </c>
      <c r="AF974" s="388"/>
      <c r="AG974" s="388"/>
      <c r="AH974" s="388"/>
      <c r="AI974" s="388"/>
      <c r="AJ974" s="388"/>
      <c r="AK974" s="388"/>
      <c r="AL974" s="388"/>
      <c r="AM974" s="388"/>
      <c r="AN974" s="388"/>
    </row>
    <row r="975" spans="1:40" s="9" customFormat="1" ht="12" customHeight="1">
      <c r="A975" s="389" t="s">
        <v>258</v>
      </c>
      <c r="B975" s="362"/>
      <c r="C975" s="362"/>
      <c r="D975" s="362"/>
      <c r="E975" s="362"/>
      <c r="F975" s="362"/>
      <c r="G975" s="378"/>
      <c r="H975" s="378"/>
      <c r="I975" s="378"/>
      <c r="J975" s="378"/>
      <c r="K975" s="378"/>
      <c r="L975" s="378"/>
      <c r="M975" s="378"/>
      <c r="N975" s="378"/>
      <c r="O975" s="378"/>
      <c r="P975" s="378"/>
      <c r="Q975" s="378"/>
      <c r="R975" s="378"/>
      <c r="S975" s="378"/>
      <c r="T975" s="378"/>
      <c r="U975" s="378"/>
      <c r="V975" s="378"/>
      <c r="W975" s="378"/>
      <c r="X975" s="378"/>
      <c r="Y975" s="378"/>
      <c r="Z975" s="469"/>
      <c r="AA975" s="388">
        <v>4.8</v>
      </c>
      <c r="AB975" s="387">
        <v>4.8</v>
      </c>
      <c r="AC975" s="387">
        <v>4.8</v>
      </c>
      <c r="AD975" s="387">
        <v>3.9</v>
      </c>
      <c r="AE975" s="387">
        <v>4.0999999999999996</v>
      </c>
      <c r="AF975" s="387"/>
      <c r="AG975" s="387"/>
      <c r="AH975" s="387"/>
      <c r="AI975" s="387"/>
      <c r="AJ975" s="387"/>
      <c r="AK975" s="387"/>
      <c r="AL975" s="387"/>
      <c r="AM975" s="387"/>
      <c r="AN975" s="387"/>
    </row>
    <row r="976" spans="1:40" s="9" customFormat="1" ht="12" customHeight="1">
      <c r="A976" s="389" t="s">
        <v>259</v>
      </c>
      <c r="B976" s="362"/>
      <c r="C976" s="362"/>
      <c r="D976" s="362"/>
      <c r="E976" s="362"/>
      <c r="F976" s="362"/>
      <c r="G976" s="378"/>
      <c r="H976" s="378"/>
      <c r="I976" s="378"/>
      <c r="J976" s="378"/>
      <c r="K976" s="378"/>
      <c r="L976" s="378"/>
      <c r="M976" s="378"/>
      <c r="N976" s="378"/>
      <c r="O976" s="378"/>
      <c r="P976" s="378"/>
      <c r="Q976" s="378"/>
      <c r="R976" s="378"/>
      <c r="S976" s="378"/>
      <c r="T976" s="378"/>
      <c r="U976" s="378"/>
      <c r="V976" s="378"/>
      <c r="W976" s="378"/>
      <c r="X976" s="378"/>
      <c r="Y976" s="378"/>
      <c r="Z976" s="469"/>
      <c r="AA976" s="388"/>
      <c r="AB976" s="388"/>
      <c r="AC976" s="388"/>
      <c r="AD976" s="388"/>
      <c r="AE976" s="388"/>
      <c r="AF976" s="388"/>
      <c r="AG976" s="388"/>
      <c r="AH976" s="388"/>
      <c r="AI976" s="388"/>
      <c r="AJ976" s="388"/>
      <c r="AK976" s="388"/>
      <c r="AL976" s="388"/>
      <c r="AM976" s="388"/>
      <c r="AN976" s="388"/>
    </row>
    <row r="977" spans="1:40" s="9" customFormat="1" ht="12" customHeight="1">
      <c r="A977" s="389"/>
      <c r="B977" s="362"/>
      <c r="C977" s="362"/>
      <c r="D977" s="362"/>
      <c r="E977" s="362"/>
      <c r="F977" s="362"/>
      <c r="G977" s="378"/>
      <c r="H977" s="378"/>
      <c r="I977" s="378"/>
      <c r="J977" s="378"/>
      <c r="K977" s="378"/>
      <c r="L977" s="378"/>
      <c r="M977" s="378"/>
      <c r="N977" s="378"/>
      <c r="O977" s="378"/>
      <c r="P977" s="378"/>
      <c r="Q977" s="378"/>
      <c r="R977" s="378"/>
      <c r="S977" s="378"/>
      <c r="T977" s="378"/>
      <c r="U977" s="378"/>
      <c r="V977" s="378"/>
      <c r="W977" s="378"/>
      <c r="X977" s="378"/>
      <c r="Y977" s="378"/>
      <c r="Z977" s="469"/>
      <c r="AA977" s="388"/>
      <c r="AB977" s="388"/>
      <c r="AC977" s="388"/>
      <c r="AD977" s="388"/>
      <c r="AE977" s="388"/>
      <c r="AF977" s="388"/>
      <c r="AG977" s="388"/>
      <c r="AH977" s="388"/>
      <c r="AI977" s="388"/>
      <c r="AJ977" s="388"/>
      <c r="AK977" s="388"/>
      <c r="AL977" s="388"/>
      <c r="AM977" s="388"/>
      <c r="AN977" s="388"/>
    </row>
    <row r="978" spans="1:40" s="9" customFormat="1" ht="12" customHeight="1">
      <c r="A978" s="376" t="s">
        <v>260</v>
      </c>
      <c r="B978" s="362"/>
      <c r="C978" s="362"/>
      <c r="D978" s="362"/>
      <c r="E978" s="362"/>
      <c r="F978" s="362"/>
      <c r="G978" s="378"/>
      <c r="H978" s="378"/>
      <c r="I978" s="378"/>
      <c r="J978" s="378"/>
      <c r="K978" s="378"/>
      <c r="L978" s="378"/>
      <c r="M978" s="378"/>
      <c r="N978" s="378"/>
      <c r="O978" s="378"/>
      <c r="P978" s="378"/>
      <c r="Q978" s="378"/>
      <c r="R978" s="378"/>
      <c r="S978" s="378"/>
      <c r="T978" s="378"/>
      <c r="U978" s="378"/>
      <c r="V978" s="378"/>
      <c r="W978" s="378"/>
      <c r="X978" s="378"/>
      <c r="Y978" s="378"/>
      <c r="Z978" s="469"/>
      <c r="AA978" s="388">
        <v>3444.6</v>
      </c>
      <c r="AB978" s="388">
        <v>12828.7</v>
      </c>
      <c r="AC978" s="388">
        <v>13027.8</v>
      </c>
      <c r="AD978" s="388">
        <v>13136.7</v>
      </c>
      <c r="AE978" s="388">
        <v>13154.9</v>
      </c>
      <c r="AF978" s="388"/>
      <c r="AG978" s="388"/>
      <c r="AH978" s="388"/>
      <c r="AI978" s="388"/>
      <c r="AJ978" s="388"/>
      <c r="AK978" s="388"/>
      <c r="AL978" s="388"/>
      <c r="AM978" s="388"/>
      <c r="AN978" s="388"/>
    </row>
    <row r="979" spans="1:40" s="9" customFormat="1" ht="12" customHeight="1">
      <c r="A979" s="389" t="s">
        <v>256</v>
      </c>
      <c r="B979" s="362"/>
      <c r="C979" s="362"/>
      <c r="D979" s="362"/>
      <c r="E979" s="362"/>
      <c r="F979" s="362"/>
      <c r="G979" s="378"/>
      <c r="H979" s="378"/>
      <c r="I979" s="378"/>
      <c r="J979" s="378"/>
      <c r="K979" s="378"/>
      <c r="L979" s="378"/>
      <c r="M979" s="378"/>
      <c r="N979" s="378"/>
      <c r="O979" s="378"/>
      <c r="P979" s="378"/>
      <c r="Q979" s="378"/>
      <c r="R979" s="378"/>
      <c r="S979" s="378"/>
      <c r="T979" s="378"/>
      <c r="U979" s="378"/>
      <c r="V979" s="378"/>
      <c r="W979" s="378"/>
      <c r="X979" s="378"/>
      <c r="Y979" s="378"/>
      <c r="Z979" s="469"/>
      <c r="AA979" s="388">
        <v>461.2</v>
      </c>
      <c r="AB979" s="388">
        <v>378.7</v>
      </c>
      <c r="AC979" s="388">
        <v>385.4</v>
      </c>
      <c r="AD979" s="388">
        <v>390.5</v>
      </c>
      <c r="AE979" s="388">
        <v>391</v>
      </c>
      <c r="AF979" s="388"/>
      <c r="AG979" s="388"/>
      <c r="AH979" s="388"/>
      <c r="AI979" s="388"/>
      <c r="AJ979" s="388"/>
      <c r="AK979" s="388"/>
      <c r="AL979" s="388"/>
      <c r="AM979" s="388"/>
      <c r="AN979" s="388"/>
    </row>
    <row r="980" spans="1:40" s="9" customFormat="1" ht="12" customHeight="1">
      <c r="A980" s="389" t="s">
        <v>257</v>
      </c>
      <c r="B980" s="362"/>
      <c r="C980" s="362"/>
      <c r="D980" s="362"/>
      <c r="E980" s="362"/>
      <c r="F980" s="362"/>
      <c r="G980" s="378"/>
      <c r="H980" s="378"/>
      <c r="I980" s="378"/>
      <c r="J980" s="378"/>
      <c r="K980" s="378"/>
      <c r="L980" s="378"/>
      <c r="M980" s="378"/>
      <c r="N980" s="378"/>
      <c r="O980" s="378"/>
      <c r="P980" s="378"/>
      <c r="Q980" s="378"/>
      <c r="R980" s="378"/>
      <c r="S980" s="378"/>
      <c r="T980" s="378"/>
      <c r="U980" s="378"/>
      <c r="V980" s="378"/>
      <c r="W980" s="378"/>
      <c r="X980" s="378"/>
      <c r="Y980" s="378"/>
      <c r="Z980" s="469"/>
      <c r="AA980" s="388">
        <v>746.5</v>
      </c>
      <c r="AB980" s="388">
        <v>3387.7</v>
      </c>
      <c r="AC980" s="388">
        <v>3380.7</v>
      </c>
      <c r="AD980" s="388">
        <v>3364.1</v>
      </c>
      <c r="AE980" s="388">
        <v>3364.1</v>
      </c>
      <c r="AF980" s="388"/>
      <c r="AG980" s="388"/>
      <c r="AH980" s="388"/>
      <c r="AI980" s="388"/>
      <c r="AJ980" s="388"/>
      <c r="AK980" s="388"/>
      <c r="AL980" s="388"/>
      <c r="AM980" s="388"/>
      <c r="AN980" s="388"/>
    </row>
    <row r="981" spans="1:40" s="9" customFormat="1" ht="12" customHeight="1">
      <c r="A981" s="389" t="s">
        <v>258</v>
      </c>
      <c r="B981" s="362"/>
      <c r="C981" s="362"/>
      <c r="D981" s="362"/>
      <c r="E981" s="362"/>
      <c r="F981" s="362"/>
      <c r="G981" s="378"/>
      <c r="H981" s="378"/>
      <c r="I981" s="378"/>
      <c r="J981" s="378"/>
      <c r="K981" s="378"/>
      <c r="L981" s="378"/>
      <c r="M981" s="378"/>
      <c r="N981" s="378"/>
      <c r="O981" s="378"/>
      <c r="P981" s="378"/>
      <c r="Q981" s="378"/>
      <c r="R981" s="378"/>
      <c r="S981" s="378"/>
      <c r="T981" s="378"/>
      <c r="U981" s="378"/>
      <c r="V981" s="378"/>
      <c r="W981" s="378"/>
      <c r="X981" s="378"/>
      <c r="Y981" s="378"/>
      <c r="Z981" s="469"/>
      <c r="AA981" s="388">
        <v>354.8</v>
      </c>
      <c r="AB981" s="388">
        <v>353.8</v>
      </c>
      <c r="AC981" s="388">
        <v>-0.2</v>
      </c>
      <c r="AD981" s="388">
        <v>-0.5</v>
      </c>
      <c r="AE981" s="388">
        <v>0</v>
      </c>
      <c r="AF981" s="388"/>
      <c r="AG981" s="388"/>
      <c r="AH981" s="388"/>
      <c r="AI981" s="388"/>
      <c r="AJ981" s="388"/>
      <c r="AK981" s="388"/>
      <c r="AL981" s="388"/>
      <c r="AM981" s="388"/>
      <c r="AN981" s="388"/>
    </row>
    <row r="982" spans="1:40" s="9" customFormat="1" ht="12" customHeight="1">
      <c r="A982" s="389" t="s">
        <v>259</v>
      </c>
      <c r="B982" s="362"/>
      <c r="C982" s="362"/>
      <c r="D982" s="362"/>
      <c r="E982" s="362"/>
      <c r="F982" s="362"/>
      <c r="G982" s="378"/>
      <c r="H982" s="378"/>
      <c r="I982" s="378"/>
      <c r="J982" s="378"/>
      <c r="K982" s="378"/>
      <c r="L982" s="378"/>
      <c r="M982" s="378"/>
      <c r="N982" s="378"/>
      <c r="O982" s="378"/>
      <c r="P982" s="378"/>
      <c r="Q982" s="378"/>
      <c r="R982" s="378"/>
      <c r="S982" s="378"/>
      <c r="T982" s="378"/>
      <c r="U982" s="378"/>
      <c r="V982" s="378"/>
      <c r="W982" s="378"/>
      <c r="X982" s="378"/>
      <c r="Y982" s="378"/>
      <c r="Z982" s="469"/>
      <c r="AA982" s="388"/>
      <c r="AB982" s="388"/>
      <c r="AC982" s="388"/>
      <c r="AD982" s="388"/>
      <c r="AE982" s="388"/>
      <c r="AF982" s="388"/>
      <c r="AG982" s="388"/>
      <c r="AH982" s="388"/>
      <c r="AI982" s="388"/>
      <c r="AJ982" s="388"/>
      <c r="AK982" s="388"/>
      <c r="AL982" s="388"/>
      <c r="AM982" s="388"/>
      <c r="AN982" s="388"/>
    </row>
    <row r="983" spans="1:40" s="9" customFormat="1" ht="12" customHeight="1">
      <c r="A983" s="389"/>
      <c r="B983" s="362"/>
      <c r="C983" s="362"/>
      <c r="D983" s="362"/>
      <c r="E983" s="362"/>
      <c r="F983" s="362"/>
      <c r="G983" s="378"/>
      <c r="H983" s="378"/>
      <c r="I983" s="378"/>
      <c r="J983" s="378"/>
      <c r="K983" s="378"/>
      <c r="L983" s="378"/>
      <c r="M983" s="378"/>
      <c r="N983" s="378"/>
      <c r="O983" s="378"/>
      <c r="P983" s="378"/>
      <c r="Q983" s="378"/>
      <c r="R983" s="378"/>
      <c r="S983" s="378"/>
      <c r="T983" s="378"/>
      <c r="U983" s="378"/>
      <c r="V983" s="378"/>
      <c r="W983" s="378"/>
      <c r="X983" s="378"/>
      <c r="Y983" s="378"/>
      <c r="Z983" s="469"/>
      <c r="AA983" s="388"/>
      <c r="AB983" s="388"/>
      <c r="AC983" s="388"/>
      <c r="AD983" s="388"/>
      <c r="AE983" s="388"/>
      <c r="AF983" s="388"/>
      <c r="AG983" s="388"/>
      <c r="AH983" s="388"/>
      <c r="AI983" s="388"/>
      <c r="AJ983" s="388"/>
      <c r="AK983" s="388"/>
      <c r="AL983" s="388"/>
      <c r="AM983" s="388"/>
      <c r="AN983" s="388"/>
    </row>
    <row r="984" spans="1:40" s="9" customFormat="1" ht="12" customHeight="1">
      <c r="A984" s="376" t="s">
        <v>261</v>
      </c>
      <c r="B984" s="362"/>
      <c r="C984" s="362"/>
      <c r="D984" s="362"/>
      <c r="E984" s="362"/>
      <c r="F984" s="362"/>
      <c r="G984" s="378"/>
      <c r="H984" s="378"/>
      <c r="I984" s="378"/>
      <c r="J984" s="378"/>
      <c r="K984" s="378"/>
      <c r="L984" s="378"/>
      <c r="M984" s="378"/>
      <c r="N984" s="378"/>
      <c r="O984" s="378"/>
      <c r="P984" s="378"/>
      <c r="Q984" s="378"/>
      <c r="R984" s="378"/>
      <c r="S984" s="378"/>
      <c r="T984" s="378"/>
      <c r="U984" s="378"/>
      <c r="V984" s="378"/>
      <c r="W984" s="378"/>
      <c r="X984" s="378"/>
      <c r="Y984" s="378"/>
      <c r="Z984" s="469"/>
      <c r="AA984" s="388">
        <v>3795.4</v>
      </c>
      <c r="AB984" s="388">
        <v>3878.3</v>
      </c>
      <c r="AC984" s="388">
        <v>3908.9</v>
      </c>
      <c r="AD984" s="388">
        <v>4233.8</v>
      </c>
      <c r="AE984" s="388">
        <v>4396.3</v>
      </c>
      <c r="AF984" s="388"/>
      <c r="AG984" s="388"/>
      <c r="AH984" s="388"/>
      <c r="AI984" s="388"/>
      <c r="AJ984" s="388"/>
      <c r="AK984" s="388"/>
      <c r="AL984" s="388"/>
      <c r="AM984" s="388"/>
      <c r="AN984" s="388"/>
    </row>
    <row r="985" spans="1:40" s="9" customFormat="1" ht="12" customHeight="1">
      <c r="A985" s="389" t="s">
        <v>256</v>
      </c>
      <c r="B985" s="362"/>
      <c r="C985" s="362"/>
      <c r="D985" s="362"/>
      <c r="E985" s="362"/>
      <c r="F985" s="362"/>
      <c r="G985" s="378"/>
      <c r="H985" s="378"/>
      <c r="I985" s="378"/>
      <c r="J985" s="378"/>
      <c r="K985" s="378"/>
      <c r="L985" s="378"/>
      <c r="M985" s="378"/>
      <c r="N985" s="378"/>
      <c r="O985" s="378"/>
      <c r="P985" s="378"/>
      <c r="Q985" s="378"/>
      <c r="R985" s="378"/>
      <c r="S985" s="378"/>
      <c r="T985" s="378"/>
      <c r="U985" s="378"/>
      <c r="V985" s="378"/>
      <c r="W985" s="378"/>
      <c r="X985" s="378"/>
      <c r="Y985" s="378"/>
      <c r="Z985" s="469"/>
      <c r="AA985" s="388">
        <v>456.4</v>
      </c>
      <c r="AB985" s="388">
        <v>452.1</v>
      </c>
      <c r="AC985" s="388">
        <v>459</v>
      </c>
      <c r="AD985" s="388">
        <v>466.8</v>
      </c>
      <c r="AE985" s="388">
        <v>472</v>
      </c>
      <c r="AF985" s="388"/>
      <c r="AG985" s="388"/>
      <c r="AH985" s="388"/>
      <c r="AI985" s="388"/>
      <c r="AJ985" s="388"/>
      <c r="AK985" s="388"/>
      <c r="AL985" s="388"/>
      <c r="AM985" s="388"/>
      <c r="AN985" s="388"/>
    </row>
    <row r="986" spans="1:40" s="9" customFormat="1" ht="12" customHeight="1">
      <c r="A986" s="389" t="s">
        <v>257</v>
      </c>
      <c r="B986" s="362"/>
      <c r="C986" s="362"/>
      <c r="D986" s="362"/>
      <c r="E986" s="362"/>
      <c r="F986" s="362"/>
      <c r="G986" s="378"/>
      <c r="H986" s="378"/>
      <c r="I986" s="378"/>
      <c r="J986" s="378"/>
      <c r="K986" s="378"/>
      <c r="L986" s="378"/>
      <c r="M986" s="378"/>
      <c r="N986" s="378"/>
      <c r="O986" s="378"/>
      <c r="P986" s="378"/>
      <c r="Q986" s="378"/>
      <c r="R986" s="378"/>
      <c r="S986" s="378"/>
      <c r="T986" s="378"/>
      <c r="U986" s="378"/>
      <c r="V986" s="378"/>
      <c r="W986" s="378"/>
      <c r="X986" s="378"/>
      <c r="Y986" s="378"/>
      <c r="Z986" s="469"/>
      <c r="AA986" s="388">
        <v>831.7</v>
      </c>
      <c r="AB986" s="388">
        <v>857.8</v>
      </c>
      <c r="AC986" s="388">
        <v>851.6</v>
      </c>
      <c r="AD986" s="388">
        <v>907</v>
      </c>
      <c r="AE986" s="388">
        <v>931.4</v>
      </c>
      <c r="AF986" s="388"/>
      <c r="AG986" s="388"/>
      <c r="AH986" s="388"/>
      <c r="AI986" s="388"/>
      <c r="AJ986" s="388"/>
      <c r="AK986" s="388"/>
      <c r="AL986" s="388"/>
      <c r="AM986" s="388"/>
      <c r="AN986" s="388"/>
    </row>
    <row r="987" spans="1:40" s="9" customFormat="1" ht="12" customHeight="1">
      <c r="A987" s="389" t="s">
        <v>258</v>
      </c>
      <c r="B987" s="362"/>
      <c r="C987" s="362"/>
      <c r="D987" s="362"/>
      <c r="E987" s="362"/>
      <c r="F987" s="362"/>
      <c r="G987" s="378"/>
      <c r="H987" s="378"/>
      <c r="I987" s="378"/>
      <c r="J987" s="378"/>
      <c r="K987" s="378"/>
      <c r="L987" s="378"/>
      <c r="M987" s="378"/>
      <c r="N987" s="378"/>
      <c r="O987" s="378"/>
      <c r="P987" s="378"/>
      <c r="Q987" s="378"/>
      <c r="R987" s="378"/>
      <c r="S987" s="378"/>
      <c r="T987" s="378"/>
      <c r="U987" s="378"/>
      <c r="V987" s="378"/>
      <c r="W987" s="378"/>
      <c r="X987" s="378"/>
      <c r="Y987" s="378"/>
      <c r="Z987" s="469"/>
      <c r="AA987" s="388">
        <v>13.8</v>
      </c>
      <c r="AB987" s="388">
        <v>3.1</v>
      </c>
      <c r="AC987" s="388">
        <v>-0.7</v>
      </c>
      <c r="AD987" s="388">
        <v>6.5</v>
      </c>
      <c r="AE987" s="388">
        <v>2.7</v>
      </c>
      <c r="AF987" s="388"/>
      <c r="AG987" s="388"/>
      <c r="AH987" s="388"/>
      <c r="AI987" s="388"/>
      <c r="AJ987" s="388"/>
      <c r="AK987" s="388"/>
      <c r="AL987" s="388"/>
      <c r="AM987" s="388"/>
      <c r="AN987" s="388"/>
    </row>
    <row r="988" spans="1:40" s="9" customFormat="1" ht="12" customHeight="1">
      <c r="A988" s="389" t="s">
        <v>259</v>
      </c>
      <c r="B988" s="362"/>
      <c r="C988" s="362"/>
      <c r="D988" s="362"/>
      <c r="E988" s="362"/>
      <c r="F988" s="362"/>
      <c r="G988" s="378"/>
      <c r="H988" s="378"/>
      <c r="I988" s="378"/>
      <c r="J988" s="378"/>
      <c r="K988" s="378"/>
      <c r="L988" s="378"/>
      <c r="M988" s="378"/>
      <c r="N988" s="378"/>
      <c r="O988" s="378"/>
      <c r="P988" s="378"/>
      <c r="Q988" s="378"/>
      <c r="R988" s="378"/>
      <c r="S988" s="378"/>
      <c r="T988" s="378"/>
      <c r="U988" s="378"/>
      <c r="V988" s="378"/>
      <c r="W988" s="378"/>
      <c r="X988" s="378"/>
      <c r="Y988" s="378"/>
      <c r="Z988" s="469"/>
      <c r="AA988" s="388"/>
      <c r="AB988" s="388"/>
      <c r="AC988" s="388"/>
      <c r="AD988" s="388"/>
      <c r="AE988" s="388"/>
      <c r="AF988" s="388"/>
      <c r="AG988" s="388"/>
      <c r="AH988" s="388"/>
      <c r="AI988" s="388"/>
      <c r="AJ988" s="388"/>
      <c r="AK988" s="388"/>
      <c r="AL988" s="388"/>
      <c r="AM988" s="388"/>
      <c r="AN988" s="388"/>
    </row>
    <row r="989" spans="1:40" s="9" customFormat="1" ht="12" customHeight="1">
      <c r="A989" s="389"/>
      <c r="B989" s="362"/>
      <c r="C989" s="362"/>
      <c r="D989" s="362"/>
      <c r="E989" s="362"/>
      <c r="F989" s="362"/>
      <c r="G989" s="378"/>
      <c r="H989" s="378"/>
      <c r="I989" s="378"/>
      <c r="J989" s="378"/>
      <c r="K989" s="378"/>
      <c r="L989" s="378"/>
      <c r="M989" s="378"/>
      <c r="N989" s="378"/>
      <c r="O989" s="378"/>
      <c r="P989" s="378"/>
      <c r="Q989" s="378"/>
      <c r="R989" s="378"/>
      <c r="S989" s="378"/>
      <c r="T989" s="378"/>
      <c r="U989" s="378"/>
      <c r="V989" s="378"/>
      <c r="W989" s="378"/>
      <c r="X989" s="378"/>
      <c r="Y989" s="378"/>
      <c r="Z989" s="469"/>
      <c r="AA989" s="388"/>
      <c r="AB989" s="388"/>
      <c r="AC989" s="388"/>
      <c r="AD989" s="388"/>
      <c r="AE989" s="388"/>
      <c r="AF989" s="388"/>
      <c r="AG989" s="388"/>
      <c r="AH989" s="388"/>
      <c r="AI989" s="388"/>
      <c r="AJ989" s="388"/>
      <c r="AK989" s="388"/>
      <c r="AL989" s="388"/>
      <c r="AM989" s="388"/>
      <c r="AN989" s="388"/>
    </row>
    <row r="990" spans="1:40" s="9" customFormat="1" ht="12" customHeight="1">
      <c r="A990" s="376" t="s">
        <v>262</v>
      </c>
      <c r="B990" s="362"/>
      <c r="C990" s="362"/>
      <c r="D990" s="362"/>
      <c r="E990" s="362"/>
      <c r="F990" s="362"/>
      <c r="G990" s="378"/>
      <c r="H990" s="378"/>
      <c r="I990" s="378"/>
      <c r="J990" s="378"/>
      <c r="K990" s="378"/>
      <c r="L990" s="378"/>
      <c r="M990" s="378"/>
      <c r="N990" s="378"/>
      <c r="O990" s="378"/>
      <c r="P990" s="378"/>
      <c r="Q990" s="378"/>
      <c r="R990" s="378"/>
      <c r="S990" s="378"/>
      <c r="T990" s="378"/>
      <c r="U990" s="378"/>
      <c r="V990" s="378"/>
      <c r="W990" s="378"/>
      <c r="X990" s="378"/>
      <c r="Y990" s="378"/>
      <c r="Z990" s="469"/>
      <c r="AA990" s="388">
        <v>2737.6</v>
      </c>
      <c r="AB990" s="388">
        <v>3018.8</v>
      </c>
      <c r="AC990" s="388">
        <v>3296.6</v>
      </c>
      <c r="AD990" s="388">
        <v>3600.6</v>
      </c>
      <c r="AE990" s="388">
        <v>3931</v>
      </c>
      <c r="AF990" s="388"/>
      <c r="AG990" s="388"/>
      <c r="AH990" s="388"/>
      <c r="AI990" s="388"/>
      <c r="AJ990" s="388"/>
      <c r="AK990" s="388"/>
      <c r="AL990" s="388"/>
      <c r="AM990" s="388"/>
      <c r="AN990" s="388"/>
    </row>
    <row r="991" spans="1:40" s="9" customFormat="1" ht="12" customHeight="1">
      <c r="A991" s="389" t="s">
        <v>256</v>
      </c>
      <c r="B991" s="362"/>
      <c r="C991" s="362"/>
      <c r="D991" s="362"/>
      <c r="E991" s="362"/>
      <c r="F991" s="362"/>
      <c r="G991" s="378"/>
      <c r="H991" s="378"/>
      <c r="I991" s="378"/>
      <c r="J991" s="378"/>
      <c r="K991" s="378"/>
      <c r="L991" s="378"/>
      <c r="M991" s="378"/>
      <c r="N991" s="378"/>
      <c r="O991" s="378"/>
      <c r="P991" s="378"/>
      <c r="Q991" s="378"/>
      <c r="R991" s="378"/>
      <c r="S991" s="378"/>
      <c r="T991" s="378"/>
      <c r="U991" s="378"/>
      <c r="V991" s="378"/>
      <c r="W991" s="378"/>
      <c r="X991" s="378"/>
      <c r="Y991" s="378"/>
      <c r="Z991" s="469"/>
      <c r="AA991" s="388">
        <v>231.5</v>
      </c>
      <c r="AB991" s="388">
        <v>243.1</v>
      </c>
      <c r="AC991" s="388">
        <v>255.3</v>
      </c>
      <c r="AD991" s="388">
        <v>268.10000000000002</v>
      </c>
      <c r="AE991" s="388">
        <v>281.39999999999998</v>
      </c>
      <c r="AF991" s="388"/>
      <c r="AG991" s="388"/>
      <c r="AH991" s="388"/>
      <c r="AI991" s="388"/>
      <c r="AJ991" s="388"/>
      <c r="AK991" s="388"/>
      <c r="AL991" s="388"/>
      <c r="AM991" s="388"/>
      <c r="AN991" s="388"/>
    </row>
    <row r="992" spans="1:40" s="9" customFormat="1" ht="12" customHeight="1">
      <c r="A992" s="389" t="s">
        <v>257</v>
      </c>
      <c r="B992" s="362"/>
      <c r="C992" s="362"/>
      <c r="D992" s="362"/>
      <c r="E992" s="362"/>
      <c r="F992" s="362"/>
      <c r="G992" s="378"/>
      <c r="H992" s="378"/>
      <c r="I992" s="378"/>
      <c r="J992" s="378"/>
      <c r="K992" s="378"/>
      <c r="L992" s="378"/>
      <c r="M992" s="378"/>
      <c r="N992" s="378"/>
      <c r="O992" s="378"/>
      <c r="P992" s="378"/>
      <c r="Q992" s="378"/>
      <c r="R992" s="378"/>
      <c r="S992" s="378"/>
      <c r="T992" s="378"/>
      <c r="U992" s="378"/>
      <c r="V992" s="378"/>
      <c r="W992" s="378"/>
      <c r="X992" s="378"/>
      <c r="Y992" s="378"/>
      <c r="Z992" s="469"/>
      <c r="AA992" s="388">
        <v>1182.7</v>
      </c>
      <c r="AB992" s="388">
        <v>1241.8</v>
      </c>
      <c r="AC992" s="388">
        <v>1291.5</v>
      </c>
      <c r="AD992" s="388">
        <v>1343.1</v>
      </c>
      <c r="AE992" s="388">
        <v>1396.8</v>
      </c>
      <c r="AF992" s="388"/>
      <c r="AG992" s="388"/>
      <c r="AH992" s="388"/>
      <c r="AI992" s="388"/>
      <c r="AJ992" s="388"/>
      <c r="AK992" s="388"/>
      <c r="AL992" s="388"/>
      <c r="AM992" s="388"/>
      <c r="AN992" s="388"/>
    </row>
    <row r="993" spans="1:40" s="9" customFormat="1" ht="12" customHeight="1">
      <c r="A993" s="389" t="s">
        <v>258</v>
      </c>
      <c r="B993" s="362"/>
      <c r="C993" s="362"/>
      <c r="D993" s="362"/>
      <c r="E993" s="362"/>
      <c r="F993" s="362"/>
      <c r="G993" s="378"/>
      <c r="H993" s="378"/>
      <c r="I993" s="378"/>
      <c r="J993" s="378"/>
      <c r="K993" s="378"/>
      <c r="L993" s="378"/>
      <c r="M993" s="378"/>
      <c r="N993" s="378"/>
      <c r="O993" s="378"/>
      <c r="P993" s="378"/>
      <c r="Q993" s="378"/>
      <c r="R993" s="378"/>
      <c r="S993" s="378"/>
      <c r="T993" s="378"/>
      <c r="U993" s="378"/>
      <c r="V993" s="378"/>
      <c r="W993" s="378"/>
      <c r="X993" s="378"/>
      <c r="Y993" s="378"/>
      <c r="Z993" s="469"/>
      <c r="AA993" s="388">
        <v>4</v>
      </c>
      <c r="AB993" s="388">
        <v>5</v>
      </c>
      <c r="AC993" s="388">
        <v>4</v>
      </c>
      <c r="AD993" s="388">
        <v>4</v>
      </c>
      <c r="AE993" s="388">
        <v>4</v>
      </c>
      <c r="AF993" s="388"/>
      <c r="AG993" s="388"/>
      <c r="AH993" s="388"/>
      <c r="AI993" s="388"/>
      <c r="AJ993" s="388"/>
      <c r="AK993" s="388"/>
      <c r="AL993" s="388"/>
      <c r="AM993" s="388"/>
      <c r="AN993" s="388"/>
    </row>
    <row r="994" spans="1:40" s="9" customFormat="1" ht="12" customHeight="1">
      <c r="A994" s="389" t="s">
        <v>259</v>
      </c>
      <c r="B994" s="362"/>
      <c r="C994" s="362"/>
      <c r="D994" s="362"/>
      <c r="E994" s="362"/>
      <c r="F994" s="362"/>
      <c r="G994" s="378"/>
      <c r="H994" s="378"/>
      <c r="I994" s="378"/>
      <c r="J994" s="378"/>
      <c r="K994" s="378"/>
      <c r="L994" s="378"/>
      <c r="M994" s="378"/>
      <c r="N994" s="378"/>
      <c r="O994" s="378"/>
      <c r="P994" s="378"/>
      <c r="Q994" s="378"/>
      <c r="R994" s="378"/>
      <c r="S994" s="378"/>
      <c r="T994" s="378"/>
      <c r="U994" s="378"/>
      <c r="V994" s="378"/>
      <c r="W994" s="378"/>
      <c r="X994" s="378"/>
      <c r="Y994" s="378"/>
      <c r="Z994" s="469"/>
      <c r="AA994" s="388"/>
      <c r="AB994" s="388"/>
      <c r="AC994" s="388"/>
      <c r="AD994" s="388"/>
      <c r="AE994" s="388"/>
      <c r="AF994" s="388"/>
      <c r="AG994" s="388"/>
      <c r="AH994" s="388"/>
      <c r="AI994" s="388"/>
      <c r="AJ994" s="388"/>
      <c r="AK994" s="388"/>
      <c r="AL994" s="388"/>
      <c r="AM994" s="388"/>
      <c r="AN994" s="388"/>
    </row>
    <row r="995" spans="1:40" s="9" customFormat="1" ht="12" customHeight="1">
      <c r="A995" s="389"/>
      <c r="B995" s="362"/>
      <c r="C995" s="362"/>
      <c r="D995" s="362"/>
      <c r="E995" s="362"/>
      <c r="F995" s="362"/>
      <c r="G995" s="378"/>
      <c r="H995" s="378"/>
      <c r="I995" s="378"/>
      <c r="J995" s="378"/>
      <c r="K995" s="378"/>
      <c r="L995" s="378"/>
      <c r="M995" s="378"/>
      <c r="N995" s="378"/>
      <c r="O995" s="378"/>
      <c r="P995" s="378"/>
      <c r="Q995" s="378"/>
      <c r="R995" s="378"/>
      <c r="S995" s="378"/>
      <c r="T995" s="378"/>
      <c r="U995" s="378"/>
      <c r="V995" s="378"/>
      <c r="W995" s="378"/>
      <c r="X995" s="378"/>
      <c r="Y995" s="378"/>
      <c r="Z995" s="469"/>
      <c r="AA995" s="388"/>
      <c r="AB995" s="388"/>
      <c r="AC995" s="388"/>
      <c r="AD995" s="388"/>
      <c r="AE995" s="388"/>
      <c r="AF995" s="388"/>
      <c r="AG995" s="388"/>
      <c r="AH995" s="388"/>
      <c r="AI995" s="388"/>
      <c r="AJ995" s="388"/>
      <c r="AK995" s="388"/>
      <c r="AL995" s="388"/>
      <c r="AM995" s="388"/>
      <c r="AN995" s="388"/>
    </row>
    <row r="996" spans="1:40" s="9" customFormat="1" ht="12" customHeight="1">
      <c r="A996" s="376" t="s">
        <v>263</v>
      </c>
      <c r="B996" s="362"/>
      <c r="C996" s="362"/>
      <c r="D996" s="362"/>
      <c r="E996" s="362"/>
      <c r="F996" s="362"/>
      <c r="G996" s="378"/>
      <c r="H996" s="378"/>
      <c r="I996" s="378"/>
      <c r="J996" s="378"/>
      <c r="K996" s="378"/>
      <c r="L996" s="378"/>
      <c r="M996" s="378"/>
      <c r="N996" s="378"/>
      <c r="O996" s="378"/>
      <c r="P996" s="378"/>
      <c r="Q996" s="378"/>
      <c r="R996" s="378"/>
      <c r="S996" s="378"/>
      <c r="T996" s="378"/>
      <c r="U996" s="378"/>
      <c r="V996" s="378"/>
      <c r="W996" s="378"/>
      <c r="X996" s="378"/>
      <c r="Y996" s="378"/>
      <c r="Z996" s="469"/>
      <c r="AA996" s="388">
        <v>915.6</v>
      </c>
      <c r="AB996" s="388">
        <v>1009.7</v>
      </c>
      <c r="AC996" s="388">
        <v>1113.2</v>
      </c>
      <c r="AD996" s="388">
        <v>1227.5</v>
      </c>
      <c r="AE996" s="388">
        <v>1353</v>
      </c>
      <c r="AF996" s="388"/>
      <c r="AG996" s="388"/>
      <c r="AH996" s="388"/>
      <c r="AI996" s="388"/>
      <c r="AJ996" s="388"/>
      <c r="AK996" s="388"/>
      <c r="AL996" s="388"/>
      <c r="AM996" s="388"/>
      <c r="AN996" s="388"/>
    </row>
    <row r="997" spans="1:40" s="9" customFormat="1" ht="12" customHeight="1">
      <c r="A997" s="389" t="s">
        <v>256</v>
      </c>
      <c r="B997" s="362"/>
      <c r="C997" s="362"/>
      <c r="D997" s="362"/>
      <c r="E997" s="362"/>
      <c r="F997" s="362"/>
      <c r="G997" s="378"/>
      <c r="H997" s="378"/>
      <c r="I997" s="378"/>
      <c r="J997" s="378"/>
      <c r="K997" s="378"/>
      <c r="L997" s="378"/>
      <c r="M997" s="378"/>
      <c r="N997" s="378"/>
      <c r="O997" s="378"/>
      <c r="P997" s="378"/>
      <c r="Q997" s="378"/>
      <c r="R997" s="378"/>
      <c r="S997" s="378"/>
      <c r="T997" s="378"/>
      <c r="U997" s="378"/>
      <c r="V997" s="378"/>
      <c r="W997" s="378"/>
      <c r="X997" s="378"/>
      <c r="Y997" s="378"/>
      <c r="Z997" s="469"/>
      <c r="AA997" s="388">
        <v>379.4</v>
      </c>
      <c r="AB997" s="388">
        <v>398.5</v>
      </c>
      <c r="AC997" s="388">
        <v>418.4</v>
      </c>
      <c r="AD997" s="388">
        <v>439.4</v>
      </c>
      <c r="AE997" s="388">
        <v>461.3</v>
      </c>
      <c r="AF997" s="388"/>
      <c r="AG997" s="388"/>
      <c r="AH997" s="388"/>
      <c r="AI997" s="388"/>
      <c r="AJ997" s="388"/>
      <c r="AK997" s="388"/>
      <c r="AL997" s="388"/>
      <c r="AM997" s="388"/>
      <c r="AN997" s="388"/>
    </row>
    <row r="998" spans="1:40" s="9" customFormat="1" ht="12" customHeight="1">
      <c r="A998" s="389" t="s">
        <v>257</v>
      </c>
      <c r="B998" s="362"/>
      <c r="C998" s="362"/>
      <c r="D998" s="362"/>
      <c r="E998" s="362"/>
      <c r="F998" s="362"/>
      <c r="G998" s="378"/>
      <c r="H998" s="378"/>
      <c r="I998" s="378"/>
      <c r="J998" s="378"/>
      <c r="K998" s="378"/>
      <c r="L998" s="378"/>
      <c r="M998" s="378"/>
      <c r="N998" s="378"/>
      <c r="O998" s="378"/>
      <c r="P998" s="378"/>
      <c r="Q998" s="378"/>
      <c r="R998" s="378"/>
      <c r="S998" s="378"/>
      <c r="T998" s="378"/>
      <c r="U998" s="378"/>
      <c r="V998" s="378"/>
      <c r="W998" s="378"/>
      <c r="X998" s="378"/>
      <c r="Y998" s="378"/>
      <c r="Z998" s="469"/>
      <c r="AA998" s="388">
        <v>241.3</v>
      </c>
      <c r="AB998" s="388">
        <v>253.4</v>
      </c>
      <c r="AC998" s="388">
        <v>266</v>
      </c>
      <c r="AD998" s="388">
        <v>279.3</v>
      </c>
      <c r="AE998" s="388">
        <v>293.3</v>
      </c>
      <c r="AF998" s="388"/>
      <c r="AG998" s="388"/>
      <c r="AH998" s="388"/>
      <c r="AI998" s="388"/>
      <c r="AJ998" s="388"/>
      <c r="AK998" s="388"/>
      <c r="AL998" s="388"/>
      <c r="AM998" s="388"/>
      <c r="AN998" s="388"/>
    </row>
    <row r="999" spans="1:40" s="9" customFormat="1" ht="12" customHeight="1">
      <c r="A999" s="389" t="s">
        <v>258</v>
      </c>
      <c r="B999" s="362"/>
      <c r="C999" s="362"/>
      <c r="D999" s="362"/>
      <c r="E999" s="362"/>
      <c r="F999" s="362"/>
      <c r="G999" s="378"/>
      <c r="H999" s="378"/>
      <c r="I999" s="378"/>
      <c r="J999" s="378"/>
      <c r="K999" s="378"/>
      <c r="L999" s="378"/>
      <c r="M999" s="378"/>
      <c r="N999" s="378"/>
      <c r="O999" s="378"/>
      <c r="P999" s="378"/>
      <c r="Q999" s="378"/>
      <c r="R999" s="378"/>
      <c r="S999" s="378"/>
      <c r="T999" s="378"/>
      <c r="U999" s="378"/>
      <c r="V999" s="378"/>
      <c r="W999" s="378"/>
      <c r="X999" s="378"/>
      <c r="Y999" s="378"/>
      <c r="Z999" s="469"/>
      <c r="AA999" s="388">
        <v>6</v>
      </c>
      <c r="AB999" s="388">
        <v>5</v>
      </c>
      <c r="AC999" s="388">
        <v>5</v>
      </c>
      <c r="AD999" s="388">
        <v>5</v>
      </c>
      <c r="AE999" s="388">
        <v>5</v>
      </c>
      <c r="AF999" s="388"/>
      <c r="AG999" s="388"/>
      <c r="AH999" s="388"/>
      <c r="AI999" s="388"/>
      <c r="AJ999" s="388"/>
      <c r="AK999" s="388"/>
      <c r="AL999" s="388"/>
      <c r="AM999" s="388"/>
      <c r="AN999" s="388"/>
    </row>
    <row r="1000" spans="1:40" s="9" customFormat="1" ht="12" customHeight="1">
      <c r="A1000" s="389" t="s">
        <v>259</v>
      </c>
      <c r="B1000" s="362"/>
      <c r="C1000" s="362"/>
      <c r="D1000" s="362"/>
      <c r="E1000" s="362"/>
      <c r="F1000" s="362"/>
      <c r="G1000" s="378"/>
      <c r="H1000" s="378"/>
      <c r="I1000" s="378"/>
      <c r="J1000" s="378"/>
      <c r="K1000" s="378"/>
      <c r="L1000" s="378"/>
      <c r="M1000" s="378"/>
      <c r="N1000" s="378"/>
      <c r="O1000" s="378"/>
      <c r="P1000" s="378"/>
      <c r="Q1000" s="378"/>
      <c r="R1000" s="378"/>
      <c r="S1000" s="378"/>
      <c r="T1000" s="378"/>
      <c r="U1000" s="378"/>
      <c r="V1000" s="378"/>
      <c r="W1000" s="378"/>
      <c r="X1000" s="378"/>
      <c r="Y1000" s="378"/>
      <c r="Z1000" s="469"/>
      <c r="AA1000" s="388"/>
      <c r="AB1000" s="388"/>
      <c r="AC1000" s="388"/>
      <c r="AD1000" s="388"/>
      <c r="AE1000" s="388"/>
      <c r="AF1000" s="388"/>
      <c r="AG1000" s="388"/>
      <c r="AH1000" s="388"/>
      <c r="AI1000" s="388"/>
      <c r="AJ1000" s="388"/>
      <c r="AK1000" s="388"/>
      <c r="AL1000" s="388"/>
      <c r="AM1000" s="388"/>
      <c r="AN1000" s="388"/>
    </row>
    <row r="1001" spans="1:40" s="9" customFormat="1" ht="12" customHeight="1">
      <c r="A1001" s="389"/>
      <c r="B1001" s="362"/>
      <c r="C1001" s="362"/>
      <c r="D1001" s="362"/>
      <c r="E1001" s="362"/>
      <c r="F1001" s="362"/>
      <c r="G1001" s="378"/>
      <c r="H1001" s="378"/>
      <c r="I1001" s="378"/>
      <c r="J1001" s="378"/>
      <c r="K1001" s="378"/>
      <c r="L1001" s="378"/>
      <c r="M1001" s="378"/>
      <c r="N1001" s="378"/>
      <c r="O1001" s="378"/>
      <c r="P1001" s="378"/>
      <c r="Q1001" s="378"/>
      <c r="R1001" s="378"/>
      <c r="S1001" s="378"/>
      <c r="T1001" s="378"/>
      <c r="U1001" s="378"/>
      <c r="V1001" s="378"/>
      <c r="W1001" s="378"/>
      <c r="X1001" s="378"/>
      <c r="Y1001" s="378"/>
      <c r="Z1001" s="469"/>
      <c r="AA1001" s="388"/>
      <c r="AB1001" s="388"/>
      <c r="AC1001" s="388"/>
      <c r="AD1001" s="388"/>
      <c r="AE1001" s="388"/>
      <c r="AF1001" s="388"/>
      <c r="AG1001" s="388"/>
      <c r="AH1001" s="388"/>
      <c r="AI1001" s="388"/>
      <c r="AJ1001" s="388"/>
      <c r="AK1001" s="388"/>
      <c r="AL1001" s="388"/>
      <c r="AM1001" s="388"/>
      <c r="AN1001" s="388"/>
    </row>
    <row r="1002" spans="1:40" s="9" customFormat="1" ht="12" customHeight="1">
      <c r="A1002" s="376" t="s">
        <v>267</v>
      </c>
      <c r="B1002" s="362"/>
      <c r="C1002" s="362"/>
      <c r="D1002" s="362"/>
      <c r="E1002" s="362"/>
      <c r="F1002" s="362"/>
      <c r="G1002" s="378"/>
      <c r="H1002" s="378"/>
      <c r="I1002" s="378"/>
      <c r="J1002" s="378"/>
      <c r="K1002" s="378"/>
      <c r="L1002" s="378"/>
      <c r="M1002" s="378"/>
      <c r="N1002" s="378"/>
      <c r="O1002" s="378"/>
      <c r="P1002" s="378"/>
      <c r="Q1002" s="378"/>
      <c r="R1002" s="378"/>
      <c r="S1002" s="378"/>
      <c r="T1002" s="378"/>
      <c r="U1002" s="378"/>
      <c r="V1002" s="378"/>
      <c r="W1002" s="378"/>
      <c r="X1002" s="378"/>
      <c r="Y1002" s="378"/>
      <c r="Z1002" s="469"/>
      <c r="AA1002" s="388">
        <v>7405.4</v>
      </c>
      <c r="AB1002" s="388">
        <v>8073.4</v>
      </c>
      <c r="AC1002" s="388">
        <v>8661.7999999999993</v>
      </c>
      <c r="AD1002" s="388">
        <v>9450</v>
      </c>
      <c r="AE1002" s="388">
        <v>10306.1</v>
      </c>
      <c r="AF1002" s="388"/>
      <c r="AG1002" s="388"/>
      <c r="AH1002" s="388"/>
      <c r="AI1002" s="388"/>
      <c r="AJ1002" s="388"/>
      <c r="AK1002" s="388"/>
      <c r="AL1002" s="388"/>
      <c r="AM1002" s="388"/>
      <c r="AN1002" s="388"/>
    </row>
    <row r="1003" spans="1:40" s="9" customFormat="1" ht="12" customHeight="1">
      <c r="A1003" s="389" t="s">
        <v>256</v>
      </c>
      <c r="B1003" s="362"/>
      <c r="C1003" s="362"/>
      <c r="D1003" s="362"/>
      <c r="E1003" s="362"/>
      <c r="F1003" s="362"/>
      <c r="G1003" s="378"/>
      <c r="H1003" s="378"/>
      <c r="I1003" s="378"/>
      <c r="J1003" s="378"/>
      <c r="K1003" s="378"/>
      <c r="L1003" s="378"/>
      <c r="M1003" s="378"/>
      <c r="N1003" s="378"/>
      <c r="O1003" s="378"/>
      <c r="P1003" s="378"/>
      <c r="Q1003" s="378"/>
      <c r="R1003" s="378"/>
      <c r="S1003" s="378"/>
      <c r="T1003" s="378"/>
      <c r="U1003" s="378"/>
      <c r="V1003" s="378"/>
      <c r="W1003" s="378"/>
      <c r="X1003" s="378"/>
      <c r="Y1003" s="378"/>
      <c r="Z1003" s="469"/>
      <c r="AA1003" s="388">
        <v>235.2</v>
      </c>
      <c r="AB1003" s="388">
        <v>247</v>
      </c>
      <c r="AC1003" s="388">
        <v>259.3</v>
      </c>
      <c r="AD1003" s="388">
        <v>272.39999999999998</v>
      </c>
      <c r="AE1003" s="388">
        <v>285.89999999999998</v>
      </c>
      <c r="AF1003" s="388"/>
      <c r="AG1003" s="388"/>
      <c r="AH1003" s="388"/>
      <c r="AI1003" s="388"/>
      <c r="AJ1003" s="388"/>
      <c r="AK1003" s="388"/>
      <c r="AL1003" s="388"/>
      <c r="AM1003" s="388"/>
      <c r="AN1003" s="388"/>
    </row>
    <row r="1004" spans="1:40" s="9" customFormat="1" ht="12" customHeight="1">
      <c r="A1004" s="389" t="s">
        <v>257</v>
      </c>
      <c r="B1004" s="362"/>
      <c r="C1004" s="362"/>
      <c r="D1004" s="362"/>
      <c r="E1004" s="362"/>
      <c r="F1004" s="362"/>
      <c r="G1004" s="378"/>
      <c r="H1004" s="378"/>
      <c r="I1004" s="378"/>
      <c r="J1004" s="378"/>
      <c r="K1004" s="378"/>
      <c r="L1004" s="378"/>
      <c r="M1004" s="378"/>
      <c r="N1004" s="378"/>
      <c r="O1004" s="378"/>
      <c r="P1004" s="378"/>
      <c r="Q1004" s="378"/>
      <c r="R1004" s="378"/>
      <c r="S1004" s="378"/>
      <c r="T1004" s="378"/>
      <c r="U1004" s="378"/>
      <c r="V1004" s="378"/>
      <c r="W1004" s="378"/>
      <c r="X1004" s="378"/>
      <c r="Y1004" s="378"/>
      <c r="Z1004" s="469"/>
      <c r="AA1004" s="388">
        <v>3148.8</v>
      </c>
      <c r="AB1004" s="388">
        <v>3268.8</v>
      </c>
      <c r="AC1004" s="388">
        <v>3339.9</v>
      </c>
      <c r="AD1004" s="388">
        <v>3469.9</v>
      </c>
      <c r="AE1004" s="388">
        <v>3604.6</v>
      </c>
      <c r="AF1004" s="388"/>
      <c r="AG1004" s="388"/>
      <c r="AH1004" s="388"/>
      <c r="AI1004" s="388"/>
      <c r="AJ1004" s="388"/>
      <c r="AK1004" s="388"/>
      <c r="AL1004" s="388"/>
      <c r="AM1004" s="388"/>
      <c r="AN1004" s="388"/>
    </row>
    <row r="1005" spans="1:40" s="9" customFormat="1" ht="12" customHeight="1">
      <c r="A1005" s="389" t="s">
        <v>258</v>
      </c>
      <c r="B1005" s="362"/>
      <c r="C1005" s="362"/>
      <c r="D1005" s="362"/>
      <c r="E1005" s="362"/>
      <c r="F1005" s="362"/>
      <c r="G1005" s="378"/>
      <c r="H1005" s="378"/>
      <c r="I1005" s="378"/>
      <c r="J1005" s="378"/>
      <c r="K1005" s="378"/>
      <c r="L1005" s="378"/>
      <c r="M1005" s="378"/>
      <c r="N1005" s="378"/>
      <c r="O1005" s="378"/>
      <c r="P1005" s="378"/>
      <c r="Q1005" s="378"/>
      <c r="R1005" s="378"/>
      <c r="S1005" s="378"/>
      <c r="T1005" s="378"/>
      <c r="U1005" s="378"/>
      <c r="V1005" s="378"/>
      <c r="W1005" s="378"/>
      <c r="X1005" s="378"/>
      <c r="Y1005" s="378"/>
      <c r="Z1005" s="469"/>
      <c r="AA1005" s="388">
        <v>-6.4</v>
      </c>
      <c r="AB1005" s="388">
        <v>3.8</v>
      </c>
      <c r="AC1005" s="388">
        <v>2.2000000000000002</v>
      </c>
      <c r="AD1005" s="388">
        <v>3.9</v>
      </c>
      <c r="AE1005" s="388">
        <v>3.9</v>
      </c>
      <c r="AF1005" s="388"/>
      <c r="AG1005" s="388"/>
      <c r="AH1005" s="388"/>
      <c r="AI1005" s="388"/>
      <c r="AJ1005" s="388"/>
      <c r="AK1005" s="388"/>
      <c r="AL1005" s="388"/>
      <c r="AM1005" s="388"/>
      <c r="AN1005" s="388"/>
    </row>
    <row r="1006" spans="1:40" s="9" customFormat="1" ht="12" customHeight="1">
      <c r="A1006" s="389" t="s">
        <v>259</v>
      </c>
      <c r="B1006" s="362"/>
      <c r="C1006" s="362"/>
      <c r="D1006" s="362"/>
      <c r="E1006" s="362"/>
      <c r="F1006" s="362"/>
      <c r="G1006" s="378"/>
      <c r="H1006" s="378"/>
      <c r="I1006" s="378"/>
      <c r="J1006" s="378"/>
      <c r="K1006" s="378"/>
      <c r="L1006" s="378"/>
      <c r="M1006" s="378"/>
      <c r="N1006" s="378"/>
      <c r="O1006" s="378"/>
      <c r="P1006" s="378"/>
      <c r="Q1006" s="378"/>
      <c r="R1006" s="378"/>
      <c r="S1006" s="378"/>
      <c r="T1006" s="378"/>
      <c r="U1006" s="378"/>
      <c r="V1006" s="378"/>
      <c r="W1006" s="378"/>
      <c r="X1006" s="378"/>
      <c r="Y1006" s="378"/>
      <c r="Z1006" s="469"/>
      <c r="AA1006" s="388"/>
      <c r="AB1006" s="388"/>
      <c r="AC1006" s="388"/>
      <c r="AD1006" s="388"/>
      <c r="AE1006" s="388"/>
      <c r="AF1006" s="388"/>
      <c r="AG1006" s="388"/>
      <c r="AH1006" s="388"/>
      <c r="AI1006" s="388"/>
      <c r="AJ1006" s="388"/>
      <c r="AK1006" s="388"/>
      <c r="AL1006" s="388"/>
      <c r="AM1006" s="388"/>
      <c r="AN1006" s="388"/>
    </row>
    <row r="1007" spans="1:40" s="9" customFormat="1" ht="12" customHeight="1">
      <c r="A1007" s="389"/>
      <c r="B1007" s="362"/>
      <c r="C1007" s="362"/>
      <c r="D1007" s="362"/>
      <c r="E1007" s="362"/>
      <c r="F1007" s="362"/>
      <c r="G1007" s="378"/>
      <c r="H1007" s="378"/>
      <c r="I1007" s="378"/>
      <c r="J1007" s="378"/>
      <c r="K1007" s="378"/>
      <c r="L1007" s="378"/>
      <c r="M1007" s="378"/>
      <c r="N1007" s="378"/>
      <c r="O1007" s="378"/>
      <c r="P1007" s="378"/>
      <c r="Q1007" s="378"/>
      <c r="R1007" s="378"/>
      <c r="S1007" s="378"/>
      <c r="T1007" s="378"/>
      <c r="U1007" s="378"/>
      <c r="V1007" s="378"/>
      <c r="W1007" s="378"/>
      <c r="X1007" s="378"/>
      <c r="Y1007" s="378"/>
      <c r="Z1007" s="469"/>
      <c r="AA1007" s="388"/>
      <c r="AB1007" s="388"/>
      <c r="AC1007" s="388"/>
      <c r="AD1007" s="388"/>
      <c r="AE1007" s="388"/>
      <c r="AF1007" s="388"/>
      <c r="AG1007" s="388"/>
      <c r="AH1007" s="388"/>
      <c r="AI1007" s="388"/>
      <c r="AJ1007" s="388"/>
      <c r="AK1007" s="388"/>
      <c r="AL1007" s="388"/>
      <c r="AM1007" s="388"/>
      <c r="AN1007" s="388"/>
    </row>
    <row r="1008" spans="1:40" s="9" customFormat="1" ht="12" customHeight="1">
      <c r="A1008" s="376" t="s">
        <v>268</v>
      </c>
      <c r="B1008" s="362"/>
      <c r="C1008" s="362"/>
      <c r="D1008" s="362"/>
      <c r="E1008" s="362"/>
      <c r="F1008" s="362"/>
      <c r="G1008" s="378"/>
      <c r="H1008" s="378"/>
      <c r="I1008" s="378"/>
      <c r="J1008" s="378"/>
      <c r="K1008" s="378"/>
      <c r="L1008" s="378"/>
      <c r="M1008" s="378"/>
      <c r="N1008" s="378"/>
      <c r="O1008" s="378"/>
      <c r="P1008" s="378"/>
      <c r="Q1008" s="378"/>
      <c r="R1008" s="378"/>
      <c r="S1008" s="378"/>
      <c r="T1008" s="378"/>
      <c r="U1008" s="378"/>
      <c r="V1008" s="378"/>
      <c r="W1008" s="378"/>
      <c r="X1008" s="378"/>
      <c r="Y1008" s="378"/>
      <c r="Z1008" s="469"/>
      <c r="AA1008" s="388">
        <v>3745.7</v>
      </c>
      <c r="AB1008" s="388">
        <v>4130.3999999999996</v>
      </c>
      <c r="AC1008" s="388">
        <v>4553.8999999999996</v>
      </c>
      <c r="AD1008" s="388">
        <v>5021.7</v>
      </c>
      <c r="AE1008" s="388">
        <v>5535.2</v>
      </c>
      <c r="AF1008" s="388"/>
      <c r="AG1008" s="388"/>
      <c r="AH1008" s="388"/>
      <c r="AI1008" s="388"/>
      <c r="AJ1008" s="388"/>
      <c r="AK1008" s="388"/>
      <c r="AL1008" s="388"/>
      <c r="AM1008" s="388"/>
      <c r="AN1008" s="388"/>
    </row>
    <row r="1009" spans="1:40" s="9" customFormat="1" ht="12" customHeight="1">
      <c r="A1009" s="389" t="s">
        <v>256</v>
      </c>
      <c r="B1009" s="362"/>
      <c r="C1009" s="362"/>
      <c r="D1009" s="362"/>
      <c r="E1009" s="362"/>
      <c r="F1009" s="362"/>
      <c r="G1009" s="378"/>
      <c r="H1009" s="378"/>
      <c r="I1009" s="378"/>
      <c r="J1009" s="378"/>
      <c r="K1009" s="378"/>
      <c r="L1009" s="378"/>
      <c r="M1009" s="378"/>
      <c r="N1009" s="378"/>
      <c r="O1009" s="378"/>
      <c r="P1009" s="378"/>
      <c r="Q1009" s="378"/>
      <c r="R1009" s="378"/>
      <c r="S1009" s="378"/>
      <c r="T1009" s="378"/>
      <c r="U1009" s="378"/>
      <c r="V1009" s="378"/>
      <c r="W1009" s="378"/>
      <c r="X1009" s="378"/>
      <c r="Y1009" s="378"/>
      <c r="Z1009" s="469"/>
      <c r="AA1009" s="388">
        <v>267.5</v>
      </c>
      <c r="AB1009" s="388">
        <v>280.89999999999998</v>
      </c>
      <c r="AC1009" s="388">
        <v>294.89999999999998</v>
      </c>
      <c r="AD1009" s="388">
        <v>309.8</v>
      </c>
      <c r="AE1009" s="388">
        <v>325.2</v>
      </c>
      <c r="AF1009" s="388"/>
      <c r="AG1009" s="388"/>
      <c r="AH1009" s="388"/>
      <c r="AI1009" s="388"/>
      <c r="AJ1009" s="388"/>
      <c r="AK1009" s="388"/>
      <c r="AL1009" s="388"/>
      <c r="AM1009" s="388"/>
      <c r="AN1009" s="388"/>
    </row>
    <row r="1010" spans="1:40" s="9" customFormat="1" ht="12" customHeight="1">
      <c r="A1010" s="389" t="s">
        <v>257</v>
      </c>
      <c r="B1010" s="362"/>
      <c r="C1010" s="362"/>
      <c r="D1010" s="362"/>
      <c r="E1010" s="362"/>
      <c r="F1010" s="362"/>
      <c r="G1010" s="378"/>
      <c r="H1010" s="378"/>
      <c r="I1010" s="378"/>
      <c r="J1010" s="378"/>
      <c r="K1010" s="378"/>
      <c r="L1010" s="378"/>
      <c r="M1010" s="378"/>
      <c r="N1010" s="378"/>
      <c r="O1010" s="378"/>
      <c r="P1010" s="378"/>
      <c r="Q1010" s="378"/>
      <c r="R1010" s="378"/>
      <c r="S1010" s="378"/>
      <c r="T1010" s="378"/>
      <c r="U1010" s="378"/>
      <c r="V1010" s="378"/>
      <c r="W1010" s="378"/>
      <c r="X1010" s="378"/>
      <c r="Y1010" s="378"/>
      <c r="Z1010" s="469"/>
      <c r="AA1010" s="388">
        <v>1400.5</v>
      </c>
      <c r="AB1010" s="388">
        <v>1470.5</v>
      </c>
      <c r="AC1010" s="388">
        <v>1544</v>
      </c>
      <c r="AD1010" s="388">
        <v>1621.2</v>
      </c>
      <c r="AE1010" s="388">
        <v>1702.3</v>
      </c>
      <c r="AF1010" s="388"/>
      <c r="AG1010" s="388"/>
      <c r="AH1010" s="388"/>
      <c r="AI1010" s="388"/>
      <c r="AJ1010" s="388"/>
      <c r="AK1010" s="388"/>
      <c r="AL1010" s="388"/>
      <c r="AM1010" s="388"/>
      <c r="AN1010" s="388"/>
    </row>
    <row r="1011" spans="1:40" s="9" customFormat="1" ht="12" customHeight="1">
      <c r="A1011" s="389" t="s">
        <v>258</v>
      </c>
      <c r="B1011" s="362"/>
      <c r="C1011" s="362"/>
      <c r="D1011" s="362"/>
      <c r="E1011" s="362"/>
      <c r="F1011" s="362"/>
      <c r="G1011" s="378"/>
      <c r="H1011" s="378"/>
      <c r="I1011" s="378"/>
      <c r="J1011" s="378"/>
      <c r="K1011" s="378"/>
      <c r="L1011" s="378"/>
      <c r="M1011" s="378"/>
      <c r="N1011" s="378"/>
      <c r="O1011" s="378"/>
      <c r="P1011" s="378"/>
      <c r="Q1011" s="378"/>
      <c r="R1011" s="378"/>
      <c r="S1011" s="378"/>
      <c r="T1011" s="378"/>
      <c r="U1011" s="378"/>
      <c r="V1011" s="378"/>
      <c r="W1011" s="378"/>
      <c r="X1011" s="378"/>
      <c r="Y1011" s="378"/>
      <c r="Z1011" s="469"/>
      <c r="AA1011" s="388">
        <v>4</v>
      </c>
      <c r="AB1011" s="388">
        <v>5</v>
      </c>
      <c r="AC1011" s="388">
        <v>5</v>
      </c>
      <c r="AD1011" s="388">
        <v>5</v>
      </c>
      <c r="AE1011" s="388">
        <v>5</v>
      </c>
      <c r="AF1011" s="388"/>
      <c r="AG1011" s="388"/>
      <c r="AH1011" s="388"/>
      <c r="AI1011" s="388"/>
      <c r="AJ1011" s="388"/>
      <c r="AK1011" s="388"/>
      <c r="AL1011" s="388"/>
      <c r="AM1011" s="388"/>
      <c r="AN1011" s="388"/>
    </row>
    <row r="1012" spans="1:40" s="9" customFormat="1" ht="12" customHeight="1">
      <c r="A1012" s="389" t="s">
        <v>259</v>
      </c>
      <c r="B1012" s="362"/>
      <c r="C1012" s="362"/>
      <c r="D1012" s="362"/>
      <c r="E1012" s="362"/>
      <c r="F1012" s="362"/>
      <c r="G1012" s="378"/>
      <c r="H1012" s="378"/>
      <c r="I1012" s="378"/>
      <c r="J1012" s="378"/>
      <c r="K1012" s="378"/>
      <c r="L1012" s="378"/>
      <c r="M1012" s="378"/>
      <c r="N1012" s="378"/>
      <c r="O1012" s="378"/>
      <c r="P1012" s="378"/>
      <c r="Q1012" s="378"/>
      <c r="R1012" s="378"/>
      <c r="S1012" s="378"/>
      <c r="T1012" s="378"/>
      <c r="U1012" s="378"/>
      <c r="V1012" s="378"/>
      <c r="W1012" s="378"/>
      <c r="X1012" s="378"/>
      <c r="Y1012" s="378"/>
      <c r="Z1012" s="469"/>
      <c r="AA1012" s="388"/>
      <c r="AB1012" s="388"/>
      <c r="AC1012" s="388"/>
      <c r="AD1012" s="388"/>
      <c r="AE1012" s="388"/>
      <c r="AF1012" s="388"/>
      <c r="AG1012" s="388"/>
      <c r="AH1012" s="388"/>
      <c r="AI1012" s="388"/>
      <c r="AJ1012" s="388"/>
      <c r="AK1012" s="388"/>
      <c r="AL1012" s="388"/>
      <c r="AM1012" s="388"/>
      <c r="AN1012" s="388"/>
    </row>
    <row r="1013" spans="1:40" s="9" customFormat="1" ht="12" customHeight="1">
      <c r="A1013" s="389"/>
      <c r="B1013" s="362"/>
      <c r="C1013" s="362"/>
      <c r="D1013" s="362"/>
      <c r="E1013" s="362"/>
      <c r="F1013" s="362"/>
      <c r="G1013" s="378"/>
      <c r="H1013" s="378"/>
      <c r="I1013" s="378"/>
      <c r="J1013" s="378"/>
      <c r="K1013" s="378"/>
      <c r="L1013" s="378"/>
      <c r="M1013" s="378"/>
      <c r="N1013" s="378"/>
      <c r="O1013" s="378"/>
      <c r="P1013" s="378"/>
      <c r="Q1013" s="378"/>
      <c r="R1013" s="378"/>
      <c r="S1013" s="378"/>
      <c r="T1013" s="378"/>
      <c r="U1013" s="378"/>
      <c r="V1013" s="378"/>
      <c r="W1013" s="378"/>
      <c r="X1013" s="378"/>
      <c r="Y1013" s="378"/>
      <c r="Z1013" s="469"/>
      <c r="AA1013" s="388"/>
      <c r="AB1013" s="388"/>
      <c r="AC1013" s="388"/>
      <c r="AD1013" s="388"/>
      <c r="AE1013" s="388"/>
      <c r="AF1013" s="388"/>
      <c r="AG1013" s="388"/>
      <c r="AH1013" s="388"/>
      <c r="AI1013" s="388"/>
      <c r="AJ1013" s="388"/>
      <c r="AK1013" s="388"/>
      <c r="AL1013" s="388"/>
      <c r="AM1013" s="388"/>
      <c r="AN1013" s="388"/>
    </row>
    <row r="1014" spans="1:40" s="9" customFormat="1" ht="12" customHeight="1">
      <c r="A1014" s="376" t="s">
        <v>269</v>
      </c>
      <c r="B1014" s="362"/>
      <c r="C1014" s="362"/>
      <c r="D1014" s="362"/>
      <c r="E1014" s="362"/>
      <c r="F1014" s="362"/>
      <c r="G1014" s="378"/>
      <c r="H1014" s="378"/>
      <c r="I1014" s="378"/>
      <c r="J1014" s="378"/>
      <c r="K1014" s="378"/>
      <c r="L1014" s="378"/>
      <c r="M1014" s="378"/>
      <c r="N1014" s="378"/>
      <c r="O1014" s="378"/>
      <c r="P1014" s="378"/>
      <c r="Q1014" s="378"/>
      <c r="R1014" s="378"/>
      <c r="S1014" s="378"/>
      <c r="T1014" s="378"/>
      <c r="U1014" s="378"/>
      <c r="V1014" s="378"/>
      <c r="W1014" s="378"/>
      <c r="X1014" s="378"/>
      <c r="Y1014" s="378"/>
      <c r="Z1014" s="469"/>
      <c r="AA1014" s="388">
        <v>1394.5</v>
      </c>
      <c r="AB1014" s="388">
        <v>1537.7</v>
      </c>
      <c r="AC1014" s="388">
        <v>1695.4</v>
      </c>
      <c r="AD1014" s="388">
        <v>1869.5</v>
      </c>
      <c r="AE1014" s="388">
        <v>2069.6999999999998</v>
      </c>
      <c r="AF1014" s="388"/>
      <c r="AG1014" s="388"/>
      <c r="AH1014" s="388"/>
      <c r="AI1014" s="388"/>
      <c r="AJ1014" s="388"/>
      <c r="AK1014" s="388"/>
      <c r="AL1014" s="388"/>
      <c r="AM1014" s="388"/>
      <c r="AN1014" s="388"/>
    </row>
    <row r="1015" spans="1:40" s="9" customFormat="1" ht="12" customHeight="1">
      <c r="A1015" s="389" t="s">
        <v>256</v>
      </c>
      <c r="B1015" s="362"/>
      <c r="C1015" s="362"/>
      <c r="D1015" s="362"/>
      <c r="E1015" s="362"/>
      <c r="F1015" s="362"/>
      <c r="G1015" s="378"/>
      <c r="H1015" s="378"/>
      <c r="I1015" s="378"/>
      <c r="J1015" s="378"/>
      <c r="K1015" s="378"/>
      <c r="L1015" s="378"/>
      <c r="M1015" s="378"/>
      <c r="N1015" s="378"/>
      <c r="O1015" s="378"/>
      <c r="P1015" s="378"/>
      <c r="Q1015" s="378"/>
      <c r="R1015" s="378"/>
      <c r="S1015" s="378"/>
      <c r="T1015" s="378"/>
      <c r="U1015" s="378"/>
      <c r="V1015" s="378"/>
      <c r="W1015" s="378"/>
      <c r="X1015" s="378"/>
      <c r="Y1015" s="378"/>
      <c r="Z1015" s="469"/>
      <c r="AA1015" s="388">
        <v>135</v>
      </c>
      <c r="AB1015" s="388">
        <v>141.69999999999999</v>
      </c>
      <c r="AC1015" s="388">
        <v>148.80000000000001</v>
      </c>
      <c r="AD1015" s="388">
        <v>156.30000000000001</v>
      </c>
      <c r="AE1015" s="388">
        <v>164.1</v>
      </c>
      <c r="AF1015" s="388"/>
      <c r="AG1015" s="388"/>
      <c r="AH1015" s="388"/>
      <c r="AI1015" s="388"/>
      <c r="AJ1015" s="388"/>
      <c r="AK1015" s="388"/>
      <c r="AL1015" s="388"/>
      <c r="AM1015" s="388"/>
      <c r="AN1015" s="388"/>
    </row>
    <row r="1016" spans="1:40" s="9" customFormat="1" ht="12" customHeight="1">
      <c r="A1016" s="389" t="s">
        <v>257</v>
      </c>
      <c r="B1016" s="362"/>
      <c r="C1016" s="362"/>
      <c r="D1016" s="362"/>
      <c r="E1016" s="362"/>
      <c r="F1016" s="362"/>
      <c r="G1016" s="378"/>
      <c r="H1016" s="378"/>
      <c r="I1016" s="378"/>
      <c r="J1016" s="378"/>
      <c r="K1016" s="378"/>
      <c r="L1016" s="378"/>
      <c r="M1016" s="378"/>
      <c r="N1016" s="378"/>
      <c r="O1016" s="378"/>
      <c r="P1016" s="378"/>
      <c r="Q1016" s="378"/>
      <c r="R1016" s="378"/>
      <c r="S1016" s="378"/>
      <c r="T1016" s="378"/>
      <c r="U1016" s="378"/>
      <c r="V1016" s="378"/>
      <c r="W1016" s="378"/>
      <c r="X1016" s="378"/>
      <c r="Y1016" s="378"/>
      <c r="Z1016" s="469"/>
      <c r="AA1016" s="388">
        <v>1033.2</v>
      </c>
      <c r="AB1016" s="388">
        <v>1084.9000000000001</v>
      </c>
      <c r="AC1016" s="388">
        <v>1139.0999999999999</v>
      </c>
      <c r="AD1016" s="388">
        <v>1196.0999999999999</v>
      </c>
      <c r="AE1016" s="388">
        <v>1255.9000000000001</v>
      </c>
      <c r="AF1016" s="388"/>
      <c r="AG1016" s="388"/>
      <c r="AH1016" s="388"/>
      <c r="AI1016" s="388"/>
      <c r="AJ1016" s="388"/>
      <c r="AK1016" s="388"/>
      <c r="AL1016" s="388"/>
      <c r="AM1016" s="388"/>
      <c r="AN1016" s="388"/>
    </row>
    <row r="1017" spans="1:40" s="9" customFormat="1" ht="12" customHeight="1">
      <c r="A1017" s="389" t="s">
        <v>258</v>
      </c>
      <c r="B1017" s="362"/>
      <c r="C1017" s="362"/>
      <c r="D1017" s="362"/>
      <c r="E1017" s="362"/>
      <c r="F1017" s="362"/>
      <c r="G1017" s="378"/>
      <c r="H1017" s="378"/>
      <c r="I1017" s="378"/>
      <c r="J1017" s="378"/>
      <c r="K1017" s="378"/>
      <c r="L1017" s="378"/>
      <c r="M1017" s="378"/>
      <c r="N1017" s="378"/>
      <c r="O1017" s="378"/>
      <c r="P1017" s="378"/>
      <c r="Q1017" s="378"/>
      <c r="R1017" s="378"/>
      <c r="S1017" s="378"/>
      <c r="T1017" s="378"/>
      <c r="U1017" s="378"/>
      <c r="V1017" s="378"/>
      <c r="W1017" s="378"/>
      <c r="X1017" s="378"/>
      <c r="Y1017" s="378"/>
      <c r="Z1017" s="469"/>
      <c r="AA1017" s="388">
        <v>4</v>
      </c>
      <c r="AB1017" s="388">
        <v>5</v>
      </c>
      <c r="AC1017" s="388">
        <v>5</v>
      </c>
      <c r="AD1017" s="388">
        <v>5</v>
      </c>
      <c r="AE1017" s="388">
        <v>5</v>
      </c>
      <c r="AF1017" s="388"/>
      <c r="AG1017" s="388"/>
      <c r="AH1017" s="388"/>
      <c r="AI1017" s="388"/>
      <c r="AJ1017" s="388"/>
      <c r="AK1017" s="388"/>
      <c r="AL1017" s="388"/>
      <c r="AM1017" s="388"/>
      <c r="AN1017" s="388"/>
    </row>
    <row r="1018" spans="1:40" s="9" customFormat="1" ht="12" customHeight="1">
      <c r="A1018" s="389" t="s">
        <v>259</v>
      </c>
      <c r="B1018" s="362"/>
      <c r="C1018" s="362"/>
      <c r="D1018" s="362"/>
      <c r="E1018" s="362"/>
      <c r="F1018" s="362"/>
      <c r="G1018" s="378"/>
      <c r="H1018" s="378"/>
      <c r="I1018" s="378"/>
      <c r="J1018" s="378"/>
      <c r="K1018" s="378"/>
      <c r="L1018" s="378"/>
      <c r="M1018" s="378"/>
      <c r="N1018" s="378"/>
      <c r="O1018" s="378"/>
      <c r="P1018" s="378"/>
      <c r="Q1018" s="378"/>
      <c r="R1018" s="378"/>
      <c r="S1018" s="378"/>
      <c r="T1018" s="378"/>
      <c r="U1018" s="378"/>
      <c r="V1018" s="378"/>
      <c r="W1018" s="378"/>
      <c r="X1018" s="378"/>
      <c r="Y1018" s="378"/>
      <c r="Z1018" s="469"/>
      <c r="AA1018" s="388"/>
      <c r="AB1018" s="388"/>
      <c r="AC1018" s="388"/>
      <c r="AD1018" s="388"/>
      <c r="AE1018" s="388"/>
      <c r="AF1018" s="388"/>
      <c r="AG1018" s="388"/>
      <c r="AH1018" s="388"/>
      <c r="AI1018" s="388"/>
      <c r="AJ1018" s="388"/>
      <c r="AK1018" s="388"/>
      <c r="AL1018" s="388"/>
      <c r="AM1018" s="388"/>
      <c r="AN1018" s="388"/>
    </row>
    <row r="1019" spans="1:40" s="9" customFormat="1" ht="12" customHeight="1">
      <c r="A1019" s="389"/>
      <c r="B1019" s="362"/>
      <c r="C1019" s="362"/>
      <c r="D1019" s="362"/>
      <c r="E1019" s="362"/>
      <c r="F1019" s="362"/>
      <c r="G1019" s="378"/>
      <c r="H1019" s="378"/>
      <c r="I1019" s="378"/>
      <c r="J1019" s="378"/>
      <c r="K1019" s="378"/>
      <c r="L1019" s="378"/>
      <c r="M1019" s="378"/>
      <c r="N1019" s="378"/>
      <c r="O1019" s="378"/>
      <c r="P1019" s="378"/>
      <c r="Q1019" s="378"/>
      <c r="R1019" s="378"/>
      <c r="S1019" s="378"/>
      <c r="T1019" s="378"/>
      <c r="U1019" s="378"/>
      <c r="V1019" s="378"/>
      <c r="W1019" s="378"/>
      <c r="X1019" s="378"/>
      <c r="Y1019" s="378"/>
      <c r="Z1019" s="469"/>
      <c r="AA1019" s="388"/>
      <c r="AB1019" s="388"/>
      <c r="AC1019" s="388"/>
      <c r="AD1019" s="388"/>
      <c r="AE1019" s="388"/>
      <c r="AF1019" s="388"/>
      <c r="AG1019" s="388"/>
      <c r="AH1019" s="388"/>
      <c r="AI1019" s="388"/>
      <c r="AJ1019" s="388"/>
      <c r="AK1019" s="388"/>
      <c r="AL1019" s="388"/>
      <c r="AM1019" s="388"/>
      <c r="AN1019" s="388"/>
    </row>
    <row r="1020" spans="1:40" s="9" customFormat="1" ht="12" customHeight="1">
      <c r="A1020" s="376" t="s">
        <v>272</v>
      </c>
      <c r="B1020" s="362"/>
      <c r="C1020" s="362"/>
      <c r="D1020" s="362"/>
      <c r="E1020" s="362"/>
      <c r="F1020" s="362"/>
      <c r="G1020" s="378"/>
      <c r="H1020" s="378"/>
      <c r="I1020" s="378"/>
      <c r="J1020" s="378"/>
      <c r="K1020" s="378"/>
      <c r="L1020" s="378"/>
      <c r="M1020" s="378"/>
      <c r="N1020" s="378"/>
      <c r="O1020" s="378"/>
      <c r="P1020" s="378"/>
      <c r="Q1020" s="378"/>
      <c r="R1020" s="378"/>
      <c r="S1020" s="378"/>
      <c r="T1020" s="378"/>
      <c r="U1020" s="378"/>
      <c r="V1020" s="378"/>
      <c r="W1020" s="378"/>
      <c r="X1020" s="378"/>
      <c r="Y1020" s="378"/>
      <c r="Z1020" s="469"/>
      <c r="AA1020" s="388">
        <v>1984</v>
      </c>
      <c r="AB1020" s="388">
        <v>2187.8000000000002</v>
      </c>
      <c r="AC1020" s="388">
        <v>2412.1</v>
      </c>
      <c r="AD1020" s="388">
        <v>2659.9</v>
      </c>
      <c r="AE1020" s="388">
        <v>2931.8</v>
      </c>
      <c r="AF1020" s="388"/>
      <c r="AG1020" s="388"/>
      <c r="AH1020" s="388"/>
      <c r="AI1020" s="388"/>
      <c r="AJ1020" s="388"/>
      <c r="AK1020" s="388"/>
      <c r="AL1020" s="388"/>
      <c r="AM1020" s="388"/>
      <c r="AN1020" s="388"/>
    </row>
    <row r="1021" spans="1:40" s="9" customFormat="1" ht="12" customHeight="1">
      <c r="A1021" s="389" t="s">
        <v>256</v>
      </c>
      <c r="B1021" s="362"/>
      <c r="C1021" s="362"/>
      <c r="D1021" s="362"/>
      <c r="E1021" s="362"/>
      <c r="F1021" s="362"/>
      <c r="G1021" s="378"/>
      <c r="H1021" s="378"/>
      <c r="I1021" s="378"/>
      <c r="J1021" s="378"/>
      <c r="K1021" s="378"/>
      <c r="L1021" s="378"/>
      <c r="M1021" s="378"/>
      <c r="N1021" s="378"/>
      <c r="O1021" s="378"/>
      <c r="P1021" s="378"/>
      <c r="Q1021" s="378"/>
      <c r="R1021" s="378"/>
      <c r="S1021" s="378"/>
      <c r="T1021" s="378"/>
      <c r="U1021" s="378"/>
      <c r="V1021" s="378"/>
      <c r="W1021" s="378"/>
      <c r="X1021" s="378"/>
      <c r="Y1021" s="378"/>
      <c r="Z1021" s="469"/>
      <c r="AA1021" s="388">
        <v>262.3</v>
      </c>
      <c r="AB1021" s="388">
        <v>276.5</v>
      </c>
      <c r="AC1021" s="388">
        <v>290.3</v>
      </c>
      <c r="AD1021" s="388">
        <v>304.89999999999998</v>
      </c>
      <c r="AE1021" s="388">
        <v>320.10000000000002</v>
      </c>
      <c r="AF1021" s="388"/>
      <c r="AG1021" s="388"/>
      <c r="AH1021" s="388"/>
      <c r="AI1021" s="388"/>
      <c r="AJ1021" s="388"/>
      <c r="AK1021" s="388"/>
      <c r="AL1021" s="388"/>
      <c r="AM1021" s="388"/>
      <c r="AN1021" s="388"/>
    </row>
    <row r="1022" spans="1:40" s="9" customFormat="1" ht="12" customHeight="1">
      <c r="A1022" s="389" t="s">
        <v>257</v>
      </c>
      <c r="B1022" s="362"/>
      <c r="C1022" s="362"/>
      <c r="D1022" s="362"/>
      <c r="E1022" s="362"/>
      <c r="F1022" s="362"/>
      <c r="G1022" s="378"/>
      <c r="H1022" s="378"/>
      <c r="I1022" s="378"/>
      <c r="J1022" s="378"/>
      <c r="K1022" s="378"/>
      <c r="L1022" s="378"/>
      <c r="M1022" s="378"/>
      <c r="N1022" s="378"/>
      <c r="O1022" s="378"/>
      <c r="P1022" s="378"/>
      <c r="Q1022" s="378"/>
      <c r="R1022" s="378"/>
      <c r="S1022" s="378"/>
      <c r="T1022" s="378"/>
      <c r="U1022" s="378"/>
      <c r="V1022" s="378"/>
      <c r="W1022" s="378"/>
      <c r="X1022" s="378"/>
      <c r="Y1022" s="378"/>
      <c r="Z1022" s="469"/>
      <c r="AA1022" s="388">
        <v>753.5</v>
      </c>
      <c r="AB1022" s="388">
        <v>791.2</v>
      </c>
      <c r="AC1022" s="388">
        <v>830.8</v>
      </c>
      <c r="AD1022" s="388">
        <v>872.3</v>
      </c>
      <c r="AE1022" s="388">
        <v>915.9</v>
      </c>
      <c r="AF1022" s="388"/>
      <c r="AG1022" s="388"/>
      <c r="AH1022" s="388"/>
      <c r="AI1022" s="388"/>
      <c r="AJ1022" s="388"/>
      <c r="AK1022" s="388"/>
      <c r="AL1022" s="388"/>
      <c r="AM1022" s="388"/>
      <c r="AN1022" s="388"/>
    </row>
    <row r="1023" spans="1:40" s="9" customFormat="1" ht="12" customHeight="1">
      <c r="A1023" s="389" t="s">
        <v>258</v>
      </c>
      <c r="B1023" s="362"/>
      <c r="C1023" s="362"/>
      <c r="D1023" s="362"/>
      <c r="E1023" s="362"/>
      <c r="F1023" s="362"/>
      <c r="G1023" s="378"/>
      <c r="H1023" s="378"/>
      <c r="I1023" s="378"/>
      <c r="J1023" s="378"/>
      <c r="K1023" s="378"/>
      <c r="L1023" s="378"/>
      <c r="M1023" s="378"/>
      <c r="N1023" s="378"/>
      <c r="O1023" s="378"/>
      <c r="P1023" s="378"/>
      <c r="Q1023" s="378"/>
      <c r="R1023" s="378"/>
      <c r="S1023" s="378"/>
      <c r="T1023" s="378"/>
      <c r="U1023" s="378"/>
      <c r="V1023" s="378"/>
      <c r="W1023" s="378"/>
      <c r="X1023" s="378"/>
      <c r="Y1023" s="378"/>
      <c r="Z1023" s="469"/>
      <c r="AA1023" s="388">
        <v>5</v>
      </c>
      <c r="AB1023" s="388">
        <v>5</v>
      </c>
      <c r="AC1023" s="388">
        <v>5</v>
      </c>
      <c r="AD1023" s="388">
        <v>5</v>
      </c>
      <c r="AE1023" s="388">
        <v>5</v>
      </c>
      <c r="AF1023" s="388"/>
      <c r="AG1023" s="388"/>
      <c r="AH1023" s="388"/>
      <c r="AI1023" s="388"/>
      <c r="AJ1023" s="388"/>
      <c r="AK1023" s="388"/>
      <c r="AL1023" s="388"/>
      <c r="AM1023" s="388"/>
      <c r="AN1023" s="388"/>
    </row>
    <row r="1024" spans="1:40" s="9" customFormat="1" ht="12" customHeight="1">
      <c r="A1024" s="389" t="s">
        <v>259</v>
      </c>
      <c r="B1024" s="362"/>
      <c r="C1024" s="362"/>
      <c r="D1024" s="362"/>
      <c r="E1024" s="362"/>
      <c r="F1024" s="362"/>
      <c r="G1024" s="378"/>
      <c r="H1024" s="378"/>
      <c r="I1024" s="378"/>
      <c r="J1024" s="378"/>
      <c r="K1024" s="378"/>
      <c r="L1024" s="378"/>
      <c r="M1024" s="378"/>
      <c r="N1024" s="378"/>
      <c r="O1024" s="378"/>
      <c r="P1024" s="378"/>
      <c r="Q1024" s="378"/>
      <c r="R1024" s="378"/>
      <c r="S1024" s="378"/>
      <c r="T1024" s="378"/>
      <c r="U1024" s="378"/>
      <c r="V1024" s="378"/>
      <c r="W1024" s="378"/>
      <c r="X1024" s="378"/>
      <c r="Y1024" s="378"/>
      <c r="Z1024" s="469"/>
      <c r="AA1024" s="388"/>
      <c r="AB1024" s="388"/>
      <c r="AC1024" s="388"/>
      <c r="AD1024" s="388"/>
      <c r="AE1024" s="388"/>
      <c r="AF1024" s="388"/>
      <c r="AG1024" s="388"/>
      <c r="AH1024" s="388"/>
      <c r="AI1024" s="388"/>
      <c r="AJ1024" s="388"/>
      <c r="AK1024" s="388"/>
      <c r="AL1024" s="388"/>
      <c r="AM1024" s="388"/>
      <c r="AN1024" s="388"/>
    </row>
    <row r="1025" spans="1:40" s="9" customFormat="1" ht="12" customHeight="1">
      <c r="A1025" s="389"/>
      <c r="B1025" s="362"/>
      <c r="C1025" s="362"/>
      <c r="D1025" s="362"/>
      <c r="E1025" s="362"/>
      <c r="F1025" s="362"/>
      <c r="G1025" s="378"/>
      <c r="H1025" s="378"/>
      <c r="I1025" s="378"/>
      <c r="J1025" s="378"/>
      <c r="K1025" s="378"/>
      <c r="L1025" s="378"/>
      <c r="M1025" s="378"/>
      <c r="N1025" s="378"/>
      <c r="O1025" s="378"/>
      <c r="P1025" s="378"/>
      <c r="Q1025" s="378"/>
      <c r="R1025" s="378"/>
      <c r="S1025" s="378"/>
      <c r="T1025" s="378"/>
      <c r="U1025" s="378"/>
      <c r="V1025" s="378"/>
      <c r="W1025" s="378"/>
      <c r="X1025" s="378"/>
      <c r="Y1025" s="378"/>
      <c r="Z1025" s="469"/>
      <c r="AA1025" s="388"/>
      <c r="AB1025" s="388"/>
      <c r="AC1025" s="388"/>
      <c r="AD1025" s="388"/>
      <c r="AE1025" s="388"/>
      <c r="AF1025" s="388"/>
      <c r="AG1025" s="388"/>
      <c r="AH1025" s="388"/>
      <c r="AI1025" s="388"/>
      <c r="AJ1025" s="388"/>
      <c r="AK1025" s="388"/>
      <c r="AL1025" s="388"/>
      <c r="AM1025" s="388"/>
      <c r="AN1025" s="388"/>
    </row>
    <row r="1026" spans="1:40" s="9" customFormat="1" ht="12" customHeight="1">
      <c r="A1026" s="376" t="s">
        <v>278</v>
      </c>
      <c r="B1026" s="362"/>
      <c r="C1026" s="362"/>
      <c r="D1026" s="362"/>
      <c r="E1026" s="362"/>
      <c r="F1026" s="362"/>
      <c r="G1026" s="378"/>
      <c r="H1026" s="378"/>
      <c r="I1026" s="378"/>
      <c r="J1026" s="378"/>
      <c r="K1026" s="378"/>
      <c r="L1026" s="378"/>
      <c r="M1026" s="378"/>
      <c r="N1026" s="378"/>
      <c r="O1026" s="378"/>
      <c r="P1026" s="378"/>
      <c r="Q1026" s="378"/>
      <c r="R1026" s="378"/>
      <c r="S1026" s="378"/>
      <c r="T1026" s="378"/>
      <c r="U1026" s="378"/>
      <c r="V1026" s="378"/>
      <c r="W1026" s="378"/>
      <c r="X1026" s="378"/>
      <c r="Y1026" s="378"/>
      <c r="Z1026" s="469"/>
      <c r="AA1026" s="388">
        <v>3255.3</v>
      </c>
      <c r="AB1026" s="388">
        <v>3521.3</v>
      </c>
      <c r="AC1026" s="388">
        <v>3808.4</v>
      </c>
      <c r="AD1026" s="388">
        <v>4119.6000000000004</v>
      </c>
      <c r="AE1026" s="388">
        <v>4454.3</v>
      </c>
      <c r="AF1026" s="388"/>
      <c r="AG1026" s="388"/>
      <c r="AH1026" s="388"/>
      <c r="AI1026" s="388"/>
      <c r="AJ1026" s="388"/>
      <c r="AK1026" s="388"/>
      <c r="AL1026" s="388"/>
      <c r="AM1026" s="388"/>
      <c r="AN1026" s="388"/>
    </row>
    <row r="1027" spans="1:40" s="9" customFormat="1" ht="12" customHeight="1">
      <c r="A1027" s="389" t="s">
        <v>256</v>
      </c>
      <c r="B1027" s="362"/>
      <c r="C1027" s="362"/>
      <c r="D1027" s="362"/>
      <c r="E1027" s="362"/>
      <c r="F1027" s="362"/>
      <c r="G1027" s="378"/>
      <c r="H1027" s="378"/>
      <c r="I1027" s="378"/>
      <c r="J1027" s="378"/>
      <c r="K1027" s="378"/>
      <c r="L1027" s="378"/>
      <c r="M1027" s="378"/>
      <c r="N1027" s="378"/>
      <c r="O1027" s="378"/>
      <c r="P1027" s="378"/>
      <c r="Q1027" s="378"/>
      <c r="R1027" s="378"/>
      <c r="S1027" s="378"/>
      <c r="T1027" s="378"/>
      <c r="U1027" s="378"/>
      <c r="V1027" s="378"/>
      <c r="W1027" s="378"/>
      <c r="X1027" s="378"/>
      <c r="Y1027" s="378"/>
      <c r="Z1027" s="469"/>
      <c r="AA1027" s="388">
        <v>208.2</v>
      </c>
      <c r="AB1027" s="388">
        <v>218.7</v>
      </c>
      <c r="AC1027" s="388">
        <v>229.6</v>
      </c>
      <c r="AD1027" s="388">
        <v>241.1</v>
      </c>
      <c r="AE1027" s="388">
        <v>253.1</v>
      </c>
      <c r="AF1027" s="388"/>
      <c r="AG1027" s="388"/>
      <c r="AH1027" s="388"/>
      <c r="AI1027" s="388"/>
      <c r="AJ1027" s="388"/>
      <c r="AK1027" s="388"/>
      <c r="AL1027" s="388"/>
      <c r="AM1027" s="388"/>
      <c r="AN1027" s="388"/>
    </row>
    <row r="1028" spans="1:40" s="9" customFormat="1" ht="12" customHeight="1">
      <c r="A1028" s="389" t="s">
        <v>257</v>
      </c>
      <c r="B1028" s="362"/>
      <c r="C1028" s="362"/>
      <c r="D1028" s="362"/>
      <c r="E1028" s="362"/>
      <c r="F1028" s="362"/>
      <c r="G1028" s="378"/>
      <c r="H1028" s="378"/>
      <c r="I1028" s="378"/>
      <c r="J1028" s="378"/>
      <c r="K1028" s="378"/>
      <c r="L1028" s="378"/>
      <c r="M1028" s="378"/>
      <c r="N1028" s="378"/>
      <c r="O1028" s="378"/>
      <c r="P1028" s="378"/>
      <c r="Q1028" s="378"/>
      <c r="R1028" s="378"/>
      <c r="S1028" s="378"/>
      <c r="T1028" s="378"/>
      <c r="U1028" s="378"/>
      <c r="V1028" s="378"/>
      <c r="W1028" s="378"/>
      <c r="X1028" s="378"/>
      <c r="Y1028" s="378"/>
      <c r="Z1028" s="469"/>
      <c r="AA1028" s="388">
        <v>1563.4</v>
      </c>
      <c r="AB1028" s="388">
        <v>1610.3</v>
      </c>
      <c r="AC1028" s="388">
        <v>1658.7</v>
      </c>
      <c r="AD1028" s="388">
        <v>1708.4</v>
      </c>
      <c r="AE1028" s="388">
        <v>1759.7</v>
      </c>
      <c r="AF1028" s="388"/>
      <c r="AG1028" s="388"/>
      <c r="AH1028" s="388"/>
      <c r="AI1028" s="388"/>
      <c r="AJ1028" s="388"/>
      <c r="AK1028" s="388"/>
      <c r="AL1028" s="388"/>
      <c r="AM1028" s="388"/>
      <c r="AN1028" s="388"/>
    </row>
    <row r="1029" spans="1:40" s="9" customFormat="1" ht="12" customHeight="1">
      <c r="A1029" s="389" t="s">
        <v>258</v>
      </c>
      <c r="B1029" s="362"/>
      <c r="C1029" s="362"/>
      <c r="D1029" s="362"/>
      <c r="E1029" s="362"/>
      <c r="F1029" s="362"/>
      <c r="G1029" s="378"/>
      <c r="H1029" s="378"/>
      <c r="I1029" s="378"/>
      <c r="J1029" s="378"/>
      <c r="K1029" s="378"/>
      <c r="L1029" s="378"/>
      <c r="M1029" s="378"/>
      <c r="N1029" s="378"/>
      <c r="O1029" s="378"/>
      <c r="P1029" s="378"/>
      <c r="Q1029" s="378"/>
      <c r="R1029" s="378"/>
      <c r="S1029" s="378"/>
      <c r="T1029" s="378"/>
      <c r="U1029" s="378"/>
      <c r="V1029" s="378"/>
      <c r="W1029" s="378"/>
      <c r="X1029" s="378"/>
      <c r="Y1029" s="378"/>
      <c r="Z1029" s="469"/>
      <c r="AA1029" s="388">
        <v>4</v>
      </c>
      <c r="AB1029" s="388">
        <v>3</v>
      </c>
      <c r="AC1029" s="388">
        <v>3</v>
      </c>
      <c r="AD1029" s="388">
        <v>3</v>
      </c>
      <c r="AE1029" s="388">
        <v>3</v>
      </c>
      <c r="AF1029" s="388"/>
      <c r="AG1029" s="388"/>
      <c r="AH1029" s="388"/>
      <c r="AI1029" s="388"/>
      <c r="AJ1029" s="388"/>
      <c r="AK1029" s="388"/>
      <c r="AL1029" s="388"/>
      <c r="AM1029" s="388"/>
      <c r="AN1029" s="388"/>
    </row>
    <row r="1030" spans="1:40" s="9" customFormat="1" ht="12" customHeight="1">
      <c r="A1030" s="389" t="s">
        <v>259</v>
      </c>
      <c r="B1030" s="362"/>
      <c r="C1030" s="362"/>
      <c r="D1030" s="362"/>
      <c r="E1030" s="362"/>
      <c r="F1030" s="362"/>
      <c r="G1030" s="378"/>
      <c r="H1030" s="378"/>
      <c r="I1030" s="378"/>
      <c r="J1030" s="378"/>
      <c r="K1030" s="378"/>
      <c r="L1030" s="378"/>
      <c r="M1030" s="378"/>
      <c r="N1030" s="378"/>
      <c r="O1030" s="378"/>
      <c r="P1030" s="378"/>
      <c r="Q1030" s="378"/>
      <c r="R1030" s="378"/>
      <c r="S1030" s="378"/>
      <c r="T1030" s="378"/>
      <c r="U1030" s="378"/>
      <c r="V1030" s="378"/>
      <c r="W1030" s="378"/>
      <c r="X1030" s="378"/>
      <c r="Y1030" s="378"/>
      <c r="Z1030" s="469"/>
      <c r="AA1030" s="388"/>
      <c r="AB1030" s="388"/>
      <c r="AC1030" s="388"/>
      <c r="AD1030" s="388"/>
      <c r="AE1030" s="388"/>
      <c r="AF1030" s="388"/>
      <c r="AG1030" s="388"/>
      <c r="AH1030" s="388"/>
      <c r="AI1030" s="388"/>
      <c r="AJ1030" s="388"/>
      <c r="AK1030" s="388"/>
      <c r="AL1030" s="388"/>
      <c r="AM1030" s="388"/>
      <c r="AN1030" s="388"/>
    </row>
    <row r="1031" spans="1:40" s="9" customFormat="1" ht="12" customHeight="1">
      <c r="A1031" s="389"/>
      <c r="B1031" s="362"/>
      <c r="C1031" s="362"/>
      <c r="D1031" s="362"/>
      <c r="E1031" s="362"/>
      <c r="F1031" s="362"/>
      <c r="G1031" s="378"/>
      <c r="H1031" s="378"/>
      <c r="I1031" s="378"/>
      <c r="J1031" s="378"/>
      <c r="K1031" s="378"/>
      <c r="L1031" s="378"/>
      <c r="M1031" s="378"/>
      <c r="N1031" s="378"/>
      <c r="O1031" s="378"/>
      <c r="P1031" s="378"/>
      <c r="Q1031" s="378"/>
      <c r="R1031" s="378"/>
      <c r="S1031" s="378"/>
      <c r="T1031" s="378"/>
      <c r="U1031" s="378"/>
      <c r="V1031" s="378"/>
      <c r="W1031" s="378"/>
      <c r="X1031" s="378"/>
      <c r="Y1031" s="378"/>
      <c r="Z1031" s="469"/>
      <c r="AA1031" s="388"/>
      <c r="AB1031" s="388"/>
      <c r="AC1031" s="388"/>
      <c r="AD1031" s="388"/>
      <c r="AE1031" s="388"/>
      <c r="AF1031" s="388"/>
      <c r="AG1031" s="388"/>
      <c r="AH1031" s="388"/>
      <c r="AI1031" s="388"/>
      <c r="AJ1031" s="388"/>
      <c r="AK1031" s="388"/>
      <c r="AL1031" s="388"/>
      <c r="AM1031" s="388"/>
      <c r="AN1031" s="388"/>
    </row>
    <row r="1032" spans="1:40" s="9" customFormat="1" ht="12" customHeight="1">
      <c r="A1032" s="376" t="s">
        <v>293</v>
      </c>
      <c r="B1032" s="362"/>
      <c r="C1032" s="362"/>
      <c r="D1032" s="362"/>
      <c r="E1032" s="362"/>
      <c r="F1032" s="362"/>
      <c r="G1032" s="378"/>
      <c r="H1032" s="378"/>
      <c r="I1032" s="378"/>
      <c r="J1032" s="378"/>
      <c r="K1032" s="378"/>
      <c r="L1032" s="378"/>
      <c r="M1032" s="378"/>
      <c r="N1032" s="378"/>
      <c r="O1032" s="378"/>
      <c r="P1032" s="378"/>
      <c r="Q1032" s="378"/>
      <c r="R1032" s="378"/>
      <c r="S1032" s="378"/>
      <c r="T1032" s="378"/>
      <c r="U1032" s="378"/>
      <c r="V1032" s="378"/>
      <c r="W1032" s="378"/>
      <c r="X1032" s="378"/>
      <c r="Y1032" s="378"/>
      <c r="Z1032" s="469"/>
      <c r="AA1032" s="388">
        <v>39591.599999999999</v>
      </c>
      <c r="AB1032" s="388">
        <v>52041.4</v>
      </c>
      <c r="AC1032" s="388">
        <v>55155.5</v>
      </c>
      <c r="AD1032" s="388">
        <v>58977.2</v>
      </c>
      <c r="AE1032" s="388">
        <v>62852.2</v>
      </c>
      <c r="AF1032" s="388"/>
      <c r="AG1032" s="388"/>
      <c r="AH1032" s="388"/>
      <c r="AI1032" s="388"/>
      <c r="AJ1032" s="388"/>
      <c r="AK1032" s="388"/>
      <c r="AL1032" s="388"/>
      <c r="AM1032" s="388"/>
      <c r="AN1032" s="388"/>
    </row>
    <row r="1033" spans="1:40" s="9" customFormat="1" ht="12" customHeight="1">
      <c r="A1033" s="389" t="s">
        <v>294</v>
      </c>
      <c r="B1033" s="362"/>
      <c r="C1033" s="362"/>
      <c r="D1033" s="362"/>
      <c r="E1033" s="362"/>
      <c r="F1033" s="362"/>
      <c r="G1033" s="378"/>
      <c r="H1033" s="378"/>
      <c r="I1033" s="378"/>
      <c r="J1033" s="378"/>
      <c r="K1033" s="378"/>
      <c r="L1033" s="378"/>
      <c r="M1033" s="378"/>
      <c r="N1033" s="378"/>
      <c r="O1033" s="378"/>
      <c r="P1033" s="378"/>
      <c r="Q1033" s="378"/>
      <c r="R1033" s="378"/>
      <c r="S1033" s="378"/>
      <c r="T1033" s="378"/>
      <c r="U1033" s="378"/>
      <c r="V1033" s="378"/>
      <c r="W1033" s="378"/>
      <c r="X1033" s="378"/>
      <c r="Y1033" s="378"/>
      <c r="Z1033" s="469"/>
      <c r="AA1033" s="388">
        <v>257.39999999999998</v>
      </c>
      <c r="AB1033" s="388">
        <v>279.10000000000002</v>
      </c>
      <c r="AC1033" s="388">
        <v>288</v>
      </c>
      <c r="AD1033" s="388">
        <v>297.8</v>
      </c>
      <c r="AE1033" s="388">
        <v>307.2</v>
      </c>
      <c r="AF1033" s="388"/>
      <c r="AG1033" s="388"/>
      <c r="AH1033" s="388"/>
      <c r="AI1033" s="388"/>
      <c r="AJ1033" s="388"/>
      <c r="AK1033" s="388"/>
      <c r="AL1033" s="388"/>
      <c r="AM1033" s="388"/>
      <c r="AN1033" s="388"/>
    </row>
    <row r="1034" spans="1:40" s="9" customFormat="1" ht="12" customHeight="1">
      <c r="A1034" s="389" t="s">
        <v>295</v>
      </c>
      <c r="B1034" s="362"/>
      <c r="C1034" s="362"/>
      <c r="D1034" s="362"/>
      <c r="E1034" s="362"/>
      <c r="F1034" s="362"/>
      <c r="G1034" s="378"/>
      <c r="H1034" s="378"/>
      <c r="I1034" s="378"/>
      <c r="J1034" s="378"/>
      <c r="K1034" s="378"/>
      <c r="L1034" s="378"/>
      <c r="M1034" s="378"/>
      <c r="N1034" s="378"/>
      <c r="O1034" s="378"/>
      <c r="P1034" s="378"/>
      <c r="Q1034" s="378"/>
      <c r="R1034" s="378"/>
      <c r="S1034" s="378"/>
      <c r="T1034" s="378"/>
      <c r="U1034" s="378"/>
      <c r="V1034" s="378"/>
      <c r="W1034" s="378"/>
      <c r="X1034" s="378"/>
      <c r="Y1034" s="378"/>
      <c r="Z1034" s="469"/>
      <c r="AA1034" s="388">
        <v>15384.3</v>
      </c>
      <c r="AB1034" s="388">
        <v>18648.5</v>
      </c>
      <c r="AC1034" s="388">
        <v>19154.3</v>
      </c>
      <c r="AD1034" s="388">
        <v>19804.8</v>
      </c>
      <c r="AE1034" s="388">
        <v>20460.599999999999</v>
      </c>
      <c r="AF1034" s="388"/>
      <c r="AG1034" s="388"/>
      <c r="AH1034" s="388"/>
      <c r="AI1034" s="388"/>
      <c r="AJ1034" s="388"/>
      <c r="AK1034" s="388"/>
      <c r="AL1034" s="388"/>
      <c r="AM1034" s="388"/>
      <c r="AN1034" s="388"/>
    </row>
    <row r="1035" spans="1:40" s="9" customFormat="1" ht="12" customHeight="1">
      <c r="A1035" s="389" t="s">
        <v>296</v>
      </c>
      <c r="B1035" s="362"/>
      <c r="C1035" s="362"/>
      <c r="D1035" s="362"/>
      <c r="E1035" s="362"/>
      <c r="F1035" s="362"/>
      <c r="G1035" s="378"/>
      <c r="H1035" s="378"/>
      <c r="I1035" s="378"/>
      <c r="J1035" s="378"/>
      <c r="K1035" s="378"/>
      <c r="L1035" s="378"/>
      <c r="M1035" s="378"/>
      <c r="N1035" s="378"/>
      <c r="O1035" s="378"/>
      <c r="P1035" s="378"/>
      <c r="Q1035" s="378"/>
      <c r="R1035" s="378"/>
      <c r="S1035" s="378"/>
      <c r="T1035" s="378"/>
      <c r="U1035" s="378"/>
      <c r="V1035" s="378"/>
      <c r="W1035" s="378"/>
      <c r="X1035" s="378"/>
      <c r="Y1035" s="378"/>
      <c r="Z1035" s="469"/>
      <c r="AA1035" s="388">
        <v>6.2</v>
      </c>
      <c r="AB1035" s="388">
        <v>21.2</v>
      </c>
      <c r="AC1035" s="388">
        <v>2.7</v>
      </c>
      <c r="AD1035" s="388">
        <v>3.4</v>
      </c>
      <c r="AE1035" s="388">
        <v>3.3</v>
      </c>
      <c r="AF1035" s="388"/>
      <c r="AG1035" s="388"/>
      <c r="AH1035" s="388"/>
      <c r="AI1035" s="388"/>
      <c r="AJ1035" s="388"/>
      <c r="AK1035" s="388"/>
      <c r="AL1035" s="388"/>
      <c r="AM1035" s="388"/>
      <c r="AN1035" s="388"/>
    </row>
    <row r="1036" spans="1:40" s="9" customFormat="1" ht="12" customHeight="1">
      <c r="A1036" s="389" t="s">
        <v>259</v>
      </c>
      <c r="B1036" s="362"/>
      <c r="C1036" s="362"/>
      <c r="D1036" s="362"/>
      <c r="E1036" s="362"/>
      <c r="F1036" s="362"/>
      <c r="G1036" s="378"/>
      <c r="H1036" s="378"/>
      <c r="I1036" s="378"/>
      <c r="J1036" s="378"/>
      <c r="K1036" s="378"/>
      <c r="L1036" s="378"/>
      <c r="M1036" s="378"/>
      <c r="N1036" s="378"/>
      <c r="O1036" s="378"/>
      <c r="P1036" s="378"/>
      <c r="Q1036" s="378"/>
      <c r="R1036" s="378"/>
      <c r="S1036" s="378"/>
      <c r="T1036" s="378"/>
      <c r="U1036" s="378"/>
      <c r="V1036" s="378"/>
      <c r="W1036" s="378"/>
      <c r="X1036" s="378"/>
      <c r="Y1036" s="378"/>
      <c r="Z1036" s="469"/>
      <c r="AA1036" s="388">
        <v>14.4</v>
      </c>
      <c r="AB1036" s="388">
        <v>31.4</v>
      </c>
      <c r="AC1036" s="388">
        <v>6</v>
      </c>
      <c r="AD1036" s="388">
        <v>6.9</v>
      </c>
      <c r="AE1036" s="388">
        <v>6.6</v>
      </c>
      <c r="AF1036" s="388"/>
      <c r="AG1036" s="388"/>
      <c r="AH1036" s="388"/>
      <c r="AI1036" s="388"/>
      <c r="AJ1036" s="388"/>
      <c r="AK1036" s="388"/>
      <c r="AL1036" s="388"/>
      <c r="AM1036" s="388"/>
      <c r="AN1036" s="388"/>
    </row>
    <row r="1037" spans="1:40" s="9" customFormat="1" ht="12" customHeight="1">
      <c r="A1037" s="389" t="s">
        <v>297</v>
      </c>
      <c r="B1037" s="362"/>
      <c r="C1037" s="362"/>
      <c r="D1037" s="362"/>
      <c r="E1037" s="362"/>
      <c r="F1037" s="362"/>
      <c r="G1037" s="378"/>
      <c r="H1037" s="378"/>
      <c r="I1037" s="378"/>
      <c r="J1037" s="378"/>
      <c r="K1037" s="378"/>
      <c r="L1037" s="378"/>
      <c r="M1037" s="378"/>
      <c r="N1037" s="378"/>
      <c r="O1037" s="378"/>
      <c r="P1037" s="378"/>
      <c r="Q1037" s="378"/>
      <c r="R1037" s="378"/>
      <c r="S1037" s="378"/>
      <c r="T1037" s="378"/>
      <c r="U1037" s="378"/>
      <c r="V1037" s="378"/>
      <c r="W1037" s="378"/>
      <c r="X1037" s="378"/>
      <c r="Y1037" s="378"/>
      <c r="Z1037" s="469"/>
      <c r="AA1037" s="388"/>
      <c r="AB1037" s="388"/>
      <c r="AC1037" s="388"/>
      <c r="AD1037" s="388"/>
      <c r="AE1037" s="388"/>
      <c r="AF1037" s="388"/>
      <c r="AG1037" s="388"/>
      <c r="AH1037" s="388"/>
      <c r="AI1037" s="388"/>
      <c r="AJ1037" s="388"/>
      <c r="AK1037" s="388"/>
      <c r="AL1037" s="388"/>
      <c r="AM1037" s="388"/>
      <c r="AN1037" s="388"/>
    </row>
    <row r="1038" spans="1:40" s="9" customFormat="1" ht="12" customHeight="1">
      <c r="A1038" s="389"/>
      <c r="B1038" s="362"/>
      <c r="C1038" s="362"/>
      <c r="D1038" s="362"/>
      <c r="E1038" s="362"/>
      <c r="F1038" s="362"/>
      <c r="G1038" s="378"/>
      <c r="H1038" s="378"/>
      <c r="I1038" s="378"/>
      <c r="J1038" s="378"/>
      <c r="K1038" s="378"/>
      <c r="L1038" s="378"/>
      <c r="M1038" s="378"/>
      <c r="N1038" s="378"/>
      <c r="O1038" s="378"/>
      <c r="P1038" s="378"/>
      <c r="Q1038" s="378"/>
      <c r="R1038" s="378"/>
      <c r="S1038" s="378"/>
      <c r="T1038" s="378"/>
      <c r="U1038" s="378"/>
      <c r="V1038" s="378"/>
      <c r="W1038" s="378"/>
      <c r="X1038" s="378"/>
      <c r="Y1038" s="378"/>
      <c r="Z1038" s="469"/>
      <c r="AA1038" s="388"/>
      <c r="AB1038" s="388"/>
      <c r="AC1038" s="388"/>
      <c r="AD1038" s="388"/>
      <c r="AE1038" s="388"/>
      <c r="AF1038" s="388"/>
      <c r="AG1038" s="388"/>
      <c r="AH1038" s="388"/>
      <c r="AI1038" s="388"/>
      <c r="AJ1038" s="388"/>
      <c r="AK1038" s="388"/>
      <c r="AL1038" s="388"/>
      <c r="AM1038" s="388"/>
      <c r="AN1038" s="388"/>
    </row>
    <row r="1039" spans="1:40" s="9" customFormat="1" ht="12" customHeight="1">
      <c r="A1039" s="376" t="s">
        <v>284</v>
      </c>
      <c r="B1039" s="362"/>
      <c r="C1039" s="362"/>
      <c r="D1039" s="362"/>
      <c r="E1039" s="362"/>
      <c r="F1039" s="362"/>
      <c r="G1039" s="378"/>
      <c r="H1039" s="378"/>
      <c r="I1039" s="378"/>
      <c r="J1039" s="378"/>
      <c r="K1039" s="378"/>
      <c r="L1039" s="378"/>
      <c r="M1039" s="378"/>
      <c r="N1039" s="378"/>
      <c r="O1039" s="378"/>
      <c r="P1039" s="378"/>
      <c r="Q1039" s="378"/>
      <c r="R1039" s="378"/>
      <c r="S1039" s="378"/>
      <c r="T1039" s="378"/>
      <c r="U1039" s="378"/>
      <c r="V1039" s="378"/>
      <c r="W1039" s="378"/>
      <c r="X1039" s="378"/>
      <c r="Y1039" s="378"/>
      <c r="Z1039" s="469"/>
      <c r="AA1039" s="388">
        <v>32351.599999999999</v>
      </c>
      <c r="AB1039" s="388">
        <v>35334.400000000001</v>
      </c>
      <c r="AC1039" s="388">
        <v>38218.800000000003</v>
      </c>
      <c r="AD1039" s="388">
        <v>41606.699999999997</v>
      </c>
      <c r="AE1039" s="388">
        <v>45301</v>
      </c>
      <c r="AF1039" s="388"/>
      <c r="AG1039" s="388"/>
      <c r="AH1039" s="388"/>
      <c r="AI1039" s="388"/>
      <c r="AJ1039" s="388"/>
      <c r="AK1039" s="388"/>
      <c r="AL1039" s="388"/>
      <c r="AM1039" s="388"/>
      <c r="AN1039" s="388"/>
    </row>
    <row r="1040" spans="1:40" s="9" customFormat="1" ht="12" customHeight="1">
      <c r="A1040" s="389" t="s">
        <v>256</v>
      </c>
      <c r="B1040" s="362"/>
      <c r="C1040" s="362"/>
      <c r="D1040" s="362"/>
      <c r="E1040" s="362"/>
      <c r="F1040" s="362"/>
      <c r="G1040" s="378"/>
      <c r="H1040" s="378"/>
      <c r="I1040" s="378"/>
      <c r="J1040" s="378"/>
      <c r="K1040" s="378"/>
      <c r="L1040" s="378"/>
      <c r="M1040" s="378"/>
      <c r="N1040" s="378"/>
      <c r="O1040" s="378"/>
      <c r="P1040" s="378"/>
      <c r="Q1040" s="378"/>
      <c r="R1040" s="378"/>
      <c r="S1040" s="378"/>
      <c r="T1040" s="378"/>
      <c r="U1040" s="378"/>
      <c r="V1040" s="378"/>
      <c r="W1040" s="378"/>
      <c r="X1040" s="378"/>
      <c r="Y1040" s="378"/>
      <c r="Z1040" s="469"/>
      <c r="AA1040" s="388">
        <v>234.3</v>
      </c>
      <c r="AB1040" s="388">
        <v>245.3</v>
      </c>
      <c r="AC1040" s="388">
        <v>256.10000000000002</v>
      </c>
      <c r="AD1040" s="388">
        <v>267.8</v>
      </c>
      <c r="AE1040" s="388">
        <v>280.2</v>
      </c>
      <c r="AF1040" s="388"/>
      <c r="AG1040" s="388"/>
      <c r="AH1040" s="388"/>
      <c r="AI1040" s="388"/>
      <c r="AJ1040" s="388"/>
      <c r="AK1040" s="388"/>
      <c r="AL1040" s="388"/>
      <c r="AM1040" s="388"/>
      <c r="AN1040" s="388"/>
    </row>
    <row r="1041" spans="1:40" s="9" customFormat="1" ht="12" customHeight="1">
      <c r="A1041" s="389" t="s">
        <v>257</v>
      </c>
      <c r="B1041" s="362"/>
      <c r="C1041" s="362"/>
      <c r="D1041" s="362"/>
      <c r="E1041" s="362"/>
      <c r="F1041" s="362"/>
      <c r="G1041" s="378"/>
      <c r="H1041" s="378"/>
      <c r="I1041" s="378"/>
      <c r="J1041" s="378"/>
      <c r="K1041" s="378"/>
      <c r="L1041" s="378"/>
      <c r="M1041" s="378"/>
      <c r="N1041" s="378"/>
      <c r="O1041" s="378"/>
      <c r="P1041" s="378"/>
      <c r="Q1041" s="378"/>
      <c r="R1041" s="378"/>
      <c r="S1041" s="378"/>
      <c r="T1041" s="378"/>
      <c r="U1041" s="378"/>
      <c r="V1041" s="378"/>
      <c r="W1041" s="378"/>
      <c r="X1041" s="378"/>
      <c r="Y1041" s="378"/>
      <c r="Z1041" s="469"/>
      <c r="AA1041" s="388">
        <v>13806.2</v>
      </c>
      <c r="AB1041" s="388">
        <v>14403.1</v>
      </c>
      <c r="AC1041" s="388">
        <v>14922</v>
      </c>
      <c r="AD1041" s="388">
        <v>15533.7</v>
      </c>
      <c r="AE1041" s="388">
        <v>16165.1</v>
      </c>
      <c r="AF1041" s="388"/>
      <c r="AG1041" s="388"/>
      <c r="AH1041" s="388"/>
      <c r="AI1041" s="388"/>
      <c r="AJ1041" s="388"/>
      <c r="AK1041" s="388"/>
      <c r="AL1041" s="388"/>
      <c r="AM1041" s="388"/>
      <c r="AN1041" s="388"/>
    </row>
    <row r="1042" spans="1:40" s="9" customFormat="1" ht="12" customHeight="1">
      <c r="A1042" s="389" t="s">
        <v>258</v>
      </c>
      <c r="B1042" s="362"/>
      <c r="C1042" s="362"/>
      <c r="D1042" s="362"/>
      <c r="E1042" s="362"/>
      <c r="F1042" s="362"/>
      <c r="G1042" s="378"/>
      <c r="H1042" s="378"/>
      <c r="I1042" s="378"/>
      <c r="J1042" s="378"/>
      <c r="K1042" s="378"/>
      <c r="L1042" s="378"/>
      <c r="M1042" s="378"/>
      <c r="N1042" s="378"/>
      <c r="O1042" s="378"/>
      <c r="P1042" s="378"/>
      <c r="Q1042" s="378"/>
      <c r="R1042" s="378"/>
      <c r="S1042" s="378"/>
      <c r="T1042" s="378"/>
      <c r="U1042" s="378"/>
      <c r="V1042" s="378"/>
      <c r="W1042" s="378"/>
      <c r="X1042" s="378"/>
      <c r="Y1042" s="378"/>
      <c r="Z1042" s="469"/>
      <c r="AA1042" s="388">
        <v>1.6</v>
      </c>
      <c r="AB1042" s="388">
        <v>4.3</v>
      </c>
      <c r="AC1042" s="388">
        <v>3.6</v>
      </c>
      <c r="AD1042" s="388">
        <v>4.0999999999999996</v>
      </c>
      <c r="AE1042" s="388">
        <v>4.0999999999999996</v>
      </c>
      <c r="AF1042" s="388"/>
      <c r="AG1042" s="388"/>
      <c r="AH1042" s="388"/>
      <c r="AI1042" s="388"/>
      <c r="AJ1042" s="388"/>
      <c r="AK1042" s="388"/>
      <c r="AL1042" s="388"/>
      <c r="AM1042" s="388"/>
      <c r="AN1042" s="388"/>
    </row>
    <row r="1043" spans="1:40" s="9" customFormat="1" ht="13.4" customHeight="1">
      <c r="A1043" s="389" t="s">
        <v>259</v>
      </c>
      <c r="B1043" s="394"/>
      <c r="C1043" s="394"/>
      <c r="D1043" s="394"/>
      <c r="E1043" s="394"/>
      <c r="F1043" s="394"/>
      <c r="G1043" s="395"/>
      <c r="H1043" s="395"/>
      <c r="I1043" s="395"/>
      <c r="J1043" s="395"/>
      <c r="K1043" s="395"/>
      <c r="L1043" s="395"/>
      <c r="M1043" s="395"/>
      <c r="N1043" s="395"/>
      <c r="O1043" s="395"/>
      <c r="P1043" s="404"/>
      <c r="Q1043" s="404"/>
      <c r="R1043" s="404"/>
      <c r="S1043" s="404"/>
      <c r="T1043" s="404"/>
      <c r="U1043" s="404"/>
      <c r="V1043" s="378"/>
      <c r="W1043" s="378"/>
      <c r="X1043" s="378"/>
      <c r="Y1043" s="378"/>
      <c r="Z1043" s="469"/>
      <c r="AA1043" s="388">
        <v>8.1</v>
      </c>
      <c r="AB1043" s="388">
        <v>9.1999999999999993</v>
      </c>
      <c r="AC1043" s="388">
        <v>8.1999999999999993</v>
      </c>
      <c r="AD1043" s="388">
        <v>8.9</v>
      </c>
      <c r="AE1043" s="388">
        <v>8.9</v>
      </c>
      <c r="AF1043" s="388"/>
      <c r="AG1043" s="388"/>
      <c r="AH1043" s="388"/>
      <c r="AI1043" s="388"/>
      <c r="AJ1043" s="388"/>
      <c r="AK1043" s="388"/>
      <c r="AL1043" s="388"/>
      <c r="AM1043" s="388"/>
      <c r="AN1043" s="388"/>
    </row>
    <row r="1044" spans="1:40" ht="20.149999999999999" customHeight="1">
      <c r="A1044" s="394"/>
      <c r="V1044" s="404"/>
      <c r="W1044" s="404"/>
      <c r="X1044" s="404"/>
      <c r="Y1044" s="404"/>
      <c r="Z1044" s="470"/>
      <c r="AA1044" s="405"/>
      <c r="AB1044" s="405"/>
      <c r="AC1044" s="405"/>
      <c r="AD1044" s="405"/>
      <c r="AE1044" s="405"/>
      <c r="AF1044" s="405"/>
      <c r="AG1044" s="405"/>
      <c r="AH1044" s="405"/>
      <c r="AI1044" s="405"/>
      <c r="AJ1044" s="405"/>
      <c r="AK1044" s="405"/>
      <c r="AL1044" s="405"/>
      <c r="AM1044" s="405"/>
      <c r="AN1044" s="405"/>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6" tint="0.79998168889431442"/>
  </sheetPr>
  <dimension ref="A1:XER932"/>
  <sheetViews>
    <sheetView zoomScale="85" zoomScaleNormal="85" workbookViewId="0">
      <pane xSplit="1" ySplit="1" topLeftCell="G2" activePane="bottomRight" state="frozen"/>
      <selection pane="topRight" activeCell="AA10" sqref="AA10"/>
      <selection pane="bottomLeft" activeCell="AA10" sqref="AA10"/>
      <selection pane="bottomRight" activeCell="Q21" sqref="Q21"/>
    </sheetView>
  </sheetViews>
  <sheetFormatPr defaultColWidth="8.90625" defaultRowHeight="12.5"/>
  <cols>
    <col min="1" max="1" width="77.90625" style="3" bestFit="1" customWidth="1"/>
    <col min="2" max="10" width="12.1796875" style="30" customWidth="1"/>
    <col min="11" max="11" width="12.1796875" style="713" customWidth="1"/>
    <col min="12" max="18" width="12.1796875" style="30" customWidth="1"/>
    <col min="19" max="19" width="8.08984375" style="3" bestFit="1" customWidth="1"/>
    <col min="20" max="16384" width="8.90625" style="3"/>
  </cols>
  <sheetData>
    <row r="1" spans="1:105" s="11" customFormat="1" ht="15.5">
      <c r="A1" s="132" t="s">
        <v>303</v>
      </c>
      <c r="B1" s="35">
        <v>2012</v>
      </c>
      <c r="C1" s="35">
        <v>2013</v>
      </c>
      <c r="D1" s="35">
        <v>2014</v>
      </c>
      <c r="E1" s="35">
        <v>2015</v>
      </c>
      <c r="F1" s="35">
        <v>2016</v>
      </c>
      <c r="G1" s="35">
        <v>2017</v>
      </c>
      <c r="H1" s="35">
        <v>2018</v>
      </c>
      <c r="I1" s="35">
        <v>2019</v>
      </c>
      <c r="J1" s="35">
        <v>2020</v>
      </c>
      <c r="K1" s="35">
        <v>2021</v>
      </c>
      <c r="L1" s="35">
        <v>2022</v>
      </c>
      <c r="M1" s="851">
        <v>2023</v>
      </c>
      <c r="N1" s="851">
        <v>2024</v>
      </c>
      <c r="O1" s="851">
        <v>2025</v>
      </c>
      <c r="P1" s="851">
        <v>2026</v>
      </c>
      <c r="Q1" s="851">
        <v>2027</v>
      </c>
      <c r="R1" s="851">
        <v>2028</v>
      </c>
    </row>
    <row r="2" spans="1:105" s="11" customFormat="1" ht="15" customHeight="1">
      <c r="A2" s="133" t="s">
        <v>304</v>
      </c>
      <c r="B2" s="37" t="s">
        <v>249</v>
      </c>
      <c r="C2" s="37" t="s">
        <v>249</v>
      </c>
      <c r="D2" s="37" t="s">
        <v>249</v>
      </c>
      <c r="E2" s="37" t="s">
        <v>249</v>
      </c>
      <c r="F2" s="37" t="s">
        <v>249</v>
      </c>
      <c r="G2" s="37" t="s">
        <v>249</v>
      </c>
      <c r="H2" s="37" t="s">
        <v>249</v>
      </c>
      <c r="I2" s="37" t="s">
        <v>249</v>
      </c>
      <c r="J2" s="37" t="s">
        <v>249</v>
      </c>
      <c r="K2" s="37" t="s">
        <v>249</v>
      </c>
      <c r="L2" s="37" t="s">
        <v>249</v>
      </c>
      <c r="M2" s="852" t="s">
        <v>250</v>
      </c>
      <c r="N2" s="852" t="s">
        <v>250</v>
      </c>
      <c r="O2" s="852" t="s">
        <v>251</v>
      </c>
      <c r="P2" s="852" t="s">
        <v>251</v>
      </c>
      <c r="Q2" s="852" t="s">
        <v>251</v>
      </c>
      <c r="R2" s="852" t="s">
        <v>251</v>
      </c>
    </row>
    <row r="3" spans="1:105" s="11" customFormat="1">
      <c r="A3" s="61" t="s">
        <v>305</v>
      </c>
      <c r="B3" s="38" t="s">
        <v>306</v>
      </c>
      <c r="C3" s="38" t="s">
        <v>306</v>
      </c>
      <c r="D3" s="38" t="s">
        <v>306</v>
      </c>
      <c r="E3" s="38" t="s">
        <v>307</v>
      </c>
      <c r="F3" s="38" t="s">
        <v>188</v>
      </c>
      <c r="G3" s="38" t="s">
        <v>178</v>
      </c>
      <c r="H3" s="38" t="s">
        <v>170</v>
      </c>
      <c r="I3" s="38" t="s">
        <v>167</v>
      </c>
      <c r="J3" s="38" t="s">
        <v>160</v>
      </c>
      <c r="K3" s="38" t="s">
        <v>151</v>
      </c>
      <c r="L3" s="38" t="s">
        <v>3</v>
      </c>
      <c r="M3" s="853" t="s">
        <v>915</v>
      </c>
      <c r="N3" s="853" t="s">
        <v>915</v>
      </c>
      <c r="O3" s="853" t="s">
        <v>915</v>
      </c>
      <c r="P3" s="853" t="s">
        <v>915</v>
      </c>
      <c r="Q3" s="853" t="s">
        <v>915</v>
      </c>
      <c r="R3" s="853" t="s">
        <v>915</v>
      </c>
    </row>
    <row r="4" spans="1:105">
      <c r="A4" s="61"/>
      <c r="B4" s="38"/>
      <c r="C4" s="38"/>
      <c r="D4" s="38"/>
      <c r="E4" s="38"/>
      <c r="F4" s="38"/>
      <c r="G4" s="662"/>
      <c r="H4" s="662"/>
      <c r="I4" s="662"/>
      <c r="J4" s="662"/>
      <c r="K4" s="737"/>
      <c r="L4" s="662"/>
      <c r="M4" s="854"/>
      <c r="N4" s="854"/>
      <c r="O4" s="854"/>
      <c r="P4" s="854"/>
      <c r="Q4" s="854"/>
      <c r="R4" s="854"/>
    </row>
    <row r="5" spans="1:105" s="4" customFormat="1" ht="14.5">
      <c r="A5" s="134" t="s">
        <v>308</v>
      </c>
      <c r="B5" s="43">
        <v>9418.9</v>
      </c>
      <c r="C5" s="43">
        <v>9897.5</v>
      </c>
      <c r="D5" s="43">
        <v>11874.9</v>
      </c>
      <c r="E5" s="43">
        <v>11003.1</v>
      </c>
      <c r="F5" s="43">
        <v>10485.5</v>
      </c>
      <c r="G5" s="43">
        <v>11525.1</v>
      </c>
      <c r="H5" s="43">
        <v>14085.1</v>
      </c>
      <c r="I5" s="43">
        <v>13680.5</v>
      </c>
      <c r="J5" s="43">
        <v>12093.3</v>
      </c>
      <c r="K5" s="726">
        <v>13860.4</v>
      </c>
      <c r="L5" s="726">
        <v>18538.2</v>
      </c>
      <c r="M5" s="855">
        <v>20403</v>
      </c>
      <c r="N5" s="855">
        <v>23393.8</v>
      </c>
      <c r="O5" s="855">
        <v>25826.400000000001</v>
      </c>
      <c r="P5" s="855">
        <v>28491.7</v>
      </c>
      <c r="Q5" s="855">
        <v>31360.2</v>
      </c>
      <c r="R5" s="855">
        <v>34745.800000000003</v>
      </c>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row>
    <row r="6" spans="1:105" ht="13">
      <c r="A6" s="61"/>
      <c r="B6" s="44"/>
      <c r="C6" s="44"/>
      <c r="D6" s="44"/>
      <c r="E6" s="333"/>
      <c r="F6" s="333"/>
      <c r="G6" s="333"/>
      <c r="H6" s="333"/>
      <c r="I6" s="333"/>
      <c r="J6" s="43"/>
      <c r="K6" s="43"/>
      <c r="L6" s="43"/>
      <c r="M6" s="778"/>
      <c r="N6" s="778"/>
      <c r="O6" s="778"/>
      <c r="P6" s="778"/>
      <c r="Q6" s="778"/>
      <c r="R6" s="778"/>
    </row>
    <row r="7" spans="1:105" s="4" customFormat="1" ht="14.5">
      <c r="A7" s="134" t="s">
        <v>309</v>
      </c>
      <c r="B7" s="43">
        <v>8219</v>
      </c>
      <c r="C7" s="43">
        <v>8879.6</v>
      </c>
      <c r="D7" s="43">
        <v>10232.1</v>
      </c>
      <c r="E7" s="43">
        <v>9157.6</v>
      </c>
      <c r="F7" s="43">
        <v>8421.6</v>
      </c>
      <c r="G7" s="43">
        <v>9141.4</v>
      </c>
      <c r="H7" s="43">
        <v>10475.9</v>
      </c>
      <c r="I7" s="43">
        <v>10918.1</v>
      </c>
      <c r="J7" s="43">
        <v>9802.1</v>
      </c>
      <c r="K7" s="726">
        <v>11129.4</v>
      </c>
      <c r="L7" s="726">
        <v>16453.599999999999</v>
      </c>
      <c r="M7" s="855">
        <v>16320.7</v>
      </c>
      <c r="N7" s="855">
        <v>18694.8</v>
      </c>
      <c r="O7" s="855">
        <v>20834.5</v>
      </c>
      <c r="P7" s="855">
        <v>23066</v>
      </c>
      <c r="Q7" s="855">
        <v>25321.599999999999</v>
      </c>
      <c r="R7" s="855">
        <v>28233.599999999999</v>
      </c>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row>
    <row r="8" spans="1:105" ht="13">
      <c r="A8" s="61"/>
      <c r="B8" s="44"/>
      <c r="C8" s="44"/>
      <c r="D8" s="44"/>
      <c r="E8" s="333"/>
      <c r="F8" s="333"/>
      <c r="G8" s="333"/>
      <c r="H8" s="333"/>
      <c r="I8" s="333"/>
      <c r="J8" s="43"/>
      <c r="K8" s="45"/>
      <c r="L8" s="45"/>
      <c r="M8" s="778"/>
      <c r="N8" s="778"/>
      <c r="O8" s="778"/>
      <c r="P8" s="778"/>
      <c r="Q8" s="778"/>
      <c r="R8" s="778"/>
    </row>
    <row r="9" spans="1:105" s="4" customFormat="1" ht="14.5">
      <c r="A9" s="135" t="s">
        <v>310</v>
      </c>
      <c r="B9" s="663">
        <v>5629.2</v>
      </c>
      <c r="C9" s="663">
        <v>5848.5</v>
      </c>
      <c r="D9" s="663">
        <v>6778.9</v>
      </c>
      <c r="E9" s="43">
        <v>5894.2</v>
      </c>
      <c r="F9" s="43">
        <v>5286.2</v>
      </c>
      <c r="G9" s="43">
        <v>5317.4</v>
      </c>
      <c r="H9" s="43">
        <v>6119.2</v>
      </c>
      <c r="I9" s="43">
        <v>6070.4</v>
      </c>
      <c r="J9" s="43">
        <f>J10+J12+J17</f>
        <v>5668.6</v>
      </c>
      <c r="K9" s="726">
        <v>6356.1</v>
      </c>
      <c r="L9" s="726">
        <v>11252.6</v>
      </c>
      <c r="M9" s="855">
        <v>10683.3</v>
      </c>
      <c r="N9" s="855">
        <v>12455.6</v>
      </c>
      <c r="O9" s="855">
        <v>12687.9</v>
      </c>
      <c r="P9" s="855">
        <v>13272.4</v>
      </c>
      <c r="Q9" s="855">
        <v>14152.5</v>
      </c>
      <c r="R9" s="855">
        <v>15534.7</v>
      </c>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row>
    <row r="10" spans="1:105" s="5" customFormat="1" ht="14.5">
      <c r="A10" s="319" t="s">
        <v>311</v>
      </c>
      <c r="B10" s="120">
        <v>2645.1</v>
      </c>
      <c r="C10" s="120">
        <v>2808.4</v>
      </c>
      <c r="D10" s="120">
        <v>3195.1</v>
      </c>
      <c r="E10" s="582">
        <v>3037.1</v>
      </c>
      <c r="F10" s="582">
        <v>2844.3</v>
      </c>
      <c r="G10" s="582">
        <v>3093.8</v>
      </c>
      <c r="H10" s="582">
        <v>3101.9</v>
      </c>
      <c r="I10" s="582">
        <v>3211.6</v>
      </c>
      <c r="J10" s="582">
        <v>3517.3</v>
      </c>
      <c r="K10" s="714">
        <v>3467.9</v>
      </c>
      <c r="L10" s="714">
        <v>3652.1</v>
      </c>
      <c r="M10" s="758">
        <v>3868.2</v>
      </c>
      <c r="N10" s="758">
        <v>4341</v>
      </c>
      <c r="O10" s="758">
        <v>4747.3999999999996</v>
      </c>
      <c r="P10" s="758">
        <v>5190.8999999999996</v>
      </c>
      <c r="Q10" s="758">
        <v>5695.4</v>
      </c>
      <c r="R10" s="758">
        <v>6083.1</v>
      </c>
    </row>
    <row r="11" spans="1:105" ht="14.5">
      <c r="A11" s="224" t="s">
        <v>312</v>
      </c>
      <c r="B11" s="44">
        <v>2645.1</v>
      </c>
      <c r="C11" s="44">
        <v>2808.4</v>
      </c>
      <c r="D11" s="44">
        <v>3195.1</v>
      </c>
      <c r="E11" s="44">
        <v>3037.1</v>
      </c>
      <c r="F11" s="44">
        <v>2844.3</v>
      </c>
      <c r="G11" s="44">
        <v>3093.8</v>
      </c>
      <c r="H11" s="44">
        <v>3101.9</v>
      </c>
      <c r="I11" s="44">
        <v>3211.6</v>
      </c>
      <c r="J11" s="44">
        <v>3517.3</v>
      </c>
      <c r="K11" s="714">
        <v>3467.9</v>
      </c>
      <c r="L11" s="714">
        <v>3652.1</v>
      </c>
      <c r="M11" s="758">
        <v>3868.2</v>
      </c>
      <c r="N11" s="758">
        <v>4341</v>
      </c>
      <c r="O11" s="758">
        <v>4747.3999999999996</v>
      </c>
      <c r="P11" s="758">
        <v>5190.8999999999996</v>
      </c>
      <c r="Q11" s="758">
        <v>5695.4</v>
      </c>
      <c r="R11" s="758">
        <v>6083.1</v>
      </c>
    </row>
    <row r="12" spans="1:105" s="5" customFormat="1" ht="14.5">
      <c r="A12" s="61" t="s">
        <v>313</v>
      </c>
      <c r="B12" s="44">
        <v>2739.3</v>
      </c>
      <c r="C12" s="44">
        <v>2755.1</v>
      </c>
      <c r="D12" s="44">
        <v>3353.9</v>
      </c>
      <c r="E12" s="44">
        <v>2621.6</v>
      </c>
      <c r="F12" s="44">
        <v>2230.1</v>
      </c>
      <c r="G12" s="44">
        <v>1950.4</v>
      </c>
      <c r="H12" s="44">
        <v>2751.9</v>
      </c>
      <c r="I12" s="44">
        <v>2500.6</v>
      </c>
      <c r="J12" s="44">
        <v>1787.9</v>
      </c>
      <c r="K12" s="729">
        <v>2374.9</v>
      </c>
      <c r="L12" s="729">
        <v>6844</v>
      </c>
      <c r="M12" s="758">
        <v>6136.1</v>
      </c>
      <c r="N12" s="758">
        <v>7391.5</v>
      </c>
      <c r="O12" s="758">
        <v>7144.9</v>
      </c>
      <c r="P12" s="758">
        <v>7198.3</v>
      </c>
      <c r="Q12" s="758">
        <v>7479.2</v>
      </c>
      <c r="R12" s="758">
        <v>8348.1</v>
      </c>
    </row>
    <row r="13" spans="1:105" ht="14.5">
      <c r="A13" s="224" t="s">
        <v>314</v>
      </c>
      <c r="B13" s="44">
        <v>1740.5</v>
      </c>
      <c r="C13" s="44">
        <v>2060.5</v>
      </c>
      <c r="D13" s="44">
        <v>2522.4</v>
      </c>
      <c r="E13" s="44">
        <v>2374.8000000000002</v>
      </c>
      <c r="F13" s="44">
        <v>2093.8000000000002</v>
      </c>
      <c r="G13" s="44">
        <v>1794.1</v>
      </c>
      <c r="H13" s="44">
        <v>1933</v>
      </c>
      <c r="I13" s="44">
        <v>1696.9</v>
      </c>
      <c r="J13" s="44">
        <v>1554.2</v>
      </c>
      <c r="K13" s="714">
        <v>1690.3</v>
      </c>
      <c r="L13" s="714">
        <v>2756.9</v>
      </c>
      <c r="M13" s="758">
        <v>3040.5</v>
      </c>
      <c r="N13" s="758">
        <v>3761.2</v>
      </c>
      <c r="O13" s="758">
        <v>4053.9</v>
      </c>
      <c r="P13" s="758">
        <v>4504.7</v>
      </c>
      <c r="Q13" s="758">
        <v>5083</v>
      </c>
      <c r="R13" s="758">
        <v>5684.1</v>
      </c>
    </row>
    <row r="14" spans="1:105" ht="14.5">
      <c r="A14" s="224" t="s">
        <v>315</v>
      </c>
      <c r="B14" s="44">
        <v>981.1</v>
      </c>
      <c r="C14" s="44">
        <v>666.7</v>
      </c>
      <c r="D14" s="44">
        <v>794.2</v>
      </c>
      <c r="E14" s="44">
        <v>195.4</v>
      </c>
      <c r="F14" s="44">
        <v>92</v>
      </c>
      <c r="G14" s="44">
        <v>113.6</v>
      </c>
      <c r="H14" s="44">
        <v>775</v>
      </c>
      <c r="I14" s="44">
        <v>760.7</v>
      </c>
      <c r="J14" s="44">
        <v>183.4</v>
      </c>
      <c r="K14" s="714">
        <v>635.4</v>
      </c>
      <c r="L14" s="714">
        <v>4036.1</v>
      </c>
      <c r="M14" s="758">
        <v>3025.6</v>
      </c>
      <c r="N14" s="758">
        <v>3550</v>
      </c>
      <c r="O14" s="758">
        <v>3000</v>
      </c>
      <c r="P14" s="758">
        <v>2600</v>
      </c>
      <c r="Q14" s="758">
        <v>2300</v>
      </c>
      <c r="R14" s="758">
        <v>2564.5</v>
      </c>
    </row>
    <row r="15" spans="1:105" ht="14.5">
      <c r="A15" s="224" t="s">
        <v>316</v>
      </c>
      <c r="B15" s="44">
        <v>11.4</v>
      </c>
      <c r="C15" s="44">
        <v>18.600000000000001</v>
      </c>
      <c r="D15" s="44">
        <v>22.4</v>
      </c>
      <c r="E15" s="44">
        <v>30.8</v>
      </c>
      <c r="F15" s="44">
        <v>26.6</v>
      </c>
      <c r="G15" s="44">
        <v>25.6</v>
      </c>
      <c r="H15" s="44">
        <v>26.3</v>
      </c>
      <c r="I15" s="44">
        <v>25.8</v>
      </c>
      <c r="J15" s="44">
        <v>30.1</v>
      </c>
      <c r="K15" s="714">
        <v>29.6</v>
      </c>
      <c r="L15" s="714">
        <v>30.6</v>
      </c>
      <c r="M15" s="758">
        <v>44.4</v>
      </c>
      <c r="N15" s="758">
        <v>52.7</v>
      </c>
      <c r="O15" s="758">
        <v>54.4</v>
      </c>
      <c r="P15" s="758">
        <v>55.8</v>
      </c>
      <c r="Q15" s="758">
        <v>57.2</v>
      </c>
      <c r="R15" s="758">
        <v>58.8</v>
      </c>
    </row>
    <row r="16" spans="1:105" ht="14.5">
      <c r="A16" s="224" t="s">
        <v>317</v>
      </c>
      <c r="B16" s="44">
        <v>6.3</v>
      </c>
      <c r="C16" s="44">
        <v>9.1999999999999993</v>
      </c>
      <c r="D16" s="44">
        <v>14.9</v>
      </c>
      <c r="E16" s="44">
        <v>20.5</v>
      </c>
      <c r="F16" s="44">
        <v>17.7</v>
      </c>
      <c r="G16" s="44">
        <v>17.100000000000001</v>
      </c>
      <c r="H16" s="44">
        <v>17.600000000000001</v>
      </c>
      <c r="I16" s="44">
        <v>17.2</v>
      </c>
      <c r="J16" s="44">
        <v>20.100000000000001</v>
      </c>
      <c r="K16" s="714">
        <v>19.7</v>
      </c>
      <c r="L16" s="714">
        <v>20.399999999999999</v>
      </c>
      <c r="M16" s="853">
        <v>25.6</v>
      </c>
      <c r="N16" s="853">
        <v>27.5</v>
      </c>
      <c r="O16" s="853">
        <v>36.6</v>
      </c>
      <c r="P16" s="853">
        <v>37.799999999999997</v>
      </c>
      <c r="Q16" s="853">
        <v>38.9</v>
      </c>
      <c r="R16" s="853">
        <v>40.700000000000003</v>
      </c>
    </row>
    <row r="17" spans="1:105" s="5" customFormat="1" ht="14.5">
      <c r="A17" s="61" t="s">
        <v>318</v>
      </c>
      <c r="B17" s="44">
        <v>244.8</v>
      </c>
      <c r="C17" s="44">
        <v>285</v>
      </c>
      <c r="D17" s="44">
        <v>229.9</v>
      </c>
      <c r="E17" s="44">
        <v>235.6</v>
      </c>
      <c r="F17" s="44">
        <v>211.8</v>
      </c>
      <c r="G17" s="44">
        <v>273.10000000000002</v>
      </c>
      <c r="H17" s="44">
        <v>265.39999999999998</v>
      </c>
      <c r="I17" s="44">
        <v>358.2</v>
      </c>
      <c r="J17" s="44">
        <v>363.4</v>
      </c>
      <c r="K17" s="714">
        <v>513.29999999999995</v>
      </c>
      <c r="L17" s="714">
        <v>756.5</v>
      </c>
      <c r="M17" s="856">
        <v>679</v>
      </c>
      <c r="N17" s="856">
        <v>723.1</v>
      </c>
      <c r="O17" s="856">
        <v>795.6</v>
      </c>
      <c r="P17" s="856">
        <v>883.2</v>
      </c>
      <c r="Q17" s="856">
        <v>977.9</v>
      </c>
      <c r="R17" s="856">
        <v>1103.5</v>
      </c>
    </row>
    <row r="18" spans="1:105" ht="13">
      <c r="A18" s="224" t="s">
        <v>319</v>
      </c>
      <c r="B18" s="44">
        <v>13.3</v>
      </c>
      <c r="C18" s="44"/>
      <c r="D18" s="44"/>
      <c r="E18" s="59" t="s">
        <v>320</v>
      </c>
      <c r="F18" s="38"/>
      <c r="G18" s="38">
        <v>0</v>
      </c>
      <c r="H18" s="38">
        <v>0</v>
      </c>
      <c r="I18" s="38">
        <v>0</v>
      </c>
      <c r="J18" s="38">
        <v>0</v>
      </c>
      <c r="K18" s="44">
        <v>0</v>
      </c>
      <c r="L18" s="44">
        <v>0</v>
      </c>
      <c r="M18" s="758">
        <v>0</v>
      </c>
      <c r="N18" s="758">
        <v>0</v>
      </c>
      <c r="O18" s="758">
        <v>0</v>
      </c>
      <c r="P18" s="758">
        <v>0</v>
      </c>
      <c r="Q18" s="758">
        <v>0</v>
      </c>
      <c r="R18" s="758">
        <v>0</v>
      </c>
    </row>
    <row r="19" spans="1:105" ht="14.5">
      <c r="A19" s="224" t="s">
        <v>321</v>
      </c>
      <c r="B19" s="44">
        <v>163.19999999999999</v>
      </c>
      <c r="C19" s="44">
        <v>244.5</v>
      </c>
      <c r="D19" s="44">
        <v>186.1</v>
      </c>
      <c r="E19" s="44">
        <v>168.9</v>
      </c>
      <c r="F19" s="59">
        <v>132.6</v>
      </c>
      <c r="G19" s="59">
        <v>181.7</v>
      </c>
      <c r="H19" s="59">
        <v>154.6</v>
      </c>
      <c r="I19" s="59">
        <v>215</v>
      </c>
      <c r="J19" s="59">
        <v>215.9</v>
      </c>
      <c r="K19" s="729">
        <v>366</v>
      </c>
      <c r="L19" s="729">
        <v>680.6</v>
      </c>
      <c r="M19" s="758">
        <v>452.8</v>
      </c>
      <c r="N19" s="758">
        <v>496</v>
      </c>
      <c r="O19" s="758">
        <v>545.79999999999995</v>
      </c>
      <c r="P19" s="758">
        <v>600.6</v>
      </c>
      <c r="Q19" s="758">
        <v>660.1</v>
      </c>
      <c r="R19" s="758">
        <v>760.1</v>
      </c>
    </row>
    <row r="20" spans="1:105" ht="14.5">
      <c r="A20" s="224" t="s">
        <v>322</v>
      </c>
      <c r="B20" s="44"/>
      <c r="C20" s="44"/>
      <c r="D20" s="44"/>
      <c r="E20" s="44"/>
      <c r="F20" s="59"/>
      <c r="G20" s="59"/>
      <c r="H20" s="59"/>
      <c r="I20" s="59"/>
      <c r="J20" s="59"/>
      <c r="K20" s="714">
        <v>20.2</v>
      </c>
      <c r="L20" s="714">
        <v>20.3</v>
      </c>
      <c r="M20" s="758">
        <v>7.2</v>
      </c>
      <c r="N20" s="758">
        <v>7.3</v>
      </c>
      <c r="O20" s="758">
        <v>7.5</v>
      </c>
      <c r="P20" s="758">
        <v>7.7</v>
      </c>
      <c r="Q20" s="758">
        <v>9.5</v>
      </c>
      <c r="R20" s="758">
        <v>9.9</v>
      </c>
    </row>
    <row r="21" spans="1:105" ht="14.5">
      <c r="A21" s="224" t="s">
        <v>323</v>
      </c>
      <c r="B21" s="44">
        <v>67.400000000000006</v>
      </c>
      <c r="C21" s="44">
        <v>38.5</v>
      </c>
      <c r="D21" s="44">
        <v>43.1</v>
      </c>
      <c r="E21" s="44">
        <v>66</v>
      </c>
      <c r="F21" s="44">
        <v>78.7</v>
      </c>
      <c r="G21" s="44">
        <v>91.4</v>
      </c>
      <c r="H21" s="44">
        <v>110.8</v>
      </c>
      <c r="I21" s="44">
        <v>128</v>
      </c>
      <c r="J21" s="44">
        <v>134.9</v>
      </c>
      <c r="K21" s="714">
        <v>127</v>
      </c>
      <c r="L21" s="714">
        <v>55.3</v>
      </c>
      <c r="M21" s="758">
        <v>218.8</v>
      </c>
      <c r="N21" s="758">
        <v>219.6</v>
      </c>
      <c r="O21" s="758">
        <v>241.7</v>
      </c>
      <c r="P21" s="758">
        <v>273.7</v>
      </c>
      <c r="Q21" s="758">
        <v>306.60000000000002</v>
      </c>
      <c r="R21" s="758">
        <v>331.2</v>
      </c>
    </row>
    <row r="22" spans="1:105" ht="14.5">
      <c r="A22" s="224" t="s">
        <v>324</v>
      </c>
      <c r="B22" s="44"/>
      <c r="C22" s="44"/>
      <c r="D22" s="44"/>
      <c r="E22" s="44"/>
      <c r="F22" s="44"/>
      <c r="G22" s="44">
        <v>0</v>
      </c>
      <c r="H22" s="44">
        <v>0</v>
      </c>
      <c r="I22" s="44">
        <v>14.6</v>
      </c>
      <c r="J22" s="44">
        <v>12.6</v>
      </c>
      <c r="K22" s="729">
        <v>0</v>
      </c>
      <c r="L22" s="729">
        <v>0</v>
      </c>
      <c r="M22" s="758">
        <v>0</v>
      </c>
      <c r="N22" s="758">
        <v>0</v>
      </c>
      <c r="O22" s="758">
        <v>0</v>
      </c>
      <c r="P22" s="758">
        <v>0</v>
      </c>
      <c r="Q22" s="758">
        <v>0</v>
      </c>
      <c r="R22" s="758">
        <v>0</v>
      </c>
    </row>
    <row r="23" spans="1:105" ht="14.5">
      <c r="A23" s="224" t="s">
        <v>325</v>
      </c>
      <c r="B23" s="44">
        <v>0.9</v>
      </c>
      <c r="C23" s="44">
        <v>2</v>
      </c>
      <c r="D23" s="44">
        <v>0.7</v>
      </c>
      <c r="E23" s="44">
        <v>0.6</v>
      </c>
      <c r="F23" s="44">
        <v>0.5</v>
      </c>
      <c r="G23" s="44">
        <v>0.02</v>
      </c>
      <c r="H23" s="44">
        <v>0</v>
      </c>
      <c r="I23" s="44"/>
      <c r="J23" s="44">
        <v>0</v>
      </c>
      <c r="K23" s="729">
        <v>0</v>
      </c>
      <c r="L23" s="729">
        <v>0.3</v>
      </c>
      <c r="M23" s="758">
        <v>0.2</v>
      </c>
      <c r="N23" s="758">
        <v>0.2</v>
      </c>
      <c r="O23" s="758">
        <v>0.7</v>
      </c>
      <c r="P23" s="758">
        <v>1.2</v>
      </c>
      <c r="Q23" s="758">
        <v>1.7</v>
      </c>
      <c r="R23" s="758">
        <v>2.2000000000000002</v>
      </c>
    </row>
    <row r="24" spans="1:105">
      <c r="A24" s="61"/>
      <c r="B24" s="44"/>
      <c r="C24" s="44"/>
      <c r="D24" s="44"/>
      <c r="E24" s="664"/>
      <c r="F24" s="664"/>
      <c r="G24" s="664"/>
      <c r="H24" s="664"/>
      <c r="I24" s="664"/>
      <c r="J24" s="664"/>
      <c r="K24" s="59"/>
      <c r="L24" s="59"/>
      <c r="M24" s="780"/>
      <c r="N24" s="780"/>
      <c r="O24" s="780"/>
      <c r="P24" s="780"/>
      <c r="Q24" s="780"/>
      <c r="R24" s="780"/>
    </row>
    <row r="25" spans="1:105" s="4" customFormat="1" ht="14.5">
      <c r="A25" s="134" t="s">
        <v>326</v>
      </c>
      <c r="B25" s="43">
        <v>3.7</v>
      </c>
      <c r="C25" s="43">
        <v>6.4</v>
      </c>
      <c r="D25" s="43">
        <v>14.6</v>
      </c>
      <c r="E25" s="43">
        <v>18</v>
      </c>
      <c r="F25" s="43">
        <v>14.4</v>
      </c>
      <c r="G25" s="43">
        <v>11.2</v>
      </c>
      <c r="H25" s="43">
        <v>8.6</v>
      </c>
      <c r="I25" s="43">
        <v>1.9</v>
      </c>
      <c r="J25" s="43">
        <v>0.4</v>
      </c>
      <c r="K25" s="726">
        <v>0.8</v>
      </c>
      <c r="L25" s="726">
        <v>1.4</v>
      </c>
      <c r="M25" s="855">
        <v>1.2</v>
      </c>
      <c r="N25" s="855">
        <v>1.2</v>
      </c>
      <c r="O25" s="855">
        <v>1.2</v>
      </c>
      <c r="P25" s="855">
        <v>1.3</v>
      </c>
      <c r="Q25" s="855">
        <v>0</v>
      </c>
      <c r="R25" s="855">
        <v>0</v>
      </c>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row>
    <row r="26" spans="1:105" ht="14.5">
      <c r="A26" s="224" t="s">
        <v>327</v>
      </c>
      <c r="B26" s="44"/>
      <c r="C26" s="44"/>
      <c r="D26" s="44"/>
      <c r="E26" s="44"/>
      <c r="F26" s="44"/>
      <c r="G26" s="44">
        <v>11.2</v>
      </c>
      <c r="H26" s="44">
        <v>8.6</v>
      </c>
      <c r="I26" s="44">
        <v>1.9</v>
      </c>
      <c r="J26" s="582">
        <v>0.4</v>
      </c>
      <c r="K26" s="725">
        <v>0.8</v>
      </c>
      <c r="L26" s="725">
        <v>1.4</v>
      </c>
      <c r="M26" s="758">
        <v>1.2</v>
      </c>
      <c r="N26" s="758">
        <v>1.2</v>
      </c>
      <c r="O26" s="758">
        <v>1.2</v>
      </c>
      <c r="P26" s="758">
        <v>1.3</v>
      </c>
      <c r="Q26" s="758">
        <v>0</v>
      </c>
      <c r="R26" s="758">
        <v>0</v>
      </c>
    </row>
    <row r="27" spans="1:105" ht="13">
      <c r="A27" s="224"/>
      <c r="B27" s="44"/>
      <c r="C27" s="44"/>
      <c r="D27" s="44"/>
      <c r="E27" s="44"/>
      <c r="F27" s="44"/>
      <c r="G27" s="44"/>
      <c r="H27" s="44"/>
      <c r="I27" s="44"/>
      <c r="J27" s="724"/>
      <c r="K27" s="724"/>
      <c r="L27" s="724"/>
      <c r="M27" s="779"/>
      <c r="N27" s="779"/>
      <c r="O27" s="779"/>
      <c r="P27" s="779"/>
      <c r="Q27" s="779"/>
      <c r="R27" s="779"/>
    </row>
    <row r="28" spans="1:105" s="4" customFormat="1" ht="14.5">
      <c r="A28" s="134" t="s">
        <v>328</v>
      </c>
      <c r="B28" s="43">
        <v>2183.1</v>
      </c>
      <c r="C28" s="43">
        <v>2549.1999999999998</v>
      </c>
      <c r="D28" s="43">
        <v>2883.6</v>
      </c>
      <c r="E28" s="43">
        <v>2680.2</v>
      </c>
      <c r="F28" s="43">
        <v>2584.1</v>
      </c>
      <c r="G28" s="43">
        <v>3255.1</v>
      </c>
      <c r="H28" s="43">
        <v>3537.3</v>
      </c>
      <c r="I28" s="43">
        <v>3936.6</v>
      </c>
      <c r="J28" s="715">
        <f>J29+J38+J41+J42+J46+J59</f>
        <v>3372.7</v>
      </c>
      <c r="K28" s="726">
        <v>3993.7</v>
      </c>
      <c r="L28" s="726">
        <v>4293.5</v>
      </c>
      <c r="M28" s="855">
        <v>4882.1000000000004</v>
      </c>
      <c r="N28" s="855">
        <v>5349.1</v>
      </c>
      <c r="O28" s="855">
        <v>6968.8</v>
      </c>
      <c r="P28" s="855">
        <v>7955.9</v>
      </c>
      <c r="Q28" s="855">
        <v>8897.2999999999993</v>
      </c>
      <c r="R28" s="855">
        <v>9970.5</v>
      </c>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row>
    <row r="29" spans="1:105" s="690" customFormat="1" ht="14.5">
      <c r="A29" s="136" t="s">
        <v>329</v>
      </c>
      <c r="B29" s="45">
        <v>1162.2</v>
      </c>
      <c r="C29" s="45">
        <v>1563.4</v>
      </c>
      <c r="D29" s="45">
        <v>1806</v>
      </c>
      <c r="E29" s="579">
        <v>1693.2</v>
      </c>
      <c r="F29" s="579">
        <v>1521.8</v>
      </c>
      <c r="G29" s="579">
        <v>1911.3</v>
      </c>
      <c r="H29" s="579">
        <v>2167.4</v>
      </c>
      <c r="I29" s="579">
        <v>2299.1999999999998</v>
      </c>
      <c r="J29" s="45">
        <f>J30+J36</f>
        <v>2122.5</v>
      </c>
      <c r="K29" s="727">
        <v>2458.6</v>
      </c>
      <c r="L29" s="727">
        <v>2505.3000000000002</v>
      </c>
      <c r="M29" s="857">
        <v>3071.9</v>
      </c>
      <c r="N29" s="857">
        <v>32827</v>
      </c>
      <c r="O29" s="857">
        <v>44407</v>
      </c>
      <c r="P29" s="857">
        <v>5167</v>
      </c>
      <c r="Q29" s="857">
        <v>5897.8</v>
      </c>
      <c r="R29" s="857">
        <v>6727.3</v>
      </c>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row>
    <row r="30" spans="1:105" s="5" customFormat="1" ht="12.75" customHeight="1">
      <c r="A30" s="136" t="s">
        <v>330</v>
      </c>
      <c r="B30" s="44"/>
      <c r="C30" s="44"/>
      <c r="D30" s="44"/>
      <c r="E30" s="44"/>
      <c r="F30" s="44"/>
      <c r="G30" s="44">
        <v>1868.8</v>
      </c>
      <c r="H30" s="44">
        <v>2067.1</v>
      </c>
      <c r="I30" s="44">
        <v>2252.5</v>
      </c>
      <c r="J30" s="44">
        <v>2079.1999999999998</v>
      </c>
      <c r="K30" s="714">
        <v>2457.1999999999998</v>
      </c>
      <c r="L30" s="714">
        <v>2475.1</v>
      </c>
      <c r="M30" s="758">
        <v>3036.1</v>
      </c>
      <c r="N30" s="758">
        <v>3236.4</v>
      </c>
      <c r="O30" s="758">
        <v>4393.7</v>
      </c>
      <c r="P30" s="758">
        <v>5119.6000000000004</v>
      </c>
      <c r="Q30" s="758">
        <v>5849.8</v>
      </c>
      <c r="R30" s="758">
        <v>6678.8</v>
      </c>
    </row>
    <row r="31" spans="1:105" ht="14.5">
      <c r="A31" s="224" t="s">
        <v>331</v>
      </c>
      <c r="B31" s="44">
        <v>1092.0999999999999</v>
      </c>
      <c r="C31" s="44">
        <v>1496.1</v>
      </c>
      <c r="D31" s="44">
        <v>1668.8</v>
      </c>
      <c r="E31" s="44">
        <v>1567</v>
      </c>
      <c r="F31" s="44">
        <v>1442.6</v>
      </c>
      <c r="G31" s="44">
        <v>1868.8</v>
      </c>
      <c r="H31" s="44">
        <v>2067.1</v>
      </c>
      <c r="I31" s="44">
        <v>2252.5</v>
      </c>
      <c r="J31" s="44">
        <v>2079.1999999999998</v>
      </c>
      <c r="K31" s="714">
        <v>2457.1999999999998</v>
      </c>
      <c r="L31" s="714">
        <v>2475.1</v>
      </c>
      <c r="M31" s="758">
        <v>3036.1</v>
      </c>
      <c r="N31" s="758">
        <v>3236.4</v>
      </c>
      <c r="O31" s="758">
        <v>4393.7</v>
      </c>
      <c r="P31" s="758">
        <v>5119.6000000000004</v>
      </c>
      <c r="Q31" s="758">
        <v>5849.8</v>
      </c>
      <c r="R31" s="758">
        <v>6678.8</v>
      </c>
    </row>
    <row r="32" spans="1:105" ht="13">
      <c r="A32" s="224" t="s">
        <v>332</v>
      </c>
      <c r="B32" s="44"/>
      <c r="C32" s="44"/>
      <c r="D32" s="44"/>
      <c r="E32" s="44"/>
      <c r="F32" s="44"/>
      <c r="G32" s="44">
        <v>1131.0999999999999</v>
      </c>
      <c r="H32" s="44">
        <v>1120.3</v>
      </c>
      <c r="I32" s="44">
        <v>1368.2</v>
      </c>
      <c r="J32" s="44">
        <v>1325</v>
      </c>
      <c r="K32" s="44">
        <v>1450.6</v>
      </c>
      <c r="L32" s="44">
        <v>1693.6</v>
      </c>
      <c r="M32" s="758">
        <v>22274</v>
      </c>
      <c r="N32" s="758">
        <v>2426.8000000000002</v>
      </c>
      <c r="O32" s="758">
        <v>2718.3</v>
      </c>
      <c r="P32" s="758">
        <v>32252</v>
      </c>
      <c r="Q32" s="758">
        <v>3334.2</v>
      </c>
      <c r="R32" s="758">
        <v>35597</v>
      </c>
    </row>
    <row r="33" spans="1:25" ht="13">
      <c r="A33" s="224" t="s">
        <v>333</v>
      </c>
      <c r="B33" s="44"/>
      <c r="C33" s="44"/>
      <c r="D33" s="44"/>
      <c r="E33" s="44"/>
      <c r="F33" s="44"/>
      <c r="G33" s="44">
        <v>1299</v>
      </c>
      <c r="H33" s="44">
        <v>1089</v>
      </c>
      <c r="I33" s="44">
        <v>1106.4000000000001</v>
      </c>
      <c r="J33" s="44">
        <v>982.1</v>
      </c>
      <c r="K33" s="44">
        <v>1104.3</v>
      </c>
      <c r="L33" s="44">
        <v>1112.4000000000001</v>
      </c>
      <c r="M33" s="758">
        <v>1561.6</v>
      </c>
      <c r="N33" s="758">
        <v>1713.1</v>
      </c>
      <c r="O33" s="758">
        <v>2078</v>
      </c>
      <c r="P33" s="758">
        <v>2417.4</v>
      </c>
      <c r="Q33" s="758">
        <v>3111.6</v>
      </c>
      <c r="R33" s="758">
        <v>36420</v>
      </c>
    </row>
    <row r="34" spans="1:25" ht="13">
      <c r="A34" s="224" t="s">
        <v>334</v>
      </c>
      <c r="B34" s="44"/>
      <c r="C34" s="44"/>
      <c r="D34" s="44"/>
      <c r="E34" s="44"/>
      <c r="F34" s="44"/>
      <c r="G34" s="44">
        <v>267.2</v>
      </c>
      <c r="H34" s="44">
        <v>288.3</v>
      </c>
      <c r="I34" s="44">
        <v>276.5</v>
      </c>
      <c r="J34" s="44">
        <v>228</v>
      </c>
      <c r="K34" s="44">
        <v>97.6</v>
      </c>
      <c r="L34" s="44">
        <v>330.9</v>
      </c>
      <c r="M34" s="758">
        <v>752.9</v>
      </c>
      <c r="N34" s="758">
        <v>903.5</v>
      </c>
      <c r="O34" s="758">
        <v>402.5</v>
      </c>
      <c r="P34" s="758">
        <v>522.9</v>
      </c>
      <c r="Q34" s="758">
        <v>595.9</v>
      </c>
      <c r="R34" s="758">
        <v>522.9</v>
      </c>
    </row>
    <row r="35" spans="1:25" ht="13">
      <c r="A35" s="224" t="s">
        <v>335</v>
      </c>
      <c r="B35" s="44"/>
      <c r="C35" s="44"/>
      <c r="D35" s="44"/>
      <c r="E35" s="44"/>
      <c r="F35" s="44"/>
      <c r="G35" s="44">
        <v>-294.10000000000002</v>
      </c>
      <c r="H35" s="44">
        <v>146</v>
      </c>
      <c r="I35" s="44">
        <v>54.4</v>
      </c>
      <c r="J35" s="44">
        <v>0</v>
      </c>
      <c r="K35" s="44">
        <v>0</v>
      </c>
      <c r="L35" s="44">
        <v>0</v>
      </c>
      <c r="M35" s="758">
        <v>0</v>
      </c>
      <c r="N35" s="758">
        <v>0</v>
      </c>
      <c r="O35" s="758">
        <v>0</v>
      </c>
      <c r="P35" s="758">
        <v>0</v>
      </c>
      <c r="Q35" s="758">
        <v>0</v>
      </c>
      <c r="R35" s="758">
        <v>0</v>
      </c>
    </row>
    <row r="36" spans="1:25" s="691" customFormat="1" ht="14.5">
      <c r="A36" s="136" t="s">
        <v>336</v>
      </c>
      <c r="B36" s="44"/>
      <c r="C36" s="44"/>
      <c r="D36" s="44"/>
      <c r="E36" s="44"/>
      <c r="F36" s="44"/>
      <c r="G36" s="44">
        <v>42.4</v>
      </c>
      <c r="H36" s="44">
        <v>100.3</v>
      </c>
      <c r="I36" s="44">
        <v>46.6</v>
      </c>
      <c r="J36" s="44">
        <v>43.3</v>
      </c>
      <c r="K36" s="714">
        <v>1.4</v>
      </c>
      <c r="L36" s="714">
        <v>30.3</v>
      </c>
      <c r="M36" s="758">
        <v>35.799999999999997</v>
      </c>
      <c r="N36" s="758">
        <v>46.3</v>
      </c>
      <c r="O36" s="758">
        <v>46.9</v>
      </c>
      <c r="P36" s="758">
        <v>47.5</v>
      </c>
      <c r="Q36" s="758">
        <v>48</v>
      </c>
      <c r="R36" s="758">
        <v>48.5</v>
      </c>
      <c r="S36" s="3"/>
      <c r="T36" s="3"/>
      <c r="U36" s="3"/>
      <c r="V36" s="3"/>
      <c r="W36" s="3"/>
      <c r="X36" s="3"/>
      <c r="Y36" s="3"/>
    </row>
    <row r="37" spans="1:25" ht="14.5">
      <c r="A37" s="224" t="s">
        <v>337</v>
      </c>
      <c r="B37" s="44">
        <v>70.2</v>
      </c>
      <c r="C37" s="44">
        <v>67.3</v>
      </c>
      <c r="D37" s="44">
        <v>137.30000000000001</v>
      </c>
      <c r="E37" s="44">
        <v>126.1</v>
      </c>
      <c r="F37" s="44">
        <v>79.2</v>
      </c>
      <c r="G37" s="44">
        <v>42.4</v>
      </c>
      <c r="H37" s="44">
        <v>100.3</v>
      </c>
      <c r="I37" s="44">
        <v>46.6</v>
      </c>
      <c r="J37" s="44">
        <v>43.3</v>
      </c>
      <c r="K37" s="714">
        <v>1.4</v>
      </c>
      <c r="L37" s="714">
        <v>30.3</v>
      </c>
      <c r="M37" s="758">
        <v>35.799999999999997</v>
      </c>
      <c r="N37" s="758">
        <v>46.3</v>
      </c>
      <c r="O37" s="758">
        <v>46.9</v>
      </c>
      <c r="P37" s="758">
        <v>47.5</v>
      </c>
      <c r="Q37" s="758">
        <v>48</v>
      </c>
      <c r="R37" s="758">
        <v>48.5</v>
      </c>
    </row>
    <row r="38" spans="1:25" s="5" customFormat="1" ht="14.5">
      <c r="A38" s="136" t="s">
        <v>338</v>
      </c>
      <c r="B38" s="45">
        <v>855.3</v>
      </c>
      <c r="C38" s="45">
        <v>814.4</v>
      </c>
      <c r="D38" s="45">
        <v>889.1</v>
      </c>
      <c r="E38" s="45">
        <v>802</v>
      </c>
      <c r="F38" s="45">
        <v>875.9</v>
      </c>
      <c r="G38" s="45">
        <v>1105</v>
      </c>
      <c r="H38" s="45">
        <v>1074.8</v>
      </c>
      <c r="I38" s="45">
        <v>1360.7</v>
      </c>
      <c r="J38" s="45">
        <f>J39+J40</f>
        <v>1074.5999999999999</v>
      </c>
      <c r="K38" s="727">
        <v>1281.2</v>
      </c>
      <c r="L38" s="727">
        <v>1404.4</v>
      </c>
      <c r="M38" s="858">
        <v>1427.4</v>
      </c>
      <c r="N38" s="858">
        <v>1626.4</v>
      </c>
      <c r="O38" s="858">
        <v>2019.6</v>
      </c>
      <c r="P38" s="858">
        <v>2232.3000000000002</v>
      </c>
      <c r="Q38" s="858">
        <v>2408.6999999999998</v>
      </c>
      <c r="R38" s="858">
        <v>2616.6999999999998</v>
      </c>
    </row>
    <row r="39" spans="1:25" ht="14.5">
      <c r="A39" s="224" t="s">
        <v>339</v>
      </c>
      <c r="B39" s="44">
        <v>560.5</v>
      </c>
      <c r="C39" s="44">
        <v>541.9</v>
      </c>
      <c r="D39" s="44">
        <v>638.6</v>
      </c>
      <c r="E39" s="44">
        <v>503.3</v>
      </c>
      <c r="F39" s="44">
        <v>603.70000000000005</v>
      </c>
      <c r="G39" s="44">
        <v>757.3</v>
      </c>
      <c r="H39" s="44">
        <v>774</v>
      </c>
      <c r="I39" s="44">
        <v>1061</v>
      </c>
      <c r="J39" s="44">
        <v>817</v>
      </c>
      <c r="K39" s="714">
        <v>998.3</v>
      </c>
      <c r="L39" s="714">
        <v>1157.2</v>
      </c>
      <c r="M39" s="758">
        <v>1172.9000000000001</v>
      </c>
      <c r="N39" s="758">
        <v>1326.4</v>
      </c>
      <c r="O39" s="758">
        <v>16394</v>
      </c>
      <c r="P39" s="758">
        <v>1804</v>
      </c>
      <c r="Q39" s="758">
        <v>1969.4</v>
      </c>
      <c r="R39" s="758">
        <v>2179.5</v>
      </c>
    </row>
    <row r="40" spans="1:25" ht="14.5">
      <c r="A40" s="224" t="s">
        <v>340</v>
      </c>
      <c r="B40" s="44">
        <v>294.8</v>
      </c>
      <c r="C40" s="44">
        <v>272.5</v>
      </c>
      <c r="D40" s="44">
        <v>250.6</v>
      </c>
      <c r="E40" s="44">
        <v>298.7</v>
      </c>
      <c r="F40" s="44">
        <v>272.2</v>
      </c>
      <c r="G40" s="44">
        <v>347.8</v>
      </c>
      <c r="H40" s="44">
        <v>300.8</v>
      </c>
      <c r="I40" s="44">
        <v>299.7</v>
      </c>
      <c r="J40" s="44">
        <v>257.60000000000002</v>
      </c>
      <c r="K40" s="714">
        <v>282.8</v>
      </c>
      <c r="L40" s="714">
        <v>247.2</v>
      </c>
      <c r="M40" s="758">
        <v>254.5</v>
      </c>
      <c r="N40" s="758">
        <v>300</v>
      </c>
      <c r="O40" s="758" t="s">
        <v>922</v>
      </c>
      <c r="P40" s="758">
        <v>428.3</v>
      </c>
      <c r="Q40" s="758">
        <v>439.3</v>
      </c>
      <c r="R40" s="758">
        <v>437.3</v>
      </c>
    </row>
    <row r="41" spans="1:25" s="5" customFormat="1" ht="13">
      <c r="A41" s="136" t="s">
        <v>341</v>
      </c>
      <c r="B41" s="45"/>
      <c r="C41" s="45"/>
      <c r="D41" s="45"/>
      <c r="E41" s="45"/>
      <c r="F41" s="45"/>
      <c r="G41" s="45">
        <v>0</v>
      </c>
      <c r="H41" s="45">
        <v>0</v>
      </c>
      <c r="I41" s="45">
        <v>0</v>
      </c>
      <c r="J41" s="45"/>
      <c r="K41" s="45">
        <v>0</v>
      </c>
      <c r="L41" s="45">
        <v>0</v>
      </c>
      <c r="M41" s="858">
        <v>0</v>
      </c>
      <c r="N41" s="858">
        <v>0</v>
      </c>
      <c r="O41" s="858">
        <v>0</v>
      </c>
      <c r="P41" s="858">
        <v>0</v>
      </c>
      <c r="Q41" s="858">
        <v>0</v>
      </c>
      <c r="R41" s="858">
        <v>0</v>
      </c>
    </row>
    <row r="42" spans="1:25" s="5" customFormat="1" ht="14.5">
      <c r="A42" s="136" t="s">
        <v>342</v>
      </c>
      <c r="B42" s="45">
        <v>149.9</v>
      </c>
      <c r="C42" s="45">
        <v>159.19999999999999</v>
      </c>
      <c r="D42" s="45">
        <v>176.7</v>
      </c>
      <c r="E42" s="45">
        <v>177.7</v>
      </c>
      <c r="F42" s="45">
        <v>175.7</v>
      </c>
      <c r="G42" s="45">
        <v>228.9</v>
      </c>
      <c r="H42" s="45">
        <v>248.1</v>
      </c>
      <c r="I42" s="45">
        <v>273</v>
      </c>
      <c r="J42" s="45">
        <v>172</v>
      </c>
      <c r="K42" s="730">
        <v>235.9</v>
      </c>
      <c r="L42" s="730">
        <v>371.5</v>
      </c>
      <c r="M42" s="858">
        <v>365.2</v>
      </c>
      <c r="N42" s="858">
        <v>418.2</v>
      </c>
      <c r="O42" s="858">
        <v>473.7</v>
      </c>
      <c r="P42" s="858">
        <v>519.79999999999995</v>
      </c>
      <c r="Q42" s="858">
        <v>553</v>
      </c>
      <c r="R42" s="858">
        <v>588.70000000000005</v>
      </c>
    </row>
    <row r="43" spans="1:25" ht="14.5">
      <c r="A43" s="224" t="s">
        <v>343</v>
      </c>
      <c r="B43" s="44">
        <v>9.5</v>
      </c>
      <c r="C43" s="44">
        <v>8.8000000000000007</v>
      </c>
      <c r="D43" s="44">
        <v>12.8</v>
      </c>
      <c r="E43" s="44">
        <v>9.4</v>
      </c>
      <c r="F43" s="44">
        <v>7.8</v>
      </c>
      <c r="G43" s="44">
        <v>36</v>
      </c>
      <c r="H43" s="44">
        <v>20.399999999999999</v>
      </c>
      <c r="I43" s="44">
        <v>17.2</v>
      </c>
      <c r="J43" s="44">
        <v>8.9</v>
      </c>
      <c r="K43" s="714">
        <v>6.6</v>
      </c>
      <c r="L43" s="714">
        <v>35.4</v>
      </c>
      <c r="M43" s="758">
        <v>17.8</v>
      </c>
      <c r="N43" s="758">
        <v>47.1</v>
      </c>
      <c r="O43" s="758" t="s">
        <v>923</v>
      </c>
      <c r="P43" s="758">
        <v>55.9</v>
      </c>
      <c r="Q43" s="758">
        <v>61.6</v>
      </c>
      <c r="R43" s="758">
        <v>68.099999999999994</v>
      </c>
    </row>
    <row r="44" spans="1:25" ht="14.5">
      <c r="A44" s="224" t="s">
        <v>344</v>
      </c>
      <c r="B44" s="44">
        <v>133.9</v>
      </c>
      <c r="C44" s="44">
        <v>144.6</v>
      </c>
      <c r="D44" s="44">
        <v>158.1</v>
      </c>
      <c r="E44" s="44">
        <v>162.1</v>
      </c>
      <c r="F44" s="44">
        <v>163.5</v>
      </c>
      <c r="G44" s="44">
        <v>178.7</v>
      </c>
      <c r="H44" s="44">
        <v>205.1</v>
      </c>
      <c r="I44" s="44">
        <v>227.2</v>
      </c>
      <c r="J44" s="44">
        <v>157.69999999999999</v>
      </c>
      <c r="K44" s="714">
        <v>228.1</v>
      </c>
      <c r="L44" s="714">
        <v>328.1</v>
      </c>
      <c r="M44" s="758">
        <v>337.8</v>
      </c>
      <c r="N44" s="758">
        <v>358.1</v>
      </c>
      <c r="O44" s="758">
        <v>4084</v>
      </c>
      <c r="P44" s="758">
        <v>449.8</v>
      </c>
      <c r="Q44" s="758">
        <v>476.8</v>
      </c>
      <c r="R44" s="758">
        <v>505.4</v>
      </c>
    </row>
    <row r="45" spans="1:25" ht="14.5">
      <c r="A45" s="224" t="s">
        <v>345</v>
      </c>
      <c r="B45" s="44">
        <v>6.5</v>
      </c>
      <c r="C45" s="44">
        <v>5.9</v>
      </c>
      <c r="D45" s="44">
        <v>5.8</v>
      </c>
      <c r="E45" s="44">
        <v>6.2</v>
      </c>
      <c r="F45" s="44">
        <v>4.4000000000000004</v>
      </c>
      <c r="G45" s="44">
        <v>14.2</v>
      </c>
      <c r="H45" s="44">
        <v>22.6</v>
      </c>
      <c r="I45" s="44">
        <v>28.6</v>
      </c>
      <c r="J45" s="44">
        <v>5.4</v>
      </c>
      <c r="K45" s="714">
        <v>1.3</v>
      </c>
      <c r="L45" s="714">
        <v>8</v>
      </c>
      <c r="M45" s="758">
        <v>9.6</v>
      </c>
      <c r="N45" s="758">
        <v>13</v>
      </c>
      <c r="O45" s="758">
        <v>134</v>
      </c>
      <c r="P45" s="758">
        <v>14</v>
      </c>
      <c r="Q45" s="758">
        <v>14.6</v>
      </c>
      <c r="R45" s="758">
        <v>15.2</v>
      </c>
    </row>
    <row r="46" spans="1:25" s="5" customFormat="1" ht="14.5">
      <c r="A46" s="136" t="s">
        <v>346</v>
      </c>
      <c r="B46" s="45">
        <v>10.7</v>
      </c>
      <c r="C46" s="45">
        <v>12.3</v>
      </c>
      <c r="D46" s="45">
        <v>9.1999999999999993</v>
      </c>
      <c r="E46" s="45">
        <v>6.9</v>
      </c>
      <c r="F46" s="45">
        <v>7.5</v>
      </c>
      <c r="G46" s="45">
        <v>7.1</v>
      </c>
      <c r="H46" s="45">
        <v>2.8</v>
      </c>
      <c r="I46" s="45">
        <v>2.5</v>
      </c>
      <c r="J46" s="45">
        <v>0.4</v>
      </c>
      <c r="K46" s="727">
        <v>11.6</v>
      </c>
      <c r="L46" s="727">
        <v>1.9</v>
      </c>
      <c r="M46" s="858">
        <v>0</v>
      </c>
      <c r="N46" s="858">
        <v>0</v>
      </c>
      <c r="O46" s="858">
        <v>1.2</v>
      </c>
      <c r="P46" s="858">
        <v>2.2000000000000002</v>
      </c>
      <c r="Q46" s="858">
        <v>2.2000000000000002</v>
      </c>
      <c r="R46" s="858">
        <v>1.2</v>
      </c>
    </row>
    <row r="47" spans="1:25" ht="13">
      <c r="A47" s="224" t="s">
        <v>347</v>
      </c>
      <c r="B47" s="44">
        <v>6.7</v>
      </c>
      <c r="C47" s="44">
        <v>7.3</v>
      </c>
      <c r="D47" s="44">
        <v>8.1999999999999993</v>
      </c>
      <c r="E47" s="44">
        <v>5.7</v>
      </c>
      <c r="F47" s="44">
        <v>6.8</v>
      </c>
      <c r="G47" s="44">
        <v>6.4</v>
      </c>
      <c r="H47" s="44">
        <v>2.2000000000000002</v>
      </c>
      <c r="I47" s="44"/>
      <c r="J47" s="44">
        <v>0</v>
      </c>
      <c r="K47" s="44">
        <v>11.4</v>
      </c>
      <c r="L47" s="44">
        <v>1.7</v>
      </c>
      <c r="M47" s="779"/>
      <c r="N47" s="779"/>
      <c r="O47" s="779"/>
      <c r="P47" s="779"/>
      <c r="Q47" s="779"/>
      <c r="R47" s="779"/>
    </row>
    <row r="48" spans="1:25" ht="11.25" customHeight="1">
      <c r="A48" s="224" t="s">
        <v>348</v>
      </c>
      <c r="B48" s="44">
        <v>3.9</v>
      </c>
      <c r="C48" s="44">
        <v>5</v>
      </c>
      <c r="D48" s="44">
        <v>1</v>
      </c>
      <c r="E48" s="44">
        <v>1.1000000000000001</v>
      </c>
      <c r="F48" s="44">
        <v>0.8</v>
      </c>
      <c r="G48" s="44">
        <v>5.8</v>
      </c>
      <c r="H48" s="44">
        <v>1.8</v>
      </c>
      <c r="I48" s="44">
        <v>0</v>
      </c>
      <c r="J48" s="44">
        <v>0.4</v>
      </c>
      <c r="K48" s="44">
        <v>0.2</v>
      </c>
      <c r="L48" s="44">
        <v>0.2</v>
      </c>
      <c r="M48" s="779"/>
      <c r="N48" s="779"/>
      <c r="O48" s="779"/>
      <c r="P48" s="779"/>
      <c r="Q48" s="779"/>
      <c r="R48" s="779"/>
    </row>
    <row r="49" spans="1:25" s="5" customFormat="1" ht="13">
      <c r="A49" s="136" t="s">
        <v>349</v>
      </c>
      <c r="B49" s="45"/>
      <c r="C49" s="45"/>
      <c r="D49" s="45"/>
      <c r="E49" s="45"/>
      <c r="F49" s="45"/>
      <c r="G49" s="45">
        <v>0.6</v>
      </c>
      <c r="H49" s="45">
        <v>0.4</v>
      </c>
      <c r="I49" s="45">
        <v>2</v>
      </c>
      <c r="J49" s="45">
        <v>0</v>
      </c>
      <c r="K49" s="45">
        <v>11.4</v>
      </c>
      <c r="L49" s="45">
        <v>1.7</v>
      </c>
      <c r="M49" s="781"/>
      <c r="N49" s="781"/>
      <c r="O49" s="781"/>
      <c r="P49" s="781"/>
      <c r="Q49" s="781"/>
      <c r="R49" s="781"/>
    </row>
    <row r="50" spans="1:25" ht="13">
      <c r="A50" s="224" t="s">
        <v>350</v>
      </c>
      <c r="B50" s="44"/>
      <c r="C50" s="44"/>
      <c r="D50" s="44"/>
      <c r="E50" s="44"/>
      <c r="F50" s="44"/>
      <c r="G50" s="44"/>
      <c r="H50" s="44"/>
      <c r="I50" s="44">
        <v>2</v>
      </c>
      <c r="J50" s="44">
        <v>0</v>
      </c>
      <c r="K50" s="44">
        <v>11.4</v>
      </c>
      <c r="L50" s="44"/>
      <c r="M50" s="779"/>
      <c r="N50" s="779"/>
      <c r="O50" s="779"/>
      <c r="P50" s="779"/>
      <c r="Q50" s="779"/>
      <c r="R50" s="779"/>
    </row>
    <row r="51" spans="1:25" ht="13">
      <c r="A51" s="224" t="s">
        <v>351</v>
      </c>
      <c r="B51" s="44"/>
      <c r="C51" s="44"/>
      <c r="D51" s="44"/>
      <c r="E51" s="44"/>
      <c r="F51" s="44"/>
      <c r="G51" s="44"/>
      <c r="H51" s="44"/>
      <c r="I51" s="44">
        <v>0</v>
      </c>
      <c r="J51" s="44">
        <v>0</v>
      </c>
      <c r="K51" s="44">
        <v>0</v>
      </c>
      <c r="L51" s="44"/>
      <c r="M51" s="779"/>
      <c r="N51" s="779"/>
      <c r="O51" s="779"/>
      <c r="P51" s="779"/>
      <c r="Q51" s="779"/>
      <c r="R51" s="779"/>
    </row>
    <row r="52" spans="1:25" s="5" customFormat="1" ht="14.5">
      <c r="A52" s="136" t="s">
        <v>352</v>
      </c>
      <c r="B52" s="45"/>
      <c r="C52" s="45"/>
      <c r="D52" s="45"/>
      <c r="E52" s="45"/>
      <c r="F52" s="45"/>
      <c r="G52" s="45">
        <v>0.8</v>
      </c>
      <c r="H52" s="45">
        <v>0.6</v>
      </c>
      <c r="I52" s="45">
        <v>0.5</v>
      </c>
      <c r="J52" s="45">
        <v>0.4</v>
      </c>
      <c r="K52" s="727">
        <v>0.2</v>
      </c>
      <c r="L52" s="727">
        <v>0.2</v>
      </c>
      <c r="M52" s="781"/>
      <c r="N52" s="781"/>
      <c r="O52" s="781"/>
      <c r="P52" s="781"/>
      <c r="Q52" s="781"/>
      <c r="R52" s="781"/>
    </row>
    <row r="53" spans="1:25" s="5" customFormat="1" ht="13">
      <c r="A53" s="697" t="s">
        <v>353</v>
      </c>
      <c r="B53" s="45"/>
      <c r="C53" s="45"/>
      <c r="D53" s="45"/>
      <c r="E53" s="45"/>
      <c r="F53" s="45"/>
      <c r="G53" s="45"/>
      <c r="H53" s="45"/>
      <c r="I53" s="44">
        <v>0</v>
      </c>
      <c r="J53" s="44">
        <v>0</v>
      </c>
      <c r="K53" s="44">
        <v>0</v>
      </c>
      <c r="L53" s="44"/>
      <c r="M53" s="779"/>
      <c r="N53" s="779"/>
      <c r="O53" s="779"/>
      <c r="P53" s="779"/>
      <c r="Q53" s="779"/>
      <c r="R53" s="779"/>
    </row>
    <row r="54" spans="1:25" s="5" customFormat="1" ht="13">
      <c r="A54" s="697" t="s">
        <v>354</v>
      </c>
      <c r="B54" s="45"/>
      <c r="C54" s="45"/>
      <c r="D54" s="45"/>
      <c r="E54" s="45"/>
      <c r="F54" s="45"/>
      <c r="G54" s="45"/>
      <c r="H54" s="45"/>
      <c r="I54" s="44">
        <v>0.2</v>
      </c>
      <c r="J54" s="44">
        <v>0.3</v>
      </c>
      <c r="K54" s="44">
        <v>0.2</v>
      </c>
      <c r="L54" s="44"/>
      <c r="M54" s="779"/>
      <c r="N54" s="779"/>
      <c r="O54" s="779"/>
      <c r="P54" s="779"/>
      <c r="Q54" s="779"/>
      <c r="R54" s="779"/>
    </row>
    <row r="55" spans="1:25" s="5" customFormat="1" ht="13">
      <c r="A55" s="697" t="s">
        <v>355</v>
      </c>
      <c r="B55" s="45"/>
      <c r="C55" s="45"/>
      <c r="D55" s="45"/>
      <c r="E55" s="45"/>
      <c r="F55" s="45"/>
      <c r="G55" s="45"/>
      <c r="H55" s="45"/>
      <c r="I55" s="44">
        <v>0.2</v>
      </c>
      <c r="J55" s="44">
        <v>0</v>
      </c>
      <c r="K55" s="44">
        <v>0</v>
      </c>
      <c r="L55" s="44"/>
      <c r="M55" s="779"/>
      <c r="N55" s="779"/>
      <c r="O55" s="779"/>
      <c r="P55" s="779"/>
      <c r="Q55" s="779"/>
      <c r="R55" s="779"/>
    </row>
    <row r="56" spans="1:25" s="5" customFormat="1" ht="13">
      <c r="A56" s="697" t="s">
        <v>356</v>
      </c>
      <c r="B56" s="45"/>
      <c r="C56" s="45"/>
      <c r="D56" s="45"/>
      <c r="E56" s="45"/>
      <c r="F56" s="45"/>
      <c r="G56" s="45"/>
      <c r="H56" s="45"/>
      <c r="I56" s="44">
        <v>0</v>
      </c>
      <c r="J56" s="44">
        <v>0</v>
      </c>
      <c r="K56" s="44">
        <v>0</v>
      </c>
      <c r="L56" s="44"/>
      <c r="M56" s="779"/>
      <c r="N56" s="779"/>
      <c r="O56" s="779"/>
      <c r="P56" s="779"/>
      <c r="Q56" s="779"/>
      <c r="R56" s="779"/>
    </row>
    <row r="57" spans="1:25" s="5" customFormat="1" ht="13">
      <c r="A57" s="697" t="s">
        <v>357</v>
      </c>
      <c r="B57" s="45"/>
      <c r="C57" s="45"/>
      <c r="D57" s="45"/>
      <c r="E57" s="45"/>
      <c r="F57" s="45"/>
      <c r="G57" s="45"/>
      <c r="H57" s="45"/>
      <c r="I57" s="44">
        <v>0</v>
      </c>
      <c r="J57" s="44">
        <v>0</v>
      </c>
      <c r="K57" s="44">
        <v>0</v>
      </c>
      <c r="L57" s="44"/>
      <c r="M57" s="779"/>
      <c r="N57" s="779"/>
      <c r="O57" s="779"/>
      <c r="P57" s="779"/>
      <c r="Q57" s="779"/>
      <c r="R57" s="779"/>
    </row>
    <row r="58" spans="1:25" s="5" customFormat="1" ht="13">
      <c r="A58" s="697" t="s">
        <v>358</v>
      </c>
      <c r="B58" s="45"/>
      <c r="C58" s="45"/>
      <c r="D58" s="45"/>
      <c r="E58" s="45"/>
      <c r="F58" s="45"/>
      <c r="G58" s="45"/>
      <c r="H58" s="45"/>
      <c r="I58" s="44">
        <v>0</v>
      </c>
      <c r="J58" s="44">
        <v>0</v>
      </c>
      <c r="K58" s="44">
        <v>0</v>
      </c>
      <c r="L58" s="44"/>
      <c r="M58" s="779"/>
      <c r="N58" s="779"/>
      <c r="O58" s="779"/>
      <c r="P58" s="779"/>
      <c r="Q58" s="779"/>
      <c r="R58" s="779"/>
    </row>
    <row r="59" spans="1:25" s="5" customFormat="1" ht="14.5">
      <c r="A59" s="136" t="s">
        <v>359</v>
      </c>
      <c r="B59" s="45">
        <v>5</v>
      </c>
      <c r="C59" s="738" t="s">
        <v>320</v>
      </c>
      <c r="D59" s="45">
        <v>2.5</v>
      </c>
      <c r="E59" s="45">
        <v>0.4</v>
      </c>
      <c r="F59" s="45">
        <v>3.1</v>
      </c>
      <c r="G59" s="45">
        <v>2.7</v>
      </c>
      <c r="H59" s="45">
        <v>44.3</v>
      </c>
      <c r="I59" s="45">
        <v>1.2</v>
      </c>
      <c r="J59" s="45">
        <v>3.2</v>
      </c>
      <c r="K59" s="727">
        <v>6.5</v>
      </c>
      <c r="L59" s="727">
        <v>10.4</v>
      </c>
      <c r="M59" s="858">
        <v>17.600000000000001</v>
      </c>
      <c r="N59" s="858">
        <v>21.8</v>
      </c>
      <c r="O59" s="858">
        <v>33.700000000000003</v>
      </c>
      <c r="P59" s="858">
        <v>34.6</v>
      </c>
      <c r="Q59" s="858">
        <v>35.6</v>
      </c>
      <c r="R59" s="858">
        <v>36.5</v>
      </c>
    </row>
    <row r="60" spans="1:25" ht="14.5">
      <c r="A60" s="224" t="s">
        <v>360</v>
      </c>
      <c r="B60" s="44">
        <v>5</v>
      </c>
      <c r="C60" s="59" t="s">
        <v>320</v>
      </c>
      <c r="D60" s="44">
        <v>2.5</v>
      </c>
      <c r="E60" s="44">
        <v>0.4</v>
      </c>
      <c r="F60" s="44">
        <v>3.1</v>
      </c>
      <c r="G60" s="44">
        <v>2.7</v>
      </c>
      <c r="H60" s="44">
        <v>44.3</v>
      </c>
      <c r="I60" s="44">
        <v>1.2</v>
      </c>
      <c r="J60" s="44">
        <v>3.2</v>
      </c>
      <c r="K60" s="714">
        <v>6.5</v>
      </c>
      <c r="L60" s="714">
        <v>10.4</v>
      </c>
      <c r="M60" s="758">
        <v>17.600000000000001</v>
      </c>
      <c r="N60" s="758">
        <v>21.8</v>
      </c>
      <c r="O60" s="758">
        <v>33.700000000000003</v>
      </c>
      <c r="P60" s="758">
        <v>34.6</v>
      </c>
      <c r="Q60" s="758">
        <v>35.6</v>
      </c>
      <c r="R60" s="758">
        <v>36.5</v>
      </c>
    </row>
    <row r="61" spans="1:25">
      <c r="A61" s="61"/>
      <c r="B61" s="44"/>
      <c r="C61" s="44"/>
      <c r="D61" s="44"/>
      <c r="E61" s="44"/>
      <c r="F61" s="44"/>
      <c r="G61" s="44"/>
      <c r="H61" s="44"/>
      <c r="I61" s="44"/>
      <c r="J61" s="44"/>
      <c r="K61" s="44"/>
      <c r="L61" s="44"/>
      <c r="M61" s="779"/>
      <c r="N61" s="779"/>
      <c r="O61" s="779"/>
      <c r="P61" s="779"/>
      <c r="Q61" s="779"/>
      <c r="R61" s="779"/>
    </row>
    <row r="62" spans="1:25" s="4" customFormat="1" ht="14.5">
      <c r="A62" s="134" t="s">
        <v>361</v>
      </c>
      <c r="B62" s="43">
        <v>402.9</v>
      </c>
      <c r="C62" s="43">
        <v>475.5</v>
      </c>
      <c r="D62" s="43">
        <v>555</v>
      </c>
      <c r="E62" s="43">
        <v>565.20000000000005</v>
      </c>
      <c r="F62" s="43">
        <v>536.79999999999995</v>
      </c>
      <c r="G62" s="43">
        <v>557.70000000000005</v>
      </c>
      <c r="H62" s="43">
        <v>810.7</v>
      </c>
      <c r="I62" s="43">
        <v>909.3</v>
      </c>
      <c r="J62" s="43">
        <v>760.4</v>
      </c>
      <c r="K62" s="726">
        <v>778.8</v>
      </c>
      <c r="L62" s="726">
        <v>906</v>
      </c>
      <c r="M62" s="855">
        <v>754</v>
      </c>
      <c r="N62" s="855">
        <v>888.8</v>
      </c>
      <c r="O62" s="855">
        <v>1176.5</v>
      </c>
      <c r="P62" s="855">
        <v>1836.4</v>
      </c>
      <c r="Q62" s="855">
        <v>2271.8000000000002</v>
      </c>
      <c r="R62" s="855">
        <v>2728.4</v>
      </c>
      <c r="S62" s="3"/>
      <c r="T62" s="5"/>
      <c r="U62" s="5"/>
      <c r="V62" s="5"/>
      <c r="W62" s="5"/>
      <c r="X62" s="5"/>
      <c r="Y62" s="5"/>
    </row>
    <row r="63" spans="1:25" s="5" customFormat="1" ht="14.5">
      <c r="A63" s="136" t="s">
        <v>362</v>
      </c>
      <c r="B63" s="45">
        <v>223</v>
      </c>
      <c r="C63" s="45">
        <v>263.89999999999998</v>
      </c>
      <c r="D63" s="45">
        <v>280.5</v>
      </c>
      <c r="E63" s="579">
        <v>249.1</v>
      </c>
      <c r="F63" s="579">
        <v>242.9</v>
      </c>
      <c r="G63" s="579">
        <v>260.3</v>
      </c>
      <c r="H63" s="579">
        <v>418.3</v>
      </c>
      <c r="I63" s="579">
        <v>511.2</v>
      </c>
      <c r="J63" s="579">
        <v>359.5</v>
      </c>
      <c r="K63" s="727">
        <v>379.7</v>
      </c>
      <c r="L63" s="727">
        <v>469.9</v>
      </c>
      <c r="M63" s="858">
        <v>414.3</v>
      </c>
      <c r="N63" s="858">
        <v>455</v>
      </c>
      <c r="O63" s="858">
        <v>660.5</v>
      </c>
      <c r="P63" s="858">
        <v>980.1</v>
      </c>
      <c r="Q63" s="858">
        <v>1144</v>
      </c>
      <c r="R63" s="858">
        <v>1347.5</v>
      </c>
    </row>
    <row r="64" spans="1:25" ht="14.5">
      <c r="A64" s="224" t="s">
        <v>363</v>
      </c>
      <c r="B64" s="44">
        <v>223</v>
      </c>
      <c r="C64" s="44">
        <v>257.2</v>
      </c>
      <c r="D64" s="44">
        <v>273.2</v>
      </c>
      <c r="E64" s="44">
        <v>243.4</v>
      </c>
      <c r="F64" s="44">
        <v>242.9</v>
      </c>
      <c r="G64" s="44">
        <v>246.4</v>
      </c>
      <c r="H64" s="44">
        <v>325.3</v>
      </c>
      <c r="I64" s="44">
        <v>409.4</v>
      </c>
      <c r="J64" s="44">
        <v>359.5</v>
      </c>
      <c r="K64" s="714">
        <v>379.7</v>
      </c>
      <c r="L64" s="714">
        <v>469.9</v>
      </c>
      <c r="M64" s="758">
        <v>414.3</v>
      </c>
      <c r="N64" s="758">
        <v>455</v>
      </c>
      <c r="O64" s="758">
        <v>660.5</v>
      </c>
      <c r="P64" s="758">
        <v>980.1</v>
      </c>
      <c r="Q64" s="758">
        <v>1144</v>
      </c>
      <c r="R64" s="758">
        <v>1347.5</v>
      </c>
    </row>
    <row r="65" spans="1:25">
      <c r="A65" s="61" t="s">
        <v>364</v>
      </c>
      <c r="B65" s="44" t="s">
        <v>320</v>
      </c>
      <c r="C65" s="44">
        <v>6.7</v>
      </c>
      <c r="D65" s="44">
        <v>7.3</v>
      </c>
      <c r="E65" s="44">
        <v>5.7</v>
      </c>
      <c r="F65" s="44"/>
      <c r="G65" s="44">
        <v>14</v>
      </c>
      <c r="H65" s="44">
        <v>93</v>
      </c>
      <c r="I65" s="44">
        <v>101.8</v>
      </c>
      <c r="J65" s="44"/>
      <c r="K65" s="44"/>
      <c r="L65" s="44"/>
      <c r="M65" s="779"/>
      <c r="N65" s="779"/>
      <c r="O65" s="779"/>
      <c r="P65" s="779"/>
      <c r="Q65" s="779"/>
      <c r="R65" s="779"/>
    </row>
    <row r="66" spans="1:25" ht="13">
      <c r="A66" s="224" t="s">
        <v>365</v>
      </c>
      <c r="B66" s="44"/>
      <c r="C66" s="44"/>
      <c r="D66" s="44"/>
      <c r="E66" s="44"/>
      <c r="F66" s="38"/>
      <c r="G66" s="44">
        <v>14</v>
      </c>
      <c r="H66" s="44">
        <v>93</v>
      </c>
      <c r="I66" s="44">
        <v>101.8</v>
      </c>
      <c r="J66" s="44"/>
      <c r="K66" s="44"/>
      <c r="L66" s="44"/>
      <c r="M66" s="779"/>
      <c r="N66" s="779"/>
      <c r="O66" s="779"/>
      <c r="P66" s="779"/>
      <c r="Q66" s="779"/>
      <c r="R66" s="779"/>
    </row>
    <row r="67" spans="1:25" s="5" customFormat="1" ht="14.5">
      <c r="A67" s="136" t="s">
        <v>366</v>
      </c>
      <c r="B67" s="45">
        <v>179.9</v>
      </c>
      <c r="C67" s="45">
        <v>211.7</v>
      </c>
      <c r="D67" s="45">
        <v>274.5</v>
      </c>
      <c r="E67" s="45">
        <v>316.2</v>
      </c>
      <c r="F67" s="45">
        <v>294</v>
      </c>
      <c r="G67" s="45">
        <v>297.3</v>
      </c>
      <c r="H67" s="45">
        <v>392.4</v>
      </c>
      <c r="I67" s="45">
        <v>398.1</v>
      </c>
      <c r="J67" s="45">
        <v>400.9</v>
      </c>
      <c r="K67" s="727">
        <v>399.1</v>
      </c>
      <c r="L67" s="727">
        <v>436.2</v>
      </c>
      <c r="M67" s="858">
        <v>339.7</v>
      </c>
      <c r="N67" s="858">
        <v>433.8</v>
      </c>
      <c r="O67" s="858">
        <v>516.1</v>
      </c>
      <c r="P67" s="858">
        <v>856.3</v>
      </c>
      <c r="Q67" s="858">
        <v>1127.8</v>
      </c>
      <c r="R67" s="858">
        <v>1380.9</v>
      </c>
    </row>
    <row r="68" spans="1:25" ht="14.5">
      <c r="A68" s="224" t="s">
        <v>367</v>
      </c>
      <c r="B68" s="44">
        <v>179.9</v>
      </c>
      <c r="C68" s="44">
        <v>211.7</v>
      </c>
      <c r="D68" s="44">
        <v>274.5</v>
      </c>
      <c r="E68" s="44">
        <v>316.2</v>
      </c>
      <c r="F68" s="44">
        <v>294</v>
      </c>
      <c r="G68" s="44">
        <v>297.3</v>
      </c>
      <c r="H68" s="44">
        <v>392.4</v>
      </c>
      <c r="I68" s="44">
        <v>398.1</v>
      </c>
      <c r="J68" s="44">
        <v>400.9</v>
      </c>
      <c r="K68" s="714">
        <v>399.1</v>
      </c>
      <c r="L68" s="714">
        <v>436.2</v>
      </c>
      <c r="M68" s="758">
        <v>339.7</v>
      </c>
      <c r="N68" s="758">
        <v>433.8</v>
      </c>
      <c r="O68" s="758">
        <v>516.1</v>
      </c>
      <c r="P68" s="758">
        <v>856.3</v>
      </c>
      <c r="Q68" s="758">
        <v>1127.8</v>
      </c>
      <c r="R68" s="758">
        <v>1380.9</v>
      </c>
    </row>
    <row r="69" spans="1:25" ht="13">
      <c r="A69" s="61" t="s">
        <v>368</v>
      </c>
      <c r="B69" s="44"/>
      <c r="C69" s="44"/>
      <c r="D69" s="44"/>
      <c r="E69" s="38"/>
      <c r="F69" s="665"/>
      <c r="G69" s="665"/>
      <c r="H69" s="665"/>
      <c r="I69" s="665"/>
      <c r="J69" s="665"/>
      <c r="K69" s="738"/>
      <c r="L69" s="738"/>
      <c r="M69" s="782"/>
      <c r="N69" s="782"/>
      <c r="O69" s="782"/>
      <c r="P69" s="782"/>
      <c r="Q69" s="782"/>
      <c r="R69" s="782"/>
    </row>
    <row r="70" spans="1:25" s="4" customFormat="1" ht="14.5">
      <c r="A70" s="134" t="s">
        <v>369</v>
      </c>
      <c r="B70" s="43">
        <v>930.8</v>
      </c>
      <c r="C70" s="43">
        <v>877.5</v>
      </c>
      <c r="D70" s="43">
        <v>867.5</v>
      </c>
      <c r="E70" s="43">
        <v>819.5</v>
      </c>
      <c r="F70" s="43">
        <v>1430.1</v>
      </c>
      <c r="G70" s="43">
        <v>1439.9</v>
      </c>
      <c r="H70" s="43">
        <v>1835.7</v>
      </c>
      <c r="I70" s="43">
        <v>1775.6</v>
      </c>
      <c r="J70" s="43">
        <v>1425</v>
      </c>
      <c r="K70" s="731">
        <v>2088</v>
      </c>
      <c r="L70" s="731">
        <v>1472.1</v>
      </c>
      <c r="M70" s="855">
        <v>20249</v>
      </c>
      <c r="N70" s="855">
        <v>2205</v>
      </c>
      <c r="O70" s="855">
        <v>2255</v>
      </c>
      <c r="P70" s="855">
        <v>2305</v>
      </c>
      <c r="Q70" s="855">
        <v>2355</v>
      </c>
      <c r="R70" s="855">
        <v>2405</v>
      </c>
      <c r="S70" s="3"/>
      <c r="T70" s="5"/>
      <c r="U70" s="5"/>
      <c r="V70" s="5"/>
      <c r="W70" s="5"/>
      <c r="X70" s="5"/>
      <c r="Y70" s="5"/>
    </row>
    <row r="71" spans="1:25" s="5" customFormat="1" ht="14.5">
      <c r="A71" s="136" t="s">
        <v>370</v>
      </c>
      <c r="B71" s="45">
        <v>823.3</v>
      </c>
      <c r="C71" s="45">
        <v>776.2</v>
      </c>
      <c r="D71" s="45">
        <v>767.3</v>
      </c>
      <c r="E71" s="579">
        <v>778.8</v>
      </c>
      <c r="F71" s="579">
        <v>1261.4000000000001</v>
      </c>
      <c r="G71" s="579">
        <v>1281.9000000000001</v>
      </c>
      <c r="H71" s="579">
        <v>1562.4</v>
      </c>
      <c r="I71" s="579">
        <v>1408.5</v>
      </c>
      <c r="J71" s="579">
        <v>908.1</v>
      </c>
      <c r="K71" s="727">
        <v>1630.6</v>
      </c>
      <c r="L71" s="727">
        <v>1060.3</v>
      </c>
      <c r="M71" s="857">
        <v>1714.6</v>
      </c>
      <c r="N71" s="857">
        <v>17754</v>
      </c>
      <c r="O71" s="857">
        <v>1724.4</v>
      </c>
      <c r="P71" s="857">
        <v>1824.2</v>
      </c>
      <c r="Q71" s="857">
        <v>1874.2</v>
      </c>
      <c r="R71" s="857">
        <v>1924.2</v>
      </c>
    </row>
    <row r="72" spans="1:25" s="5" customFormat="1" ht="14.5">
      <c r="A72" s="136" t="s">
        <v>371</v>
      </c>
      <c r="B72" s="44">
        <v>453.2</v>
      </c>
      <c r="C72" s="44">
        <v>427.2</v>
      </c>
      <c r="D72" s="44">
        <v>422.3</v>
      </c>
      <c r="E72" s="44">
        <v>505</v>
      </c>
      <c r="F72" s="44">
        <v>1207.0999999999999</v>
      </c>
      <c r="G72" s="44">
        <v>1025.5</v>
      </c>
      <c r="H72" s="44">
        <v>1249.9000000000001</v>
      </c>
      <c r="I72" s="44">
        <v>1126.8</v>
      </c>
      <c r="J72" s="44">
        <v>726.5</v>
      </c>
      <c r="K72" s="714">
        <v>1349.6</v>
      </c>
      <c r="L72" s="714">
        <v>848.3</v>
      </c>
      <c r="M72" s="758">
        <v>1561.3</v>
      </c>
      <c r="N72" s="758">
        <v>1622.2</v>
      </c>
      <c r="O72" s="758">
        <v>1571.1</v>
      </c>
      <c r="P72" s="758">
        <v>1670.9</v>
      </c>
      <c r="Q72" s="758">
        <v>1720.9</v>
      </c>
      <c r="R72" s="758">
        <v>1770.9</v>
      </c>
    </row>
    <row r="73" spans="1:25" ht="14.5">
      <c r="A73" s="224" t="s">
        <v>372</v>
      </c>
      <c r="B73" s="44">
        <v>10.199999999999999</v>
      </c>
      <c r="C73" s="44">
        <v>9.6</v>
      </c>
      <c r="D73" s="44">
        <v>9.5</v>
      </c>
      <c r="E73" s="44"/>
      <c r="F73" s="44"/>
      <c r="G73" s="44">
        <v>0</v>
      </c>
      <c r="H73" s="44">
        <v>0</v>
      </c>
      <c r="I73" s="44">
        <v>0</v>
      </c>
      <c r="J73" s="44">
        <v>0</v>
      </c>
      <c r="K73" s="714">
        <v>225.6</v>
      </c>
      <c r="L73" s="714">
        <v>0</v>
      </c>
      <c r="M73" s="758">
        <v>0</v>
      </c>
      <c r="N73" s="758">
        <v>130</v>
      </c>
      <c r="O73" s="758">
        <v>130.1</v>
      </c>
      <c r="P73" s="758">
        <v>329.9</v>
      </c>
      <c r="Q73" s="758">
        <v>230.2</v>
      </c>
      <c r="R73" s="758">
        <v>280.2</v>
      </c>
    </row>
    <row r="74" spans="1:25" ht="14.5">
      <c r="A74" s="224" t="s">
        <v>373</v>
      </c>
      <c r="B74" s="44">
        <v>442.9</v>
      </c>
      <c r="C74" s="44">
        <v>417.6</v>
      </c>
      <c r="D74" s="44">
        <v>412.8</v>
      </c>
      <c r="E74" s="44">
        <v>505</v>
      </c>
      <c r="F74" s="44">
        <v>1207.0999999999999</v>
      </c>
      <c r="G74" s="44">
        <v>1025.5</v>
      </c>
      <c r="H74" s="44">
        <v>1249.9000000000001</v>
      </c>
      <c r="I74" s="44">
        <v>1126.8</v>
      </c>
      <c r="J74" s="44">
        <v>726.5</v>
      </c>
      <c r="K74" s="729">
        <v>1124</v>
      </c>
      <c r="L74" s="729">
        <v>848.3</v>
      </c>
      <c r="M74" s="758">
        <v>1561.3</v>
      </c>
      <c r="N74" s="758">
        <v>1492.2</v>
      </c>
      <c r="O74" s="758">
        <v>1441</v>
      </c>
      <c r="P74" s="758">
        <v>1341</v>
      </c>
      <c r="Q74" s="758">
        <v>1490.8</v>
      </c>
      <c r="R74" s="758">
        <v>1490.8</v>
      </c>
    </row>
    <row r="75" spans="1:25" s="5" customFormat="1" ht="14.5">
      <c r="A75" s="136" t="s">
        <v>374</v>
      </c>
      <c r="B75" s="44">
        <v>370.2</v>
      </c>
      <c r="C75" s="44">
        <v>349</v>
      </c>
      <c r="D75" s="44">
        <v>345</v>
      </c>
      <c r="E75" s="44">
        <v>273.8</v>
      </c>
      <c r="F75" s="44">
        <v>54.3</v>
      </c>
      <c r="G75" s="44">
        <v>256.39999999999998</v>
      </c>
      <c r="H75" s="44">
        <v>312.5</v>
      </c>
      <c r="I75" s="44">
        <v>281.7</v>
      </c>
      <c r="J75" s="44">
        <v>181.6</v>
      </c>
      <c r="K75" s="729">
        <v>281</v>
      </c>
      <c r="L75" s="729">
        <v>212.1</v>
      </c>
      <c r="M75" s="758">
        <v>153.19999999999999</v>
      </c>
      <c r="N75" s="758">
        <v>153.19999999999999</v>
      </c>
      <c r="O75" s="758">
        <v>153.19999999999999</v>
      </c>
      <c r="P75" s="758">
        <v>153.19999999999999</v>
      </c>
      <c r="Q75" s="758">
        <v>153.19999999999999</v>
      </c>
      <c r="R75" s="758">
        <v>153.19999999999999</v>
      </c>
    </row>
    <row r="76" spans="1:25" ht="14.5">
      <c r="A76" s="224" t="s">
        <v>375</v>
      </c>
      <c r="B76" s="44">
        <v>20.7</v>
      </c>
      <c r="C76" s="44">
        <v>19.5</v>
      </c>
      <c r="D76" s="44">
        <v>19.3</v>
      </c>
      <c r="E76" s="44"/>
      <c r="F76" s="44"/>
      <c r="G76" s="44">
        <v>0</v>
      </c>
      <c r="H76" s="44">
        <v>0</v>
      </c>
      <c r="I76" s="44">
        <v>0</v>
      </c>
      <c r="J76" s="44">
        <v>0</v>
      </c>
      <c r="K76" s="729">
        <v>0</v>
      </c>
      <c r="L76" s="729">
        <v>0</v>
      </c>
      <c r="M76" s="758">
        <v>0</v>
      </c>
      <c r="N76" s="758">
        <v>0</v>
      </c>
      <c r="O76" s="758">
        <v>0</v>
      </c>
      <c r="P76" s="758">
        <v>0</v>
      </c>
      <c r="Q76" s="758">
        <v>0</v>
      </c>
      <c r="R76" s="758">
        <v>0</v>
      </c>
    </row>
    <row r="77" spans="1:25" ht="14.5">
      <c r="A77" s="224" t="s">
        <v>376</v>
      </c>
      <c r="B77" s="44">
        <v>349.5</v>
      </c>
      <c r="C77" s="44">
        <v>329.5</v>
      </c>
      <c r="D77" s="44">
        <v>325.7</v>
      </c>
      <c r="E77" s="44">
        <v>273.8</v>
      </c>
      <c r="F77" s="44">
        <v>54.3</v>
      </c>
      <c r="G77" s="44">
        <v>256.39999999999998</v>
      </c>
      <c r="H77" s="44">
        <v>312.5</v>
      </c>
      <c r="I77" s="44">
        <v>281.7</v>
      </c>
      <c r="J77" s="44">
        <v>181.6</v>
      </c>
      <c r="K77" s="714">
        <v>281</v>
      </c>
      <c r="L77" s="714">
        <v>212.1</v>
      </c>
      <c r="M77" s="758">
        <v>153.19999999999999</v>
      </c>
      <c r="N77" s="758">
        <v>153.19999999999999</v>
      </c>
      <c r="O77" s="758">
        <v>153.19999999999999</v>
      </c>
      <c r="P77" s="758">
        <v>153.19999999999999</v>
      </c>
      <c r="Q77" s="758">
        <v>153.19999999999999</v>
      </c>
      <c r="R77" s="758">
        <v>153.19999999999999</v>
      </c>
    </row>
    <row r="78" spans="1:25" s="5" customFormat="1" ht="14.5">
      <c r="A78" s="136" t="s">
        <v>377</v>
      </c>
      <c r="B78" s="45">
        <v>107.5</v>
      </c>
      <c r="C78" s="45">
        <v>101.3</v>
      </c>
      <c r="D78" s="45">
        <v>100.2</v>
      </c>
      <c r="E78" s="45">
        <v>40.700000000000003</v>
      </c>
      <c r="F78" s="45">
        <v>168.7</v>
      </c>
      <c r="G78" s="45">
        <v>158</v>
      </c>
      <c r="H78" s="45">
        <v>273.3</v>
      </c>
      <c r="I78" s="45">
        <v>367.1</v>
      </c>
      <c r="J78" s="45">
        <v>516.9</v>
      </c>
      <c r="K78" s="727">
        <v>457.4</v>
      </c>
      <c r="L78" s="727">
        <v>411.8</v>
      </c>
      <c r="M78" s="858">
        <v>310.39999999999998</v>
      </c>
      <c r="N78" s="858">
        <v>429.6</v>
      </c>
      <c r="O78" s="858">
        <v>530.70000000000005</v>
      </c>
      <c r="P78" s="858">
        <v>480.8</v>
      </c>
      <c r="Q78" s="858">
        <v>480.8</v>
      </c>
      <c r="R78" s="858">
        <v>480.8</v>
      </c>
    </row>
    <row r="79" spans="1:25" s="5" customFormat="1" ht="14.5">
      <c r="A79" s="634" t="s">
        <v>378</v>
      </c>
      <c r="B79" s="44">
        <v>98.6</v>
      </c>
      <c r="C79" s="44">
        <v>92.9</v>
      </c>
      <c r="D79" s="44">
        <v>91.9</v>
      </c>
      <c r="E79" s="44">
        <v>22.4</v>
      </c>
      <c r="F79" s="44">
        <v>147</v>
      </c>
      <c r="G79" s="44">
        <v>126.4</v>
      </c>
      <c r="H79" s="44">
        <v>218.6</v>
      </c>
      <c r="I79" s="44">
        <v>293.7</v>
      </c>
      <c r="J79" s="44">
        <v>413.5</v>
      </c>
      <c r="K79" s="714">
        <v>365.9</v>
      </c>
      <c r="L79" s="714">
        <v>329.4</v>
      </c>
      <c r="M79" s="758">
        <v>277.2</v>
      </c>
      <c r="N79" s="758">
        <v>396.4</v>
      </c>
      <c r="O79" s="758">
        <v>497.5</v>
      </c>
      <c r="P79" s="758">
        <v>447.6</v>
      </c>
      <c r="Q79" s="758">
        <v>447.6</v>
      </c>
      <c r="R79" s="758">
        <v>447.6</v>
      </c>
    </row>
    <row r="80" spans="1:25" ht="14.5">
      <c r="A80" s="224" t="s">
        <v>379</v>
      </c>
      <c r="B80" s="44">
        <v>43.5</v>
      </c>
      <c r="C80" s="44">
        <v>41</v>
      </c>
      <c r="D80" s="44">
        <v>40.6</v>
      </c>
      <c r="E80" s="44">
        <v>0.9</v>
      </c>
      <c r="F80" s="44"/>
      <c r="G80" s="44">
        <v>0</v>
      </c>
      <c r="H80" s="44">
        <v>0</v>
      </c>
      <c r="I80" s="44">
        <v>0</v>
      </c>
      <c r="J80" s="44">
        <v>0</v>
      </c>
      <c r="K80" s="729">
        <v>0</v>
      </c>
      <c r="L80" s="729">
        <v>0</v>
      </c>
      <c r="M80" s="758">
        <v>0</v>
      </c>
      <c r="N80" s="758">
        <v>0</v>
      </c>
      <c r="O80" s="758">
        <v>0</v>
      </c>
      <c r="P80" s="758">
        <v>0</v>
      </c>
      <c r="Q80" s="758">
        <v>0</v>
      </c>
      <c r="R80" s="758">
        <v>0</v>
      </c>
    </row>
    <row r="81" spans="1:25" ht="14.5">
      <c r="A81" s="224" t="s">
        <v>380</v>
      </c>
      <c r="B81" s="44">
        <v>55</v>
      </c>
      <c r="C81" s="44">
        <v>51.9</v>
      </c>
      <c r="D81" s="44">
        <v>51.3</v>
      </c>
      <c r="E81" s="44">
        <v>21.5</v>
      </c>
      <c r="F81" s="44">
        <v>147</v>
      </c>
      <c r="G81" s="44">
        <v>126.4</v>
      </c>
      <c r="H81" s="44">
        <v>218.6</v>
      </c>
      <c r="I81" s="44">
        <v>293.7</v>
      </c>
      <c r="J81" s="44">
        <v>413.5</v>
      </c>
      <c r="K81" s="714">
        <v>365.9</v>
      </c>
      <c r="L81" s="714">
        <v>329.4</v>
      </c>
      <c r="M81" s="758">
        <v>277.2</v>
      </c>
      <c r="N81" s="758">
        <v>396.4</v>
      </c>
      <c r="O81" s="758">
        <v>497.5</v>
      </c>
      <c r="P81" s="758">
        <v>447.6</v>
      </c>
      <c r="Q81" s="758">
        <v>447.6</v>
      </c>
      <c r="R81" s="758">
        <v>447.6</v>
      </c>
    </row>
    <row r="82" spans="1:25" s="5" customFormat="1" ht="14.5">
      <c r="A82" s="136" t="s">
        <v>381</v>
      </c>
      <c r="B82" s="44">
        <v>8.9</v>
      </c>
      <c r="C82" s="44">
        <v>8.4</v>
      </c>
      <c r="D82" s="44">
        <v>8.3000000000000007</v>
      </c>
      <c r="E82" s="44">
        <v>18.3</v>
      </c>
      <c r="F82" s="44">
        <v>21.7</v>
      </c>
      <c r="G82" s="44">
        <v>31.6</v>
      </c>
      <c r="H82" s="44">
        <v>54.7</v>
      </c>
      <c r="I82" s="44">
        <v>73.400000000000006</v>
      </c>
      <c r="J82" s="44">
        <v>103.4</v>
      </c>
      <c r="K82" s="714">
        <v>91.5</v>
      </c>
      <c r="L82" s="714">
        <v>82.4</v>
      </c>
      <c r="M82" s="758">
        <v>33.200000000000003</v>
      </c>
      <c r="N82" s="758">
        <v>33.200000000000003</v>
      </c>
      <c r="O82" s="758">
        <v>33.200000000000003</v>
      </c>
      <c r="P82" s="758">
        <v>33.200000000000003</v>
      </c>
      <c r="Q82" s="758">
        <v>33.200000000000003</v>
      </c>
      <c r="R82" s="758">
        <v>33.200000000000003</v>
      </c>
    </row>
    <row r="83" spans="1:25" ht="14.5">
      <c r="A83" s="224" t="s">
        <v>379</v>
      </c>
      <c r="B83" s="44" t="s">
        <v>320</v>
      </c>
      <c r="C83" s="44" t="s">
        <v>320</v>
      </c>
      <c r="D83" s="44" t="s">
        <v>320</v>
      </c>
      <c r="E83" s="59">
        <v>18.3</v>
      </c>
      <c r="F83" s="59"/>
      <c r="I83" s="30">
        <v>0</v>
      </c>
      <c r="J83" s="30">
        <v>0</v>
      </c>
      <c r="K83" s="729">
        <v>0</v>
      </c>
      <c r="L83" s="729">
        <v>0</v>
      </c>
      <c r="M83" s="853">
        <v>0</v>
      </c>
      <c r="N83" s="853">
        <v>0</v>
      </c>
      <c r="O83" s="853">
        <v>0</v>
      </c>
      <c r="P83" s="853">
        <v>0</v>
      </c>
      <c r="Q83" s="853">
        <v>0</v>
      </c>
      <c r="R83" s="853">
        <v>0</v>
      </c>
    </row>
    <row r="84" spans="1:25" ht="14.5">
      <c r="A84" s="224" t="s">
        <v>380</v>
      </c>
      <c r="B84" s="44">
        <v>8.9</v>
      </c>
      <c r="C84" s="44">
        <v>8.4</v>
      </c>
      <c r="D84" s="44">
        <v>8.3000000000000007</v>
      </c>
      <c r="E84" s="44"/>
      <c r="F84" s="44">
        <v>21.7</v>
      </c>
      <c r="G84" s="44">
        <v>31.6</v>
      </c>
      <c r="H84" s="44">
        <v>54.7</v>
      </c>
      <c r="I84" s="44">
        <v>73.400000000000006</v>
      </c>
      <c r="J84" s="44">
        <v>103.4</v>
      </c>
      <c r="K84" s="714">
        <v>91.5</v>
      </c>
      <c r="L84" s="714">
        <v>82.4</v>
      </c>
      <c r="M84" s="758">
        <v>33.200000000000003</v>
      </c>
      <c r="N84" s="758">
        <v>33.200000000000003</v>
      </c>
      <c r="O84" s="758">
        <v>33.200000000000003</v>
      </c>
      <c r="P84" s="758">
        <v>33.200000000000003</v>
      </c>
      <c r="Q84" s="758">
        <v>33.200000000000003</v>
      </c>
      <c r="R84" s="758">
        <v>33.200000000000003</v>
      </c>
    </row>
    <row r="85" spans="1:25" ht="13">
      <c r="A85" s="61"/>
      <c r="B85" s="666"/>
      <c r="C85" s="666"/>
      <c r="D85" s="666"/>
      <c r="E85" s="44"/>
      <c r="F85" s="667"/>
      <c r="G85" s="667"/>
      <c r="H85" s="667"/>
      <c r="I85" s="667"/>
      <c r="J85" s="667"/>
      <c r="K85" s="739"/>
      <c r="L85" s="739"/>
      <c r="M85" s="783"/>
      <c r="N85" s="783"/>
      <c r="O85" s="783"/>
      <c r="P85" s="783"/>
      <c r="Q85" s="783"/>
      <c r="R85" s="783"/>
    </row>
    <row r="86" spans="1:25" s="4" customFormat="1" ht="14.5">
      <c r="A86" s="134" t="s">
        <v>382</v>
      </c>
      <c r="B86" s="43">
        <v>269.10000000000002</v>
      </c>
      <c r="C86" s="43">
        <v>140.30000000000001</v>
      </c>
      <c r="D86" s="43">
        <v>775.3</v>
      </c>
      <c r="E86" s="43">
        <v>1026</v>
      </c>
      <c r="F86" s="43">
        <v>633.9</v>
      </c>
      <c r="G86" s="43">
        <v>943.8</v>
      </c>
      <c r="H86" s="43">
        <v>1773.6</v>
      </c>
      <c r="I86" s="43">
        <v>986.8</v>
      </c>
      <c r="J86" s="43">
        <v>866.2</v>
      </c>
      <c r="K86" s="731">
        <v>643</v>
      </c>
      <c r="L86" s="43">
        <v>612.5</v>
      </c>
      <c r="M86" s="855">
        <v>2057.4</v>
      </c>
      <c r="N86" s="855">
        <v>2494</v>
      </c>
      <c r="O86" s="855">
        <v>2736.9</v>
      </c>
      <c r="P86" s="855">
        <v>3120.7</v>
      </c>
      <c r="Q86" s="855">
        <v>3683.6</v>
      </c>
      <c r="R86" s="855">
        <v>4107.2</v>
      </c>
      <c r="S86" s="5"/>
      <c r="T86" s="5"/>
      <c r="U86" s="5"/>
      <c r="V86" s="5"/>
      <c r="W86" s="5"/>
      <c r="X86" s="5"/>
      <c r="Y86" s="5"/>
    </row>
    <row r="87" spans="1:25" s="690" customFormat="1" ht="14.5">
      <c r="A87" s="136" t="s">
        <v>383</v>
      </c>
      <c r="B87" s="45">
        <v>196</v>
      </c>
      <c r="C87" s="45">
        <v>75.400000000000006</v>
      </c>
      <c r="D87" s="45">
        <v>696</v>
      </c>
      <c r="E87" s="579">
        <v>943.1</v>
      </c>
      <c r="F87" s="579">
        <v>551.29999999999995</v>
      </c>
      <c r="G87" s="579">
        <v>860.9</v>
      </c>
      <c r="H87" s="579">
        <v>1063.5999999999999</v>
      </c>
      <c r="I87" s="579">
        <v>529.5</v>
      </c>
      <c r="J87" s="579">
        <v>741.1</v>
      </c>
      <c r="K87" s="727">
        <v>551.79999999999995</v>
      </c>
      <c r="L87" s="579">
        <v>514.29999999999995</v>
      </c>
      <c r="M87" s="857">
        <v>1224.0999999999999</v>
      </c>
      <c r="N87" s="857">
        <v>1246</v>
      </c>
      <c r="O87" s="857">
        <v>1651.2</v>
      </c>
      <c r="P87" s="857">
        <v>2258.6</v>
      </c>
      <c r="Q87" s="857">
        <v>2732.8</v>
      </c>
      <c r="R87" s="857">
        <v>3087.4</v>
      </c>
      <c r="S87" s="5"/>
      <c r="T87" s="5"/>
      <c r="U87" s="5"/>
      <c r="V87" s="5"/>
      <c r="W87" s="5"/>
      <c r="X87" s="5"/>
      <c r="Y87" s="5"/>
    </row>
    <row r="88" spans="1:25" s="691" customFormat="1" ht="14.5">
      <c r="A88" s="136" t="s">
        <v>384</v>
      </c>
      <c r="B88" s="44">
        <v>0.1</v>
      </c>
      <c r="C88" s="44"/>
      <c r="D88" s="44"/>
      <c r="E88" s="44"/>
      <c r="F88" s="44"/>
      <c r="G88" s="44">
        <v>841.6</v>
      </c>
      <c r="H88" s="44">
        <v>1033.5</v>
      </c>
      <c r="I88" s="44">
        <v>0</v>
      </c>
      <c r="J88" s="44">
        <v>0</v>
      </c>
      <c r="K88" s="714">
        <v>0</v>
      </c>
      <c r="L88" s="44">
        <v>0</v>
      </c>
      <c r="M88" s="758">
        <v>0.7</v>
      </c>
      <c r="N88" s="758">
        <v>0</v>
      </c>
      <c r="O88" s="758">
        <v>0.7</v>
      </c>
      <c r="P88" s="758">
        <v>0.7</v>
      </c>
      <c r="Q88" s="758">
        <v>0.7</v>
      </c>
      <c r="R88" s="758">
        <v>0.7</v>
      </c>
      <c r="S88" s="3"/>
      <c r="T88" s="3"/>
      <c r="U88" s="3"/>
      <c r="V88" s="3"/>
      <c r="W88" s="3"/>
      <c r="X88" s="3"/>
      <c r="Y88" s="3"/>
    </row>
    <row r="89" spans="1:25" s="691" customFormat="1" ht="14.5">
      <c r="A89" s="136" t="s">
        <v>385</v>
      </c>
      <c r="B89" s="44">
        <v>172.3</v>
      </c>
      <c r="C89" s="44">
        <v>55</v>
      </c>
      <c r="D89" s="44">
        <v>665.8</v>
      </c>
      <c r="E89" s="44">
        <v>911.4</v>
      </c>
      <c r="F89" s="44">
        <v>528.9</v>
      </c>
      <c r="G89" s="44">
        <v>562.29999999999995</v>
      </c>
      <c r="H89" s="44">
        <v>653.5</v>
      </c>
      <c r="I89" s="44">
        <v>501.2</v>
      </c>
      <c r="J89" s="44">
        <v>718.5</v>
      </c>
      <c r="K89" s="714">
        <v>530.5</v>
      </c>
      <c r="L89" s="44">
        <v>480</v>
      </c>
      <c r="M89" s="758">
        <v>1132.5</v>
      </c>
      <c r="N89" s="758">
        <v>1150</v>
      </c>
      <c r="O89" s="758">
        <v>1561.3</v>
      </c>
      <c r="P89" s="758">
        <v>2174.3000000000002</v>
      </c>
      <c r="Q89" s="758">
        <v>2643.2</v>
      </c>
      <c r="R89" s="758">
        <v>2993.1</v>
      </c>
      <c r="S89" s="3"/>
      <c r="T89" s="3"/>
      <c r="U89" s="3"/>
      <c r="V89" s="3"/>
      <c r="W89" s="3"/>
      <c r="X89" s="3"/>
      <c r="Y89" s="3"/>
    </row>
    <row r="90" spans="1:25" ht="13">
      <c r="A90" s="224" t="s">
        <v>386</v>
      </c>
      <c r="B90" s="44">
        <v>122.3</v>
      </c>
      <c r="C90" s="44"/>
      <c r="D90" s="44">
        <v>507.2</v>
      </c>
      <c r="E90" s="44">
        <v>456.4</v>
      </c>
      <c r="F90" s="44">
        <v>300.5</v>
      </c>
      <c r="G90" s="44">
        <v>279.3</v>
      </c>
      <c r="H90" s="44">
        <v>380</v>
      </c>
      <c r="I90" s="44">
        <v>381.2</v>
      </c>
      <c r="J90" s="44">
        <v>568.5</v>
      </c>
      <c r="K90" s="44">
        <v>380.5</v>
      </c>
      <c r="L90" s="44">
        <v>300</v>
      </c>
      <c r="M90" s="758">
        <v>982.5</v>
      </c>
      <c r="N90" s="758">
        <v>900</v>
      </c>
      <c r="O90" s="758">
        <v>1053.9000000000001</v>
      </c>
      <c r="P90" s="758">
        <v>1463.8</v>
      </c>
      <c r="Q90" s="758">
        <v>1864.1</v>
      </c>
      <c r="R90" s="758">
        <v>2114</v>
      </c>
    </row>
    <row r="91" spans="1:25" ht="13">
      <c r="A91" s="224" t="s">
        <v>387</v>
      </c>
      <c r="B91" s="44">
        <v>50</v>
      </c>
      <c r="C91" s="44">
        <v>55</v>
      </c>
      <c r="D91" s="44">
        <v>152</v>
      </c>
      <c r="E91" s="44">
        <v>85</v>
      </c>
      <c r="F91" s="44">
        <v>228.4</v>
      </c>
      <c r="G91" s="44">
        <v>0</v>
      </c>
      <c r="H91" s="44">
        <v>0</v>
      </c>
      <c r="I91" s="44">
        <v>120</v>
      </c>
      <c r="J91" s="44">
        <v>150</v>
      </c>
      <c r="K91" s="44">
        <v>150</v>
      </c>
      <c r="L91" s="44">
        <v>100</v>
      </c>
      <c r="M91" s="758">
        <v>0</v>
      </c>
      <c r="N91" s="758">
        <v>0</v>
      </c>
      <c r="O91" s="758">
        <v>232.4</v>
      </c>
      <c r="P91" s="758">
        <v>360.9</v>
      </c>
      <c r="Q91" s="758">
        <v>406.1</v>
      </c>
      <c r="R91" s="758">
        <v>406.1</v>
      </c>
    </row>
    <row r="92" spans="1:25" ht="13">
      <c r="A92" s="224" t="s">
        <v>388</v>
      </c>
      <c r="B92" s="44"/>
      <c r="C92" s="44"/>
      <c r="D92" s="44">
        <v>6.6</v>
      </c>
      <c r="E92" s="44"/>
      <c r="F92" s="59"/>
      <c r="G92" s="59">
        <v>0</v>
      </c>
      <c r="H92" s="59">
        <v>0</v>
      </c>
      <c r="I92" s="59">
        <v>0</v>
      </c>
      <c r="J92" s="59">
        <v>0</v>
      </c>
      <c r="K92" s="59">
        <v>0</v>
      </c>
      <c r="L92" s="59">
        <v>0</v>
      </c>
      <c r="M92" s="856">
        <v>0</v>
      </c>
      <c r="N92" s="856">
        <v>0</v>
      </c>
      <c r="O92" s="856">
        <v>0</v>
      </c>
      <c r="P92" s="856">
        <v>0</v>
      </c>
      <c r="Q92" s="856">
        <v>0</v>
      </c>
      <c r="R92" s="856">
        <v>0</v>
      </c>
    </row>
    <row r="93" spans="1:25" ht="13">
      <c r="A93" s="224" t="s">
        <v>389</v>
      </c>
      <c r="B93" s="44"/>
      <c r="C93" s="44"/>
      <c r="D93" s="44"/>
      <c r="E93" s="44">
        <v>370</v>
      </c>
      <c r="F93" s="44">
        <v>0</v>
      </c>
      <c r="G93" s="44">
        <v>19.3</v>
      </c>
      <c r="H93" s="44">
        <v>30.1</v>
      </c>
      <c r="I93" s="44">
        <v>0</v>
      </c>
      <c r="J93" s="44">
        <v>0</v>
      </c>
      <c r="K93" s="44">
        <v>0</v>
      </c>
      <c r="L93" s="44">
        <v>80</v>
      </c>
      <c r="M93" s="758">
        <v>150</v>
      </c>
      <c r="N93" s="758">
        <v>250</v>
      </c>
      <c r="O93" s="758">
        <v>275</v>
      </c>
      <c r="P93" s="758">
        <v>349.6</v>
      </c>
      <c r="Q93" s="758">
        <v>373</v>
      </c>
      <c r="R93" s="758">
        <v>473</v>
      </c>
    </row>
    <row r="94" spans="1:25" s="691" customFormat="1" ht="14.5">
      <c r="A94" s="136" t="s">
        <v>390</v>
      </c>
      <c r="B94" s="44">
        <v>23.6</v>
      </c>
      <c r="C94" s="44">
        <v>20.399999999999999</v>
      </c>
      <c r="D94" s="44">
        <v>30.2</v>
      </c>
      <c r="E94" s="44">
        <v>31.7</v>
      </c>
      <c r="F94" s="44">
        <v>22.4</v>
      </c>
      <c r="G94" s="44">
        <v>16.3</v>
      </c>
      <c r="H94" s="44">
        <v>23.4</v>
      </c>
      <c r="I94" s="44">
        <v>28.2</v>
      </c>
      <c r="J94" s="44">
        <v>22.6</v>
      </c>
      <c r="K94" s="714">
        <v>21.3</v>
      </c>
      <c r="L94" s="44">
        <v>34.299999999999997</v>
      </c>
      <c r="M94" s="758">
        <v>90.9</v>
      </c>
      <c r="N94" s="758">
        <v>96</v>
      </c>
      <c r="O94" s="758">
        <v>89.2</v>
      </c>
      <c r="P94" s="758">
        <v>83.5</v>
      </c>
      <c r="Q94" s="758">
        <v>88.9</v>
      </c>
      <c r="R94" s="758">
        <v>93.6</v>
      </c>
      <c r="S94" s="3"/>
      <c r="T94" s="3"/>
      <c r="U94" s="3"/>
      <c r="V94" s="3"/>
      <c r="W94" s="3"/>
      <c r="X94" s="3"/>
      <c r="Y94" s="3"/>
    </row>
    <row r="95" spans="1:25" ht="13">
      <c r="A95" s="224" t="s">
        <v>391</v>
      </c>
      <c r="B95" s="44"/>
      <c r="C95" s="44"/>
      <c r="D95" s="44"/>
      <c r="E95" s="44"/>
      <c r="F95" s="44">
        <v>18.3</v>
      </c>
      <c r="G95" s="44">
        <v>3</v>
      </c>
      <c r="H95" s="44">
        <v>6.6</v>
      </c>
      <c r="I95" s="44">
        <v>23</v>
      </c>
      <c r="J95" s="44">
        <v>17.600000000000001</v>
      </c>
      <c r="K95" s="44">
        <v>0</v>
      </c>
      <c r="L95" s="44"/>
      <c r="M95" s="758">
        <v>87.3</v>
      </c>
      <c r="N95" s="758">
        <v>91</v>
      </c>
      <c r="O95" s="758">
        <v>83.7</v>
      </c>
      <c r="P95" s="758">
        <v>77.400000000000006</v>
      </c>
      <c r="Q95" s="758">
        <v>82.2</v>
      </c>
      <c r="R95" s="758">
        <v>86.9</v>
      </c>
    </row>
    <row r="96" spans="1:25" ht="13">
      <c r="A96" s="224" t="s">
        <v>392</v>
      </c>
      <c r="B96" s="44"/>
      <c r="C96" s="44"/>
      <c r="D96" s="44"/>
      <c r="E96" s="44"/>
      <c r="F96" s="44"/>
      <c r="G96" s="44"/>
      <c r="H96" s="44">
        <v>0.1</v>
      </c>
      <c r="I96" s="44">
        <v>0</v>
      </c>
      <c r="J96" s="44">
        <v>0</v>
      </c>
      <c r="K96" s="44">
        <v>0</v>
      </c>
      <c r="L96" s="44"/>
      <c r="M96" s="758">
        <v>0</v>
      </c>
      <c r="N96" s="758">
        <v>0</v>
      </c>
      <c r="O96" s="758">
        <v>0</v>
      </c>
      <c r="P96" s="758">
        <v>0</v>
      </c>
      <c r="Q96" s="758">
        <v>0</v>
      </c>
      <c r="R96" s="758">
        <v>0</v>
      </c>
    </row>
    <row r="97" spans="1:25" ht="13">
      <c r="A97" s="224" t="s">
        <v>393</v>
      </c>
      <c r="B97" s="44"/>
      <c r="C97" s="44"/>
      <c r="D97" s="44"/>
      <c r="E97" s="44"/>
      <c r="F97" s="44"/>
      <c r="G97" s="44"/>
      <c r="H97" s="44"/>
      <c r="I97" s="44">
        <v>5.2</v>
      </c>
      <c r="J97" s="44">
        <v>4.9000000000000004</v>
      </c>
      <c r="K97" s="44">
        <v>3.4</v>
      </c>
      <c r="L97" s="44"/>
      <c r="M97" s="758">
        <v>3.5</v>
      </c>
      <c r="N97" s="758">
        <v>5</v>
      </c>
      <c r="O97" s="758">
        <v>5.5</v>
      </c>
      <c r="P97" s="758" t="s">
        <v>924</v>
      </c>
      <c r="Q97" s="758" t="s">
        <v>925</v>
      </c>
      <c r="R97" s="758">
        <v>6.7</v>
      </c>
    </row>
    <row r="98" spans="1:25" s="5" customFormat="1" ht="14.5">
      <c r="A98" s="136" t="s">
        <v>394</v>
      </c>
      <c r="B98" s="45">
        <v>50.8</v>
      </c>
      <c r="C98" s="45">
        <v>41.6</v>
      </c>
      <c r="D98" s="45">
        <v>75</v>
      </c>
      <c r="E98" s="45">
        <v>65.599999999999994</v>
      </c>
      <c r="F98" s="45">
        <v>63.5</v>
      </c>
      <c r="G98" s="45">
        <v>62.8</v>
      </c>
      <c r="H98" s="45">
        <v>32.200000000000003</v>
      </c>
      <c r="I98" s="45">
        <v>37.299999999999997</v>
      </c>
      <c r="J98" s="45">
        <v>9.4</v>
      </c>
      <c r="K98" s="727">
        <v>11.5</v>
      </c>
      <c r="L98" s="45">
        <v>8.4</v>
      </c>
      <c r="M98" s="858">
        <v>156.69999999999999</v>
      </c>
      <c r="N98" s="858">
        <v>0</v>
      </c>
      <c r="O98" s="858">
        <v>0.1</v>
      </c>
      <c r="P98" s="858">
        <v>0.2</v>
      </c>
      <c r="Q98" s="858">
        <v>0.3</v>
      </c>
      <c r="R98" s="858">
        <v>0.4</v>
      </c>
    </row>
    <row r="99" spans="1:25" s="691" customFormat="1" ht="14.5">
      <c r="A99" s="224" t="s">
        <v>395</v>
      </c>
      <c r="B99" s="44">
        <v>31.4</v>
      </c>
      <c r="C99" s="44">
        <v>32.799999999999997</v>
      </c>
      <c r="D99" s="44">
        <v>31</v>
      </c>
      <c r="E99" s="44">
        <v>25.3</v>
      </c>
      <c r="F99" s="44">
        <v>28.7</v>
      </c>
      <c r="G99" s="44">
        <v>22.9</v>
      </c>
      <c r="H99" s="44">
        <v>8.1999999999999993</v>
      </c>
      <c r="I99" s="44">
        <v>14.2</v>
      </c>
      <c r="J99" s="44">
        <v>4.5</v>
      </c>
      <c r="K99" s="714">
        <v>4.9000000000000004</v>
      </c>
      <c r="L99" s="44">
        <v>3.7</v>
      </c>
      <c r="M99" s="758">
        <v>122</v>
      </c>
      <c r="N99" s="758">
        <v>0</v>
      </c>
      <c r="O99" s="758">
        <v>0.1</v>
      </c>
      <c r="P99" s="758">
        <v>0.2</v>
      </c>
      <c r="Q99" s="758">
        <v>0.3</v>
      </c>
      <c r="R99" s="758">
        <v>0.4</v>
      </c>
      <c r="S99" s="3"/>
      <c r="T99" s="3"/>
      <c r="U99" s="3"/>
      <c r="V99" s="3"/>
      <c r="W99" s="3"/>
      <c r="X99" s="3"/>
      <c r="Y99" s="3"/>
    </row>
    <row r="100" spans="1:25" s="691" customFormat="1" ht="14.5">
      <c r="A100" s="224" t="s">
        <v>396</v>
      </c>
      <c r="B100" s="44">
        <v>19.5</v>
      </c>
      <c r="C100" s="44">
        <v>8.8000000000000007</v>
      </c>
      <c r="D100" s="44">
        <v>44.1</v>
      </c>
      <c r="E100" s="44">
        <v>40.299999999999997</v>
      </c>
      <c r="F100" s="44">
        <v>34.9</v>
      </c>
      <c r="G100" s="44">
        <v>39.9</v>
      </c>
      <c r="H100" s="44">
        <v>24</v>
      </c>
      <c r="I100" s="44">
        <v>23</v>
      </c>
      <c r="J100" s="44">
        <v>4.8</v>
      </c>
      <c r="K100" s="714">
        <v>6.6</v>
      </c>
      <c r="L100" s="44">
        <v>4.8</v>
      </c>
      <c r="M100" s="758">
        <v>34.700000000000003</v>
      </c>
      <c r="N100" s="758">
        <v>0</v>
      </c>
      <c r="O100" s="758">
        <v>0</v>
      </c>
      <c r="P100" s="758">
        <v>0</v>
      </c>
      <c r="Q100" s="758">
        <v>0</v>
      </c>
      <c r="R100" s="758">
        <v>0</v>
      </c>
      <c r="S100" s="3"/>
      <c r="T100" s="3"/>
      <c r="U100" s="3"/>
      <c r="V100" s="3"/>
      <c r="W100" s="3"/>
      <c r="X100" s="3"/>
      <c r="Y100" s="3"/>
    </row>
    <row r="101" spans="1:25" s="690" customFormat="1" ht="14.5">
      <c r="A101" s="136" t="s">
        <v>397</v>
      </c>
      <c r="B101" s="45">
        <v>0.3</v>
      </c>
      <c r="C101" s="45">
        <v>2.4</v>
      </c>
      <c r="D101" s="45">
        <v>1.9</v>
      </c>
      <c r="E101" s="45">
        <v>2.8</v>
      </c>
      <c r="F101" s="45">
        <v>1.8</v>
      </c>
      <c r="G101" s="45">
        <v>1.6</v>
      </c>
      <c r="H101" s="45">
        <v>1.9</v>
      </c>
      <c r="I101" s="45">
        <v>1.8</v>
      </c>
      <c r="J101" s="45">
        <v>2.8</v>
      </c>
      <c r="K101" s="727">
        <v>1.2</v>
      </c>
      <c r="L101" s="45">
        <v>0.1</v>
      </c>
      <c r="M101" s="858">
        <v>1.9</v>
      </c>
      <c r="N101" s="858">
        <v>0</v>
      </c>
      <c r="O101" s="858">
        <v>0</v>
      </c>
      <c r="P101" s="858">
        <v>0</v>
      </c>
      <c r="Q101" s="858">
        <v>0</v>
      </c>
      <c r="R101" s="858">
        <v>0</v>
      </c>
      <c r="S101" s="5"/>
      <c r="T101" s="5"/>
      <c r="U101" s="5"/>
      <c r="V101" s="5"/>
      <c r="W101" s="5"/>
      <c r="X101" s="5"/>
      <c r="Y101" s="5"/>
    </row>
    <row r="102" spans="1:25" s="5" customFormat="1" ht="14.5">
      <c r="A102" s="136" t="s">
        <v>398</v>
      </c>
      <c r="B102" s="45">
        <v>21.9</v>
      </c>
      <c r="C102" s="45">
        <v>20.8</v>
      </c>
      <c r="D102" s="45">
        <v>2.5</v>
      </c>
      <c r="E102" s="45">
        <v>14.4</v>
      </c>
      <c r="F102" s="45">
        <v>17.2</v>
      </c>
      <c r="G102" s="45">
        <v>18.5</v>
      </c>
      <c r="H102" s="45">
        <v>675.9</v>
      </c>
      <c r="I102" s="45">
        <v>418.2</v>
      </c>
      <c r="J102" s="45">
        <v>113</v>
      </c>
      <c r="K102" s="727">
        <v>78.599999999999994</v>
      </c>
      <c r="L102" s="765">
        <v>89.7</v>
      </c>
      <c r="M102" s="858">
        <v>674.7</v>
      </c>
      <c r="N102" s="858">
        <v>1248</v>
      </c>
      <c r="O102" s="858">
        <v>1085.5999999999999</v>
      </c>
      <c r="P102" s="858">
        <v>861.9</v>
      </c>
      <c r="Q102" s="858">
        <v>950.5</v>
      </c>
      <c r="R102" s="858">
        <v>1019.4</v>
      </c>
    </row>
    <row r="103" spans="1:25" s="5" customFormat="1" ht="14.5">
      <c r="A103" s="136" t="s">
        <v>399</v>
      </c>
      <c r="B103" s="45"/>
      <c r="C103" s="45"/>
      <c r="D103" s="45"/>
      <c r="E103" s="45"/>
      <c r="F103" s="45"/>
      <c r="G103" s="45">
        <v>18.5</v>
      </c>
      <c r="H103" s="45">
        <v>675.9</v>
      </c>
      <c r="I103" s="45">
        <v>418.2</v>
      </c>
      <c r="J103" s="45">
        <v>113</v>
      </c>
      <c r="K103" s="727">
        <v>78.599999999999994</v>
      </c>
      <c r="L103" s="765">
        <v>89.7</v>
      </c>
      <c r="M103" s="858">
        <v>674.7</v>
      </c>
      <c r="N103" s="858">
        <v>1248</v>
      </c>
      <c r="O103" s="858">
        <v>1085.5999999999999</v>
      </c>
      <c r="P103" s="858">
        <v>861.9</v>
      </c>
      <c r="Q103" s="858">
        <v>950.5</v>
      </c>
      <c r="R103" s="858">
        <v>1019.4</v>
      </c>
    </row>
    <row r="104" spans="1:25" ht="14.5">
      <c r="A104" s="224" t="s">
        <v>400</v>
      </c>
      <c r="B104" s="44"/>
      <c r="C104" s="44"/>
      <c r="D104" s="44"/>
      <c r="E104" s="44"/>
      <c r="F104" s="44">
        <v>15.1</v>
      </c>
      <c r="G104" s="44">
        <v>17.399999999999999</v>
      </c>
      <c r="H104" s="44">
        <v>21.3</v>
      </c>
      <c r="I104" s="44">
        <v>13.2</v>
      </c>
      <c r="J104" s="44">
        <v>28</v>
      </c>
      <c r="K104" s="714">
        <v>28.2</v>
      </c>
      <c r="L104" s="44">
        <v>31.1</v>
      </c>
      <c r="M104" s="758">
        <v>15</v>
      </c>
      <c r="N104" s="758">
        <v>0</v>
      </c>
      <c r="O104" s="758">
        <v>0</v>
      </c>
      <c r="P104" s="758">
        <v>0</v>
      </c>
      <c r="Q104" s="758">
        <v>0</v>
      </c>
      <c r="R104" s="758">
        <v>0</v>
      </c>
    </row>
    <row r="105" spans="1:25" ht="14.5">
      <c r="A105" s="224" t="s">
        <v>401</v>
      </c>
      <c r="B105" s="44"/>
      <c r="C105" s="44"/>
      <c r="D105" s="44"/>
      <c r="E105" s="44"/>
      <c r="F105" s="44">
        <v>0.1</v>
      </c>
      <c r="G105" s="44">
        <v>0.3</v>
      </c>
      <c r="H105" s="44">
        <v>655</v>
      </c>
      <c r="I105" s="44">
        <v>405</v>
      </c>
      <c r="J105" s="44">
        <v>85</v>
      </c>
      <c r="K105" s="714">
        <v>50</v>
      </c>
      <c r="L105" s="44">
        <v>54.3</v>
      </c>
      <c r="M105" s="758">
        <v>659.3</v>
      </c>
      <c r="N105" s="758">
        <v>1248</v>
      </c>
      <c r="O105" s="758">
        <v>1085.5999999999999</v>
      </c>
      <c r="P105" s="758">
        <v>861.9</v>
      </c>
      <c r="Q105" s="758">
        <v>950.5</v>
      </c>
      <c r="R105" s="758">
        <v>1019.4</v>
      </c>
    </row>
    <row r="106" spans="1:25" ht="13">
      <c r="A106" s="224" t="s">
        <v>402</v>
      </c>
      <c r="B106" s="44"/>
      <c r="C106" s="44"/>
      <c r="D106" s="44"/>
      <c r="E106" s="44"/>
      <c r="F106" s="44"/>
      <c r="G106" s="44"/>
      <c r="H106" s="44"/>
      <c r="I106" s="44"/>
      <c r="J106" s="44"/>
      <c r="K106" s="44"/>
      <c r="L106" s="147"/>
      <c r="M106" s="758">
        <v>0</v>
      </c>
      <c r="N106" s="758">
        <v>0</v>
      </c>
      <c r="O106" s="758">
        <v>0</v>
      </c>
      <c r="P106" s="758">
        <v>0</v>
      </c>
      <c r="Q106" s="758">
        <v>0</v>
      </c>
      <c r="R106" s="758">
        <v>0</v>
      </c>
    </row>
    <row r="107" spans="1:25" ht="13">
      <c r="A107" s="224" t="s">
        <v>403</v>
      </c>
      <c r="B107" s="44"/>
      <c r="C107" s="44"/>
      <c r="D107" s="44"/>
      <c r="E107" s="44"/>
      <c r="F107" s="44"/>
      <c r="G107" s="44"/>
      <c r="H107" s="44"/>
      <c r="I107" s="44"/>
      <c r="J107" s="44"/>
      <c r="K107" s="44">
        <v>0.4</v>
      </c>
      <c r="L107" s="44">
        <v>4.3</v>
      </c>
      <c r="M107" s="758">
        <v>0.4</v>
      </c>
      <c r="N107" s="758">
        <v>0</v>
      </c>
      <c r="O107" s="758">
        <v>0</v>
      </c>
      <c r="P107" s="758">
        <v>0</v>
      </c>
      <c r="Q107" s="758">
        <v>0</v>
      </c>
      <c r="R107" s="758">
        <v>0</v>
      </c>
    </row>
    <row r="108" spans="1:25" s="712" customFormat="1" ht="14.5">
      <c r="A108" s="273" t="s">
        <v>404</v>
      </c>
      <c r="B108" s="668">
        <v>21.9</v>
      </c>
      <c r="C108" s="668">
        <v>20.8</v>
      </c>
      <c r="D108" s="668">
        <v>2.5</v>
      </c>
      <c r="E108" s="668">
        <v>14.4</v>
      </c>
      <c r="F108" s="668">
        <v>17.2</v>
      </c>
      <c r="G108" s="668">
        <v>0</v>
      </c>
      <c r="H108" s="668">
        <v>0</v>
      </c>
      <c r="I108" s="668">
        <v>0</v>
      </c>
      <c r="J108" s="668">
        <v>0</v>
      </c>
      <c r="K108" s="728">
        <v>0</v>
      </c>
      <c r="L108" s="668">
        <v>0</v>
      </c>
      <c r="M108" s="859">
        <v>0</v>
      </c>
      <c r="N108" s="859">
        <v>0</v>
      </c>
      <c r="O108" s="859">
        <v>0</v>
      </c>
      <c r="P108" s="859">
        <v>0</v>
      </c>
      <c r="Q108" s="859">
        <v>0</v>
      </c>
      <c r="R108" s="858">
        <v>0</v>
      </c>
    </row>
    <row r="109" spans="1:25" s="5" customFormat="1" ht="13">
      <c r="A109" s="224" t="s">
        <v>405</v>
      </c>
      <c r="B109" s="45"/>
      <c r="C109" s="45"/>
      <c r="D109" s="45"/>
      <c r="E109" s="45"/>
      <c r="F109" s="45"/>
      <c r="G109" s="45"/>
      <c r="H109" s="45"/>
      <c r="I109" s="45"/>
      <c r="J109" s="45"/>
      <c r="K109" s="45"/>
      <c r="L109" s="45"/>
      <c r="M109" s="45"/>
      <c r="N109" s="45"/>
      <c r="O109" s="45"/>
      <c r="P109" s="45"/>
      <c r="Q109" s="45"/>
      <c r="R109" s="45"/>
    </row>
    <row r="110" spans="1:25" s="5" customFormat="1" ht="13">
      <c r="A110" s="136"/>
      <c r="B110" s="45"/>
      <c r="C110" s="45"/>
      <c r="D110" s="45"/>
      <c r="E110" s="45"/>
      <c r="F110" s="45"/>
      <c r="G110" s="45"/>
      <c r="H110" s="45"/>
      <c r="I110" s="45"/>
      <c r="J110" s="45"/>
      <c r="K110" s="45"/>
      <c r="L110" s="45"/>
      <c r="M110" s="45"/>
      <c r="N110" s="45"/>
      <c r="O110" s="45"/>
      <c r="P110" s="45"/>
      <c r="Q110" s="45"/>
      <c r="R110" s="45"/>
    </row>
    <row r="111" spans="1:25" s="286" customFormat="1" ht="18">
      <c r="A111" s="696" t="s">
        <v>917</v>
      </c>
      <c r="B111" s="628"/>
      <c r="C111" s="628"/>
      <c r="D111" s="628"/>
      <c r="E111" s="628"/>
      <c r="F111" s="628"/>
      <c r="G111" s="628"/>
      <c r="H111" s="628"/>
      <c r="I111" s="628"/>
      <c r="J111" s="628"/>
      <c r="K111" s="45"/>
      <c r="L111" s="628"/>
      <c r="M111" s="628"/>
      <c r="N111" s="628"/>
      <c r="O111" s="628"/>
      <c r="P111" s="628"/>
      <c r="Q111" s="628"/>
      <c r="R111" s="628"/>
    </row>
    <row r="112" spans="1:25" s="11" customFormat="1" ht="15.5">
      <c r="A112" s="613" t="s">
        <v>303</v>
      </c>
      <c r="B112" s="453">
        <v>2012</v>
      </c>
      <c r="C112" s="453">
        <v>2013</v>
      </c>
      <c r="D112" s="453">
        <v>2014</v>
      </c>
      <c r="E112" s="453">
        <v>2015</v>
      </c>
      <c r="F112" s="453">
        <v>2016</v>
      </c>
      <c r="G112" s="453">
        <v>2017</v>
      </c>
      <c r="H112" s="453">
        <v>2018</v>
      </c>
      <c r="I112" s="453">
        <v>2019</v>
      </c>
      <c r="J112" s="453">
        <v>2020</v>
      </c>
      <c r="K112" s="453">
        <v>2021</v>
      </c>
      <c r="L112" s="453">
        <v>2022</v>
      </c>
      <c r="M112" s="407">
        <v>2023</v>
      </c>
      <c r="N112" s="407">
        <v>2024</v>
      </c>
      <c r="O112" s="407">
        <v>2025</v>
      </c>
      <c r="P112" s="407">
        <v>2026</v>
      </c>
      <c r="Q112" s="407">
        <v>2027</v>
      </c>
    </row>
    <row r="113" spans="1:105" s="11" customFormat="1" ht="15" customHeight="1">
      <c r="A113" s="614" t="s">
        <v>304</v>
      </c>
      <c r="B113" s="454" t="s">
        <v>249</v>
      </c>
      <c r="C113" s="454" t="s">
        <v>249</v>
      </c>
      <c r="D113" s="454" t="s">
        <v>249</v>
      </c>
      <c r="E113" s="454" t="s">
        <v>249</v>
      </c>
      <c r="F113" s="454" t="s">
        <v>249</v>
      </c>
      <c r="G113" s="454" t="s">
        <v>249</v>
      </c>
      <c r="H113" s="454" t="s">
        <v>249</v>
      </c>
      <c r="I113" s="454" t="s">
        <v>249</v>
      </c>
      <c r="J113" s="454" t="s">
        <v>249</v>
      </c>
      <c r="K113" s="454" t="s">
        <v>249</v>
      </c>
      <c r="L113" s="454" t="s">
        <v>249</v>
      </c>
      <c r="M113" s="408" t="s">
        <v>250</v>
      </c>
      <c r="N113" s="408" t="s">
        <v>250</v>
      </c>
      <c r="O113" s="408" t="s">
        <v>251</v>
      </c>
      <c r="P113" s="408" t="s">
        <v>251</v>
      </c>
      <c r="Q113" s="408" t="s">
        <v>251</v>
      </c>
    </row>
    <row r="114" spans="1:105" s="11" customFormat="1">
      <c r="A114" s="409" t="s">
        <v>305</v>
      </c>
      <c r="B114" s="141" t="s">
        <v>306</v>
      </c>
      <c r="C114" s="141" t="s">
        <v>306</v>
      </c>
      <c r="D114" s="141" t="s">
        <v>306</v>
      </c>
      <c r="E114" s="141" t="s">
        <v>307</v>
      </c>
      <c r="F114" s="141" t="s">
        <v>188</v>
      </c>
      <c r="G114" s="141" t="s">
        <v>178</v>
      </c>
      <c r="H114" s="141" t="s">
        <v>170</v>
      </c>
      <c r="I114" s="141" t="s">
        <v>167</v>
      </c>
      <c r="J114" s="141" t="s">
        <v>160</v>
      </c>
      <c r="K114" s="141" t="s">
        <v>151</v>
      </c>
      <c r="L114" s="141" t="s">
        <v>3</v>
      </c>
      <c r="M114" s="410" t="s">
        <v>915</v>
      </c>
      <c r="N114" s="410" t="s">
        <v>915</v>
      </c>
      <c r="O114" s="410" t="s">
        <v>915</v>
      </c>
      <c r="P114" s="410" t="s">
        <v>915</v>
      </c>
      <c r="Q114" s="410" t="s">
        <v>915</v>
      </c>
    </row>
    <row r="115" spans="1:105">
      <c r="A115" s="409"/>
      <c r="B115" s="141"/>
      <c r="C115" s="141"/>
      <c r="D115" s="141"/>
      <c r="E115" s="141"/>
      <c r="F115" s="141"/>
      <c r="G115" s="615"/>
      <c r="H115" s="615"/>
      <c r="I115" s="615"/>
      <c r="J115" s="615"/>
      <c r="K115" s="745"/>
      <c r="L115" s="615"/>
      <c r="M115" s="746"/>
      <c r="N115" s="746"/>
      <c r="O115" s="746"/>
      <c r="P115" s="746"/>
      <c r="Q115" s="746"/>
      <c r="R115" s="3"/>
    </row>
    <row r="116" spans="1:105" s="4" customFormat="1" ht="14.5">
      <c r="A116" s="411" t="s">
        <v>308</v>
      </c>
      <c r="B116" s="164">
        <v>9418.9</v>
      </c>
      <c r="C116" s="164">
        <v>9897.5</v>
      </c>
      <c r="D116" s="164">
        <v>11874.9</v>
      </c>
      <c r="E116" s="164">
        <v>11003.1</v>
      </c>
      <c r="F116" s="164">
        <v>10485.5</v>
      </c>
      <c r="G116" s="164">
        <v>11525.1</v>
      </c>
      <c r="H116" s="164">
        <v>14085.1</v>
      </c>
      <c r="I116" s="164">
        <v>13680.5</v>
      </c>
      <c r="J116" s="164">
        <v>12093.3</v>
      </c>
      <c r="K116" s="747">
        <v>13860.4</v>
      </c>
      <c r="L116" s="747">
        <v>18538.2</v>
      </c>
      <c r="M116" s="412">
        <v>19582</v>
      </c>
      <c r="N116" s="412">
        <v>20498.8</v>
      </c>
      <c r="O116" s="412">
        <v>22226.799999999999</v>
      </c>
      <c r="P116" s="412">
        <v>25123.7</v>
      </c>
      <c r="Q116" s="412">
        <v>28368.7</v>
      </c>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row>
    <row r="117" spans="1:105" ht="13">
      <c r="A117" s="409"/>
      <c r="B117" s="146"/>
      <c r="C117" s="146"/>
      <c r="D117" s="146"/>
      <c r="E117" s="149"/>
      <c r="F117" s="149"/>
      <c r="G117" s="149"/>
      <c r="H117" s="149"/>
      <c r="I117" s="149"/>
      <c r="J117" s="164"/>
      <c r="K117" s="164"/>
      <c r="L117" s="164"/>
      <c r="M117" s="519"/>
      <c r="N117" s="519"/>
      <c r="O117" s="519"/>
      <c r="P117" s="519"/>
      <c r="Q117" s="519"/>
      <c r="R117" s="3"/>
    </row>
    <row r="118" spans="1:105" s="4" customFormat="1" ht="14.5">
      <c r="A118" s="411" t="s">
        <v>309</v>
      </c>
      <c r="B118" s="164">
        <v>8219</v>
      </c>
      <c r="C118" s="164">
        <v>8879.6</v>
      </c>
      <c r="D118" s="164">
        <v>10232.1</v>
      </c>
      <c r="E118" s="164">
        <v>9157.6</v>
      </c>
      <c r="F118" s="164">
        <v>8421.6</v>
      </c>
      <c r="G118" s="164">
        <v>9141.4</v>
      </c>
      <c r="H118" s="164">
        <v>10475.9</v>
      </c>
      <c r="I118" s="164">
        <v>10918.1</v>
      </c>
      <c r="J118" s="164">
        <v>9802.1</v>
      </c>
      <c r="K118" s="747">
        <v>11129.4</v>
      </c>
      <c r="L118" s="747">
        <v>16453.599999999999</v>
      </c>
      <c r="M118" s="412">
        <v>14899.6</v>
      </c>
      <c r="N118" s="412">
        <v>15813.6</v>
      </c>
      <c r="O118" s="412">
        <v>17196.7</v>
      </c>
      <c r="P118" s="412">
        <v>19414.900000000001</v>
      </c>
      <c r="Q118" s="412">
        <v>21940</v>
      </c>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row>
    <row r="119" spans="1:105" ht="13">
      <c r="A119" s="409"/>
      <c r="B119" s="146"/>
      <c r="C119" s="146"/>
      <c r="D119" s="146"/>
      <c r="E119" s="149"/>
      <c r="F119" s="149"/>
      <c r="G119" s="149"/>
      <c r="H119" s="149"/>
      <c r="I119" s="149"/>
      <c r="J119" s="164"/>
      <c r="K119" s="628"/>
      <c r="L119" s="628"/>
      <c r="M119" s="519"/>
      <c r="N119" s="519"/>
      <c r="O119" s="519"/>
      <c r="P119" s="519"/>
      <c r="Q119" s="519"/>
      <c r="R119" s="3"/>
    </row>
    <row r="120" spans="1:105" s="4" customFormat="1" ht="14.5">
      <c r="A120" s="413" t="s">
        <v>310</v>
      </c>
      <c r="B120" s="455">
        <v>5629.2</v>
      </c>
      <c r="C120" s="455">
        <v>5848.5</v>
      </c>
      <c r="D120" s="455">
        <v>6778.9</v>
      </c>
      <c r="E120" s="164">
        <v>5894.2</v>
      </c>
      <c r="F120" s="164">
        <v>5286.2</v>
      </c>
      <c r="G120" s="164">
        <v>5317.4</v>
      </c>
      <c r="H120" s="164">
        <v>6119.2</v>
      </c>
      <c r="I120" s="164">
        <v>6070.4</v>
      </c>
      <c r="J120" s="164">
        <f>J121+J123+J128</f>
        <v>5668.6</v>
      </c>
      <c r="K120" s="747">
        <v>6356.1</v>
      </c>
      <c r="L120" s="747">
        <v>11252.6</v>
      </c>
      <c r="M120" s="412">
        <v>8935</v>
      </c>
      <c r="N120" s="412">
        <v>8899.9</v>
      </c>
      <c r="O120" s="412">
        <v>9008.7999999999993</v>
      </c>
      <c r="P120" s="412">
        <v>9677.4</v>
      </c>
      <c r="Q120" s="412">
        <v>10816.3</v>
      </c>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row>
    <row r="121" spans="1:105" s="5" customFormat="1" ht="14.5">
      <c r="A121" s="389" t="s">
        <v>311</v>
      </c>
      <c r="B121" s="163">
        <v>2645.1</v>
      </c>
      <c r="C121" s="163">
        <v>2808.4</v>
      </c>
      <c r="D121" s="163">
        <v>3195.1</v>
      </c>
      <c r="E121" s="617">
        <v>3037.1</v>
      </c>
      <c r="F121" s="617">
        <v>2844.3</v>
      </c>
      <c r="G121" s="617">
        <v>3093.8</v>
      </c>
      <c r="H121" s="617">
        <v>3101.9</v>
      </c>
      <c r="I121" s="617">
        <v>3211.6</v>
      </c>
      <c r="J121" s="617">
        <v>3517.3</v>
      </c>
      <c r="K121" s="748">
        <v>3467.9</v>
      </c>
      <c r="L121" s="748">
        <v>3652.1</v>
      </c>
      <c r="M121" s="383">
        <v>3518.2</v>
      </c>
      <c r="N121" s="383">
        <v>4195.1000000000004</v>
      </c>
      <c r="O121" s="383">
        <v>4527.8</v>
      </c>
      <c r="P121" s="383">
        <v>4899.5</v>
      </c>
      <c r="Q121" s="383">
        <v>5286.5</v>
      </c>
    </row>
    <row r="122" spans="1:105" ht="14.5">
      <c r="A122" s="416" t="s">
        <v>312</v>
      </c>
      <c r="B122" s="146">
        <v>2645.1</v>
      </c>
      <c r="C122" s="146">
        <v>2808.4</v>
      </c>
      <c r="D122" s="146">
        <v>3195.1</v>
      </c>
      <c r="E122" s="146">
        <v>3037.1</v>
      </c>
      <c r="F122" s="146">
        <v>2844.3</v>
      </c>
      <c r="G122" s="146">
        <v>3093.8</v>
      </c>
      <c r="H122" s="146">
        <v>3101.9</v>
      </c>
      <c r="I122" s="146">
        <v>3211.6</v>
      </c>
      <c r="J122" s="146">
        <v>3517.3</v>
      </c>
      <c r="K122" s="748">
        <v>3467.9</v>
      </c>
      <c r="L122" s="748">
        <v>3652.1</v>
      </c>
      <c r="M122" s="383">
        <v>3518.2</v>
      </c>
      <c r="N122" s="383">
        <v>4195.1000000000004</v>
      </c>
      <c r="O122" s="383">
        <v>4527.8</v>
      </c>
      <c r="P122" s="383">
        <v>4899.5</v>
      </c>
      <c r="Q122" s="383">
        <v>5286.5</v>
      </c>
      <c r="R122" s="3"/>
    </row>
    <row r="123" spans="1:105" s="5" customFormat="1" ht="14.5">
      <c r="A123" s="409" t="s">
        <v>313</v>
      </c>
      <c r="B123" s="146">
        <v>2739.3</v>
      </c>
      <c r="C123" s="146">
        <v>2755.1</v>
      </c>
      <c r="D123" s="146">
        <v>3353.9</v>
      </c>
      <c r="E123" s="146">
        <v>2621.6</v>
      </c>
      <c r="F123" s="146">
        <v>2230.1</v>
      </c>
      <c r="G123" s="146">
        <v>1950.4</v>
      </c>
      <c r="H123" s="146">
        <v>2751.9</v>
      </c>
      <c r="I123" s="146">
        <v>2500.6</v>
      </c>
      <c r="J123" s="146">
        <v>1787.9</v>
      </c>
      <c r="K123" s="749">
        <v>2374.9</v>
      </c>
      <c r="L123" s="749">
        <v>6844</v>
      </c>
      <c r="M123" s="383">
        <v>4811.8</v>
      </c>
      <c r="N123" s="383">
        <v>4075</v>
      </c>
      <c r="O123" s="383">
        <v>3821.8</v>
      </c>
      <c r="P123" s="383">
        <v>4087.7</v>
      </c>
      <c r="Q123" s="383">
        <v>4807.8</v>
      </c>
    </row>
    <row r="124" spans="1:105" ht="14.5">
      <c r="A124" s="416" t="s">
        <v>314</v>
      </c>
      <c r="B124" s="146">
        <v>1740.5</v>
      </c>
      <c r="C124" s="146">
        <v>2060.5</v>
      </c>
      <c r="D124" s="146">
        <v>2522.4</v>
      </c>
      <c r="E124" s="146">
        <v>2374.8000000000002</v>
      </c>
      <c r="F124" s="146">
        <v>2093.8000000000002</v>
      </c>
      <c r="G124" s="146">
        <v>1794.1</v>
      </c>
      <c r="H124" s="146">
        <v>1933</v>
      </c>
      <c r="I124" s="146">
        <v>1696.9</v>
      </c>
      <c r="J124" s="146">
        <v>1554.2</v>
      </c>
      <c r="K124" s="748">
        <v>1690.3</v>
      </c>
      <c r="L124" s="748">
        <v>2756.9</v>
      </c>
      <c r="M124" s="383">
        <v>2394.5</v>
      </c>
      <c r="N124" s="383">
        <v>2662.8</v>
      </c>
      <c r="O124" s="383">
        <v>2884.4</v>
      </c>
      <c r="P124" s="383">
        <v>3039.4</v>
      </c>
      <c r="Q124" s="383">
        <v>3633.8</v>
      </c>
      <c r="R124" s="3"/>
    </row>
    <row r="125" spans="1:105" ht="14.5">
      <c r="A125" s="416" t="s">
        <v>315</v>
      </c>
      <c r="B125" s="146">
        <v>981.1</v>
      </c>
      <c r="C125" s="146">
        <v>666.7</v>
      </c>
      <c r="D125" s="146">
        <v>794.2</v>
      </c>
      <c r="E125" s="146">
        <v>195.4</v>
      </c>
      <c r="F125" s="146">
        <v>92</v>
      </c>
      <c r="G125" s="146">
        <v>113.6</v>
      </c>
      <c r="H125" s="146">
        <v>775</v>
      </c>
      <c r="I125" s="146">
        <v>760.7</v>
      </c>
      <c r="J125" s="146">
        <v>183.4</v>
      </c>
      <c r="K125" s="748">
        <v>635.4</v>
      </c>
      <c r="L125" s="748">
        <v>4036.1</v>
      </c>
      <c r="M125" s="383">
        <v>2341.8000000000002</v>
      </c>
      <c r="N125" s="383">
        <v>1326</v>
      </c>
      <c r="O125" s="383">
        <v>840.5</v>
      </c>
      <c r="P125" s="383">
        <v>948.9</v>
      </c>
      <c r="Q125" s="383">
        <v>1072.3</v>
      </c>
      <c r="R125" s="3"/>
    </row>
    <row r="126" spans="1:105" ht="14.5">
      <c r="A126" s="416" t="s">
        <v>316</v>
      </c>
      <c r="B126" s="146">
        <v>11.4</v>
      </c>
      <c r="C126" s="146">
        <v>18.600000000000001</v>
      </c>
      <c r="D126" s="146">
        <v>22.4</v>
      </c>
      <c r="E126" s="146">
        <v>30.8</v>
      </c>
      <c r="F126" s="146">
        <v>26.6</v>
      </c>
      <c r="G126" s="146">
        <v>25.6</v>
      </c>
      <c r="H126" s="146">
        <v>26.3</v>
      </c>
      <c r="I126" s="146">
        <v>25.8</v>
      </c>
      <c r="J126" s="146">
        <v>30.1</v>
      </c>
      <c r="K126" s="748">
        <v>29.6</v>
      </c>
      <c r="L126" s="748">
        <v>30.6</v>
      </c>
      <c r="M126" s="383">
        <v>45.3</v>
      </c>
      <c r="N126" s="383">
        <v>53.9</v>
      </c>
      <c r="O126" s="383">
        <v>55.3</v>
      </c>
      <c r="P126" s="383">
        <v>56.3</v>
      </c>
      <c r="Q126" s="383">
        <v>57.3</v>
      </c>
      <c r="R126" s="3"/>
    </row>
    <row r="127" spans="1:105" ht="14.5">
      <c r="A127" s="416" t="s">
        <v>317</v>
      </c>
      <c r="B127" s="146">
        <v>6.3</v>
      </c>
      <c r="C127" s="146">
        <v>9.1999999999999993</v>
      </c>
      <c r="D127" s="146">
        <v>14.9</v>
      </c>
      <c r="E127" s="146">
        <v>20.5</v>
      </c>
      <c r="F127" s="146">
        <v>17.7</v>
      </c>
      <c r="G127" s="146">
        <v>17.100000000000001</v>
      </c>
      <c r="H127" s="146">
        <v>17.600000000000001</v>
      </c>
      <c r="I127" s="146">
        <v>17.2</v>
      </c>
      <c r="J127" s="146">
        <v>20.100000000000001</v>
      </c>
      <c r="K127" s="748">
        <v>19.7</v>
      </c>
      <c r="L127" s="748">
        <v>20.399999999999999</v>
      </c>
      <c r="M127" s="410">
        <v>30.2</v>
      </c>
      <c r="N127" s="410">
        <v>32.299999999999997</v>
      </c>
      <c r="O127" s="410">
        <v>41.6</v>
      </c>
      <c r="P127" s="410">
        <v>43</v>
      </c>
      <c r="Q127" s="410">
        <v>44.4</v>
      </c>
      <c r="R127" s="3"/>
    </row>
    <row r="128" spans="1:105" s="5" customFormat="1" ht="14.5">
      <c r="A128" s="409" t="s">
        <v>318</v>
      </c>
      <c r="B128" s="146">
        <v>244.8</v>
      </c>
      <c r="C128" s="146">
        <v>285</v>
      </c>
      <c r="D128" s="146">
        <v>229.9</v>
      </c>
      <c r="E128" s="146">
        <v>235.6</v>
      </c>
      <c r="F128" s="146">
        <v>211.8</v>
      </c>
      <c r="G128" s="146">
        <v>273.10000000000002</v>
      </c>
      <c r="H128" s="146">
        <v>265.39999999999998</v>
      </c>
      <c r="I128" s="146">
        <v>358.2</v>
      </c>
      <c r="J128" s="146">
        <v>363.4</v>
      </c>
      <c r="K128" s="748">
        <v>513.29999999999995</v>
      </c>
      <c r="L128" s="748">
        <v>756.5</v>
      </c>
      <c r="M128" s="417">
        <v>604.9</v>
      </c>
      <c r="N128" s="417">
        <v>629.79999999999995</v>
      </c>
      <c r="O128" s="417">
        <v>659.2</v>
      </c>
      <c r="P128" s="417">
        <v>690.2</v>
      </c>
      <c r="Q128" s="417">
        <v>722.1</v>
      </c>
    </row>
    <row r="129" spans="1:105" ht="13">
      <c r="A129" s="416" t="s">
        <v>319</v>
      </c>
      <c r="B129" s="146">
        <v>13.3</v>
      </c>
      <c r="C129" s="146"/>
      <c r="D129" s="146"/>
      <c r="E129" s="456" t="s">
        <v>320</v>
      </c>
      <c r="F129" s="141"/>
      <c r="G129" s="141">
        <v>0</v>
      </c>
      <c r="H129" s="141">
        <v>0</v>
      </c>
      <c r="I129" s="141">
        <v>0</v>
      </c>
      <c r="J129" s="141">
        <v>0</v>
      </c>
      <c r="K129" s="146">
        <v>0</v>
      </c>
      <c r="L129" s="146">
        <v>0</v>
      </c>
      <c r="M129" s="383">
        <v>0</v>
      </c>
      <c r="N129" s="383">
        <v>0</v>
      </c>
      <c r="O129" s="383">
        <v>0</v>
      </c>
      <c r="P129" s="383">
        <v>0</v>
      </c>
      <c r="Q129" s="383">
        <v>0</v>
      </c>
      <c r="R129" s="3"/>
    </row>
    <row r="130" spans="1:105" ht="14.5">
      <c r="A130" s="416" t="s">
        <v>321</v>
      </c>
      <c r="B130" s="146">
        <v>163.19999999999999</v>
      </c>
      <c r="C130" s="146">
        <v>244.5</v>
      </c>
      <c r="D130" s="146">
        <v>186.1</v>
      </c>
      <c r="E130" s="146">
        <v>168.9</v>
      </c>
      <c r="F130" s="456">
        <v>132.6</v>
      </c>
      <c r="G130" s="456">
        <v>181.7</v>
      </c>
      <c r="H130" s="456">
        <v>154.6</v>
      </c>
      <c r="I130" s="456">
        <v>215</v>
      </c>
      <c r="J130" s="456">
        <v>215.9</v>
      </c>
      <c r="K130" s="749">
        <v>366</v>
      </c>
      <c r="L130" s="749">
        <v>680.6</v>
      </c>
      <c r="M130" s="383">
        <v>426.9</v>
      </c>
      <c r="N130" s="383">
        <v>444.3</v>
      </c>
      <c r="O130" s="383">
        <v>464.6</v>
      </c>
      <c r="P130" s="383">
        <v>486</v>
      </c>
      <c r="Q130" s="383">
        <v>506.8</v>
      </c>
      <c r="R130" s="3"/>
    </row>
    <row r="131" spans="1:105" ht="14.5">
      <c r="A131" s="416" t="s">
        <v>322</v>
      </c>
      <c r="B131" s="146"/>
      <c r="C131" s="146"/>
      <c r="D131" s="146"/>
      <c r="E131" s="146"/>
      <c r="F131" s="456"/>
      <c r="G131" s="456"/>
      <c r="H131" s="456"/>
      <c r="I131" s="456"/>
      <c r="J131" s="456"/>
      <c r="K131" s="748">
        <v>20.2</v>
      </c>
      <c r="L131" s="748">
        <v>20.3</v>
      </c>
      <c r="M131" s="383">
        <v>10.199999999999999</v>
      </c>
      <c r="N131" s="383">
        <v>10.8</v>
      </c>
      <c r="O131" s="383">
        <v>11.5</v>
      </c>
      <c r="P131" s="383">
        <v>12.2</v>
      </c>
      <c r="Q131" s="383">
        <v>14.5</v>
      </c>
      <c r="R131" s="3"/>
    </row>
    <row r="132" spans="1:105" ht="14.5">
      <c r="A132" s="416" t="s">
        <v>323</v>
      </c>
      <c r="B132" s="146">
        <v>67.400000000000006</v>
      </c>
      <c r="C132" s="146">
        <v>38.5</v>
      </c>
      <c r="D132" s="146">
        <v>43.1</v>
      </c>
      <c r="E132" s="146">
        <v>66</v>
      </c>
      <c r="F132" s="146">
        <v>78.7</v>
      </c>
      <c r="G132" s="146">
        <v>91.4</v>
      </c>
      <c r="H132" s="146">
        <v>110.8</v>
      </c>
      <c r="I132" s="146">
        <v>128</v>
      </c>
      <c r="J132" s="146">
        <v>134.9</v>
      </c>
      <c r="K132" s="748">
        <v>127</v>
      </c>
      <c r="L132" s="748">
        <v>55.3</v>
      </c>
      <c r="M132" s="383">
        <v>167.4</v>
      </c>
      <c r="N132" s="383">
        <v>174.3</v>
      </c>
      <c r="O132" s="383">
        <v>182.2</v>
      </c>
      <c r="P132" s="383">
        <v>190.6</v>
      </c>
      <c r="Q132" s="383">
        <v>198.8</v>
      </c>
      <c r="R132" s="3"/>
    </row>
    <row r="133" spans="1:105" ht="14.5">
      <c r="A133" s="416" t="s">
        <v>324</v>
      </c>
      <c r="B133" s="146"/>
      <c r="C133" s="146"/>
      <c r="D133" s="146"/>
      <c r="E133" s="146"/>
      <c r="F133" s="146"/>
      <c r="G133" s="146">
        <v>0</v>
      </c>
      <c r="H133" s="146">
        <v>0</v>
      </c>
      <c r="I133" s="146">
        <v>14.6</v>
      </c>
      <c r="J133" s="146">
        <v>12.6</v>
      </c>
      <c r="K133" s="749">
        <v>0</v>
      </c>
      <c r="L133" s="749">
        <v>0</v>
      </c>
      <c r="M133" s="383">
        <v>0</v>
      </c>
      <c r="N133" s="383">
        <v>0</v>
      </c>
      <c r="O133" s="383">
        <v>0</v>
      </c>
      <c r="P133" s="383">
        <v>0</v>
      </c>
      <c r="Q133" s="383">
        <v>0</v>
      </c>
      <c r="R133" s="3"/>
    </row>
    <row r="134" spans="1:105" ht="14.5">
      <c r="A134" s="416" t="s">
        <v>325</v>
      </c>
      <c r="B134" s="146">
        <v>0.9</v>
      </c>
      <c r="C134" s="146">
        <v>2</v>
      </c>
      <c r="D134" s="146">
        <v>0.7</v>
      </c>
      <c r="E134" s="146">
        <v>0.6</v>
      </c>
      <c r="F134" s="146">
        <v>0.5</v>
      </c>
      <c r="G134" s="146">
        <v>0.02</v>
      </c>
      <c r="H134" s="146">
        <v>0</v>
      </c>
      <c r="I134" s="146"/>
      <c r="J134" s="146">
        <v>0</v>
      </c>
      <c r="K134" s="749">
        <v>0</v>
      </c>
      <c r="L134" s="749">
        <v>0.3</v>
      </c>
      <c r="M134" s="383">
        <v>0.4</v>
      </c>
      <c r="N134" s="383">
        <v>0.4</v>
      </c>
      <c r="O134" s="383">
        <v>0.9</v>
      </c>
      <c r="P134" s="383">
        <v>1.4</v>
      </c>
      <c r="Q134" s="383">
        <v>1.9</v>
      </c>
      <c r="R134" s="3"/>
    </row>
    <row r="135" spans="1:105">
      <c r="A135" s="409"/>
      <c r="B135" s="146"/>
      <c r="C135" s="146"/>
      <c r="D135" s="146"/>
      <c r="E135" s="618"/>
      <c r="F135" s="618"/>
      <c r="G135" s="618"/>
      <c r="H135" s="618"/>
      <c r="I135" s="618"/>
      <c r="J135" s="618"/>
      <c r="K135" s="456"/>
      <c r="L135" s="456"/>
      <c r="M135" s="535"/>
      <c r="N135" s="535"/>
      <c r="O135" s="535"/>
      <c r="P135" s="535"/>
      <c r="Q135" s="535"/>
      <c r="R135" s="3"/>
    </row>
    <row r="136" spans="1:105" s="4" customFormat="1" ht="14.5">
      <c r="A136" s="411" t="s">
        <v>326</v>
      </c>
      <c r="B136" s="164">
        <v>3.7</v>
      </c>
      <c r="C136" s="164">
        <v>6.4</v>
      </c>
      <c r="D136" s="164">
        <v>14.6</v>
      </c>
      <c r="E136" s="164">
        <v>18</v>
      </c>
      <c r="F136" s="164">
        <v>14.4</v>
      </c>
      <c r="G136" s="164">
        <v>11.2</v>
      </c>
      <c r="H136" s="164">
        <v>8.6</v>
      </c>
      <c r="I136" s="164">
        <v>1.9</v>
      </c>
      <c r="J136" s="164">
        <v>0.4</v>
      </c>
      <c r="K136" s="747">
        <v>0.8</v>
      </c>
      <c r="L136" s="747">
        <v>1.4</v>
      </c>
      <c r="M136" s="412">
        <v>0</v>
      </c>
      <c r="N136" s="412">
        <v>0</v>
      </c>
      <c r="O136" s="412">
        <v>0</v>
      </c>
      <c r="P136" s="412">
        <v>0</v>
      </c>
      <c r="Q136" s="412">
        <v>0</v>
      </c>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row>
    <row r="137" spans="1:105" ht="14.5">
      <c r="A137" s="416" t="s">
        <v>327</v>
      </c>
      <c r="B137" s="146"/>
      <c r="C137" s="146"/>
      <c r="D137" s="146"/>
      <c r="E137" s="146"/>
      <c r="F137" s="146"/>
      <c r="G137" s="146">
        <v>11.2</v>
      </c>
      <c r="H137" s="146">
        <v>8.6</v>
      </c>
      <c r="I137" s="146">
        <v>1.9</v>
      </c>
      <c r="J137" s="617">
        <v>0.4</v>
      </c>
      <c r="K137" s="750">
        <v>0.8</v>
      </c>
      <c r="L137" s="750">
        <v>1.4</v>
      </c>
      <c r="M137" s="383">
        <v>0</v>
      </c>
      <c r="N137" s="383">
        <v>0</v>
      </c>
      <c r="O137" s="383">
        <v>0</v>
      </c>
      <c r="P137" s="383">
        <v>0</v>
      </c>
      <c r="Q137" s="383">
        <v>0</v>
      </c>
      <c r="R137" s="3"/>
    </row>
    <row r="138" spans="1:105" ht="13">
      <c r="A138" s="416"/>
      <c r="B138" s="146"/>
      <c r="C138" s="146"/>
      <c r="D138" s="146"/>
      <c r="E138" s="146"/>
      <c r="F138" s="146"/>
      <c r="G138" s="146"/>
      <c r="H138" s="146"/>
      <c r="I138" s="146"/>
      <c r="J138" s="457"/>
      <c r="K138" s="457"/>
      <c r="L138" s="457"/>
      <c r="M138" s="383"/>
      <c r="N138" s="383"/>
      <c r="O138" s="383"/>
      <c r="P138" s="383"/>
      <c r="Q138" s="383"/>
      <c r="R138" s="3"/>
    </row>
    <row r="139" spans="1:105" s="4" customFormat="1" ht="14.5">
      <c r="A139" s="411" t="s">
        <v>328</v>
      </c>
      <c r="B139" s="164">
        <v>2183.1</v>
      </c>
      <c r="C139" s="164">
        <v>2549.1999999999998</v>
      </c>
      <c r="D139" s="164">
        <v>2883.6</v>
      </c>
      <c r="E139" s="164">
        <v>2680.2</v>
      </c>
      <c r="F139" s="164">
        <v>2584.1</v>
      </c>
      <c r="G139" s="164">
        <v>3255.1</v>
      </c>
      <c r="H139" s="164">
        <v>3537.3</v>
      </c>
      <c r="I139" s="164">
        <v>3936.6</v>
      </c>
      <c r="J139" s="716">
        <f>J140+J149+J152+J153+J157+J170</f>
        <v>3372.7</v>
      </c>
      <c r="K139" s="747">
        <v>3993.7</v>
      </c>
      <c r="L139" s="747">
        <v>4293.5</v>
      </c>
      <c r="M139" s="412">
        <v>5015.3</v>
      </c>
      <c r="N139" s="412">
        <v>5888.1</v>
      </c>
      <c r="O139" s="412">
        <v>6796</v>
      </c>
      <c r="P139" s="412">
        <v>7622.3</v>
      </c>
      <c r="Q139" s="412">
        <v>8613.9</v>
      </c>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row>
    <row r="140" spans="1:105" s="690" customFormat="1" ht="14.5">
      <c r="A140" s="406" t="s">
        <v>329</v>
      </c>
      <c r="B140" s="628">
        <v>1162.2</v>
      </c>
      <c r="C140" s="628">
        <v>1563.4</v>
      </c>
      <c r="D140" s="628">
        <v>1806</v>
      </c>
      <c r="E140" s="645">
        <v>1693.2</v>
      </c>
      <c r="F140" s="645">
        <v>1521.8</v>
      </c>
      <c r="G140" s="645">
        <v>1911.3</v>
      </c>
      <c r="H140" s="645">
        <v>2167.4</v>
      </c>
      <c r="I140" s="645">
        <v>2299.1999999999998</v>
      </c>
      <c r="J140" s="628">
        <f>J141+J147</f>
        <v>2122.5</v>
      </c>
      <c r="K140" s="751">
        <v>2458.6</v>
      </c>
      <c r="L140" s="751">
        <v>2505.3000000000002</v>
      </c>
      <c r="M140" s="719">
        <v>3383.3</v>
      </c>
      <c r="N140" s="719">
        <v>3835.7</v>
      </c>
      <c r="O140" s="719">
        <v>4510.8</v>
      </c>
      <c r="P140" s="719">
        <v>5139.8</v>
      </c>
      <c r="Q140" s="719">
        <v>5947</v>
      </c>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row>
    <row r="141" spans="1:105" s="5" customFormat="1" ht="12.75" customHeight="1">
      <c r="A141" s="406" t="s">
        <v>330</v>
      </c>
      <c r="B141" s="146"/>
      <c r="C141" s="146"/>
      <c r="D141" s="146"/>
      <c r="E141" s="146"/>
      <c r="F141" s="146"/>
      <c r="G141" s="146">
        <v>1868.8</v>
      </c>
      <c r="H141" s="146">
        <v>2067.1</v>
      </c>
      <c r="I141" s="146">
        <v>2252.5</v>
      </c>
      <c r="J141" s="146">
        <v>2079.1999999999998</v>
      </c>
      <c r="K141" s="748">
        <v>2457.1999999999998</v>
      </c>
      <c r="L141" s="748">
        <v>2475.1</v>
      </c>
      <c r="M141" s="383">
        <v>3321.7</v>
      </c>
      <c r="N141" s="383">
        <v>3763.4</v>
      </c>
      <c r="O141" s="383">
        <v>4437.5</v>
      </c>
      <c r="P141" s="383">
        <v>5065.7</v>
      </c>
      <c r="Q141" s="383">
        <v>5872</v>
      </c>
    </row>
    <row r="142" spans="1:105" ht="14.5">
      <c r="A142" s="416" t="s">
        <v>407</v>
      </c>
      <c r="B142" s="146">
        <v>1092.0999999999999</v>
      </c>
      <c r="C142" s="146">
        <v>1496.1</v>
      </c>
      <c r="D142" s="146">
        <v>1668.8</v>
      </c>
      <c r="E142" s="146">
        <v>1567</v>
      </c>
      <c r="F142" s="146">
        <v>1442.6</v>
      </c>
      <c r="G142" s="146">
        <v>1868.8</v>
      </c>
      <c r="H142" s="146">
        <v>2067.1</v>
      </c>
      <c r="I142" s="146">
        <v>2252.5</v>
      </c>
      <c r="J142" s="146">
        <v>2079.1999999999998</v>
      </c>
      <c r="K142" s="748">
        <v>2457.1999999999998</v>
      </c>
      <c r="L142" s="748">
        <v>2475.1</v>
      </c>
      <c r="M142" s="383">
        <v>3321.7</v>
      </c>
      <c r="N142" s="383">
        <v>3763.4</v>
      </c>
      <c r="O142" s="383">
        <v>4437.5</v>
      </c>
      <c r="P142" s="383">
        <v>5065.7</v>
      </c>
      <c r="Q142" s="383">
        <v>5872</v>
      </c>
      <c r="R142" s="3"/>
    </row>
    <row r="143" spans="1:105" ht="13">
      <c r="A143" s="416" t="s">
        <v>332</v>
      </c>
      <c r="B143" s="146"/>
      <c r="C143" s="146"/>
      <c r="D143" s="146"/>
      <c r="E143" s="146"/>
      <c r="F143" s="146"/>
      <c r="G143" s="146">
        <v>1131.0999999999999</v>
      </c>
      <c r="H143" s="146">
        <v>1120.3</v>
      </c>
      <c r="I143" s="146">
        <v>1368.2</v>
      </c>
      <c r="J143" s="146">
        <v>1325</v>
      </c>
      <c r="K143" s="146">
        <v>1450.6</v>
      </c>
      <c r="L143" s="146">
        <v>1693.6</v>
      </c>
      <c r="M143" s="383">
        <v>2226.6</v>
      </c>
      <c r="N143" s="383">
        <v>2541.9</v>
      </c>
      <c r="O143" s="383">
        <v>2933.6</v>
      </c>
      <c r="P143" s="383">
        <v>3348.3</v>
      </c>
      <c r="Q143" s="383">
        <v>3789.2</v>
      </c>
      <c r="R143" s="3"/>
    </row>
    <row r="144" spans="1:105" ht="13">
      <c r="A144" s="416" t="s">
        <v>333</v>
      </c>
      <c r="B144" s="146"/>
      <c r="C144" s="146"/>
      <c r="D144" s="146"/>
      <c r="E144" s="146"/>
      <c r="F144" s="146"/>
      <c r="G144" s="146">
        <v>1299</v>
      </c>
      <c r="H144" s="146">
        <v>1089</v>
      </c>
      <c r="I144" s="146">
        <v>1106.4000000000001</v>
      </c>
      <c r="J144" s="146">
        <v>982.1</v>
      </c>
      <c r="K144" s="146">
        <v>1104.3</v>
      </c>
      <c r="L144" s="146">
        <v>1112.4000000000001</v>
      </c>
      <c r="M144" s="383">
        <v>1461.3</v>
      </c>
      <c r="N144" s="383">
        <v>1597.7</v>
      </c>
      <c r="O144" s="383">
        <v>1910.4</v>
      </c>
      <c r="P144" s="383">
        <v>2223.9</v>
      </c>
      <c r="Q144" s="383">
        <v>2685.6</v>
      </c>
      <c r="R144" s="3"/>
    </row>
    <row r="145" spans="1:25" ht="13">
      <c r="A145" s="416" t="s">
        <v>334</v>
      </c>
      <c r="B145" s="146"/>
      <c r="C145" s="146"/>
      <c r="D145" s="146"/>
      <c r="E145" s="146"/>
      <c r="F145" s="146"/>
      <c r="G145" s="146">
        <v>267.2</v>
      </c>
      <c r="H145" s="146">
        <v>288.3</v>
      </c>
      <c r="I145" s="146">
        <v>276.5</v>
      </c>
      <c r="J145" s="146">
        <v>228</v>
      </c>
      <c r="K145" s="146">
        <v>97.6</v>
      </c>
      <c r="L145" s="146">
        <v>330.9</v>
      </c>
      <c r="M145" s="383">
        <v>366.1</v>
      </c>
      <c r="N145" s="383">
        <v>376.3</v>
      </c>
      <c r="O145" s="383">
        <v>406.4</v>
      </c>
      <c r="P145" s="383">
        <v>506.5</v>
      </c>
      <c r="Q145" s="383">
        <v>602.70000000000005</v>
      </c>
      <c r="R145" s="3"/>
    </row>
    <row r="146" spans="1:25" ht="13">
      <c r="A146" s="416" t="s">
        <v>335</v>
      </c>
      <c r="B146" s="146"/>
      <c r="C146" s="146"/>
      <c r="D146" s="146"/>
      <c r="E146" s="146"/>
      <c r="F146" s="146"/>
      <c r="G146" s="146">
        <v>-294.10000000000002</v>
      </c>
      <c r="H146" s="146">
        <v>146</v>
      </c>
      <c r="I146" s="146">
        <v>54.4</v>
      </c>
      <c r="J146" s="146">
        <v>0</v>
      </c>
      <c r="K146" s="146">
        <v>0</v>
      </c>
      <c r="L146" s="146">
        <v>0</v>
      </c>
      <c r="M146" s="383">
        <v>0</v>
      </c>
      <c r="N146" s="383">
        <v>0</v>
      </c>
      <c r="O146" s="383">
        <v>0</v>
      </c>
      <c r="P146" s="383">
        <v>0</v>
      </c>
      <c r="Q146" s="383">
        <v>0</v>
      </c>
      <c r="R146" s="3"/>
    </row>
    <row r="147" spans="1:25" s="691" customFormat="1" ht="14.5">
      <c r="A147" s="406" t="s">
        <v>336</v>
      </c>
      <c r="B147" s="146"/>
      <c r="C147" s="146"/>
      <c r="D147" s="146"/>
      <c r="E147" s="146"/>
      <c r="F147" s="146"/>
      <c r="G147" s="146">
        <v>42.4</v>
      </c>
      <c r="H147" s="146">
        <v>100.3</v>
      </c>
      <c r="I147" s="146">
        <v>46.6</v>
      </c>
      <c r="J147" s="146">
        <v>43.3</v>
      </c>
      <c r="K147" s="748">
        <v>1.4</v>
      </c>
      <c r="L147" s="748">
        <v>30.3</v>
      </c>
      <c r="M147" s="383">
        <v>61.6</v>
      </c>
      <c r="N147" s="383">
        <v>72.400000000000006</v>
      </c>
      <c r="O147" s="383">
        <v>73.3</v>
      </c>
      <c r="P147" s="383">
        <v>74.099999999999994</v>
      </c>
      <c r="Q147" s="383">
        <v>75</v>
      </c>
      <c r="R147" s="3"/>
      <c r="S147" s="3"/>
      <c r="T147" s="3"/>
      <c r="U147" s="3"/>
      <c r="V147" s="3"/>
      <c r="W147" s="3"/>
      <c r="X147" s="3"/>
      <c r="Y147" s="3"/>
    </row>
    <row r="148" spans="1:25" ht="14.5">
      <c r="A148" s="416" t="s">
        <v>337</v>
      </c>
      <c r="B148" s="146">
        <v>70.2</v>
      </c>
      <c r="C148" s="146">
        <v>67.3</v>
      </c>
      <c r="D148" s="146">
        <v>137.30000000000001</v>
      </c>
      <c r="E148" s="146">
        <v>126.1</v>
      </c>
      <c r="F148" s="146">
        <v>79.2</v>
      </c>
      <c r="G148" s="146">
        <v>42.4</v>
      </c>
      <c r="H148" s="146">
        <v>100.3</v>
      </c>
      <c r="I148" s="146">
        <v>46.6</v>
      </c>
      <c r="J148" s="146">
        <v>43.3</v>
      </c>
      <c r="K148" s="748">
        <v>1.4</v>
      </c>
      <c r="L148" s="748">
        <v>30.3</v>
      </c>
      <c r="M148" s="383">
        <v>61.6</v>
      </c>
      <c r="N148" s="383">
        <v>72.400000000000006</v>
      </c>
      <c r="O148" s="383">
        <v>73.3</v>
      </c>
      <c r="P148" s="383">
        <v>74.099999999999994</v>
      </c>
      <c r="Q148" s="383">
        <v>75</v>
      </c>
      <c r="R148" s="3"/>
    </row>
    <row r="149" spans="1:25" s="5" customFormat="1" ht="14.5">
      <c r="A149" s="406" t="s">
        <v>338</v>
      </c>
      <c r="B149" s="628">
        <v>855.3</v>
      </c>
      <c r="C149" s="628">
        <v>814.4</v>
      </c>
      <c r="D149" s="628">
        <v>889.1</v>
      </c>
      <c r="E149" s="628">
        <v>802</v>
      </c>
      <c r="F149" s="628">
        <v>875.9</v>
      </c>
      <c r="G149" s="628">
        <v>1105</v>
      </c>
      <c r="H149" s="628">
        <v>1074.8</v>
      </c>
      <c r="I149" s="628">
        <v>1360.7</v>
      </c>
      <c r="J149" s="628">
        <f>J150+J151</f>
        <v>1074.5999999999999</v>
      </c>
      <c r="K149" s="751">
        <v>1281.2</v>
      </c>
      <c r="L149" s="751">
        <v>1404.4</v>
      </c>
      <c r="M149" s="629">
        <v>1260.5</v>
      </c>
      <c r="N149" s="629">
        <v>1653.1</v>
      </c>
      <c r="O149" s="629">
        <v>1861.3</v>
      </c>
      <c r="P149" s="629">
        <v>2048.8000000000002</v>
      </c>
      <c r="Q149" s="629">
        <v>2206.6999999999998</v>
      </c>
    </row>
    <row r="150" spans="1:25" ht="14.5">
      <c r="A150" s="416" t="s">
        <v>339</v>
      </c>
      <c r="B150" s="146">
        <v>560.5</v>
      </c>
      <c r="C150" s="146">
        <v>541.9</v>
      </c>
      <c r="D150" s="146">
        <v>638.6</v>
      </c>
      <c r="E150" s="146">
        <v>503.3</v>
      </c>
      <c r="F150" s="146">
        <v>603.70000000000005</v>
      </c>
      <c r="G150" s="146">
        <v>757.3</v>
      </c>
      <c r="H150" s="146">
        <v>774</v>
      </c>
      <c r="I150" s="146">
        <v>1061</v>
      </c>
      <c r="J150" s="146">
        <v>817</v>
      </c>
      <c r="K150" s="748">
        <v>998.3</v>
      </c>
      <c r="L150" s="748">
        <v>1157.2</v>
      </c>
      <c r="M150" s="383">
        <v>1105.7</v>
      </c>
      <c r="N150" s="383">
        <v>1208.9000000000001</v>
      </c>
      <c r="O150" s="383">
        <v>1324.5</v>
      </c>
      <c r="P150" s="383">
        <v>1450.7</v>
      </c>
      <c r="Q150" s="383">
        <v>1584.5</v>
      </c>
      <c r="R150" s="3"/>
    </row>
    <row r="151" spans="1:25" ht="14.5">
      <c r="A151" s="416" t="s">
        <v>340</v>
      </c>
      <c r="B151" s="146">
        <v>294.8</v>
      </c>
      <c r="C151" s="146">
        <v>272.5</v>
      </c>
      <c r="D151" s="146">
        <v>250.6</v>
      </c>
      <c r="E151" s="146">
        <v>298.7</v>
      </c>
      <c r="F151" s="146">
        <v>272.2</v>
      </c>
      <c r="G151" s="146">
        <v>347.8</v>
      </c>
      <c r="H151" s="146">
        <v>300.8</v>
      </c>
      <c r="I151" s="146">
        <v>299.7</v>
      </c>
      <c r="J151" s="146">
        <v>257.60000000000002</v>
      </c>
      <c r="K151" s="748">
        <v>282.8</v>
      </c>
      <c r="L151" s="748">
        <v>247.2</v>
      </c>
      <c r="M151" s="383">
        <v>154.80000000000001</v>
      </c>
      <c r="N151" s="383">
        <v>444.2</v>
      </c>
      <c r="O151" s="383">
        <v>536.70000000000005</v>
      </c>
      <c r="P151" s="383">
        <v>598.1</v>
      </c>
      <c r="Q151" s="383">
        <v>622.20000000000005</v>
      </c>
      <c r="R151" s="3"/>
    </row>
    <row r="152" spans="1:25" s="5" customFormat="1" ht="13">
      <c r="A152" s="406" t="s">
        <v>341</v>
      </c>
      <c r="B152" s="628"/>
      <c r="C152" s="628"/>
      <c r="D152" s="628"/>
      <c r="E152" s="628"/>
      <c r="F152" s="628"/>
      <c r="G152" s="628">
        <v>0</v>
      </c>
      <c r="H152" s="628">
        <v>0</v>
      </c>
      <c r="I152" s="628">
        <v>0</v>
      </c>
      <c r="J152" s="628"/>
      <c r="K152" s="628">
        <v>0</v>
      </c>
      <c r="L152" s="628">
        <v>0</v>
      </c>
      <c r="M152" s="629">
        <v>0</v>
      </c>
      <c r="N152" s="629">
        <v>0</v>
      </c>
      <c r="O152" s="629">
        <v>0</v>
      </c>
      <c r="P152" s="629">
        <v>0</v>
      </c>
      <c r="Q152" s="629">
        <v>0</v>
      </c>
    </row>
    <row r="153" spans="1:25" s="5" customFormat="1" ht="14.5">
      <c r="A153" s="406" t="s">
        <v>342</v>
      </c>
      <c r="B153" s="628">
        <v>149.9</v>
      </c>
      <c r="C153" s="628">
        <v>159.19999999999999</v>
      </c>
      <c r="D153" s="628">
        <v>176.7</v>
      </c>
      <c r="E153" s="628">
        <v>177.7</v>
      </c>
      <c r="F153" s="628">
        <v>175.7</v>
      </c>
      <c r="G153" s="628">
        <v>228.9</v>
      </c>
      <c r="H153" s="628">
        <v>248.1</v>
      </c>
      <c r="I153" s="628">
        <v>273</v>
      </c>
      <c r="J153" s="628">
        <v>172</v>
      </c>
      <c r="K153" s="752">
        <v>235.9</v>
      </c>
      <c r="L153" s="752">
        <v>371.5</v>
      </c>
      <c r="M153" s="629">
        <v>363.8</v>
      </c>
      <c r="N153" s="629">
        <v>389.2</v>
      </c>
      <c r="O153" s="629">
        <v>413.4</v>
      </c>
      <c r="P153" s="629">
        <v>422</v>
      </c>
      <c r="Q153" s="629">
        <v>448.3</v>
      </c>
    </row>
    <row r="154" spans="1:25" ht="14.5">
      <c r="A154" s="416" t="s">
        <v>343</v>
      </c>
      <c r="B154" s="146">
        <v>9.5</v>
      </c>
      <c r="C154" s="146">
        <v>8.8000000000000007</v>
      </c>
      <c r="D154" s="146">
        <v>12.8</v>
      </c>
      <c r="E154" s="146">
        <v>9.4</v>
      </c>
      <c r="F154" s="146">
        <v>7.8</v>
      </c>
      <c r="G154" s="146">
        <v>36</v>
      </c>
      <c r="H154" s="146">
        <v>20.399999999999999</v>
      </c>
      <c r="I154" s="146">
        <v>17.2</v>
      </c>
      <c r="J154" s="146">
        <v>8.9</v>
      </c>
      <c r="K154" s="748">
        <v>6.6</v>
      </c>
      <c r="L154" s="748">
        <v>35.4</v>
      </c>
      <c r="M154" s="383">
        <v>24</v>
      </c>
      <c r="N154" s="383">
        <v>26.3</v>
      </c>
      <c r="O154" s="383">
        <v>29</v>
      </c>
      <c r="P154" s="383">
        <v>30.5</v>
      </c>
      <c r="Q154" s="383">
        <v>33.5</v>
      </c>
      <c r="R154" s="3"/>
    </row>
    <row r="155" spans="1:25" ht="14.5">
      <c r="A155" s="416" t="s">
        <v>344</v>
      </c>
      <c r="B155" s="146">
        <v>133.9</v>
      </c>
      <c r="C155" s="146">
        <v>144.6</v>
      </c>
      <c r="D155" s="146">
        <v>158.1</v>
      </c>
      <c r="E155" s="146">
        <v>162.1</v>
      </c>
      <c r="F155" s="146">
        <v>163.5</v>
      </c>
      <c r="G155" s="146">
        <v>178.7</v>
      </c>
      <c r="H155" s="146">
        <v>205.1</v>
      </c>
      <c r="I155" s="146">
        <v>227.2</v>
      </c>
      <c r="J155" s="146">
        <v>157.69999999999999</v>
      </c>
      <c r="K155" s="748">
        <v>228.1</v>
      </c>
      <c r="L155" s="748">
        <v>328.1</v>
      </c>
      <c r="M155" s="383">
        <v>334.6</v>
      </c>
      <c r="N155" s="383">
        <v>354.7</v>
      </c>
      <c r="O155" s="383">
        <v>375.9</v>
      </c>
      <c r="P155" s="383">
        <v>382.6</v>
      </c>
      <c r="Q155" s="383">
        <v>405.6</v>
      </c>
      <c r="R155" s="3"/>
    </row>
    <row r="156" spans="1:25" ht="14.5">
      <c r="A156" s="416" t="s">
        <v>345</v>
      </c>
      <c r="B156" s="146">
        <v>6.5</v>
      </c>
      <c r="C156" s="146">
        <v>5.9</v>
      </c>
      <c r="D156" s="146">
        <v>5.8</v>
      </c>
      <c r="E156" s="146">
        <v>6.2</v>
      </c>
      <c r="F156" s="146">
        <v>4.4000000000000004</v>
      </c>
      <c r="G156" s="146">
        <v>14.2</v>
      </c>
      <c r="H156" s="146">
        <v>22.6</v>
      </c>
      <c r="I156" s="146">
        <v>28.6</v>
      </c>
      <c r="J156" s="146">
        <v>5.4</v>
      </c>
      <c r="K156" s="748">
        <v>1.3</v>
      </c>
      <c r="L156" s="748">
        <v>8</v>
      </c>
      <c r="M156" s="383">
        <v>5.3</v>
      </c>
      <c r="N156" s="383">
        <v>8.1999999999999993</v>
      </c>
      <c r="O156" s="383">
        <v>8.5</v>
      </c>
      <c r="P156" s="383">
        <v>8.9</v>
      </c>
      <c r="Q156" s="383">
        <v>9.3000000000000007</v>
      </c>
      <c r="R156" s="3"/>
    </row>
    <row r="157" spans="1:25" s="5" customFormat="1" ht="14.5">
      <c r="A157" s="406" t="s">
        <v>346</v>
      </c>
      <c r="B157" s="628">
        <v>10.7</v>
      </c>
      <c r="C157" s="628">
        <v>12.3</v>
      </c>
      <c r="D157" s="628">
        <v>9.1999999999999993</v>
      </c>
      <c r="E157" s="628">
        <v>6.9</v>
      </c>
      <c r="F157" s="628">
        <v>7.5</v>
      </c>
      <c r="G157" s="628">
        <v>7.1</v>
      </c>
      <c r="H157" s="628">
        <v>2.8</v>
      </c>
      <c r="I157" s="628">
        <v>2.5</v>
      </c>
      <c r="J157" s="628">
        <v>0.4</v>
      </c>
      <c r="K157" s="751">
        <v>11.6</v>
      </c>
      <c r="L157" s="751">
        <v>1.9</v>
      </c>
      <c r="M157" s="629">
        <v>4.7</v>
      </c>
      <c r="N157" s="629">
        <v>4.7</v>
      </c>
      <c r="O157" s="629">
        <v>5.2</v>
      </c>
      <c r="P157" s="629">
        <v>6.2</v>
      </c>
      <c r="Q157" s="629">
        <v>6.2</v>
      </c>
    </row>
    <row r="158" spans="1:25" ht="13">
      <c r="A158" s="416" t="s">
        <v>347</v>
      </c>
      <c r="B158" s="146">
        <v>6.7</v>
      </c>
      <c r="C158" s="146">
        <v>7.3</v>
      </c>
      <c r="D158" s="146">
        <v>8.1999999999999993</v>
      </c>
      <c r="E158" s="146">
        <v>5.7</v>
      </c>
      <c r="F158" s="146">
        <v>6.8</v>
      </c>
      <c r="G158" s="146">
        <v>6.4</v>
      </c>
      <c r="H158" s="146">
        <v>2.2000000000000002</v>
      </c>
      <c r="I158" s="146"/>
      <c r="J158" s="146">
        <v>0</v>
      </c>
      <c r="K158" s="146">
        <v>11.4</v>
      </c>
      <c r="L158" s="146">
        <v>1.7</v>
      </c>
      <c r="M158" s="383">
        <v>3.5</v>
      </c>
      <c r="N158" s="383">
        <v>3.5</v>
      </c>
      <c r="O158" s="383">
        <v>4.5</v>
      </c>
      <c r="P158" s="383">
        <v>4.5</v>
      </c>
      <c r="Q158" s="383">
        <v>4.5</v>
      </c>
      <c r="R158" s="3"/>
    </row>
    <row r="159" spans="1:25" ht="11.25" customHeight="1">
      <c r="A159" s="416" t="s">
        <v>348</v>
      </c>
      <c r="B159" s="146">
        <v>3.9</v>
      </c>
      <c r="C159" s="146">
        <v>5</v>
      </c>
      <c r="D159" s="146">
        <v>1</v>
      </c>
      <c r="E159" s="146">
        <v>1.1000000000000001</v>
      </c>
      <c r="F159" s="146">
        <v>0.8</v>
      </c>
      <c r="G159" s="146">
        <v>5.8</v>
      </c>
      <c r="H159" s="146">
        <v>1.8</v>
      </c>
      <c r="I159" s="146">
        <v>0</v>
      </c>
      <c r="J159" s="146">
        <v>0.4</v>
      </c>
      <c r="K159" s="146">
        <v>0.2</v>
      </c>
      <c r="L159" s="146">
        <v>0.2</v>
      </c>
      <c r="M159" s="383">
        <v>1.2</v>
      </c>
      <c r="N159" s="383">
        <v>1.2</v>
      </c>
      <c r="O159" s="383">
        <v>0.7</v>
      </c>
      <c r="P159" s="383">
        <v>1.7</v>
      </c>
      <c r="Q159" s="383">
        <v>1.7</v>
      </c>
      <c r="R159" s="3"/>
    </row>
    <row r="160" spans="1:25" s="5" customFormat="1" ht="13">
      <c r="A160" s="406" t="s">
        <v>349</v>
      </c>
      <c r="B160" s="628"/>
      <c r="C160" s="628"/>
      <c r="D160" s="628"/>
      <c r="E160" s="628"/>
      <c r="F160" s="628"/>
      <c r="G160" s="628">
        <v>0.6</v>
      </c>
      <c r="H160" s="628">
        <v>0.4</v>
      </c>
      <c r="I160" s="628">
        <v>2</v>
      </c>
      <c r="J160" s="628">
        <v>0</v>
      </c>
      <c r="K160" s="628">
        <v>11.4</v>
      </c>
      <c r="L160" s="628">
        <v>1.7</v>
      </c>
      <c r="M160" s="774">
        <v>3.5</v>
      </c>
      <c r="N160" s="774">
        <v>3.5</v>
      </c>
      <c r="O160" s="774">
        <v>4.5</v>
      </c>
      <c r="P160" s="774">
        <v>4.5</v>
      </c>
      <c r="Q160" s="774">
        <v>4.5</v>
      </c>
    </row>
    <row r="161" spans="1:25" ht="13">
      <c r="A161" s="416" t="s">
        <v>350</v>
      </c>
      <c r="B161" s="146"/>
      <c r="C161" s="146"/>
      <c r="D161" s="146"/>
      <c r="E161" s="146"/>
      <c r="F161" s="146"/>
      <c r="G161" s="146"/>
      <c r="H161" s="146"/>
      <c r="I161" s="146">
        <v>2</v>
      </c>
      <c r="J161" s="146">
        <v>0</v>
      </c>
      <c r="K161" s="146">
        <v>11.4</v>
      </c>
      <c r="L161" s="146"/>
      <c r="M161" s="383">
        <v>3.5</v>
      </c>
      <c r="N161" s="383">
        <v>3.5</v>
      </c>
      <c r="O161" s="383">
        <v>3.5</v>
      </c>
      <c r="P161" s="383">
        <v>3.5</v>
      </c>
      <c r="Q161" s="383">
        <v>3.5</v>
      </c>
      <c r="R161" s="3"/>
    </row>
    <row r="162" spans="1:25" ht="13">
      <c r="A162" s="416" t="s">
        <v>351</v>
      </c>
      <c r="B162" s="146"/>
      <c r="C162" s="146"/>
      <c r="D162" s="146"/>
      <c r="E162" s="146"/>
      <c r="F162" s="146"/>
      <c r="G162" s="146"/>
      <c r="H162" s="146"/>
      <c r="I162" s="146">
        <v>0</v>
      </c>
      <c r="J162" s="146">
        <v>0</v>
      </c>
      <c r="K162" s="146">
        <v>0</v>
      </c>
      <c r="L162" s="146"/>
      <c r="M162" s="383">
        <v>0</v>
      </c>
      <c r="N162" s="383">
        <v>0</v>
      </c>
      <c r="O162" s="383">
        <v>1</v>
      </c>
      <c r="P162" s="383">
        <v>1</v>
      </c>
      <c r="Q162" s="383">
        <v>1</v>
      </c>
      <c r="R162" s="3"/>
    </row>
    <row r="163" spans="1:25" s="5" customFormat="1" ht="14.5">
      <c r="A163" s="406" t="s">
        <v>352</v>
      </c>
      <c r="B163" s="628"/>
      <c r="C163" s="628"/>
      <c r="D163" s="628"/>
      <c r="E163" s="628"/>
      <c r="F163" s="628"/>
      <c r="G163" s="628">
        <v>0.8</v>
      </c>
      <c r="H163" s="628">
        <v>0.6</v>
      </c>
      <c r="I163" s="628">
        <v>0.5</v>
      </c>
      <c r="J163" s="628">
        <v>0.4</v>
      </c>
      <c r="K163" s="751">
        <v>0.2</v>
      </c>
      <c r="L163" s="751">
        <v>0.2</v>
      </c>
      <c r="M163" s="774">
        <v>1.2</v>
      </c>
      <c r="N163" s="774">
        <v>1.2</v>
      </c>
      <c r="O163" s="774">
        <v>0.7</v>
      </c>
      <c r="P163" s="774">
        <v>1.7</v>
      </c>
      <c r="Q163" s="774">
        <v>1.7</v>
      </c>
    </row>
    <row r="164" spans="1:25" s="5" customFormat="1" ht="13">
      <c r="A164" s="753" t="s">
        <v>353</v>
      </c>
      <c r="B164" s="628"/>
      <c r="C164" s="628"/>
      <c r="D164" s="628"/>
      <c r="E164" s="628"/>
      <c r="F164" s="628"/>
      <c r="G164" s="628"/>
      <c r="H164" s="628"/>
      <c r="I164" s="146">
        <v>0</v>
      </c>
      <c r="J164" s="146">
        <v>0</v>
      </c>
      <c r="K164" s="146">
        <v>0</v>
      </c>
      <c r="L164" s="146"/>
      <c r="M164" s="383">
        <v>0</v>
      </c>
      <c r="N164" s="383">
        <v>0</v>
      </c>
      <c r="O164" s="383">
        <v>0</v>
      </c>
      <c r="P164" s="383">
        <v>1</v>
      </c>
      <c r="Q164" s="383">
        <v>1</v>
      </c>
    </row>
    <row r="165" spans="1:25" s="5" customFormat="1" ht="13">
      <c r="A165" s="753" t="s">
        <v>354</v>
      </c>
      <c r="B165" s="628"/>
      <c r="C165" s="628"/>
      <c r="D165" s="628"/>
      <c r="E165" s="628"/>
      <c r="F165" s="628"/>
      <c r="G165" s="628"/>
      <c r="H165" s="628"/>
      <c r="I165" s="146">
        <v>0.2</v>
      </c>
      <c r="J165" s="146">
        <v>0.3</v>
      </c>
      <c r="K165" s="146">
        <v>0.2</v>
      </c>
      <c r="L165" s="146"/>
      <c r="M165" s="383">
        <v>0.5</v>
      </c>
      <c r="N165" s="383">
        <v>0.5</v>
      </c>
      <c r="O165" s="383">
        <v>0</v>
      </c>
      <c r="P165" s="383">
        <v>0</v>
      </c>
      <c r="Q165" s="383">
        <v>0</v>
      </c>
    </row>
    <row r="166" spans="1:25" s="5" customFormat="1" ht="13">
      <c r="A166" s="753" t="s">
        <v>355</v>
      </c>
      <c r="B166" s="628"/>
      <c r="C166" s="628"/>
      <c r="D166" s="628"/>
      <c r="E166" s="628"/>
      <c r="F166" s="628"/>
      <c r="G166" s="628"/>
      <c r="H166" s="628"/>
      <c r="I166" s="146">
        <v>0.2</v>
      </c>
      <c r="J166" s="146">
        <v>0</v>
      </c>
      <c r="K166" s="146">
        <v>0</v>
      </c>
      <c r="L166" s="146"/>
      <c r="M166" s="383">
        <v>0.4</v>
      </c>
      <c r="N166" s="383">
        <v>0.4</v>
      </c>
      <c r="O166" s="383">
        <v>0.4</v>
      </c>
      <c r="P166" s="383">
        <v>0.4</v>
      </c>
      <c r="Q166" s="383">
        <v>0.4</v>
      </c>
    </row>
    <row r="167" spans="1:25" s="5" customFormat="1" ht="13">
      <c r="A167" s="753" t="s">
        <v>356</v>
      </c>
      <c r="B167" s="628"/>
      <c r="C167" s="628"/>
      <c r="D167" s="628"/>
      <c r="E167" s="628"/>
      <c r="F167" s="628"/>
      <c r="G167" s="628"/>
      <c r="H167" s="628"/>
      <c r="I167" s="146">
        <v>0</v>
      </c>
      <c r="J167" s="146">
        <v>0</v>
      </c>
      <c r="K167" s="146">
        <v>0</v>
      </c>
      <c r="L167" s="146"/>
      <c r="M167" s="383">
        <v>0.1</v>
      </c>
      <c r="N167" s="383">
        <v>0.1</v>
      </c>
      <c r="O167" s="383">
        <v>0.1</v>
      </c>
      <c r="P167" s="383">
        <v>0.1</v>
      </c>
      <c r="Q167" s="383">
        <v>0.1</v>
      </c>
    </row>
    <row r="168" spans="1:25" s="5" customFormat="1" ht="13">
      <c r="A168" s="753" t="s">
        <v>357</v>
      </c>
      <c r="B168" s="628"/>
      <c r="C168" s="628"/>
      <c r="D168" s="628"/>
      <c r="E168" s="628"/>
      <c r="F168" s="628"/>
      <c r="G168" s="628"/>
      <c r="H168" s="628"/>
      <c r="I168" s="146">
        <v>0</v>
      </c>
      <c r="J168" s="146">
        <v>0</v>
      </c>
      <c r="K168" s="146">
        <v>0</v>
      </c>
      <c r="L168" s="146"/>
      <c r="M168" s="383">
        <v>0.1</v>
      </c>
      <c r="N168" s="383">
        <v>0.1</v>
      </c>
      <c r="O168" s="383">
        <v>0.1</v>
      </c>
      <c r="P168" s="383">
        <v>0.1</v>
      </c>
      <c r="Q168" s="383">
        <v>0.1</v>
      </c>
    </row>
    <row r="169" spans="1:25" s="5" customFormat="1" ht="13">
      <c r="A169" s="753" t="s">
        <v>358</v>
      </c>
      <c r="B169" s="628"/>
      <c r="C169" s="628"/>
      <c r="D169" s="628"/>
      <c r="E169" s="628"/>
      <c r="F169" s="628"/>
      <c r="G169" s="628"/>
      <c r="H169" s="628"/>
      <c r="I169" s="146">
        <v>0</v>
      </c>
      <c r="J169" s="146">
        <v>0</v>
      </c>
      <c r="K169" s="146">
        <v>0</v>
      </c>
      <c r="L169" s="146"/>
      <c r="M169" s="383">
        <v>0.1</v>
      </c>
      <c r="N169" s="383">
        <v>0.1</v>
      </c>
      <c r="O169" s="383">
        <v>0.1</v>
      </c>
      <c r="P169" s="383">
        <v>0.1</v>
      </c>
      <c r="Q169" s="383">
        <v>0.1</v>
      </c>
    </row>
    <row r="170" spans="1:25" s="5" customFormat="1" ht="14.5">
      <c r="A170" s="406" t="s">
        <v>359</v>
      </c>
      <c r="B170" s="628">
        <v>5</v>
      </c>
      <c r="C170" s="646" t="s">
        <v>320</v>
      </c>
      <c r="D170" s="628">
        <v>2.5</v>
      </c>
      <c r="E170" s="628">
        <v>0.4</v>
      </c>
      <c r="F170" s="628">
        <v>3.1</v>
      </c>
      <c r="G170" s="628">
        <v>2.7</v>
      </c>
      <c r="H170" s="628">
        <v>44.3</v>
      </c>
      <c r="I170" s="628">
        <v>1.2</v>
      </c>
      <c r="J170" s="628">
        <v>3.2</v>
      </c>
      <c r="K170" s="751">
        <v>6.5</v>
      </c>
      <c r="L170" s="751">
        <v>10.4</v>
      </c>
      <c r="M170" s="629">
        <v>3</v>
      </c>
      <c r="N170" s="629">
        <v>5.3</v>
      </c>
      <c r="O170" s="629">
        <v>5.4</v>
      </c>
      <c r="P170" s="629">
        <v>5.5</v>
      </c>
      <c r="Q170" s="629">
        <v>5.7</v>
      </c>
    </row>
    <row r="171" spans="1:25" ht="14.5">
      <c r="A171" s="416" t="s">
        <v>360</v>
      </c>
      <c r="B171" s="146">
        <v>5</v>
      </c>
      <c r="C171" s="456" t="s">
        <v>320</v>
      </c>
      <c r="D171" s="146">
        <v>2.5</v>
      </c>
      <c r="E171" s="146">
        <v>0.4</v>
      </c>
      <c r="F171" s="146">
        <v>3.1</v>
      </c>
      <c r="G171" s="146">
        <v>2.7</v>
      </c>
      <c r="H171" s="146">
        <v>44.3</v>
      </c>
      <c r="I171" s="146">
        <v>1.2</v>
      </c>
      <c r="J171" s="146">
        <v>3.2</v>
      </c>
      <c r="K171" s="748">
        <v>6.5</v>
      </c>
      <c r="L171" s="748">
        <v>10.4</v>
      </c>
      <c r="M171" s="775">
        <v>3</v>
      </c>
      <c r="N171" s="775">
        <v>5.3</v>
      </c>
      <c r="O171" s="775">
        <v>5.4</v>
      </c>
      <c r="P171" s="775">
        <v>5.5</v>
      </c>
      <c r="Q171" s="775">
        <v>5.7</v>
      </c>
      <c r="R171" s="3"/>
    </row>
    <row r="172" spans="1:25">
      <c r="A172" s="409"/>
      <c r="B172" s="146"/>
      <c r="C172" s="146"/>
      <c r="D172" s="146"/>
      <c r="E172" s="146"/>
      <c r="F172" s="146"/>
      <c r="G172" s="146"/>
      <c r="H172" s="146"/>
      <c r="I172" s="146"/>
      <c r="J172" s="146"/>
      <c r="K172" s="146"/>
      <c r="L172" s="146"/>
      <c r="M172" s="383"/>
      <c r="N172" s="383"/>
      <c r="O172" s="383"/>
      <c r="P172" s="383"/>
      <c r="Q172" s="383"/>
      <c r="R172" s="3"/>
    </row>
    <row r="173" spans="1:25" s="4" customFormat="1" ht="14.5">
      <c r="A173" s="411" t="s">
        <v>361</v>
      </c>
      <c r="B173" s="164">
        <v>402.9</v>
      </c>
      <c r="C173" s="164">
        <v>475.5</v>
      </c>
      <c r="D173" s="164">
        <v>555</v>
      </c>
      <c r="E173" s="164">
        <v>565.20000000000005</v>
      </c>
      <c r="F173" s="164">
        <v>536.79999999999995</v>
      </c>
      <c r="G173" s="164">
        <v>557.70000000000005</v>
      </c>
      <c r="H173" s="164">
        <v>810.7</v>
      </c>
      <c r="I173" s="164">
        <v>909.3</v>
      </c>
      <c r="J173" s="164">
        <v>760.4</v>
      </c>
      <c r="K173" s="747">
        <v>778.8</v>
      </c>
      <c r="L173" s="747">
        <v>906</v>
      </c>
      <c r="M173" s="412">
        <v>949.4</v>
      </c>
      <c r="N173" s="412">
        <v>1025.5999999999999</v>
      </c>
      <c r="O173" s="412">
        <v>1391.9</v>
      </c>
      <c r="P173" s="412">
        <v>2115.1999999999998</v>
      </c>
      <c r="Q173" s="412">
        <v>2509.9</v>
      </c>
      <c r="R173" s="5"/>
      <c r="S173" s="3"/>
      <c r="T173" s="5"/>
      <c r="U173" s="5"/>
      <c r="V173" s="5"/>
      <c r="W173" s="5"/>
      <c r="X173" s="5"/>
      <c r="Y173" s="5"/>
    </row>
    <row r="174" spans="1:25" s="5" customFormat="1" ht="14.5">
      <c r="A174" s="406" t="s">
        <v>362</v>
      </c>
      <c r="B174" s="628">
        <v>223</v>
      </c>
      <c r="C174" s="628">
        <v>263.89999999999998</v>
      </c>
      <c r="D174" s="628">
        <v>280.5</v>
      </c>
      <c r="E174" s="645">
        <v>249.1</v>
      </c>
      <c r="F174" s="645">
        <v>242.9</v>
      </c>
      <c r="G174" s="645">
        <v>260.3</v>
      </c>
      <c r="H174" s="645">
        <v>418.3</v>
      </c>
      <c r="I174" s="645">
        <v>511.2</v>
      </c>
      <c r="J174" s="645">
        <v>359.5</v>
      </c>
      <c r="K174" s="751">
        <v>379.7</v>
      </c>
      <c r="L174" s="751">
        <v>469.9</v>
      </c>
      <c r="M174" s="719">
        <v>440.2</v>
      </c>
      <c r="N174" s="719">
        <v>558.1</v>
      </c>
      <c r="O174" s="719">
        <v>743.3</v>
      </c>
      <c r="P174" s="719">
        <v>1139.5999999999999</v>
      </c>
      <c r="Q174" s="719">
        <v>1279.7</v>
      </c>
    </row>
    <row r="175" spans="1:25" ht="14.5">
      <c r="A175" s="416" t="s">
        <v>363</v>
      </c>
      <c r="B175" s="146">
        <v>223</v>
      </c>
      <c r="C175" s="146">
        <v>257.2</v>
      </c>
      <c r="D175" s="146">
        <v>273.2</v>
      </c>
      <c r="E175" s="146">
        <v>243.4</v>
      </c>
      <c r="F175" s="146">
        <v>242.9</v>
      </c>
      <c r="G175" s="146">
        <v>246.4</v>
      </c>
      <c r="H175" s="146">
        <v>325.3</v>
      </c>
      <c r="I175" s="146">
        <v>409.4</v>
      </c>
      <c r="J175" s="146">
        <v>359.5</v>
      </c>
      <c r="K175" s="748">
        <v>379.7</v>
      </c>
      <c r="L175" s="748">
        <v>469.9</v>
      </c>
      <c r="M175" s="776">
        <v>440.2</v>
      </c>
      <c r="N175" s="776">
        <v>558.1</v>
      </c>
      <c r="O175" s="776">
        <v>743.3</v>
      </c>
      <c r="P175" s="776">
        <v>1139.5999999999999</v>
      </c>
      <c r="Q175" s="776">
        <v>1279.7</v>
      </c>
      <c r="R175" s="3"/>
    </row>
    <row r="176" spans="1:25">
      <c r="A176" s="409" t="s">
        <v>364</v>
      </c>
      <c r="B176" s="146" t="s">
        <v>320</v>
      </c>
      <c r="C176" s="146">
        <v>6.7</v>
      </c>
      <c r="D176" s="146">
        <v>7.3</v>
      </c>
      <c r="E176" s="146">
        <v>5.7</v>
      </c>
      <c r="F176" s="146"/>
      <c r="G176" s="146">
        <v>14</v>
      </c>
      <c r="H176" s="146">
        <v>93</v>
      </c>
      <c r="I176" s="146">
        <v>101.8</v>
      </c>
      <c r="J176" s="146"/>
      <c r="K176" s="146"/>
      <c r="L176" s="146"/>
      <c r="M176" s="383"/>
      <c r="N176" s="383"/>
      <c r="O176" s="383"/>
      <c r="P176" s="383"/>
      <c r="Q176" s="383"/>
      <c r="R176" s="3"/>
    </row>
    <row r="177" spans="1:25" ht="13">
      <c r="A177" s="416" t="s">
        <v>365</v>
      </c>
      <c r="B177" s="146"/>
      <c r="C177" s="146"/>
      <c r="D177" s="146"/>
      <c r="E177" s="146"/>
      <c r="F177" s="141"/>
      <c r="G177" s="146">
        <v>14</v>
      </c>
      <c r="H177" s="146">
        <v>93</v>
      </c>
      <c r="I177" s="146">
        <v>101.8</v>
      </c>
      <c r="J177" s="146"/>
      <c r="K177" s="146"/>
      <c r="L177" s="146"/>
      <c r="M177" s="383"/>
      <c r="N177" s="383"/>
      <c r="O177" s="383"/>
      <c r="P177" s="383"/>
      <c r="Q177" s="383"/>
      <c r="R177" s="3"/>
    </row>
    <row r="178" spans="1:25" s="5" customFormat="1" ht="14.5">
      <c r="A178" s="406" t="s">
        <v>366</v>
      </c>
      <c r="B178" s="628">
        <v>179.9</v>
      </c>
      <c r="C178" s="628">
        <v>211.7</v>
      </c>
      <c r="D178" s="628">
        <v>274.5</v>
      </c>
      <c r="E178" s="628">
        <v>316.2</v>
      </c>
      <c r="F178" s="628">
        <v>294</v>
      </c>
      <c r="G178" s="628">
        <v>297.3</v>
      </c>
      <c r="H178" s="628">
        <v>392.4</v>
      </c>
      <c r="I178" s="628">
        <v>398.1</v>
      </c>
      <c r="J178" s="628">
        <v>400.9</v>
      </c>
      <c r="K178" s="751">
        <v>399.1</v>
      </c>
      <c r="L178" s="751">
        <v>436.2</v>
      </c>
      <c r="M178" s="774">
        <v>509.2</v>
      </c>
      <c r="N178" s="774">
        <v>467.5</v>
      </c>
      <c r="O178" s="774">
        <v>648.6</v>
      </c>
      <c r="P178" s="774">
        <v>975.5</v>
      </c>
      <c r="Q178" s="774">
        <v>1230.0999999999999</v>
      </c>
    </row>
    <row r="179" spans="1:25" ht="14.5">
      <c r="A179" s="416" t="s">
        <v>367</v>
      </c>
      <c r="B179" s="146">
        <v>179.9</v>
      </c>
      <c r="C179" s="146">
        <v>211.7</v>
      </c>
      <c r="D179" s="146">
        <v>274.5</v>
      </c>
      <c r="E179" s="146">
        <v>316.2</v>
      </c>
      <c r="F179" s="146">
        <v>294</v>
      </c>
      <c r="G179" s="146">
        <v>297.3</v>
      </c>
      <c r="H179" s="146">
        <v>392.4</v>
      </c>
      <c r="I179" s="146">
        <v>398.1</v>
      </c>
      <c r="J179" s="146">
        <v>400.9</v>
      </c>
      <c r="K179" s="748">
        <v>399.1</v>
      </c>
      <c r="L179" s="748">
        <v>436.2</v>
      </c>
      <c r="M179" s="775">
        <v>509.2</v>
      </c>
      <c r="N179" s="775">
        <v>467.5</v>
      </c>
      <c r="O179" s="775">
        <v>648.6</v>
      </c>
      <c r="P179" s="775">
        <v>975.5</v>
      </c>
      <c r="Q179" s="775">
        <v>1230.0999999999999</v>
      </c>
      <c r="R179" s="3"/>
    </row>
    <row r="180" spans="1:25" ht="13">
      <c r="A180" s="409" t="s">
        <v>368</v>
      </c>
      <c r="B180" s="146"/>
      <c r="C180" s="146"/>
      <c r="D180" s="146"/>
      <c r="E180" s="141"/>
      <c r="F180" s="620"/>
      <c r="G180" s="620"/>
      <c r="H180" s="620"/>
      <c r="I180" s="620"/>
      <c r="J180" s="620"/>
      <c r="K180" s="646"/>
      <c r="L180" s="646"/>
      <c r="M180" s="536"/>
      <c r="N180" s="536"/>
      <c r="O180" s="536"/>
      <c r="P180" s="536"/>
      <c r="Q180" s="536"/>
      <c r="R180" s="3"/>
    </row>
    <row r="181" spans="1:25" s="4" customFormat="1" ht="14.5">
      <c r="A181" s="411" t="s">
        <v>369</v>
      </c>
      <c r="B181" s="164">
        <v>930.8</v>
      </c>
      <c r="C181" s="164">
        <v>877.5</v>
      </c>
      <c r="D181" s="164">
        <v>867.5</v>
      </c>
      <c r="E181" s="164">
        <v>819.5</v>
      </c>
      <c r="F181" s="164">
        <v>1430.1</v>
      </c>
      <c r="G181" s="164">
        <v>1439.9</v>
      </c>
      <c r="H181" s="164">
        <v>1835.7</v>
      </c>
      <c r="I181" s="164">
        <v>1775.6</v>
      </c>
      <c r="J181" s="164">
        <v>1425</v>
      </c>
      <c r="K181" s="754">
        <v>2088</v>
      </c>
      <c r="L181" s="754">
        <v>1472.1</v>
      </c>
      <c r="M181" s="412">
        <v>2024.9</v>
      </c>
      <c r="N181" s="412">
        <v>2074.9</v>
      </c>
      <c r="O181" s="412">
        <v>2124.9</v>
      </c>
      <c r="P181" s="412">
        <v>2175.1999999999998</v>
      </c>
      <c r="Q181" s="412">
        <v>2224.9</v>
      </c>
      <c r="R181" s="5"/>
      <c r="S181" s="3"/>
      <c r="T181" s="5"/>
      <c r="U181" s="5"/>
      <c r="V181" s="5"/>
      <c r="W181" s="5"/>
      <c r="X181" s="5"/>
      <c r="Y181" s="5"/>
    </row>
    <row r="182" spans="1:25" s="5" customFormat="1" ht="14.5">
      <c r="A182" s="406" t="s">
        <v>370</v>
      </c>
      <c r="B182" s="628">
        <v>823.3</v>
      </c>
      <c r="C182" s="628">
        <v>776.2</v>
      </c>
      <c r="D182" s="628">
        <v>767.3</v>
      </c>
      <c r="E182" s="645">
        <v>778.8</v>
      </c>
      <c r="F182" s="645">
        <v>1261.4000000000001</v>
      </c>
      <c r="G182" s="645">
        <v>1281.9000000000001</v>
      </c>
      <c r="H182" s="645">
        <v>1562.4</v>
      </c>
      <c r="I182" s="645">
        <v>1408.5</v>
      </c>
      <c r="J182" s="645">
        <v>908.1</v>
      </c>
      <c r="K182" s="751">
        <v>1630.6</v>
      </c>
      <c r="L182" s="751">
        <v>1060.3</v>
      </c>
      <c r="M182" s="719">
        <v>1714.6</v>
      </c>
      <c r="N182" s="719">
        <v>1645.3</v>
      </c>
      <c r="O182" s="719">
        <v>1594.3</v>
      </c>
      <c r="P182" s="719">
        <v>1694.4</v>
      </c>
      <c r="Q182" s="719">
        <v>1744.1</v>
      </c>
    </row>
    <row r="183" spans="1:25" s="5" customFormat="1" ht="14.5">
      <c r="A183" s="406" t="s">
        <v>371</v>
      </c>
      <c r="B183" s="146">
        <v>453.2</v>
      </c>
      <c r="C183" s="146">
        <v>427.2</v>
      </c>
      <c r="D183" s="146">
        <v>422.3</v>
      </c>
      <c r="E183" s="146">
        <v>505</v>
      </c>
      <c r="F183" s="146">
        <v>1207.0999999999999</v>
      </c>
      <c r="G183" s="146">
        <v>1025.5</v>
      </c>
      <c r="H183" s="146">
        <v>1249.9000000000001</v>
      </c>
      <c r="I183" s="146">
        <v>1126.8</v>
      </c>
      <c r="J183" s="146">
        <v>726.5</v>
      </c>
      <c r="K183" s="748">
        <v>1349.6</v>
      </c>
      <c r="L183" s="748">
        <v>848.3</v>
      </c>
      <c r="M183" s="383">
        <v>1561.3</v>
      </c>
      <c r="N183" s="383">
        <v>1492.1</v>
      </c>
      <c r="O183" s="383">
        <v>1441</v>
      </c>
      <c r="P183" s="383">
        <v>1541.1</v>
      </c>
      <c r="Q183" s="383">
        <v>1590.9</v>
      </c>
    </row>
    <row r="184" spans="1:25" ht="14.5">
      <c r="A184" s="416" t="s">
        <v>372</v>
      </c>
      <c r="B184" s="146">
        <v>10.199999999999999</v>
      </c>
      <c r="C184" s="146">
        <v>9.6</v>
      </c>
      <c r="D184" s="146">
        <v>9.5</v>
      </c>
      <c r="E184" s="146"/>
      <c r="F184" s="146"/>
      <c r="G184" s="146">
        <v>0</v>
      </c>
      <c r="H184" s="146">
        <v>0</v>
      </c>
      <c r="I184" s="146">
        <v>0</v>
      </c>
      <c r="J184" s="146">
        <v>0</v>
      </c>
      <c r="K184" s="748">
        <v>225.6</v>
      </c>
      <c r="L184" s="748">
        <v>0</v>
      </c>
      <c r="M184" s="383">
        <v>0</v>
      </c>
      <c r="N184" s="383">
        <v>0</v>
      </c>
      <c r="O184" s="383">
        <v>0</v>
      </c>
      <c r="P184" s="383">
        <v>200.1</v>
      </c>
      <c r="Q184" s="383">
        <v>100.1</v>
      </c>
      <c r="R184" s="3"/>
    </row>
    <row r="185" spans="1:25" ht="14.5">
      <c r="A185" s="416" t="s">
        <v>373</v>
      </c>
      <c r="B185" s="146">
        <v>442.9</v>
      </c>
      <c r="C185" s="146">
        <v>417.6</v>
      </c>
      <c r="D185" s="146">
        <v>412.8</v>
      </c>
      <c r="E185" s="146">
        <v>505</v>
      </c>
      <c r="F185" s="146">
        <v>1207.0999999999999</v>
      </c>
      <c r="G185" s="146">
        <v>1025.5</v>
      </c>
      <c r="H185" s="146">
        <v>1249.9000000000001</v>
      </c>
      <c r="I185" s="146">
        <v>1126.8</v>
      </c>
      <c r="J185" s="146">
        <v>726.5</v>
      </c>
      <c r="K185" s="749">
        <v>1124</v>
      </c>
      <c r="L185" s="749">
        <v>848.3</v>
      </c>
      <c r="M185" s="383">
        <v>1561.3</v>
      </c>
      <c r="N185" s="383">
        <v>1492.1</v>
      </c>
      <c r="O185" s="383">
        <v>1441</v>
      </c>
      <c r="P185" s="383">
        <v>1341</v>
      </c>
      <c r="Q185" s="383">
        <v>1490.8</v>
      </c>
      <c r="R185" s="3"/>
    </row>
    <row r="186" spans="1:25" s="5" customFormat="1" ht="14.5">
      <c r="A186" s="406" t="s">
        <v>374</v>
      </c>
      <c r="B186" s="146">
        <v>370.2</v>
      </c>
      <c r="C186" s="146">
        <v>349</v>
      </c>
      <c r="D186" s="146">
        <v>345</v>
      </c>
      <c r="E186" s="146">
        <v>273.8</v>
      </c>
      <c r="F186" s="146">
        <v>54.3</v>
      </c>
      <c r="G186" s="146">
        <v>256.39999999999998</v>
      </c>
      <c r="H186" s="146">
        <v>312.5</v>
      </c>
      <c r="I186" s="146">
        <v>281.7</v>
      </c>
      <c r="J186" s="146">
        <v>181.6</v>
      </c>
      <c r="K186" s="749">
        <v>281</v>
      </c>
      <c r="L186" s="749">
        <v>212.1</v>
      </c>
      <c r="M186" s="383">
        <v>153.19999999999999</v>
      </c>
      <c r="N186" s="383">
        <v>153.19999999999999</v>
      </c>
      <c r="O186" s="383">
        <v>153.19999999999999</v>
      </c>
      <c r="P186" s="383">
        <v>153.19999999999999</v>
      </c>
      <c r="Q186" s="383">
        <v>153.19999999999999</v>
      </c>
    </row>
    <row r="187" spans="1:25" ht="14.5">
      <c r="A187" s="416" t="s">
        <v>375</v>
      </c>
      <c r="B187" s="146">
        <v>20.7</v>
      </c>
      <c r="C187" s="146">
        <v>19.5</v>
      </c>
      <c r="D187" s="146">
        <v>19.3</v>
      </c>
      <c r="E187" s="146"/>
      <c r="F187" s="146"/>
      <c r="G187" s="146">
        <v>0</v>
      </c>
      <c r="H187" s="146">
        <v>0</v>
      </c>
      <c r="I187" s="146">
        <v>0</v>
      </c>
      <c r="J187" s="146">
        <v>0</v>
      </c>
      <c r="K187" s="749">
        <v>0</v>
      </c>
      <c r="L187" s="749">
        <v>0</v>
      </c>
      <c r="M187" s="383">
        <v>0</v>
      </c>
      <c r="N187" s="383">
        <v>0</v>
      </c>
      <c r="O187" s="383">
        <v>0</v>
      </c>
      <c r="P187" s="383">
        <v>0</v>
      </c>
      <c r="Q187" s="383">
        <v>0</v>
      </c>
      <c r="R187" s="3"/>
    </row>
    <row r="188" spans="1:25" ht="14.5">
      <c r="A188" s="416" t="s">
        <v>376</v>
      </c>
      <c r="B188" s="146">
        <v>349.5</v>
      </c>
      <c r="C188" s="146">
        <v>329.5</v>
      </c>
      <c r="D188" s="146">
        <v>325.7</v>
      </c>
      <c r="E188" s="146">
        <v>273.8</v>
      </c>
      <c r="F188" s="146">
        <v>54.3</v>
      </c>
      <c r="G188" s="146">
        <v>256.39999999999998</v>
      </c>
      <c r="H188" s="146">
        <v>312.5</v>
      </c>
      <c r="I188" s="146">
        <v>281.7</v>
      </c>
      <c r="J188" s="146">
        <v>181.6</v>
      </c>
      <c r="K188" s="748">
        <v>281</v>
      </c>
      <c r="L188" s="748">
        <v>212.1</v>
      </c>
      <c r="M188" s="383">
        <v>153.19999999999999</v>
      </c>
      <c r="N188" s="383">
        <v>153.19999999999999</v>
      </c>
      <c r="O188" s="383">
        <v>153.19999999999999</v>
      </c>
      <c r="P188" s="383">
        <v>153.19999999999999</v>
      </c>
      <c r="Q188" s="383">
        <v>153.19999999999999</v>
      </c>
      <c r="R188" s="3"/>
    </row>
    <row r="189" spans="1:25" s="5" customFormat="1" ht="14.5">
      <c r="A189" s="406" t="s">
        <v>377</v>
      </c>
      <c r="B189" s="628">
        <v>107.5</v>
      </c>
      <c r="C189" s="628">
        <v>101.3</v>
      </c>
      <c r="D189" s="628">
        <v>100.2</v>
      </c>
      <c r="E189" s="628">
        <v>40.700000000000003</v>
      </c>
      <c r="F189" s="628">
        <v>168.7</v>
      </c>
      <c r="G189" s="628">
        <v>158</v>
      </c>
      <c r="H189" s="628">
        <v>273.3</v>
      </c>
      <c r="I189" s="628">
        <v>367.1</v>
      </c>
      <c r="J189" s="628">
        <v>516.9</v>
      </c>
      <c r="K189" s="748">
        <v>457.4</v>
      </c>
      <c r="L189" s="748">
        <v>411.8</v>
      </c>
      <c r="M189" s="629">
        <v>310.39999999999998</v>
      </c>
      <c r="N189" s="629">
        <v>429.6</v>
      </c>
      <c r="O189" s="629">
        <v>530.70000000000005</v>
      </c>
      <c r="P189" s="629">
        <v>480.8</v>
      </c>
      <c r="Q189" s="629">
        <v>480.8</v>
      </c>
    </row>
    <row r="190" spans="1:25" s="5" customFormat="1" ht="14.5">
      <c r="A190" s="647" t="s">
        <v>408</v>
      </c>
      <c r="B190" s="146">
        <v>98.6</v>
      </c>
      <c r="C190" s="146">
        <v>92.9</v>
      </c>
      <c r="D190" s="146">
        <v>91.9</v>
      </c>
      <c r="E190" s="146">
        <v>22.4</v>
      </c>
      <c r="F190" s="146">
        <v>147</v>
      </c>
      <c r="G190" s="146">
        <v>126.4</v>
      </c>
      <c r="H190" s="146">
        <v>218.6</v>
      </c>
      <c r="I190" s="146">
        <v>293.7</v>
      </c>
      <c r="J190" s="146">
        <v>413.5</v>
      </c>
      <c r="K190" s="748">
        <v>365.9</v>
      </c>
      <c r="L190" s="748">
        <v>329.4</v>
      </c>
      <c r="M190" s="383">
        <v>277.2</v>
      </c>
      <c r="N190" s="383">
        <v>396.4</v>
      </c>
      <c r="O190" s="383">
        <v>497.5</v>
      </c>
      <c r="P190" s="383">
        <v>447.6</v>
      </c>
      <c r="Q190" s="383">
        <v>447.6</v>
      </c>
    </row>
    <row r="191" spans="1:25" ht="14.5">
      <c r="A191" s="416" t="s">
        <v>379</v>
      </c>
      <c r="B191" s="146">
        <v>43.5</v>
      </c>
      <c r="C191" s="146">
        <v>41</v>
      </c>
      <c r="D191" s="146">
        <v>40.6</v>
      </c>
      <c r="E191" s="146">
        <v>0.9</v>
      </c>
      <c r="F191" s="146"/>
      <c r="G191" s="146">
        <v>0</v>
      </c>
      <c r="H191" s="146">
        <v>0</v>
      </c>
      <c r="I191" s="146">
        <v>0</v>
      </c>
      <c r="J191" s="146">
        <v>0</v>
      </c>
      <c r="K191" s="749">
        <v>0</v>
      </c>
      <c r="L191" s="749">
        <v>0</v>
      </c>
      <c r="M191" s="383">
        <v>0</v>
      </c>
      <c r="N191" s="383">
        <v>0</v>
      </c>
      <c r="O191" s="383">
        <v>0</v>
      </c>
      <c r="P191" s="383">
        <v>0</v>
      </c>
      <c r="Q191" s="383">
        <v>0</v>
      </c>
      <c r="R191" s="3"/>
    </row>
    <row r="192" spans="1:25" ht="14.5">
      <c r="A192" s="416" t="s">
        <v>380</v>
      </c>
      <c r="B192" s="146">
        <v>55</v>
      </c>
      <c r="C192" s="146">
        <v>51.9</v>
      </c>
      <c r="D192" s="146">
        <v>51.3</v>
      </c>
      <c r="E192" s="146">
        <v>21.5</v>
      </c>
      <c r="F192" s="146">
        <v>147</v>
      </c>
      <c r="G192" s="146">
        <v>126.4</v>
      </c>
      <c r="H192" s="146">
        <v>218.6</v>
      </c>
      <c r="I192" s="146">
        <v>293.7</v>
      </c>
      <c r="J192" s="146">
        <v>413.5</v>
      </c>
      <c r="K192" s="748">
        <v>365.9</v>
      </c>
      <c r="L192" s="748">
        <v>329.4</v>
      </c>
      <c r="M192" s="383">
        <v>277.2</v>
      </c>
      <c r="N192" s="383">
        <v>396.4</v>
      </c>
      <c r="O192" s="383">
        <v>497.5</v>
      </c>
      <c r="P192" s="383">
        <v>447.6</v>
      </c>
      <c r="Q192" s="383">
        <v>447.6</v>
      </c>
      <c r="R192" s="3"/>
    </row>
    <row r="193" spans="1:25" s="5" customFormat="1" ht="14.5">
      <c r="A193" s="406" t="s">
        <v>381</v>
      </c>
      <c r="B193" s="146">
        <v>8.9</v>
      </c>
      <c r="C193" s="146">
        <v>8.4</v>
      </c>
      <c r="D193" s="146">
        <v>8.3000000000000007</v>
      </c>
      <c r="E193" s="146">
        <v>18.3</v>
      </c>
      <c r="F193" s="146">
        <v>21.7</v>
      </c>
      <c r="G193" s="146">
        <v>31.6</v>
      </c>
      <c r="H193" s="146">
        <v>54.7</v>
      </c>
      <c r="I193" s="146">
        <v>73.400000000000006</v>
      </c>
      <c r="J193" s="146">
        <v>103.4</v>
      </c>
      <c r="K193" s="748">
        <v>91.5</v>
      </c>
      <c r="L193" s="748">
        <v>82.4</v>
      </c>
      <c r="M193" s="383">
        <v>33.200000000000003</v>
      </c>
      <c r="N193" s="383">
        <v>33.200000000000003</v>
      </c>
      <c r="O193" s="383">
        <v>33.200000000000003</v>
      </c>
      <c r="P193" s="383">
        <v>33.200000000000003</v>
      </c>
      <c r="Q193" s="383">
        <v>33.200000000000003</v>
      </c>
    </row>
    <row r="194" spans="1:25" ht="14.5">
      <c r="A194" s="416" t="s">
        <v>379</v>
      </c>
      <c r="B194" s="146" t="s">
        <v>320</v>
      </c>
      <c r="C194" s="146" t="s">
        <v>320</v>
      </c>
      <c r="D194" s="146" t="s">
        <v>320</v>
      </c>
      <c r="E194" s="456">
        <v>18.3</v>
      </c>
      <c r="F194" s="456"/>
      <c r="G194" s="52"/>
      <c r="H194" s="52"/>
      <c r="I194" s="52">
        <v>0</v>
      </c>
      <c r="J194" s="52">
        <v>0</v>
      </c>
      <c r="K194" s="749">
        <v>0</v>
      </c>
      <c r="L194" s="749">
        <v>0</v>
      </c>
      <c r="M194" s="410">
        <v>0</v>
      </c>
      <c r="N194" s="410">
        <v>0</v>
      </c>
      <c r="O194" s="410">
        <v>0</v>
      </c>
      <c r="P194" s="410">
        <v>0</v>
      </c>
      <c r="Q194" s="410">
        <v>0</v>
      </c>
      <c r="R194" s="3"/>
    </row>
    <row r="195" spans="1:25" ht="14.5">
      <c r="A195" s="416" t="s">
        <v>380</v>
      </c>
      <c r="B195" s="146">
        <v>8.9</v>
      </c>
      <c r="C195" s="146">
        <v>8.4</v>
      </c>
      <c r="D195" s="146">
        <v>8.3000000000000007</v>
      </c>
      <c r="E195" s="146"/>
      <c r="F195" s="146">
        <v>21.7</v>
      </c>
      <c r="G195" s="146">
        <v>31.6</v>
      </c>
      <c r="H195" s="146">
        <v>54.7</v>
      </c>
      <c r="I195" s="146">
        <v>73.400000000000006</v>
      </c>
      <c r="J195" s="146">
        <v>103.4</v>
      </c>
      <c r="K195" s="748">
        <v>91.5</v>
      </c>
      <c r="L195" s="748">
        <v>82.4</v>
      </c>
      <c r="M195" s="383">
        <v>33.200000000000003</v>
      </c>
      <c r="N195" s="383">
        <v>33.200000000000003</v>
      </c>
      <c r="O195" s="383">
        <v>33.200000000000003</v>
      </c>
      <c r="P195" s="383">
        <v>33.200000000000003</v>
      </c>
      <c r="Q195" s="383">
        <v>33.200000000000003</v>
      </c>
      <c r="R195" s="3"/>
    </row>
    <row r="196" spans="1:25" ht="13">
      <c r="A196" s="409"/>
      <c r="B196" s="621"/>
      <c r="C196" s="621"/>
      <c r="D196" s="621"/>
      <c r="E196" s="146"/>
      <c r="F196" s="622"/>
      <c r="G196" s="622"/>
      <c r="H196" s="622"/>
      <c r="I196" s="622"/>
      <c r="J196" s="622"/>
      <c r="K196" s="755"/>
      <c r="L196" s="755"/>
      <c r="M196" s="537"/>
      <c r="N196" s="537"/>
      <c r="O196" s="537"/>
      <c r="P196" s="537"/>
      <c r="Q196" s="537"/>
      <c r="R196" s="3"/>
    </row>
    <row r="197" spans="1:25" s="4" customFormat="1" ht="14.5">
      <c r="A197" s="411" t="s">
        <v>382</v>
      </c>
      <c r="B197" s="164">
        <v>269.10000000000002</v>
      </c>
      <c r="C197" s="164">
        <v>140.30000000000001</v>
      </c>
      <c r="D197" s="164">
        <v>775.3</v>
      </c>
      <c r="E197" s="164">
        <v>1026</v>
      </c>
      <c r="F197" s="164">
        <v>633.9</v>
      </c>
      <c r="G197" s="164">
        <v>943.8</v>
      </c>
      <c r="H197" s="164">
        <v>1773.6</v>
      </c>
      <c r="I197" s="164">
        <v>986.8</v>
      </c>
      <c r="J197" s="164">
        <v>866.2</v>
      </c>
      <c r="K197" s="754">
        <v>643</v>
      </c>
      <c r="L197" s="164">
        <v>612.5</v>
      </c>
      <c r="M197" s="412">
        <v>2657.4</v>
      </c>
      <c r="N197" s="412">
        <v>2610.1999999999998</v>
      </c>
      <c r="O197" s="412">
        <v>2905.2</v>
      </c>
      <c r="P197" s="412">
        <v>3533.6</v>
      </c>
      <c r="Q197" s="412">
        <v>4203.8</v>
      </c>
      <c r="R197" s="5"/>
      <c r="S197" s="5"/>
      <c r="T197" s="5"/>
      <c r="U197" s="5"/>
      <c r="V197" s="5"/>
      <c r="W197" s="5"/>
      <c r="X197" s="5"/>
      <c r="Y197" s="5"/>
    </row>
    <row r="198" spans="1:25" s="690" customFormat="1" ht="14.5">
      <c r="A198" s="406" t="s">
        <v>383</v>
      </c>
      <c r="B198" s="628">
        <v>196</v>
      </c>
      <c r="C198" s="628">
        <v>75.400000000000006</v>
      </c>
      <c r="D198" s="628">
        <v>696</v>
      </c>
      <c r="E198" s="645">
        <v>943.1</v>
      </c>
      <c r="F198" s="645">
        <v>551.29999999999995</v>
      </c>
      <c r="G198" s="645">
        <v>860.9</v>
      </c>
      <c r="H198" s="645">
        <v>1063.5999999999999</v>
      </c>
      <c r="I198" s="645">
        <v>529.5</v>
      </c>
      <c r="J198" s="645">
        <v>741.1</v>
      </c>
      <c r="K198" s="751">
        <v>551.79999999999995</v>
      </c>
      <c r="L198" s="645">
        <v>514.29999999999995</v>
      </c>
      <c r="M198" s="719">
        <v>2024.1</v>
      </c>
      <c r="N198" s="719">
        <v>1962.7</v>
      </c>
      <c r="O198" s="719">
        <v>2167</v>
      </c>
      <c r="P198" s="719">
        <v>2832.8</v>
      </c>
      <c r="Q198" s="719">
        <v>3395.5</v>
      </c>
      <c r="R198" s="5"/>
      <c r="S198" s="5"/>
      <c r="T198" s="5"/>
      <c r="U198" s="5"/>
      <c r="V198" s="5"/>
      <c r="W198" s="5"/>
      <c r="X198" s="5"/>
      <c r="Y198" s="5"/>
    </row>
    <row r="199" spans="1:25" s="691" customFormat="1" ht="14.5">
      <c r="A199" s="406" t="s">
        <v>384</v>
      </c>
      <c r="B199" s="146">
        <v>0.1</v>
      </c>
      <c r="C199" s="146"/>
      <c r="D199" s="146"/>
      <c r="E199" s="146"/>
      <c r="F199" s="146"/>
      <c r="G199" s="146">
        <v>841.6</v>
      </c>
      <c r="H199" s="146">
        <v>1033.5</v>
      </c>
      <c r="I199" s="146">
        <v>0</v>
      </c>
      <c r="J199" s="146">
        <v>0</v>
      </c>
      <c r="K199" s="748">
        <v>0</v>
      </c>
      <c r="L199" s="146">
        <v>0</v>
      </c>
      <c r="M199" s="383">
        <v>0.7</v>
      </c>
      <c r="N199" s="383">
        <v>0.7</v>
      </c>
      <c r="O199" s="383">
        <v>0.7</v>
      </c>
      <c r="P199" s="383">
        <v>0.7</v>
      </c>
      <c r="Q199" s="383">
        <v>0.7</v>
      </c>
      <c r="R199" s="3"/>
      <c r="S199" s="3"/>
      <c r="T199" s="3"/>
      <c r="U199" s="3"/>
      <c r="V199" s="3"/>
      <c r="W199" s="3"/>
      <c r="X199" s="3"/>
      <c r="Y199" s="3"/>
    </row>
    <row r="200" spans="1:25" s="691" customFormat="1" ht="14.5">
      <c r="A200" s="406" t="s">
        <v>385</v>
      </c>
      <c r="B200" s="146">
        <v>172.3</v>
      </c>
      <c r="C200" s="146">
        <v>55</v>
      </c>
      <c r="D200" s="146">
        <v>665.8</v>
      </c>
      <c r="E200" s="146">
        <v>911.4</v>
      </c>
      <c r="F200" s="146">
        <v>528.9</v>
      </c>
      <c r="G200" s="146">
        <v>562.29999999999995</v>
      </c>
      <c r="H200" s="146">
        <v>653.5</v>
      </c>
      <c r="I200" s="146">
        <v>501.2</v>
      </c>
      <c r="J200" s="146">
        <v>718.5</v>
      </c>
      <c r="K200" s="748">
        <v>530.5</v>
      </c>
      <c r="L200" s="146">
        <v>480</v>
      </c>
      <c r="M200" s="383">
        <v>1932.5</v>
      </c>
      <c r="N200" s="383">
        <v>1866.9</v>
      </c>
      <c r="O200" s="383">
        <v>2078.3000000000002</v>
      </c>
      <c r="P200" s="383">
        <v>2750.6</v>
      </c>
      <c r="Q200" s="383">
        <v>3308.1</v>
      </c>
      <c r="R200" s="3"/>
      <c r="S200" s="3"/>
      <c r="T200" s="3"/>
      <c r="U200" s="3"/>
      <c r="V200" s="3"/>
      <c r="W200" s="3"/>
      <c r="X200" s="3"/>
      <c r="Y200" s="3"/>
    </row>
    <row r="201" spans="1:25" ht="13">
      <c r="A201" s="416" t="s">
        <v>386</v>
      </c>
      <c r="B201" s="146">
        <v>122.3</v>
      </c>
      <c r="C201" s="146"/>
      <c r="D201" s="146">
        <v>507.2</v>
      </c>
      <c r="E201" s="146">
        <v>456.4</v>
      </c>
      <c r="F201" s="146">
        <v>300.5</v>
      </c>
      <c r="G201" s="146">
        <v>279.3</v>
      </c>
      <c r="H201" s="146">
        <v>380</v>
      </c>
      <c r="I201" s="146">
        <v>381.2</v>
      </c>
      <c r="J201" s="146">
        <v>568.5</v>
      </c>
      <c r="K201" s="146">
        <v>380.5</v>
      </c>
      <c r="L201" s="146">
        <v>300</v>
      </c>
      <c r="M201" s="383">
        <v>1682.5</v>
      </c>
      <c r="N201" s="383">
        <v>1516.9</v>
      </c>
      <c r="O201" s="383">
        <v>1670.8</v>
      </c>
      <c r="P201" s="383">
        <v>2140.1</v>
      </c>
      <c r="Q201" s="383">
        <v>2629</v>
      </c>
      <c r="R201" s="3"/>
    </row>
    <row r="202" spans="1:25" ht="13">
      <c r="A202" s="416" t="s">
        <v>387</v>
      </c>
      <c r="B202" s="146">
        <v>50</v>
      </c>
      <c r="C202" s="146">
        <v>55</v>
      </c>
      <c r="D202" s="146">
        <v>152</v>
      </c>
      <c r="E202" s="146">
        <v>85</v>
      </c>
      <c r="F202" s="146">
        <v>228.4</v>
      </c>
      <c r="G202" s="146">
        <v>0</v>
      </c>
      <c r="H202" s="146">
        <v>0</v>
      </c>
      <c r="I202" s="146">
        <v>120</v>
      </c>
      <c r="J202" s="146">
        <v>150</v>
      </c>
      <c r="K202" s="146">
        <v>150</v>
      </c>
      <c r="L202" s="146">
        <v>100</v>
      </c>
      <c r="M202" s="383">
        <v>100</v>
      </c>
      <c r="N202" s="383">
        <v>200</v>
      </c>
      <c r="O202" s="383">
        <v>232.4</v>
      </c>
      <c r="P202" s="383">
        <v>360.9</v>
      </c>
      <c r="Q202" s="383">
        <v>406.1</v>
      </c>
      <c r="R202" s="3"/>
    </row>
    <row r="203" spans="1:25" ht="13">
      <c r="A203" s="416" t="s">
        <v>388</v>
      </c>
      <c r="B203" s="146"/>
      <c r="C203" s="146"/>
      <c r="D203" s="146">
        <v>6.6</v>
      </c>
      <c r="E203" s="146"/>
      <c r="F203" s="456"/>
      <c r="G203" s="456">
        <v>0</v>
      </c>
      <c r="H203" s="456">
        <v>0</v>
      </c>
      <c r="I203" s="456">
        <v>0</v>
      </c>
      <c r="J203" s="456">
        <v>0</v>
      </c>
      <c r="K203" s="456">
        <v>0</v>
      </c>
      <c r="L203" s="456">
        <v>0</v>
      </c>
      <c r="M203" s="417">
        <v>0</v>
      </c>
      <c r="N203" s="417">
        <v>0</v>
      </c>
      <c r="O203" s="417">
        <v>0</v>
      </c>
      <c r="P203" s="417">
        <v>0</v>
      </c>
      <c r="Q203" s="417">
        <v>0</v>
      </c>
      <c r="R203" s="3"/>
    </row>
    <row r="204" spans="1:25" ht="13">
      <c r="A204" s="416" t="s">
        <v>389</v>
      </c>
      <c r="B204" s="146"/>
      <c r="C204" s="146"/>
      <c r="D204" s="146"/>
      <c r="E204" s="146">
        <v>370</v>
      </c>
      <c r="F204" s="146">
        <v>0</v>
      </c>
      <c r="G204" s="146">
        <v>19.3</v>
      </c>
      <c r="H204" s="146">
        <v>30.1</v>
      </c>
      <c r="I204" s="146">
        <v>0</v>
      </c>
      <c r="J204" s="146">
        <v>0</v>
      </c>
      <c r="K204" s="146">
        <v>0</v>
      </c>
      <c r="L204" s="146">
        <v>80</v>
      </c>
      <c r="M204" s="383">
        <v>150</v>
      </c>
      <c r="N204" s="383">
        <v>150</v>
      </c>
      <c r="O204" s="383">
        <v>175</v>
      </c>
      <c r="P204" s="383">
        <v>249.6</v>
      </c>
      <c r="Q204" s="383">
        <v>273</v>
      </c>
      <c r="R204" s="3"/>
    </row>
    <row r="205" spans="1:25" s="691" customFormat="1" ht="14.5">
      <c r="A205" s="406" t="s">
        <v>390</v>
      </c>
      <c r="B205" s="146">
        <v>23.6</v>
      </c>
      <c r="C205" s="146">
        <v>20.399999999999999</v>
      </c>
      <c r="D205" s="146">
        <v>30.2</v>
      </c>
      <c r="E205" s="146">
        <v>31.7</v>
      </c>
      <c r="F205" s="146">
        <v>22.4</v>
      </c>
      <c r="G205" s="146">
        <v>16.3</v>
      </c>
      <c r="H205" s="146">
        <v>23.4</v>
      </c>
      <c r="I205" s="146">
        <v>28.2</v>
      </c>
      <c r="J205" s="146">
        <v>22.6</v>
      </c>
      <c r="K205" s="748">
        <v>21.3</v>
      </c>
      <c r="L205" s="146">
        <v>34.299999999999997</v>
      </c>
      <c r="M205" s="383">
        <v>90.9</v>
      </c>
      <c r="N205" s="383">
        <v>95</v>
      </c>
      <c r="O205" s="383">
        <v>88.1</v>
      </c>
      <c r="P205" s="383">
        <v>81.5</v>
      </c>
      <c r="Q205" s="383">
        <v>86.8</v>
      </c>
      <c r="R205" s="3"/>
      <c r="S205" s="3"/>
      <c r="T205" s="3"/>
      <c r="U205" s="3"/>
      <c r="V205" s="3"/>
      <c r="W205" s="3"/>
      <c r="X205" s="3"/>
      <c r="Y205" s="3"/>
    </row>
    <row r="206" spans="1:25" ht="13">
      <c r="A206" s="416" t="s">
        <v>391</v>
      </c>
      <c r="B206" s="146"/>
      <c r="C206" s="146"/>
      <c r="D206" s="146"/>
      <c r="E206" s="146"/>
      <c r="F206" s="146">
        <v>18.3</v>
      </c>
      <c r="G206" s="146">
        <v>3</v>
      </c>
      <c r="H206" s="146">
        <v>6.6</v>
      </c>
      <c r="I206" s="146">
        <v>23</v>
      </c>
      <c r="J206" s="146">
        <v>17.600000000000001</v>
      </c>
      <c r="K206" s="146">
        <v>0</v>
      </c>
      <c r="L206" s="146"/>
      <c r="M206" s="383">
        <v>87.3</v>
      </c>
      <c r="N206" s="383">
        <v>91.1</v>
      </c>
      <c r="O206" s="383">
        <v>83.8</v>
      </c>
      <c r="P206" s="383">
        <v>76.8</v>
      </c>
      <c r="Q206" s="383">
        <v>81.5</v>
      </c>
      <c r="R206" s="3"/>
    </row>
    <row r="207" spans="1:25" ht="13">
      <c r="A207" s="416" t="s">
        <v>392</v>
      </c>
      <c r="B207" s="146"/>
      <c r="C207" s="146"/>
      <c r="D207" s="146"/>
      <c r="E207" s="146"/>
      <c r="F207" s="146"/>
      <c r="G207" s="146"/>
      <c r="H207" s="146">
        <v>0.1</v>
      </c>
      <c r="I207" s="146">
        <v>0</v>
      </c>
      <c r="J207" s="146">
        <v>0</v>
      </c>
      <c r="K207" s="146">
        <v>0</v>
      </c>
      <c r="L207" s="146"/>
      <c r="M207" s="383">
        <v>0</v>
      </c>
      <c r="N207" s="383">
        <v>0</v>
      </c>
      <c r="O207" s="383">
        <v>0</v>
      </c>
      <c r="P207" s="383">
        <v>0</v>
      </c>
      <c r="Q207" s="383">
        <v>0</v>
      </c>
      <c r="R207" s="3"/>
    </row>
    <row r="208" spans="1:25" ht="13">
      <c r="A208" s="416" t="s">
        <v>393</v>
      </c>
      <c r="B208" s="146"/>
      <c r="C208" s="146"/>
      <c r="D208" s="146"/>
      <c r="E208" s="146"/>
      <c r="F208" s="146"/>
      <c r="G208" s="146"/>
      <c r="H208" s="146"/>
      <c r="I208" s="146">
        <v>5.2</v>
      </c>
      <c r="J208" s="146">
        <v>4.9000000000000004</v>
      </c>
      <c r="K208" s="146">
        <v>3.4</v>
      </c>
      <c r="L208" s="146"/>
      <c r="M208" s="383">
        <v>3.5</v>
      </c>
      <c r="N208" s="383">
        <v>3.9</v>
      </c>
      <c r="O208" s="383">
        <v>4.3</v>
      </c>
      <c r="P208" s="383">
        <v>4.7</v>
      </c>
      <c r="Q208" s="383">
        <v>5.2</v>
      </c>
      <c r="R208" s="3"/>
    </row>
    <row r="209" spans="1:25" s="5" customFormat="1" ht="14.5">
      <c r="A209" s="406" t="s">
        <v>394</v>
      </c>
      <c r="B209" s="628">
        <v>50.8</v>
      </c>
      <c r="C209" s="628">
        <v>41.6</v>
      </c>
      <c r="D209" s="628">
        <v>75</v>
      </c>
      <c r="E209" s="628">
        <v>65.599999999999994</v>
      </c>
      <c r="F209" s="628">
        <v>63.5</v>
      </c>
      <c r="G209" s="628">
        <v>62.8</v>
      </c>
      <c r="H209" s="628">
        <v>32.200000000000003</v>
      </c>
      <c r="I209" s="628">
        <v>37.299999999999997</v>
      </c>
      <c r="J209" s="628">
        <v>9.4</v>
      </c>
      <c r="K209" s="751">
        <v>11.5</v>
      </c>
      <c r="L209" s="628">
        <v>8.4</v>
      </c>
      <c r="M209" s="629">
        <v>156.69999999999999</v>
      </c>
      <c r="N209" s="629">
        <v>42.5</v>
      </c>
      <c r="O209" s="629">
        <v>42.6</v>
      </c>
      <c r="P209" s="629">
        <v>42.7</v>
      </c>
      <c r="Q209" s="629">
        <v>42.8</v>
      </c>
    </row>
    <row r="210" spans="1:25" s="691" customFormat="1" ht="14.5">
      <c r="A210" s="416" t="s">
        <v>395</v>
      </c>
      <c r="B210" s="146">
        <v>31.4</v>
      </c>
      <c r="C210" s="146">
        <v>32.799999999999997</v>
      </c>
      <c r="D210" s="146">
        <v>31</v>
      </c>
      <c r="E210" s="146">
        <v>25.3</v>
      </c>
      <c r="F210" s="146">
        <v>28.7</v>
      </c>
      <c r="G210" s="146">
        <v>22.9</v>
      </c>
      <c r="H210" s="146">
        <v>8.1999999999999993</v>
      </c>
      <c r="I210" s="146">
        <v>14.2</v>
      </c>
      <c r="J210" s="146">
        <v>4.5</v>
      </c>
      <c r="K210" s="748">
        <v>4.9000000000000004</v>
      </c>
      <c r="L210" s="146">
        <v>3.7</v>
      </c>
      <c r="M210" s="383">
        <v>122</v>
      </c>
      <c r="N210" s="383">
        <v>10.199999999999999</v>
      </c>
      <c r="O210" s="383">
        <v>10.3</v>
      </c>
      <c r="P210" s="383">
        <v>10.4</v>
      </c>
      <c r="Q210" s="383">
        <v>10.5</v>
      </c>
      <c r="R210" s="3"/>
      <c r="S210" s="3"/>
      <c r="T210" s="3"/>
      <c r="U210" s="3"/>
      <c r="V210" s="3"/>
      <c r="W210" s="3"/>
      <c r="X210" s="3"/>
      <c r="Y210" s="3"/>
    </row>
    <row r="211" spans="1:25" s="691" customFormat="1" ht="14.5">
      <c r="A211" s="416" t="s">
        <v>396</v>
      </c>
      <c r="B211" s="146">
        <v>19.5</v>
      </c>
      <c r="C211" s="146">
        <v>8.8000000000000007</v>
      </c>
      <c r="D211" s="146">
        <v>44.1</v>
      </c>
      <c r="E211" s="146">
        <v>40.299999999999997</v>
      </c>
      <c r="F211" s="146">
        <v>34.9</v>
      </c>
      <c r="G211" s="146">
        <v>39.9</v>
      </c>
      <c r="H211" s="146">
        <v>24</v>
      </c>
      <c r="I211" s="146">
        <v>23</v>
      </c>
      <c r="J211" s="146">
        <v>4.8</v>
      </c>
      <c r="K211" s="748">
        <v>6.6</v>
      </c>
      <c r="L211" s="146">
        <v>4.8</v>
      </c>
      <c r="M211" s="383">
        <v>34.700000000000003</v>
      </c>
      <c r="N211" s="383">
        <v>32.299999999999997</v>
      </c>
      <c r="O211" s="383">
        <v>32.299999999999997</v>
      </c>
      <c r="P211" s="383">
        <v>32.299999999999997</v>
      </c>
      <c r="Q211" s="383">
        <v>32.299999999999997</v>
      </c>
      <c r="R211" s="3"/>
      <c r="S211" s="3"/>
      <c r="T211" s="3"/>
      <c r="U211" s="3"/>
      <c r="V211" s="3"/>
      <c r="W211" s="3"/>
      <c r="X211" s="3"/>
      <c r="Y211" s="3"/>
    </row>
    <row r="212" spans="1:25" s="690" customFormat="1" ht="14.5">
      <c r="A212" s="406" t="s">
        <v>397</v>
      </c>
      <c r="B212" s="628">
        <v>0.3</v>
      </c>
      <c r="C212" s="628">
        <v>2.4</v>
      </c>
      <c r="D212" s="628">
        <v>1.9</v>
      </c>
      <c r="E212" s="628">
        <v>2.8</v>
      </c>
      <c r="F212" s="628">
        <v>1.8</v>
      </c>
      <c r="G212" s="628">
        <v>1.6</v>
      </c>
      <c r="H212" s="628">
        <v>1.9</v>
      </c>
      <c r="I212" s="628">
        <v>1.8</v>
      </c>
      <c r="J212" s="628">
        <v>2.8</v>
      </c>
      <c r="K212" s="751">
        <v>1.2</v>
      </c>
      <c r="L212" s="628">
        <v>0.1</v>
      </c>
      <c r="M212" s="629">
        <v>1.9</v>
      </c>
      <c r="N212" s="629">
        <v>1.8</v>
      </c>
      <c r="O212" s="629">
        <v>1.8</v>
      </c>
      <c r="P212" s="629">
        <v>1.8</v>
      </c>
      <c r="Q212" s="629">
        <v>1.8</v>
      </c>
      <c r="R212" s="5"/>
      <c r="S212" s="5"/>
      <c r="T212" s="5"/>
      <c r="U212" s="5"/>
      <c r="V212" s="5"/>
      <c r="W212" s="5"/>
      <c r="X212" s="5"/>
      <c r="Y212" s="5"/>
    </row>
    <row r="213" spans="1:25" s="5" customFormat="1" ht="14.5">
      <c r="A213" s="406" t="s">
        <v>398</v>
      </c>
      <c r="B213" s="628">
        <v>21.9</v>
      </c>
      <c r="C213" s="628">
        <v>20.8</v>
      </c>
      <c r="D213" s="628">
        <v>2.5</v>
      </c>
      <c r="E213" s="628">
        <v>14.4</v>
      </c>
      <c r="F213" s="628">
        <v>17.2</v>
      </c>
      <c r="G213" s="628">
        <v>18.5</v>
      </c>
      <c r="H213" s="628">
        <v>675.9</v>
      </c>
      <c r="I213" s="628">
        <v>418.2</v>
      </c>
      <c r="J213" s="628">
        <v>113</v>
      </c>
      <c r="K213" s="751">
        <v>78.599999999999994</v>
      </c>
      <c r="L213" s="777">
        <v>89.7</v>
      </c>
      <c r="M213" s="774">
        <v>474.7</v>
      </c>
      <c r="N213" s="774">
        <v>603.29999999999995</v>
      </c>
      <c r="O213" s="774">
        <v>693.7</v>
      </c>
      <c r="P213" s="774">
        <v>656.3</v>
      </c>
      <c r="Q213" s="774">
        <v>763.6</v>
      </c>
    </row>
    <row r="214" spans="1:25" s="5" customFormat="1" ht="14.5">
      <c r="A214" s="406" t="s">
        <v>399</v>
      </c>
      <c r="B214" s="628"/>
      <c r="C214" s="628"/>
      <c r="D214" s="628"/>
      <c r="E214" s="628"/>
      <c r="F214" s="628"/>
      <c r="G214" s="628">
        <v>18.5</v>
      </c>
      <c r="H214" s="628">
        <v>675.9</v>
      </c>
      <c r="I214" s="628">
        <v>418.2</v>
      </c>
      <c r="J214" s="628">
        <v>113</v>
      </c>
      <c r="K214" s="751">
        <v>78.599999999999994</v>
      </c>
      <c r="L214" s="777">
        <v>89.7</v>
      </c>
      <c r="M214" s="774">
        <v>474.7</v>
      </c>
      <c r="N214" s="774">
        <v>603.29999999999995</v>
      </c>
      <c r="O214" s="774">
        <v>693.7</v>
      </c>
      <c r="P214" s="774">
        <v>656.3</v>
      </c>
      <c r="Q214" s="774">
        <v>763.6</v>
      </c>
      <c r="R214" s="3"/>
    </row>
    <row r="215" spans="1:25" ht="14.5">
      <c r="A215" s="416" t="s">
        <v>400</v>
      </c>
      <c r="B215" s="146"/>
      <c r="C215" s="146"/>
      <c r="D215" s="146"/>
      <c r="E215" s="146"/>
      <c r="F215" s="146">
        <v>15.1</v>
      </c>
      <c r="G215" s="146">
        <v>17.399999999999999</v>
      </c>
      <c r="H215" s="146">
        <v>21.3</v>
      </c>
      <c r="I215" s="146">
        <v>13.2</v>
      </c>
      <c r="J215" s="146">
        <v>28</v>
      </c>
      <c r="K215" s="748">
        <v>28.2</v>
      </c>
      <c r="L215" s="146">
        <v>31.1</v>
      </c>
      <c r="M215" s="383">
        <v>15</v>
      </c>
      <c r="N215" s="383">
        <v>15</v>
      </c>
      <c r="O215" s="383">
        <v>15</v>
      </c>
      <c r="P215" s="383">
        <v>15</v>
      </c>
      <c r="Q215" s="383">
        <v>15</v>
      </c>
      <c r="R215" s="3"/>
    </row>
    <row r="216" spans="1:25" ht="14.5">
      <c r="A216" s="416" t="s">
        <v>401</v>
      </c>
      <c r="B216" s="146"/>
      <c r="C216" s="146"/>
      <c r="D216" s="146"/>
      <c r="E216" s="146"/>
      <c r="F216" s="146">
        <v>0.1</v>
      </c>
      <c r="G216" s="146">
        <v>0.3</v>
      </c>
      <c r="H216" s="146">
        <v>655</v>
      </c>
      <c r="I216" s="146">
        <v>405</v>
      </c>
      <c r="J216" s="146">
        <v>85</v>
      </c>
      <c r="K216" s="748">
        <v>50</v>
      </c>
      <c r="L216" s="146">
        <v>54.3</v>
      </c>
      <c r="M216" s="383">
        <v>459.3</v>
      </c>
      <c r="N216" s="383">
        <v>587.9</v>
      </c>
      <c r="O216" s="383">
        <v>678.3</v>
      </c>
      <c r="P216" s="383">
        <v>640.9</v>
      </c>
      <c r="Q216" s="383">
        <v>748.2</v>
      </c>
      <c r="R216" s="3"/>
    </row>
    <row r="217" spans="1:25" ht="13">
      <c r="A217" s="416" t="s">
        <v>402</v>
      </c>
      <c r="B217" s="146"/>
      <c r="C217" s="146"/>
      <c r="D217" s="146"/>
      <c r="E217" s="146"/>
      <c r="F217" s="146"/>
      <c r="G217" s="146"/>
      <c r="H217" s="146"/>
      <c r="I217" s="146"/>
      <c r="J217" s="146"/>
      <c r="K217" s="146"/>
      <c r="L217" s="146"/>
      <c r="M217" s="383"/>
      <c r="N217" s="383"/>
      <c r="O217" s="383"/>
      <c r="P217" s="383"/>
      <c r="Q217" s="383"/>
      <c r="R217" s="3"/>
    </row>
    <row r="218" spans="1:25" ht="13">
      <c r="A218" s="416" t="s">
        <v>403</v>
      </c>
      <c r="B218" s="146"/>
      <c r="C218" s="146"/>
      <c r="D218" s="146"/>
      <c r="E218" s="146"/>
      <c r="F218" s="146"/>
      <c r="G218" s="146"/>
      <c r="H218" s="146"/>
      <c r="I218" s="146"/>
      <c r="J218" s="146"/>
      <c r="K218" s="146">
        <v>0.4</v>
      </c>
      <c r="L218" s="146">
        <v>4.3</v>
      </c>
      <c r="M218" s="383">
        <v>0.4</v>
      </c>
      <c r="N218" s="383">
        <v>0.4</v>
      </c>
      <c r="O218" s="383">
        <v>0.4</v>
      </c>
      <c r="P218" s="383">
        <v>0.4</v>
      </c>
      <c r="Q218" s="383">
        <v>0.4</v>
      </c>
      <c r="R218" s="3"/>
    </row>
    <row r="219" spans="1:25" s="712" customFormat="1" ht="14.5">
      <c r="A219" s="686" t="s">
        <v>404</v>
      </c>
      <c r="B219" s="687">
        <v>21.9</v>
      </c>
      <c r="C219" s="687">
        <v>20.8</v>
      </c>
      <c r="D219" s="687">
        <v>2.5</v>
      </c>
      <c r="E219" s="687">
        <v>14.4</v>
      </c>
      <c r="F219" s="687">
        <v>17.2</v>
      </c>
      <c r="G219" s="687">
        <v>0</v>
      </c>
      <c r="H219" s="687">
        <v>0</v>
      </c>
      <c r="I219" s="687">
        <v>0</v>
      </c>
      <c r="J219" s="687">
        <v>0</v>
      </c>
      <c r="K219" s="756">
        <v>0</v>
      </c>
      <c r="L219" s="687">
        <v>0</v>
      </c>
      <c r="M219" s="720">
        <v>0</v>
      </c>
      <c r="N219" s="720">
        <v>0</v>
      </c>
      <c r="O219" s="720">
        <v>0</v>
      </c>
      <c r="P219" s="720">
        <v>0</v>
      </c>
      <c r="Q219" s="720">
        <v>0</v>
      </c>
    </row>
    <row r="220" spans="1:25" s="5" customFormat="1" ht="13">
      <c r="A220" s="224" t="s">
        <v>405</v>
      </c>
      <c r="B220" s="45"/>
      <c r="C220" s="45"/>
      <c r="D220" s="45"/>
      <c r="E220" s="45"/>
      <c r="F220" s="45"/>
      <c r="G220" s="45"/>
      <c r="H220" s="45"/>
      <c r="I220" s="45"/>
      <c r="J220" s="45"/>
      <c r="K220" s="45"/>
      <c r="L220" s="45"/>
      <c r="M220" s="45"/>
      <c r="N220" s="45"/>
      <c r="O220" s="45"/>
      <c r="P220" s="45"/>
      <c r="Q220" s="45"/>
      <c r="R220" s="45"/>
    </row>
    <row r="221" spans="1:25" s="5" customFormat="1" ht="13">
      <c r="A221" s="136"/>
      <c r="B221" s="45"/>
      <c r="C221" s="45"/>
      <c r="D221" s="45"/>
      <c r="E221" s="45"/>
      <c r="F221" s="45"/>
      <c r="G221" s="45"/>
      <c r="H221" s="45"/>
      <c r="I221" s="45"/>
      <c r="J221" s="45"/>
      <c r="K221" s="45"/>
      <c r="L221" s="45"/>
      <c r="M221" s="45"/>
      <c r="N221" s="45"/>
      <c r="O221" s="45"/>
      <c r="P221" s="45"/>
      <c r="Q221" s="45"/>
      <c r="R221" s="45"/>
    </row>
    <row r="222" spans="1:25" s="286" customFormat="1" ht="18">
      <c r="A222" s="696" t="s">
        <v>406</v>
      </c>
      <c r="B222" s="628"/>
      <c r="C222" s="628"/>
      <c r="D222" s="628"/>
      <c r="E222" s="628"/>
      <c r="F222" s="628"/>
      <c r="G222" s="628"/>
      <c r="H222" s="628"/>
      <c r="I222" s="628"/>
      <c r="J222" s="628"/>
      <c r="K222" s="45"/>
      <c r="L222" s="628"/>
      <c r="M222" s="628"/>
      <c r="N222" s="628"/>
      <c r="O222" s="628"/>
      <c r="P222" s="628"/>
      <c r="Q222" s="628"/>
      <c r="R222" s="628"/>
    </row>
    <row r="223" spans="1:25" s="685" customFormat="1" ht="15.5">
      <c r="A223" s="613" t="s">
        <v>303</v>
      </c>
      <c r="B223" s="453">
        <v>2012</v>
      </c>
      <c r="C223" s="453">
        <v>2013</v>
      </c>
      <c r="D223" s="453">
        <v>2014</v>
      </c>
      <c r="E223" s="453">
        <v>2015</v>
      </c>
      <c r="F223" s="453">
        <v>2016</v>
      </c>
      <c r="G223" s="453">
        <v>2017</v>
      </c>
      <c r="H223" s="453">
        <v>2018</v>
      </c>
      <c r="I223" s="453">
        <v>2019</v>
      </c>
      <c r="J223" s="453">
        <v>2020</v>
      </c>
      <c r="K223" s="453">
        <v>2021</v>
      </c>
      <c r="L223" s="407">
        <v>2022</v>
      </c>
      <c r="M223" s="407">
        <v>2023</v>
      </c>
      <c r="N223" s="407">
        <v>2024</v>
      </c>
      <c r="O223" s="407">
        <v>2025</v>
      </c>
      <c r="P223" s="407">
        <v>2026</v>
      </c>
      <c r="Q223" s="407">
        <v>2027</v>
      </c>
      <c r="R223" s="407"/>
    </row>
    <row r="224" spans="1:25" s="685" customFormat="1" ht="15" customHeight="1">
      <c r="A224" s="614" t="s">
        <v>304</v>
      </c>
      <c r="B224" s="454" t="s">
        <v>249</v>
      </c>
      <c r="C224" s="454" t="s">
        <v>249</v>
      </c>
      <c r="D224" s="454" t="s">
        <v>249</v>
      </c>
      <c r="E224" s="454" t="s">
        <v>249</v>
      </c>
      <c r="F224" s="454" t="s">
        <v>249</v>
      </c>
      <c r="G224" s="454" t="s">
        <v>249</v>
      </c>
      <c r="H224" s="454" t="s">
        <v>249</v>
      </c>
      <c r="I224" s="454" t="s">
        <v>249</v>
      </c>
      <c r="J224" s="454" t="s">
        <v>249</v>
      </c>
      <c r="K224" s="454" t="s">
        <v>249</v>
      </c>
      <c r="L224" s="408" t="s">
        <v>251</v>
      </c>
      <c r="M224" s="408" t="s">
        <v>251</v>
      </c>
      <c r="N224" s="408" t="s">
        <v>251</v>
      </c>
      <c r="O224" s="408" t="s">
        <v>251</v>
      </c>
      <c r="P224" s="408" t="s">
        <v>251</v>
      </c>
      <c r="Q224" s="408" t="s">
        <v>251</v>
      </c>
      <c r="R224" s="408"/>
    </row>
    <row r="225" spans="1:107" s="685" customFormat="1">
      <c r="A225" s="409" t="s">
        <v>305</v>
      </c>
      <c r="B225" s="141" t="s">
        <v>306</v>
      </c>
      <c r="C225" s="141" t="s">
        <v>306</v>
      </c>
      <c r="D225" s="141" t="s">
        <v>306</v>
      </c>
      <c r="E225" s="141" t="s">
        <v>307</v>
      </c>
      <c r="F225" s="141" t="s">
        <v>188</v>
      </c>
      <c r="G225" s="141" t="s">
        <v>178</v>
      </c>
      <c r="H225" s="141" t="s">
        <v>170</v>
      </c>
      <c r="I225" s="141" t="s">
        <v>167</v>
      </c>
      <c r="J225" s="141" t="s">
        <v>160</v>
      </c>
      <c r="K225" s="141" t="s">
        <v>151</v>
      </c>
      <c r="L225" s="410" t="s">
        <v>157</v>
      </c>
      <c r="M225" s="410" t="s">
        <v>157</v>
      </c>
      <c r="N225" s="410" t="s">
        <v>157</v>
      </c>
      <c r="O225" s="410" t="s">
        <v>157</v>
      </c>
      <c r="P225" s="410" t="s">
        <v>157</v>
      </c>
      <c r="Q225" s="410" t="s">
        <v>157</v>
      </c>
      <c r="R225" s="410"/>
    </row>
    <row r="226" spans="1:107" s="12" customFormat="1">
      <c r="A226" s="409"/>
      <c r="B226" s="141"/>
      <c r="C226" s="141"/>
      <c r="D226" s="141"/>
      <c r="E226" s="141"/>
      <c r="F226" s="141"/>
      <c r="G226" s="615"/>
      <c r="H226" s="615"/>
      <c r="I226" s="615"/>
      <c r="J226" s="615"/>
      <c r="K226" s="745"/>
      <c r="L226" s="746"/>
      <c r="M226" s="746"/>
      <c r="N226" s="746"/>
      <c r="O226" s="746"/>
      <c r="P226" s="746"/>
      <c r="Q226" s="746"/>
      <c r="R226" s="746"/>
    </row>
    <row r="227" spans="1:107" s="638" customFormat="1" ht="14.5">
      <c r="A227" s="411" t="s">
        <v>308</v>
      </c>
      <c r="B227" s="164">
        <v>9418.9</v>
      </c>
      <c r="C227" s="164">
        <v>9897.5</v>
      </c>
      <c r="D227" s="164">
        <v>11874.9</v>
      </c>
      <c r="E227" s="164">
        <v>11003.1</v>
      </c>
      <c r="F227" s="164">
        <v>10485.5</v>
      </c>
      <c r="G227" s="164">
        <v>11525.1</v>
      </c>
      <c r="H227" s="164">
        <v>14085.1</v>
      </c>
      <c r="I227" s="164">
        <v>13680.5</v>
      </c>
      <c r="J227" s="164">
        <v>12093.3</v>
      </c>
      <c r="K227" s="747">
        <v>13860.4</v>
      </c>
      <c r="L227" s="412">
        <v>16190.2</v>
      </c>
      <c r="M227" s="412">
        <v>17685.7</v>
      </c>
      <c r="N227" s="412">
        <v>19555.5</v>
      </c>
      <c r="O227" s="412">
        <v>21847.200000000001</v>
      </c>
      <c r="P227" s="412">
        <v>24606</v>
      </c>
      <c r="Q227" s="412">
        <v>27768</v>
      </c>
      <c r="R227" s="412"/>
      <c r="S227" s="286"/>
      <c r="T227" s="286"/>
      <c r="U227" s="286"/>
      <c r="V227" s="286"/>
      <c r="W227" s="286"/>
      <c r="X227" s="286"/>
      <c r="Y227" s="286"/>
      <c r="Z227" s="286"/>
      <c r="AA227" s="286"/>
      <c r="AB227" s="286"/>
      <c r="AC227" s="286"/>
      <c r="AD227" s="286"/>
      <c r="AE227" s="286"/>
      <c r="AF227" s="286"/>
      <c r="AG227" s="286"/>
      <c r="AH227" s="286"/>
      <c r="AI227" s="286"/>
      <c r="AJ227" s="286"/>
      <c r="AK227" s="286"/>
      <c r="AL227" s="286"/>
      <c r="AM227" s="286"/>
      <c r="AN227" s="286"/>
      <c r="AO227" s="286"/>
      <c r="AP227" s="286"/>
      <c r="AQ227" s="286"/>
      <c r="AR227" s="286"/>
      <c r="AS227" s="286"/>
      <c r="AT227" s="286"/>
      <c r="AU227" s="286"/>
      <c r="AV227" s="286"/>
      <c r="AW227" s="286"/>
      <c r="AX227" s="286"/>
      <c r="AY227" s="286"/>
      <c r="AZ227" s="286"/>
      <c r="BA227" s="286"/>
      <c r="BB227" s="286"/>
      <c r="BC227" s="286"/>
      <c r="BD227" s="286"/>
      <c r="BE227" s="286"/>
      <c r="BF227" s="286"/>
      <c r="BG227" s="286"/>
      <c r="BH227" s="286"/>
      <c r="BI227" s="286"/>
      <c r="BJ227" s="286"/>
      <c r="BK227" s="286"/>
      <c r="BL227" s="286"/>
      <c r="BM227" s="286"/>
      <c r="BN227" s="286"/>
      <c r="BO227" s="286"/>
      <c r="BP227" s="286"/>
      <c r="BQ227" s="286"/>
      <c r="BR227" s="286"/>
      <c r="BS227" s="286"/>
      <c r="BT227" s="286"/>
      <c r="BU227" s="286"/>
      <c r="BV227" s="286"/>
      <c r="BW227" s="286"/>
      <c r="BX227" s="286"/>
      <c r="BY227" s="286"/>
      <c r="BZ227" s="286"/>
      <c r="CA227" s="286"/>
      <c r="CB227" s="286"/>
      <c r="CC227" s="286"/>
      <c r="CD227" s="286"/>
      <c r="CE227" s="286"/>
      <c r="CF227" s="286"/>
      <c r="CG227" s="286"/>
      <c r="CH227" s="286"/>
      <c r="CI227" s="286"/>
      <c r="CJ227" s="286"/>
      <c r="CK227" s="286"/>
      <c r="CL227" s="286"/>
      <c r="CM227" s="286"/>
      <c r="CN227" s="286"/>
      <c r="CO227" s="286"/>
      <c r="CP227" s="286"/>
      <c r="CQ227" s="286"/>
      <c r="CR227" s="286"/>
      <c r="CS227" s="286"/>
      <c r="CT227" s="286"/>
      <c r="CU227" s="286"/>
      <c r="CV227" s="286"/>
      <c r="CW227" s="286"/>
      <c r="CX227" s="286"/>
      <c r="CY227" s="286"/>
      <c r="CZ227" s="286"/>
      <c r="DA227" s="286"/>
      <c r="DB227" s="286"/>
      <c r="DC227" s="286"/>
    </row>
    <row r="228" spans="1:107" s="12" customFormat="1" ht="13">
      <c r="A228" s="409"/>
      <c r="B228" s="146"/>
      <c r="C228" s="146"/>
      <c r="D228" s="146"/>
      <c r="E228" s="149"/>
      <c r="F228" s="149"/>
      <c r="G228" s="149"/>
      <c r="H228" s="149"/>
      <c r="I228" s="149"/>
      <c r="J228" s="164"/>
      <c r="K228" s="164"/>
      <c r="L228" s="519"/>
      <c r="M228" s="519"/>
      <c r="N228" s="519"/>
      <c r="O228" s="519"/>
      <c r="P228" s="519"/>
      <c r="Q228" s="519"/>
      <c r="R228" s="519"/>
    </row>
    <row r="229" spans="1:107" s="638" customFormat="1" ht="14.5">
      <c r="A229" s="411" t="s">
        <v>309</v>
      </c>
      <c r="B229" s="164">
        <v>8219</v>
      </c>
      <c r="C229" s="164">
        <v>8879.6</v>
      </c>
      <c r="D229" s="164">
        <v>10232.1</v>
      </c>
      <c r="E229" s="164">
        <v>9157.6</v>
      </c>
      <c r="F229" s="164">
        <v>8421.6</v>
      </c>
      <c r="G229" s="164">
        <v>9141.4</v>
      </c>
      <c r="H229" s="164">
        <v>10475.9</v>
      </c>
      <c r="I229" s="164">
        <v>10918.1</v>
      </c>
      <c r="J229" s="164">
        <v>9802.1</v>
      </c>
      <c r="K229" s="747">
        <v>11129.4</v>
      </c>
      <c r="L229" s="412">
        <v>12522.8</v>
      </c>
      <c r="M229" s="412">
        <v>14369.2</v>
      </c>
      <c r="N229" s="412">
        <v>16166.8</v>
      </c>
      <c r="O229" s="412">
        <v>18361.3</v>
      </c>
      <c r="P229" s="412">
        <v>20668.8</v>
      </c>
      <c r="Q229" s="412">
        <v>23328.5</v>
      </c>
      <c r="R229" s="412"/>
      <c r="S229" s="286"/>
      <c r="T229" s="286"/>
      <c r="U229" s="286"/>
      <c r="V229" s="286"/>
      <c r="W229" s="286"/>
      <c r="X229" s="286"/>
      <c r="Y229" s="286"/>
      <c r="Z229" s="286"/>
      <c r="AA229" s="286"/>
      <c r="AB229" s="286"/>
      <c r="AC229" s="286"/>
      <c r="AD229" s="286"/>
      <c r="AE229" s="286"/>
      <c r="AF229" s="286"/>
      <c r="AG229" s="286"/>
      <c r="AH229" s="286"/>
      <c r="AI229" s="286"/>
      <c r="AJ229" s="286"/>
      <c r="AK229" s="286"/>
      <c r="AL229" s="286"/>
      <c r="AM229" s="286"/>
      <c r="AN229" s="286"/>
      <c r="AO229" s="286"/>
      <c r="AP229" s="286"/>
      <c r="AQ229" s="286"/>
      <c r="AR229" s="286"/>
      <c r="AS229" s="286"/>
      <c r="AT229" s="286"/>
      <c r="AU229" s="286"/>
      <c r="AV229" s="286"/>
      <c r="AW229" s="286"/>
      <c r="AX229" s="286"/>
      <c r="AY229" s="286"/>
      <c r="AZ229" s="286"/>
      <c r="BA229" s="286"/>
      <c r="BB229" s="286"/>
      <c r="BC229" s="286"/>
      <c r="BD229" s="286"/>
      <c r="BE229" s="286"/>
      <c r="BF229" s="286"/>
      <c r="BG229" s="286"/>
      <c r="BH229" s="286"/>
      <c r="BI229" s="286"/>
      <c r="BJ229" s="286"/>
      <c r="BK229" s="286"/>
      <c r="BL229" s="286"/>
      <c r="BM229" s="286"/>
      <c r="BN229" s="286"/>
      <c r="BO229" s="286"/>
      <c r="BP229" s="286"/>
      <c r="BQ229" s="286"/>
      <c r="BR229" s="286"/>
      <c r="BS229" s="286"/>
      <c r="BT229" s="286"/>
      <c r="BU229" s="286"/>
      <c r="BV229" s="286"/>
      <c r="BW229" s="286"/>
      <c r="BX229" s="286"/>
      <c r="BY229" s="286"/>
      <c r="BZ229" s="286"/>
      <c r="CA229" s="286"/>
      <c r="CB229" s="286"/>
      <c r="CC229" s="286"/>
      <c r="CD229" s="286"/>
      <c r="CE229" s="286"/>
      <c r="CF229" s="286"/>
      <c r="CG229" s="286"/>
      <c r="CH229" s="286"/>
      <c r="CI229" s="286"/>
      <c r="CJ229" s="286"/>
      <c r="CK229" s="286"/>
      <c r="CL229" s="286"/>
      <c r="CM229" s="286"/>
      <c r="CN229" s="286"/>
      <c r="CO229" s="286"/>
      <c r="CP229" s="286"/>
      <c r="CQ229" s="286"/>
      <c r="CR229" s="286"/>
      <c r="CS229" s="286"/>
      <c r="CT229" s="286"/>
      <c r="CU229" s="286"/>
      <c r="CV229" s="286"/>
      <c r="CW229" s="286"/>
      <c r="CX229" s="286"/>
      <c r="CY229" s="286"/>
      <c r="CZ229" s="286"/>
      <c r="DA229" s="286"/>
      <c r="DB229" s="286"/>
      <c r="DC229" s="286"/>
    </row>
    <row r="230" spans="1:107" s="12" customFormat="1" ht="13">
      <c r="A230" s="409"/>
      <c r="B230" s="146"/>
      <c r="C230" s="146"/>
      <c r="D230" s="146"/>
      <c r="E230" s="149"/>
      <c r="F230" s="149"/>
      <c r="G230" s="149"/>
      <c r="H230" s="149"/>
      <c r="I230" s="149"/>
      <c r="J230" s="164"/>
      <c r="K230" s="628"/>
      <c r="L230" s="519"/>
      <c r="M230" s="519"/>
      <c r="N230" s="519"/>
      <c r="O230" s="519"/>
      <c r="P230" s="519"/>
      <c r="Q230" s="519"/>
      <c r="R230" s="519"/>
    </row>
    <row r="231" spans="1:107" s="638" customFormat="1" ht="14.5">
      <c r="A231" s="413" t="s">
        <v>310</v>
      </c>
      <c r="B231" s="455">
        <v>5629.2</v>
      </c>
      <c r="C231" s="455">
        <v>5848.5</v>
      </c>
      <c r="D231" s="455">
        <v>6778.9</v>
      </c>
      <c r="E231" s="164">
        <v>5894.2</v>
      </c>
      <c r="F231" s="164">
        <v>5286.2</v>
      </c>
      <c r="G231" s="164">
        <v>5317.4</v>
      </c>
      <c r="H231" s="164">
        <v>6119.2</v>
      </c>
      <c r="I231" s="164">
        <v>6070.4</v>
      </c>
      <c r="J231" s="164">
        <f>J232+J234+J239</f>
        <v>5668.6</v>
      </c>
      <c r="K231" s="747">
        <v>6356.1</v>
      </c>
      <c r="L231" s="412">
        <v>6579.1</v>
      </c>
      <c r="M231" s="412">
        <v>7506.4</v>
      </c>
      <c r="N231" s="412">
        <v>8413.4</v>
      </c>
      <c r="O231" s="412">
        <v>9385.7999999999993</v>
      </c>
      <c r="P231" s="412">
        <v>10594.4</v>
      </c>
      <c r="Q231" s="412">
        <v>12051.8</v>
      </c>
      <c r="R231" s="412"/>
      <c r="S231" s="381"/>
      <c r="T231" s="381"/>
      <c r="U231" s="286"/>
      <c r="V231" s="286"/>
      <c r="W231" s="286"/>
      <c r="X231" s="286"/>
      <c r="Y231" s="286"/>
      <c r="Z231" s="286"/>
      <c r="AA231" s="286"/>
      <c r="AB231" s="286"/>
      <c r="AC231" s="286"/>
      <c r="AD231" s="286"/>
      <c r="AE231" s="286"/>
      <c r="AF231" s="286"/>
      <c r="AG231" s="286"/>
      <c r="AH231" s="286"/>
      <c r="AI231" s="286"/>
      <c r="AJ231" s="286"/>
      <c r="AK231" s="286"/>
      <c r="AL231" s="286"/>
      <c r="AM231" s="286"/>
      <c r="AN231" s="286"/>
      <c r="AO231" s="286"/>
      <c r="AP231" s="286"/>
      <c r="AQ231" s="286"/>
      <c r="AR231" s="286"/>
      <c r="AS231" s="286"/>
      <c r="AT231" s="286"/>
      <c r="AU231" s="286"/>
      <c r="AV231" s="286"/>
      <c r="AW231" s="286"/>
      <c r="AX231" s="286"/>
      <c r="AY231" s="286"/>
      <c r="AZ231" s="286"/>
      <c r="BA231" s="286"/>
      <c r="BB231" s="286"/>
      <c r="BC231" s="286"/>
      <c r="BD231" s="286"/>
      <c r="BE231" s="286"/>
      <c r="BF231" s="286"/>
      <c r="BG231" s="286"/>
      <c r="BH231" s="286"/>
      <c r="BI231" s="286"/>
      <c r="BJ231" s="286"/>
      <c r="BK231" s="286"/>
      <c r="BL231" s="286"/>
      <c r="BM231" s="286"/>
      <c r="BN231" s="286"/>
      <c r="BO231" s="286"/>
      <c r="BP231" s="286"/>
      <c r="BQ231" s="286"/>
      <c r="BR231" s="286"/>
      <c r="BS231" s="286"/>
      <c r="BT231" s="286"/>
      <c r="BU231" s="286"/>
      <c r="BV231" s="286"/>
      <c r="BW231" s="286"/>
      <c r="BX231" s="286"/>
      <c r="BY231" s="286"/>
      <c r="BZ231" s="286"/>
      <c r="CA231" s="286"/>
      <c r="CB231" s="286"/>
      <c r="CC231" s="286"/>
      <c r="CD231" s="286"/>
      <c r="CE231" s="286"/>
      <c r="CF231" s="286"/>
      <c r="CG231" s="286"/>
      <c r="CH231" s="286"/>
      <c r="CI231" s="286"/>
      <c r="CJ231" s="286"/>
      <c r="CK231" s="286"/>
      <c r="CL231" s="286"/>
      <c r="CM231" s="286"/>
      <c r="CN231" s="286"/>
      <c r="CO231" s="286"/>
      <c r="CP231" s="286"/>
      <c r="CQ231" s="286"/>
      <c r="CR231" s="286"/>
      <c r="CS231" s="286"/>
      <c r="CT231" s="286"/>
      <c r="CU231" s="286"/>
      <c r="CV231" s="286"/>
      <c r="CW231" s="286"/>
      <c r="CX231" s="286"/>
      <c r="CY231" s="286"/>
      <c r="CZ231" s="286"/>
      <c r="DA231" s="286"/>
      <c r="DB231" s="286"/>
      <c r="DC231" s="286"/>
    </row>
    <row r="232" spans="1:107" s="286" customFormat="1" ht="14.5">
      <c r="A232" s="389" t="s">
        <v>311</v>
      </c>
      <c r="B232" s="163">
        <v>2645.1</v>
      </c>
      <c r="C232" s="163">
        <v>2808.4</v>
      </c>
      <c r="D232" s="163">
        <v>3195.1</v>
      </c>
      <c r="E232" s="617">
        <v>3037.1</v>
      </c>
      <c r="F232" s="617">
        <v>2844.3</v>
      </c>
      <c r="G232" s="617">
        <v>3093.8</v>
      </c>
      <c r="H232" s="617">
        <v>3101.9</v>
      </c>
      <c r="I232" s="617">
        <v>3211.6</v>
      </c>
      <c r="J232" s="617">
        <v>3517.3</v>
      </c>
      <c r="K232" s="748">
        <v>3467.9</v>
      </c>
      <c r="L232" s="534">
        <v>3608.3</v>
      </c>
      <c r="M232" s="534">
        <v>4265.6000000000004</v>
      </c>
      <c r="N232" s="534">
        <v>4873.3</v>
      </c>
      <c r="O232" s="534">
        <v>5344.1</v>
      </c>
      <c r="P232" s="534">
        <v>5944.1</v>
      </c>
      <c r="Q232" s="534">
        <v>6344.1</v>
      </c>
      <c r="R232" s="534"/>
      <c r="S232" s="381"/>
      <c r="T232" s="381"/>
    </row>
    <row r="233" spans="1:107" s="12" customFormat="1" ht="14.5">
      <c r="A233" s="416" t="s">
        <v>312</v>
      </c>
      <c r="B233" s="146">
        <v>2645.1</v>
      </c>
      <c r="C233" s="146">
        <v>2808.4</v>
      </c>
      <c r="D233" s="146">
        <v>3195.1</v>
      </c>
      <c r="E233" s="146">
        <v>3037.1</v>
      </c>
      <c r="F233" s="146">
        <v>2844.3</v>
      </c>
      <c r="G233" s="146">
        <v>3093.8</v>
      </c>
      <c r="H233" s="146">
        <v>3101.9</v>
      </c>
      <c r="I233" s="146">
        <v>3211.6</v>
      </c>
      <c r="J233" s="146">
        <v>3517.3</v>
      </c>
      <c r="K233" s="748">
        <v>3467.9</v>
      </c>
      <c r="L233" s="383">
        <v>3608.3</v>
      </c>
      <c r="M233" s="383">
        <v>4265.6000000000004</v>
      </c>
      <c r="N233" s="383">
        <v>4873.3</v>
      </c>
      <c r="O233" s="383">
        <v>5344.1</v>
      </c>
      <c r="P233" s="383">
        <v>5944.1</v>
      </c>
      <c r="Q233" s="383">
        <v>6344.1</v>
      </c>
      <c r="R233" s="383"/>
    </row>
    <row r="234" spans="1:107" s="286" customFormat="1" ht="14.5">
      <c r="A234" s="409" t="s">
        <v>313</v>
      </c>
      <c r="B234" s="146">
        <v>2739.3</v>
      </c>
      <c r="C234" s="146">
        <v>2755.1</v>
      </c>
      <c r="D234" s="146">
        <v>3353.9</v>
      </c>
      <c r="E234" s="146">
        <v>2621.6</v>
      </c>
      <c r="F234" s="146">
        <v>2230.1</v>
      </c>
      <c r="G234" s="146">
        <v>1950.4</v>
      </c>
      <c r="H234" s="146">
        <v>2751.9</v>
      </c>
      <c r="I234" s="146">
        <v>2500.6</v>
      </c>
      <c r="J234" s="146">
        <v>1787.9</v>
      </c>
      <c r="K234" s="749">
        <v>2375</v>
      </c>
      <c r="L234" s="383">
        <v>2569.5</v>
      </c>
      <c r="M234" s="383">
        <v>2811.2</v>
      </c>
      <c r="N234" s="383">
        <v>3078</v>
      </c>
      <c r="O234" s="383">
        <v>3561.9</v>
      </c>
      <c r="P234" s="383">
        <v>4152.7</v>
      </c>
      <c r="Q234" s="383">
        <v>5190.3</v>
      </c>
      <c r="R234" s="383"/>
    </row>
    <row r="235" spans="1:107" s="12" customFormat="1" ht="14.5">
      <c r="A235" s="416" t="s">
        <v>314</v>
      </c>
      <c r="B235" s="146">
        <v>1740.5</v>
      </c>
      <c r="C235" s="146">
        <v>2060.5</v>
      </c>
      <c r="D235" s="146">
        <v>2522.4</v>
      </c>
      <c r="E235" s="146">
        <v>2374.8000000000002</v>
      </c>
      <c r="F235" s="146">
        <v>2093.8000000000002</v>
      </c>
      <c r="G235" s="146">
        <v>1794.1</v>
      </c>
      <c r="H235" s="146">
        <v>1933</v>
      </c>
      <c r="I235" s="146">
        <v>1696.9</v>
      </c>
      <c r="J235" s="146">
        <v>1554.2</v>
      </c>
      <c r="K235" s="748">
        <v>1690.3</v>
      </c>
      <c r="L235" s="383">
        <v>1763.2</v>
      </c>
      <c r="M235" s="383">
        <v>1974.7</v>
      </c>
      <c r="N235" s="383">
        <v>2164.6</v>
      </c>
      <c r="O235" s="383">
        <v>2602.9</v>
      </c>
      <c r="P235" s="383">
        <v>3084.2</v>
      </c>
      <c r="Q235" s="383">
        <v>3486.7</v>
      </c>
      <c r="R235" s="383"/>
    </row>
    <row r="236" spans="1:107" s="12" customFormat="1" ht="14.5">
      <c r="A236" s="416" t="s">
        <v>315</v>
      </c>
      <c r="B236" s="146">
        <v>981.1</v>
      </c>
      <c r="C236" s="146">
        <v>666.7</v>
      </c>
      <c r="D236" s="146">
        <v>794.2</v>
      </c>
      <c r="E236" s="146">
        <v>195.4</v>
      </c>
      <c r="F236" s="146">
        <v>92</v>
      </c>
      <c r="G236" s="146">
        <v>113.6</v>
      </c>
      <c r="H236" s="146">
        <v>775</v>
      </c>
      <c r="I236" s="146">
        <v>760.7</v>
      </c>
      <c r="J236" s="146">
        <v>183.4</v>
      </c>
      <c r="K236" s="748">
        <v>635.4</v>
      </c>
      <c r="L236" s="383">
        <v>738.4</v>
      </c>
      <c r="M236" s="383">
        <v>761</v>
      </c>
      <c r="N236" s="383">
        <v>832.2</v>
      </c>
      <c r="O236" s="383">
        <v>866.9</v>
      </c>
      <c r="P236" s="383">
        <v>973.3</v>
      </c>
      <c r="Q236" s="383">
        <v>1605</v>
      </c>
      <c r="R236" s="383"/>
    </row>
    <row r="237" spans="1:107" s="12" customFormat="1" ht="14.5">
      <c r="A237" s="416" t="s">
        <v>316</v>
      </c>
      <c r="B237" s="146">
        <v>11.4</v>
      </c>
      <c r="C237" s="146">
        <v>18.600000000000001</v>
      </c>
      <c r="D237" s="146">
        <v>22.4</v>
      </c>
      <c r="E237" s="146">
        <v>30.8</v>
      </c>
      <c r="F237" s="146">
        <v>26.6</v>
      </c>
      <c r="G237" s="146">
        <v>25.6</v>
      </c>
      <c r="H237" s="146">
        <v>26.3</v>
      </c>
      <c r="I237" s="146">
        <v>25.8</v>
      </c>
      <c r="J237" s="146">
        <v>30.1</v>
      </c>
      <c r="K237" s="748">
        <v>29.6</v>
      </c>
      <c r="L237" s="383">
        <v>40.4</v>
      </c>
      <c r="M237" s="383">
        <v>45.3</v>
      </c>
      <c r="N237" s="383">
        <v>48.9</v>
      </c>
      <c r="O237" s="383">
        <v>50.2</v>
      </c>
      <c r="P237" s="383">
        <v>51.5</v>
      </c>
      <c r="Q237" s="383">
        <v>52.9</v>
      </c>
      <c r="R237" s="383"/>
    </row>
    <row r="238" spans="1:107" s="12" customFormat="1" ht="14.5">
      <c r="A238" s="416" t="s">
        <v>317</v>
      </c>
      <c r="B238" s="146">
        <v>6.3</v>
      </c>
      <c r="C238" s="146">
        <v>9.1999999999999993</v>
      </c>
      <c r="D238" s="146">
        <v>14.9</v>
      </c>
      <c r="E238" s="146">
        <v>20.5</v>
      </c>
      <c r="F238" s="146">
        <v>17.7</v>
      </c>
      <c r="G238" s="146">
        <v>17.100000000000001</v>
      </c>
      <c r="H238" s="146">
        <v>17.600000000000001</v>
      </c>
      <c r="I238" s="146">
        <v>17.2</v>
      </c>
      <c r="J238" s="146">
        <v>20.100000000000001</v>
      </c>
      <c r="K238" s="748">
        <v>19.7</v>
      </c>
      <c r="L238" s="410">
        <v>27.5</v>
      </c>
      <c r="M238" s="410">
        <v>30.2</v>
      </c>
      <c r="N238" s="410">
        <v>32.200000000000003</v>
      </c>
      <c r="O238" s="410">
        <v>41.9</v>
      </c>
      <c r="P238" s="410">
        <v>43.8</v>
      </c>
      <c r="Q238" s="410">
        <v>45.7</v>
      </c>
      <c r="R238" s="410"/>
    </row>
    <row r="239" spans="1:107" s="286" customFormat="1" ht="14.5">
      <c r="A239" s="409" t="s">
        <v>318</v>
      </c>
      <c r="B239" s="146">
        <v>244.8</v>
      </c>
      <c r="C239" s="146">
        <v>285</v>
      </c>
      <c r="D239" s="146">
        <v>229.9</v>
      </c>
      <c r="E239" s="146">
        <v>235.6</v>
      </c>
      <c r="F239" s="146">
        <v>211.8</v>
      </c>
      <c r="G239" s="146">
        <v>273.10000000000002</v>
      </c>
      <c r="H239" s="146">
        <v>265.39999999999998</v>
      </c>
      <c r="I239" s="146">
        <v>358.2</v>
      </c>
      <c r="J239" s="146">
        <v>363.4</v>
      </c>
      <c r="K239" s="748">
        <v>513.20000000000005</v>
      </c>
      <c r="L239" s="417">
        <v>401.4</v>
      </c>
      <c r="M239" s="417">
        <v>429.6</v>
      </c>
      <c r="N239" s="417">
        <v>462.1</v>
      </c>
      <c r="O239" s="417">
        <v>479.7</v>
      </c>
      <c r="P239" s="417">
        <v>497.6</v>
      </c>
      <c r="Q239" s="417">
        <v>517.29999999999995</v>
      </c>
      <c r="R239" s="417"/>
    </row>
    <row r="240" spans="1:107" s="12" customFormat="1" ht="13">
      <c r="A240" s="416" t="s">
        <v>319</v>
      </c>
      <c r="B240" s="146">
        <v>13.3</v>
      </c>
      <c r="C240" s="146"/>
      <c r="D240" s="146"/>
      <c r="E240" s="456" t="s">
        <v>320</v>
      </c>
      <c r="F240" s="141"/>
      <c r="G240" s="141">
        <v>0</v>
      </c>
      <c r="H240" s="141">
        <v>0</v>
      </c>
      <c r="I240" s="141">
        <v>0</v>
      </c>
      <c r="J240" s="141">
        <v>0</v>
      </c>
      <c r="K240" s="146">
        <v>0</v>
      </c>
      <c r="L240" s="383">
        <v>0</v>
      </c>
      <c r="M240" s="383">
        <v>0</v>
      </c>
      <c r="N240" s="383">
        <v>0</v>
      </c>
      <c r="O240" s="383">
        <v>0</v>
      </c>
      <c r="P240" s="383">
        <v>0</v>
      </c>
      <c r="Q240" s="383">
        <v>0</v>
      </c>
      <c r="R240" s="383"/>
    </row>
    <row r="241" spans="1:107" s="12" customFormat="1" ht="14.5">
      <c r="A241" s="416" t="s">
        <v>321</v>
      </c>
      <c r="B241" s="146">
        <v>163.19999999999999</v>
      </c>
      <c r="C241" s="146">
        <v>244.5</v>
      </c>
      <c r="D241" s="146">
        <v>186.1</v>
      </c>
      <c r="E241" s="146">
        <v>168.9</v>
      </c>
      <c r="F241" s="456">
        <v>132.6</v>
      </c>
      <c r="G241" s="456">
        <v>181.7</v>
      </c>
      <c r="H241" s="456">
        <v>154.6</v>
      </c>
      <c r="I241" s="456">
        <v>215</v>
      </c>
      <c r="J241" s="456">
        <v>215.9</v>
      </c>
      <c r="K241" s="749">
        <v>366</v>
      </c>
      <c r="L241" s="383">
        <v>234.3</v>
      </c>
      <c r="M241" s="383">
        <v>257.39999999999998</v>
      </c>
      <c r="N241" s="383">
        <v>279.8</v>
      </c>
      <c r="O241" s="383">
        <v>287.39999999999998</v>
      </c>
      <c r="P241" s="383">
        <v>295.2</v>
      </c>
      <c r="Q241" s="383">
        <v>303.3</v>
      </c>
      <c r="R241" s="383"/>
    </row>
    <row r="242" spans="1:107" s="12" customFormat="1" ht="14.5">
      <c r="A242" s="416" t="s">
        <v>322</v>
      </c>
      <c r="B242" s="146"/>
      <c r="C242" s="146"/>
      <c r="D242" s="146"/>
      <c r="E242" s="146"/>
      <c r="F242" s="456"/>
      <c r="G242" s="456"/>
      <c r="H242" s="456"/>
      <c r="I242" s="456"/>
      <c r="J242" s="456"/>
      <c r="K242" s="748">
        <v>20.2</v>
      </c>
      <c r="L242" s="383"/>
      <c r="M242" s="383"/>
      <c r="N242" s="383"/>
      <c r="O242" s="383"/>
      <c r="P242" s="383"/>
      <c r="Q242" s="383"/>
      <c r="R242" s="383"/>
    </row>
    <row r="243" spans="1:107" s="12" customFormat="1" ht="14.5">
      <c r="A243" s="416" t="s">
        <v>323</v>
      </c>
      <c r="B243" s="146">
        <v>67.400000000000006</v>
      </c>
      <c r="C243" s="146">
        <v>38.5</v>
      </c>
      <c r="D243" s="146">
        <v>43.1</v>
      </c>
      <c r="E243" s="146">
        <v>66</v>
      </c>
      <c r="F243" s="146">
        <v>78.7</v>
      </c>
      <c r="G243" s="146">
        <v>91.4</v>
      </c>
      <c r="H243" s="146">
        <v>110.8</v>
      </c>
      <c r="I243" s="146">
        <v>128</v>
      </c>
      <c r="J243" s="146">
        <v>134.9</v>
      </c>
      <c r="K243" s="748">
        <v>127</v>
      </c>
      <c r="L243" s="383">
        <v>160</v>
      </c>
      <c r="M243" s="383">
        <v>164.9</v>
      </c>
      <c r="N243" s="383">
        <v>174.9</v>
      </c>
      <c r="O243" s="383">
        <v>184.2</v>
      </c>
      <c r="P243" s="383">
        <v>193.5</v>
      </c>
      <c r="Q243" s="383">
        <v>202.8</v>
      </c>
      <c r="R243" s="383"/>
    </row>
    <row r="244" spans="1:107" s="12" customFormat="1" ht="14.5">
      <c r="A244" s="416" t="s">
        <v>324</v>
      </c>
      <c r="B244" s="146"/>
      <c r="C244" s="146"/>
      <c r="D244" s="146"/>
      <c r="E244" s="146"/>
      <c r="F244" s="146"/>
      <c r="G244" s="146">
        <v>0</v>
      </c>
      <c r="H244" s="146">
        <v>0</v>
      </c>
      <c r="I244" s="146">
        <v>14.6</v>
      </c>
      <c r="J244" s="146">
        <v>12.6</v>
      </c>
      <c r="K244" s="749">
        <v>0</v>
      </c>
      <c r="L244" s="383">
        <v>7</v>
      </c>
      <c r="M244" s="383">
        <v>7.2</v>
      </c>
      <c r="N244" s="383">
        <v>7.4</v>
      </c>
      <c r="O244" s="383">
        <v>7.6</v>
      </c>
      <c r="P244" s="383">
        <v>7.8</v>
      </c>
      <c r="Q244" s="383">
        <v>9.6</v>
      </c>
      <c r="R244" s="383"/>
    </row>
    <row r="245" spans="1:107" s="12" customFormat="1" ht="14.5">
      <c r="A245" s="416" t="s">
        <v>325</v>
      </c>
      <c r="B245" s="146">
        <v>0.9</v>
      </c>
      <c r="C245" s="146">
        <v>2</v>
      </c>
      <c r="D245" s="146">
        <v>0.7</v>
      </c>
      <c r="E245" s="146">
        <v>0.6</v>
      </c>
      <c r="F245" s="146">
        <v>0.5</v>
      </c>
      <c r="G245" s="146">
        <v>0.02</v>
      </c>
      <c r="H245" s="146">
        <v>0</v>
      </c>
      <c r="I245" s="146"/>
      <c r="J245" s="146">
        <v>0</v>
      </c>
      <c r="K245" s="749">
        <v>0</v>
      </c>
      <c r="L245" s="383">
        <v>0</v>
      </c>
      <c r="M245" s="383">
        <v>0</v>
      </c>
      <c r="N245" s="383">
        <v>0</v>
      </c>
      <c r="O245" s="383">
        <v>0.5</v>
      </c>
      <c r="P245" s="383">
        <v>1</v>
      </c>
      <c r="Q245" s="383">
        <v>1.6</v>
      </c>
      <c r="R245" s="383"/>
    </row>
    <row r="246" spans="1:107" s="12" customFormat="1">
      <c r="A246" s="409"/>
      <c r="B246" s="146"/>
      <c r="C246" s="146"/>
      <c r="D246" s="146"/>
      <c r="E246" s="618"/>
      <c r="F246" s="618"/>
      <c r="G246" s="618"/>
      <c r="H246" s="618"/>
      <c r="I246" s="618"/>
      <c r="J246" s="618"/>
      <c r="K246" s="456"/>
      <c r="L246" s="535"/>
      <c r="M246" s="535"/>
      <c r="N246" s="535"/>
      <c r="O246" s="535"/>
      <c r="P246" s="535"/>
      <c r="Q246" s="535"/>
      <c r="R246" s="535"/>
    </row>
    <row r="247" spans="1:107" s="638" customFormat="1" ht="14.5">
      <c r="A247" s="411" t="s">
        <v>326</v>
      </c>
      <c r="B247" s="164">
        <v>3.7</v>
      </c>
      <c r="C247" s="164">
        <v>6.4</v>
      </c>
      <c r="D247" s="164">
        <v>14.6</v>
      </c>
      <c r="E247" s="164">
        <v>18</v>
      </c>
      <c r="F247" s="164">
        <v>14.4</v>
      </c>
      <c r="G247" s="164">
        <v>11.2</v>
      </c>
      <c r="H247" s="164">
        <v>8.6</v>
      </c>
      <c r="I247" s="164">
        <v>1.9</v>
      </c>
      <c r="J247" s="164">
        <v>0.4</v>
      </c>
      <c r="K247" s="747">
        <v>0.8</v>
      </c>
      <c r="L247" s="412">
        <v>0</v>
      </c>
      <c r="M247" s="412">
        <v>0</v>
      </c>
      <c r="N247" s="412">
        <v>0</v>
      </c>
      <c r="O247" s="412">
        <v>0</v>
      </c>
      <c r="P247" s="412">
        <v>0</v>
      </c>
      <c r="Q247" s="412">
        <v>0</v>
      </c>
      <c r="R247" s="412"/>
      <c r="S247" s="286"/>
      <c r="T247" s="286"/>
      <c r="U247" s="286"/>
      <c r="V247" s="286"/>
      <c r="W247" s="286"/>
      <c r="X247" s="286"/>
      <c r="Y247" s="286"/>
      <c r="Z247" s="286"/>
      <c r="AA247" s="286"/>
      <c r="AB247" s="286"/>
      <c r="AC247" s="286"/>
      <c r="AD247" s="286"/>
      <c r="AE247" s="286"/>
      <c r="AF247" s="286"/>
      <c r="AG247" s="286"/>
      <c r="AH247" s="286"/>
      <c r="AI247" s="286"/>
      <c r="AJ247" s="286"/>
      <c r="AK247" s="286"/>
      <c r="AL247" s="286"/>
      <c r="AM247" s="286"/>
      <c r="AN247" s="286"/>
      <c r="AO247" s="286"/>
      <c r="AP247" s="286"/>
      <c r="AQ247" s="286"/>
      <c r="AR247" s="286"/>
      <c r="AS247" s="286"/>
      <c r="AT247" s="286"/>
      <c r="AU247" s="286"/>
      <c r="AV247" s="286"/>
      <c r="AW247" s="286"/>
      <c r="AX247" s="286"/>
      <c r="AY247" s="286"/>
      <c r="AZ247" s="286"/>
      <c r="BA247" s="286"/>
      <c r="BB247" s="286"/>
      <c r="BC247" s="286"/>
      <c r="BD247" s="286"/>
      <c r="BE247" s="286"/>
      <c r="BF247" s="286"/>
      <c r="BG247" s="286"/>
      <c r="BH247" s="286"/>
      <c r="BI247" s="286"/>
      <c r="BJ247" s="286"/>
      <c r="BK247" s="286"/>
      <c r="BL247" s="286"/>
      <c r="BM247" s="286"/>
      <c r="BN247" s="286"/>
      <c r="BO247" s="286"/>
      <c r="BP247" s="286"/>
      <c r="BQ247" s="286"/>
      <c r="BR247" s="286"/>
      <c r="BS247" s="286"/>
      <c r="BT247" s="286"/>
      <c r="BU247" s="286"/>
      <c r="BV247" s="286"/>
      <c r="BW247" s="286"/>
      <c r="BX247" s="286"/>
      <c r="BY247" s="286"/>
      <c r="BZ247" s="286"/>
      <c r="CA247" s="286"/>
      <c r="CB247" s="286"/>
      <c r="CC247" s="286"/>
      <c r="CD247" s="286"/>
      <c r="CE247" s="286"/>
      <c r="CF247" s="286"/>
      <c r="CG247" s="286"/>
      <c r="CH247" s="286"/>
      <c r="CI247" s="286"/>
      <c r="CJ247" s="286"/>
      <c r="CK247" s="286"/>
      <c r="CL247" s="286"/>
      <c r="CM247" s="286"/>
      <c r="CN247" s="286"/>
      <c r="CO247" s="286"/>
      <c r="CP247" s="286"/>
      <c r="CQ247" s="286"/>
      <c r="CR247" s="286"/>
      <c r="CS247" s="286"/>
      <c r="CT247" s="286"/>
      <c r="CU247" s="286"/>
      <c r="CV247" s="286"/>
      <c r="CW247" s="286"/>
      <c r="CX247" s="286"/>
      <c r="CY247" s="286"/>
      <c r="CZ247" s="286"/>
      <c r="DA247" s="286"/>
      <c r="DB247" s="286"/>
      <c r="DC247" s="286"/>
    </row>
    <row r="248" spans="1:107" s="12" customFormat="1" ht="14.5">
      <c r="A248" s="416" t="s">
        <v>327</v>
      </c>
      <c r="B248" s="146"/>
      <c r="C248" s="146"/>
      <c r="D248" s="146"/>
      <c r="E248" s="146"/>
      <c r="F248" s="146"/>
      <c r="G248" s="146">
        <v>11.2</v>
      </c>
      <c r="H248" s="146">
        <v>8.6</v>
      </c>
      <c r="I248" s="146">
        <v>1.9</v>
      </c>
      <c r="J248" s="617">
        <v>0.4</v>
      </c>
      <c r="K248" s="750">
        <v>0.8</v>
      </c>
      <c r="L248" s="534">
        <v>0</v>
      </c>
      <c r="M248" s="383">
        <v>0</v>
      </c>
      <c r="N248" s="383">
        <v>0</v>
      </c>
      <c r="O248" s="383">
        <v>0</v>
      </c>
      <c r="P248" s="383">
        <v>0</v>
      </c>
      <c r="Q248" s="383">
        <v>0</v>
      </c>
      <c r="R248" s="383"/>
    </row>
    <row r="249" spans="1:107" s="12" customFormat="1" ht="13">
      <c r="A249" s="416"/>
      <c r="B249" s="146"/>
      <c r="C249" s="146"/>
      <c r="D249" s="146"/>
      <c r="E249" s="146"/>
      <c r="F249" s="146"/>
      <c r="G249" s="146"/>
      <c r="H249" s="146"/>
      <c r="I249" s="146"/>
      <c r="J249" s="457"/>
      <c r="K249" s="457"/>
      <c r="L249" s="383"/>
      <c r="M249" s="383"/>
      <c r="N249" s="383"/>
      <c r="O249" s="383"/>
      <c r="P249" s="383"/>
      <c r="Q249" s="383"/>
      <c r="R249" s="383"/>
    </row>
    <row r="250" spans="1:107" s="638" customFormat="1" ht="14.5">
      <c r="A250" s="411" t="s">
        <v>328</v>
      </c>
      <c r="B250" s="164">
        <v>2183.1</v>
      </c>
      <c r="C250" s="164">
        <v>2549.1999999999998</v>
      </c>
      <c r="D250" s="164">
        <v>2883.6</v>
      </c>
      <c r="E250" s="164">
        <v>2680.2</v>
      </c>
      <c r="F250" s="164">
        <v>2584.1</v>
      </c>
      <c r="G250" s="164">
        <v>3255.1</v>
      </c>
      <c r="H250" s="164">
        <v>3537.3</v>
      </c>
      <c r="I250" s="164">
        <v>3936.6</v>
      </c>
      <c r="J250" s="716">
        <f>J251+J260+J263+J264+J268+J281</f>
        <v>3372.7</v>
      </c>
      <c r="K250" s="747">
        <v>3993.7</v>
      </c>
      <c r="L250" s="412">
        <v>5095.2</v>
      </c>
      <c r="M250" s="412">
        <v>5816.8</v>
      </c>
      <c r="N250" s="412">
        <v>6561.9</v>
      </c>
      <c r="O250" s="412">
        <v>7604.9</v>
      </c>
      <c r="P250" s="412">
        <v>8669.4</v>
      </c>
      <c r="Q250" s="412">
        <v>9835.4</v>
      </c>
      <c r="R250" s="412"/>
      <c r="S250" s="286"/>
      <c r="T250" s="286"/>
      <c r="U250" s="286"/>
      <c r="V250" s="286"/>
      <c r="W250" s="286"/>
      <c r="X250" s="286"/>
      <c r="Y250" s="286"/>
      <c r="Z250" s="286"/>
      <c r="AA250" s="286"/>
      <c r="AB250" s="286"/>
      <c r="AC250" s="286"/>
      <c r="AD250" s="286"/>
      <c r="AE250" s="286"/>
      <c r="AF250" s="286"/>
      <c r="AG250" s="286"/>
      <c r="AH250" s="286"/>
      <c r="AI250" s="286"/>
      <c r="AJ250" s="286"/>
      <c r="AK250" s="286"/>
      <c r="AL250" s="286"/>
      <c r="AM250" s="286"/>
      <c r="AN250" s="286"/>
      <c r="AO250" s="286"/>
      <c r="AP250" s="286"/>
      <c r="AQ250" s="286"/>
      <c r="AR250" s="286"/>
      <c r="AS250" s="286"/>
      <c r="AT250" s="286"/>
      <c r="AU250" s="286"/>
      <c r="AV250" s="286"/>
      <c r="AW250" s="286"/>
      <c r="AX250" s="286"/>
      <c r="AY250" s="286"/>
      <c r="AZ250" s="286"/>
      <c r="BA250" s="286"/>
      <c r="BB250" s="286"/>
      <c r="BC250" s="286"/>
      <c r="BD250" s="286"/>
      <c r="BE250" s="286"/>
      <c r="BF250" s="286"/>
      <c r="BG250" s="286"/>
      <c r="BH250" s="286"/>
      <c r="BI250" s="286"/>
      <c r="BJ250" s="286"/>
      <c r="BK250" s="286"/>
      <c r="BL250" s="286"/>
      <c r="BM250" s="286"/>
      <c r="BN250" s="286"/>
      <c r="BO250" s="286"/>
      <c r="BP250" s="286"/>
      <c r="BQ250" s="286"/>
      <c r="BR250" s="286"/>
      <c r="BS250" s="286"/>
      <c r="BT250" s="286"/>
      <c r="BU250" s="286"/>
      <c r="BV250" s="286"/>
      <c r="BW250" s="286"/>
      <c r="BX250" s="286"/>
      <c r="BY250" s="286"/>
      <c r="BZ250" s="286"/>
      <c r="CA250" s="286"/>
      <c r="CB250" s="286"/>
      <c r="CC250" s="286"/>
      <c r="CD250" s="286"/>
      <c r="CE250" s="286"/>
      <c r="CF250" s="286"/>
      <c r="CG250" s="286"/>
      <c r="CH250" s="286"/>
      <c r="CI250" s="286"/>
      <c r="CJ250" s="286"/>
      <c r="CK250" s="286"/>
      <c r="CL250" s="286"/>
      <c r="CM250" s="286"/>
      <c r="CN250" s="286"/>
      <c r="CO250" s="286"/>
      <c r="CP250" s="286"/>
      <c r="CQ250" s="286"/>
      <c r="CR250" s="286"/>
      <c r="CS250" s="286"/>
      <c r="CT250" s="286"/>
      <c r="CU250" s="286"/>
      <c r="CV250" s="286"/>
      <c r="CW250" s="286"/>
      <c r="CX250" s="286"/>
      <c r="CY250" s="286"/>
      <c r="CZ250" s="286"/>
      <c r="DA250" s="286"/>
      <c r="DB250" s="286"/>
      <c r="DC250" s="286"/>
    </row>
    <row r="251" spans="1:107" s="286" customFormat="1" ht="14.5">
      <c r="A251" s="406" t="s">
        <v>329</v>
      </c>
      <c r="B251" s="628">
        <v>1162.2</v>
      </c>
      <c r="C251" s="628">
        <v>1563.4</v>
      </c>
      <c r="D251" s="628">
        <v>1806</v>
      </c>
      <c r="E251" s="645">
        <v>1693.2</v>
      </c>
      <c r="F251" s="645">
        <v>1521.8</v>
      </c>
      <c r="G251" s="645">
        <v>1911.3</v>
      </c>
      <c r="H251" s="645">
        <v>2167.4</v>
      </c>
      <c r="I251" s="645">
        <v>2299.1999999999998</v>
      </c>
      <c r="J251" s="628">
        <f>J252+J258</f>
        <v>2122.5</v>
      </c>
      <c r="K251" s="751">
        <v>2458.6</v>
      </c>
      <c r="L251" s="719">
        <v>3275.2</v>
      </c>
      <c r="M251" s="719">
        <v>3604</v>
      </c>
      <c r="N251" s="719">
        <v>3980.6</v>
      </c>
      <c r="O251" s="719">
        <v>4624.5</v>
      </c>
      <c r="P251" s="719">
        <v>5173.2</v>
      </c>
      <c r="Q251" s="719">
        <v>5934.8</v>
      </c>
      <c r="R251" s="719"/>
    </row>
    <row r="252" spans="1:107" s="286" customFormat="1" ht="12.75" customHeight="1">
      <c r="A252" s="406" t="s">
        <v>330</v>
      </c>
      <c r="B252" s="146"/>
      <c r="C252" s="146"/>
      <c r="D252" s="146"/>
      <c r="E252" s="146"/>
      <c r="F252" s="146"/>
      <c r="G252" s="146">
        <v>1868.8</v>
      </c>
      <c r="H252" s="146">
        <v>2067.1</v>
      </c>
      <c r="I252" s="146">
        <v>2252.5</v>
      </c>
      <c r="J252" s="146">
        <v>2079.1999999999998</v>
      </c>
      <c r="K252" s="748">
        <v>2457.1999999999998</v>
      </c>
      <c r="L252" s="383">
        <v>3223.4</v>
      </c>
      <c r="M252" s="383">
        <v>3542.4</v>
      </c>
      <c r="N252" s="383">
        <v>3911.7</v>
      </c>
      <c r="O252" s="383">
        <v>4554.7</v>
      </c>
      <c r="P252" s="383">
        <v>5102.6000000000004</v>
      </c>
      <c r="Q252" s="383">
        <v>5863.3</v>
      </c>
      <c r="R252" s="383"/>
    </row>
    <row r="253" spans="1:107" s="12" customFormat="1" ht="14.5">
      <c r="A253" s="416" t="s">
        <v>407</v>
      </c>
      <c r="B253" s="146">
        <v>1092.0999999999999</v>
      </c>
      <c r="C253" s="146">
        <v>1496.1</v>
      </c>
      <c r="D253" s="146">
        <v>1668.8</v>
      </c>
      <c r="E253" s="146">
        <v>1567</v>
      </c>
      <c r="F253" s="146">
        <v>1442.6</v>
      </c>
      <c r="G253" s="146">
        <v>1868.8</v>
      </c>
      <c r="H253" s="146">
        <v>2067.1</v>
      </c>
      <c r="I253" s="146">
        <v>2252.5</v>
      </c>
      <c r="J253" s="146">
        <v>2079.1999999999998</v>
      </c>
      <c r="K253" s="748">
        <v>2457.1999999999998</v>
      </c>
      <c r="L253" s="383">
        <v>3223.4</v>
      </c>
      <c r="M253" s="383">
        <v>3542.4</v>
      </c>
      <c r="N253" s="383">
        <v>3911.7</v>
      </c>
      <c r="O253" s="383">
        <v>4554.7</v>
      </c>
      <c r="P253" s="383">
        <v>5102.6000000000004</v>
      </c>
      <c r="Q253" s="383">
        <v>5863.3</v>
      </c>
      <c r="R253" s="383"/>
    </row>
    <row r="254" spans="1:107" s="12" customFormat="1" ht="13">
      <c r="A254" s="416" t="s">
        <v>332</v>
      </c>
      <c r="B254" s="146"/>
      <c r="C254" s="146"/>
      <c r="D254" s="146"/>
      <c r="E254" s="146"/>
      <c r="F254" s="146"/>
      <c r="G254" s="146">
        <v>1131.0999999999999</v>
      </c>
      <c r="H254" s="146">
        <v>1120.3</v>
      </c>
      <c r="I254" s="146">
        <v>1368.2</v>
      </c>
      <c r="J254" s="146">
        <v>1325</v>
      </c>
      <c r="K254" s="146"/>
      <c r="L254" s="383">
        <v>2155.5</v>
      </c>
      <c r="M254" s="383">
        <v>2244.6999999999998</v>
      </c>
      <c r="N254" s="383">
        <v>2317.6999999999998</v>
      </c>
      <c r="O254" s="383">
        <v>2674.6</v>
      </c>
      <c r="P254" s="383">
        <v>3066.4</v>
      </c>
      <c r="Q254" s="383">
        <v>3505.6</v>
      </c>
      <c r="R254" s="383"/>
    </row>
    <row r="255" spans="1:107" s="12" customFormat="1" ht="13">
      <c r="A255" s="416" t="s">
        <v>333</v>
      </c>
      <c r="B255" s="146"/>
      <c r="C255" s="146"/>
      <c r="D255" s="146"/>
      <c r="E255" s="146"/>
      <c r="F255" s="146"/>
      <c r="G255" s="146">
        <v>1299</v>
      </c>
      <c r="H255" s="146">
        <v>1089</v>
      </c>
      <c r="I255" s="146">
        <v>1106.4000000000001</v>
      </c>
      <c r="J255" s="146">
        <v>982.1</v>
      </c>
      <c r="K255" s="146"/>
      <c r="L255" s="383">
        <v>1397.5</v>
      </c>
      <c r="M255" s="383">
        <v>1684.8</v>
      </c>
      <c r="N255" s="383">
        <v>1983.7</v>
      </c>
      <c r="O255" s="383">
        <v>2297.1</v>
      </c>
      <c r="P255" s="383">
        <v>2553.9</v>
      </c>
      <c r="Q255" s="383">
        <v>2957.8</v>
      </c>
      <c r="R255" s="383"/>
    </row>
    <row r="256" spans="1:107" s="12" customFormat="1" ht="13">
      <c r="A256" s="416" t="s">
        <v>334</v>
      </c>
      <c r="B256" s="146"/>
      <c r="C256" s="146"/>
      <c r="D256" s="146"/>
      <c r="E256" s="146"/>
      <c r="F256" s="146"/>
      <c r="G256" s="146">
        <v>267.2</v>
      </c>
      <c r="H256" s="146">
        <v>288.3</v>
      </c>
      <c r="I256" s="146">
        <v>276.5</v>
      </c>
      <c r="J256" s="146">
        <v>228</v>
      </c>
      <c r="K256" s="146"/>
      <c r="L256" s="383">
        <v>329.6</v>
      </c>
      <c r="M256" s="383">
        <v>387.2</v>
      </c>
      <c r="N256" s="383">
        <v>389.7</v>
      </c>
      <c r="O256" s="383">
        <v>417.1</v>
      </c>
      <c r="P256" s="383">
        <v>517.70000000000005</v>
      </c>
      <c r="Q256" s="383">
        <v>600.1</v>
      </c>
      <c r="R256" s="383"/>
    </row>
    <row r="257" spans="1:18" s="12" customFormat="1" ht="13">
      <c r="A257" s="416" t="s">
        <v>335</v>
      </c>
      <c r="B257" s="146"/>
      <c r="C257" s="146"/>
      <c r="D257" s="146"/>
      <c r="E257" s="146"/>
      <c r="F257" s="146"/>
      <c r="G257" s="146">
        <v>-294.10000000000002</v>
      </c>
      <c r="H257" s="146">
        <v>146</v>
      </c>
      <c r="I257" s="146">
        <v>54.4</v>
      </c>
      <c r="J257" s="146"/>
      <c r="K257" s="146"/>
      <c r="L257" s="383">
        <v>0</v>
      </c>
      <c r="M257" s="383">
        <v>0</v>
      </c>
      <c r="N257" s="383">
        <v>0</v>
      </c>
      <c r="O257" s="383">
        <v>0</v>
      </c>
      <c r="P257" s="383">
        <v>0</v>
      </c>
      <c r="Q257" s="383">
        <v>0</v>
      </c>
      <c r="R257" s="383"/>
    </row>
    <row r="258" spans="1:18" s="12" customFormat="1" ht="14.5">
      <c r="A258" s="406" t="s">
        <v>336</v>
      </c>
      <c r="B258" s="146"/>
      <c r="C258" s="146"/>
      <c r="D258" s="146"/>
      <c r="E258" s="146"/>
      <c r="F258" s="146"/>
      <c r="G258" s="146">
        <v>42.4</v>
      </c>
      <c r="H258" s="146">
        <v>100.3</v>
      </c>
      <c r="I258" s="146">
        <v>46.6</v>
      </c>
      <c r="J258" s="146">
        <v>43.3</v>
      </c>
      <c r="K258" s="748">
        <v>1.4</v>
      </c>
      <c r="L258" s="383">
        <v>51.8</v>
      </c>
      <c r="M258" s="383">
        <v>61.6</v>
      </c>
      <c r="N258" s="383">
        <v>69</v>
      </c>
      <c r="O258" s="383">
        <v>69.8</v>
      </c>
      <c r="P258" s="383">
        <v>70.599999999999994</v>
      </c>
      <c r="Q258" s="383">
        <v>71.400000000000006</v>
      </c>
      <c r="R258" s="383"/>
    </row>
    <row r="259" spans="1:18" s="12" customFormat="1" ht="14.5">
      <c r="A259" s="416" t="s">
        <v>337</v>
      </c>
      <c r="B259" s="146">
        <v>70.2</v>
      </c>
      <c r="C259" s="146">
        <v>67.3</v>
      </c>
      <c r="D259" s="146">
        <v>137.30000000000001</v>
      </c>
      <c r="E259" s="146">
        <v>126.1</v>
      </c>
      <c r="F259" s="146">
        <v>79.2</v>
      </c>
      <c r="G259" s="146">
        <v>42.4</v>
      </c>
      <c r="H259" s="146">
        <v>100.3</v>
      </c>
      <c r="I259" s="146">
        <v>46.6</v>
      </c>
      <c r="J259" s="146">
        <v>43.3</v>
      </c>
      <c r="K259" s="748">
        <v>1.4</v>
      </c>
      <c r="L259" s="383">
        <v>51.8</v>
      </c>
      <c r="M259" s="383">
        <v>61.6</v>
      </c>
      <c r="N259" s="383">
        <v>69</v>
      </c>
      <c r="O259" s="383">
        <v>69.8</v>
      </c>
      <c r="P259" s="383">
        <v>70.599999999999994</v>
      </c>
      <c r="Q259" s="383">
        <v>71.400000000000006</v>
      </c>
      <c r="R259" s="383"/>
    </row>
    <row r="260" spans="1:18" s="286" customFormat="1" ht="14.5">
      <c r="A260" s="406" t="s">
        <v>338</v>
      </c>
      <c r="B260" s="628">
        <v>855.3</v>
      </c>
      <c r="C260" s="628">
        <v>814.4</v>
      </c>
      <c r="D260" s="628">
        <v>889.1</v>
      </c>
      <c r="E260" s="628">
        <v>802</v>
      </c>
      <c r="F260" s="628">
        <v>875.9</v>
      </c>
      <c r="G260" s="628">
        <v>1105</v>
      </c>
      <c r="H260" s="628">
        <v>1074.8</v>
      </c>
      <c r="I260" s="628">
        <v>1360.7</v>
      </c>
      <c r="J260" s="628">
        <f>J261+J262</f>
        <v>1074.5999999999999</v>
      </c>
      <c r="K260" s="751">
        <v>1281.2</v>
      </c>
      <c r="L260" s="629">
        <v>1507.6</v>
      </c>
      <c r="M260" s="629">
        <v>1893.9</v>
      </c>
      <c r="N260" s="629">
        <v>2242.3000000000002</v>
      </c>
      <c r="O260" s="629">
        <v>2619.9</v>
      </c>
      <c r="P260" s="629">
        <v>3129.3</v>
      </c>
      <c r="Q260" s="629">
        <v>3510.6</v>
      </c>
      <c r="R260" s="629"/>
    </row>
    <row r="261" spans="1:18" s="12" customFormat="1" ht="14.5">
      <c r="A261" s="416" t="s">
        <v>339</v>
      </c>
      <c r="B261" s="146">
        <v>560.5</v>
      </c>
      <c r="C261" s="146">
        <v>541.9</v>
      </c>
      <c r="D261" s="146">
        <v>638.6</v>
      </c>
      <c r="E261" s="146">
        <v>503.3</v>
      </c>
      <c r="F261" s="146">
        <v>603.70000000000005</v>
      </c>
      <c r="G261" s="146">
        <v>757.3</v>
      </c>
      <c r="H261" s="146">
        <v>774</v>
      </c>
      <c r="I261" s="146">
        <v>1061</v>
      </c>
      <c r="J261" s="146">
        <v>817</v>
      </c>
      <c r="K261" s="748">
        <v>998.3</v>
      </c>
      <c r="L261" s="383">
        <v>1192.9000000000001</v>
      </c>
      <c r="M261" s="383">
        <v>1549.7</v>
      </c>
      <c r="N261" s="383">
        <v>1866.9</v>
      </c>
      <c r="O261" s="383">
        <v>2211.6999999999998</v>
      </c>
      <c r="P261" s="383">
        <v>2700.7</v>
      </c>
      <c r="Q261" s="383">
        <v>3037.3</v>
      </c>
      <c r="R261" s="383"/>
    </row>
    <row r="262" spans="1:18" s="12" customFormat="1" ht="14.5">
      <c r="A262" s="416" t="s">
        <v>340</v>
      </c>
      <c r="B262" s="146">
        <v>294.8</v>
      </c>
      <c r="C262" s="146">
        <v>272.5</v>
      </c>
      <c r="D262" s="146">
        <v>250.6</v>
      </c>
      <c r="E262" s="146">
        <v>298.7</v>
      </c>
      <c r="F262" s="146">
        <v>272.2</v>
      </c>
      <c r="G262" s="146">
        <v>347.8</v>
      </c>
      <c r="H262" s="146">
        <v>300.8</v>
      </c>
      <c r="I262" s="146">
        <v>299.7</v>
      </c>
      <c r="J262" s="146">
        <v>257.60000000000002</v>
      </c>
      <c r="K262" s="748">
        <v>282.8</v>
      </c>
      <c r="L262" s="383">
        <v>314.7</v>
      </c>
      <c r="M262" s="383">
        <v>344.1</v>
      </c>
      <c r="N262" s="383">
        <v>375.4</v>
      </c>
      <c r="O262" s="383">
        <v>408.2</v>
      </c>
      <c r="P262" s="383">
        <v>428.6</v>
      </c>
      <c r="Q262" s="383">
        <v>473.4</v>
      </c>
      <c r="R262" s="383"/>
    </row>
    <row r="263" spans="1:18" s="286" customFormat="1" ht="13">
      <c r="A263" s="406" t="s">
        <v>341</v>
      </c>
      <c r="B263" s="628"/>
      <c r="C263" s="628"/>
      <c r="D263" s="628"/>
      <c r="E263" s="628"/>
      <c r="F263" s="628"/>
      <c r="G263" s="628">
        <v>0</v>
      </c>
      <c r="H263" s="628">
        <v>0</v>
      </c>
      <c r="I263" s="628">
        <v>0</v>
      </c>
      <c r="J263" s="628"/>
      <c r="K263" s="628">
        <v>0</v>
      </c>
      <c r="L263" s="629">
        <v>0</v>
      </c>
      <c r="M263" s="629">
        <v>0</v>
      </c>
      <c r="N263" s="629">
        <v>0</v>
      </c>
      <c r="O263" s="629">
        <v>0</v>
      </c>
      <c r="P263" s="629">
        <v>0</v>
      </c>
      <c r="Q263" s="629">
        <v>0</v>
      </c>
      <c r="R263" s="629"/>
    </row>
    <row r="264" spans="1:18" s="286" customFormat="1" ht="14.5">
      <c r="A264" s="406" t="s">
        <v>342</v>
      </c>
      <c r="B264" s="628">
        <v>149.9</v>
      </c>
      <c r="C264" s="628">
        <v>159.19999999999999</v>
      </c>
      <c r="D264" s="628">
        <v>176.7</v>
      </c>
      <c r="E264" s="628">
        <v>177.7</v>
      </c>
      <c r="F264" s="628">
        <v>175.7</v>
      </c>
      <c r="G264" s="628">
        <v>228.9</v>
      </c>
      <c r="H264" s="628">
        <v>248.1</v>
      </c>
      <c r="I264" s="628">
        <v>273</v>
      </c>
      <c r="J264" s="628">
        <v>172</v>
      </c>
      <c r="K264" s="752">
        <v>235.9</v>
      </c>
      <c r="L264" s="629">
        <v>292.5</v>
      </c>
      <c r="M264" s="629">
        <v>310.89999999999998</v>
      </c>
      <c r="N264" s="629">
        <v>330.6</v>
      </c>
      <c r="O264" s="629">
        <v>351.5</v>
      </c>
      <c r="P264" s="629">
        <v>356.8</v>
      </c>
      <c r="Q264" s="629">
        <v>379.8</v>
      </c>
      <c r="R264" s="629"/>
    </row>
    <row r="265" spans="1:18" s="12" customFormat="1" ht="14.5">
      <c r="A265" s="416" t="s">
        <v>343</v>
      </c>
      <c r="B265" s="146">
        <v>9.5</v>
      </c>
      <c r="C265" s="146">
        <v>8.8000000000000007</v>
      </c>
      <c r="D265" s="146">
        <v>12.8</v>
      </c>
      <c r="E265" s="146">
        <v>9.4</v>
      </c>
      <c r="F265" s="146">
        <v>7.8</v>
      </c>
      <c r="G265" s="146">
        <v>36</v>
      </c>
      <c r="H265" s="146">
        <v>20.399999999999999</v>
      </c>
      <c r="I265" s="146">
        <v>17.2</v>
      </c>
      <c r="J265" s="146">
        <v>8.9</v>
      </c>
      <c r="K265" s="748">
        <v>6.6</v>
      </c>
      <c r="L265" s="383">
        <v>23</v>
      </c>
      <c r="M265" s="383">
        <v>25.1</v>
      </c>
      <c r="N265" s="383">
        <v>27.5</v>
      </c>
      <c r="O265" s="383">
        <v>30.4</v>
      </c>
      <c r="P265" s="383">
        <v>32.4</v>
      </c>
      <c r="Q265" s="383">
        <v>36</v>
      </c>
      <c r="R265" s="383"/>
    </row>
    <row r="266" spans="1:18" s="12" customFormat="1" ht="14.5">
      <c r="A266" s="416" t="s">
        <v>344</v>
      </c>
      <c r="B266" s="146">
        <v>133.9</v>
      </c>
      <c r="C266" s="146">
        <v>144.6</v>
      </c>
      <c r="D266" s="146">
        <v>158.1</v>
      </c>
      <c r="E266" s="146">
        <v>162.1</v>
      </c>
      <c r="F266" s="146">
        <v>163.5</v>
      </c>
      <c r="G266" s="146">
        <v>178.7</v>
      </c>
      <c r="H266" s="146">
        <v>205.1</v>
      </c>
      <c r="I266" s="146">
        <v>227.2</v>
      </c>
      <c r="J266" s="146">
        <v>157.69999999999999</v>
      </c>
      <c r="K266" s="748">
        <v>228.1</v>
      </c>
      <c r="L266" s="383">
        <v>265.7</v>
      </c>
      <c r="M266" s="383">
        <v>281.60000000000002</v>
      </c>
      <c r="N266" s="383">
        <v>298.5</v>
      </c>
      <c r="O266" s="383">
        <v>316.39999999999998</v>
      </c>
      <c r="P266" s="383">
        <v>319.5</v>
      </c>
      <c r="Q266" s="383">
        <v>338.7</v>
      </c>
      <c r="R266" s="383"/>
    </row>
    <row r="267" spans="1:18" s="12" customFormat="1" ht="14.5">
      <c r="A267" s="416" t="s">
        <v>345</v>
      </c>
      <c r="B267" s="146">
        <v>6.5</v>
      </c>
      <c r="C267" s="146">
        <v>5.9</v>
      </c>
      <c r="D267" s="146">
        <v>5.8</v>
      </c>
      <c r="E267" s="146">
        <v>6.2</v>
      </c>
      <c r="F267" s="146">
        <v>4.4000000000000004</v>
      </c>
      <c r="G267" s="146">
        <v>14.2</v>
      </c>
      <c r="H267" s="146">
        <v>22.6</v>
      </c>
      <c r="I267" s="146">
        <v>28.6</v>
      </c>
      <c r="J267" s="146">
        <v>5.4</v>
      </c>
      <c r="K267" s="748">
        <v>1.3</v>
      </c>
      <c r="L267" s="383">
        <v>3.8</v>
      </c>
      <c r="M267" s="383">
        <v>4.2</v>
      </c>
      <c r="N267" s="383">
        <v>4.5999999999999996</v>
      </c>
      <c r="O267" s="383">
        <v>4.5999999999999996</v>
      </c>
      <c r="P267" s="383">
        <v>4.9000000000000004</v>
      </c>
      <c r="Q267" s="383">
        <v>5.0999999999999996</v>
      </c>
      <c r="R267" s="383"/>
    </row>
    <row r="268" spans="1:18" s="286" customFormat="1" ht="14.5">
      <c r="A268" s="406" t="s">
        <v>346</v>
      </c>
      <c r="B268" s="628">
        <v>10.7</v>
      </c>
      <c r="C268" s="628">
        <v>12.3</v>
      </c>
      <c r="D268" s="628">
        <v>9.1999999999999993</v>
      </c>
      <c r="E268" s="628">
        <v>6.9</v>
      </c>
      <c r="F268" s="628">
        <v>7.5</v>
      </c>
      <c r="G268" s="628">
        <v>7.1</v>
      </c>
      <c r="H268" s="628">
        <v>2.8</v>
      </c>
      <c r="I268" s="628">
        <v>2.5</v>
      </c>
      <c r="J268" s="628">
        <v>0.4</v>
      </c>
      <c r="K268" s="751">
        <v>11.6</v>
      </c>
      <c r="L268" s="629">
        <v>16.5</v>
      </c>
      <c r="M268" s="629">
        <v>4.7</v>
      </c>
      <c r="N268" s="629">
        <v>4.7</v>
      </c>
      <c r="O268" s="629">
        <v>5.2</v>
      </c>
      <c r="P268" s="629">
        <v>6.2</v>
      </c>
      <c r="Q268" s="629">
        <v>6.2</v>
      </c>
      <c r="R268" s="629"/>
    </row>
    <row r="269" spans="1:18" s="12" customFormat="1" ht="13">
      <c r="A269" s="416" t="s">
        <v>347</v>
      </c>
      <c r="B269" s="146">
        <v>6.7</v>
      </c>
      <c r="C269" s="146">
        <v>7.3</v>
      </c>
      <c r="D269" s="146">
        <v>8.1999999999999993</v>
      </c>
      <c r="E269" s="146">
        <v>5.7</v>
      </c>
      <c r="F269" s="146">
        <v>6.8</v>
      </c>
      <c r="G269" s="146">
        <v>6.4</v>
      </c>
      <c r="H269" s="146">
        <v>2.2000000000000002</v>
      </c>
      <c r="I269" s="146"/>
      <c r="J269" s="146"/>
      <c r="K269" s="146">
        <v>0</v>
      </c>
      <c r="L269" s="383">
        <v>15</v>
      </c>
      <c r="M269" s="383">
        <v>3.5</v>
      </c>
      <c r="N269" s="383">
        <v>3.5</v>
      </c>
      <c r="O269" s="383">
        <v>4.5</v>
      </c>
      <c r="P269" s="383">
        <v>4.5</v>
      </c>
      <c r="Q269" s="383">
        <v>4.5</v>
      </c>
      <c r="R269" s="383"/>
    </row>
    <row r="270" spans="1:18" s="12" customFormat="1" ht="11.25" customHeight="1">
      <c r="A270" s="416" t="s">
        <v>348</v>
      </c>
      <c r="B270" s="146">
        <v>3.9</v>
      </c>
      <c r="C270" s="146">
        <v>5</v>
      </c>
      <c r="D270" s="146">
        <v>1</v>
      </c>
      <c r="E270" s="146">
        <v>1.1000000000000001</v>
      </c>
      <c r="F270" s="146">
        <v>0.8</v>
      </c>
      <c r="G270" s="146">
        <v>5.8</v>
      </c>
      <c r="H270" s="146">
        <v>1.8</v>
      </c>
      <c r="I270" s="146">
        <v>0</v>
      </c>
      <c r="J270" s="146"/>
      <c r="K270" s="146">
        <v>6.5</v>
      </c>
      <c r="L270" s="383">
        <v>15</v>
      </c>
      <c r="M270" s="383">
        <v>3.5</v>
      </c>
      <c r="N270" s="383">
        <v>3.5</v>
      </c>
      <c r="O270" s="383">
        <v>3.5</v>
      </c>
      <c r="P270" s="383">
        <v>3.5</v>
      </c>
      <c r="Q270" s="383">
        <v>3.5</v>
      </c>
      <c r="R270" s="383"/>
    </row>
    <row r="271" spans="1:18" s="286" customFormat="1" ht="13">
      <c r="A271" s="406" t="s">
        <v>349</v>
      </c>
      <c r="B271" s="628"/>
      <c r="C271" s="628"/>
      <c r="D271" s="628"/>
      <c r="E271" s="628"/>
      <c r="F271" s="628"/>
      <c r="G271" s="628">
        <v>0.6</v>
      </c>
      <c r="H271" s="628">
        <v>0.4</v>
      </c>
      <c r="I271" s="628">
        <v>2</v>
      </c>
      <c r="J271" s="628">
        <v>0</v>
      </c>
      <c r="K271" s="628">
        <v>11.4</v>
      </c>
      <c r="L271" s="629">
        <v>15</v>
      </c>
      <c r="M271" s="629">
        <v>3.5</v>
      </c>
      <c r="N271" s="629">
        <v>3.5</v>
      </c>
      <c r="O271" s="629">
        <v>4.5</v>
      </c>
      <c r="P271" s="629">
        <v>4.5</v>
      </c>
      <c r="Q271" s="629">
        <v>4.5</v>
      </c>
      <c r="R271" s="629"/>
    </row>
    <row r="272" spans="1:18" s="12" customFormat="1" ht="13">
      <c r="A272" s="416" t="s">
        <v>350</v>
      </c>
      <c r="B272" s="146"/>
      <c r="C272" s="146"/>
      <c r="D272" s="146"/>
      <c r="E272" s="146"/>
      <c r="F272" s="146"/>
      <c r="G272" s="146"/>
      <c r="H272" s="146"/>
      <c r="I272" s="146">
        <v>2</v>
      </c>
      <c r="J272" s="146">
        <v>0</v>
      </c>
      <c r="K272" s="146">
        <v>11.4</v>
      </c>
      <c r="L272" s="383">
        <v>15</v>
      </c>
      <c r="M272" s="383">
        <v>3.5</v>
      </c>
      <c r="N272" s="383">
        <v>3.5</v>
      </c>
      <c r="O272" s="383">
        <v>3.5</v>
      </c>
      <c r="P272" s="383">
        <v>3.5</v>
      </c>
      <c r="Q272" s="383">
        <v>3.5</v>
      </c>
      <c r="R272" s="383"/>
    </row>
    <row r="273" spans="1:25" s="12" customFormat="1" ht="13">
      <c r="A273" s="416" t="s">
        <v>351</v>
      </c>
      <c r="B273" s="146"/>
      <c r="C273" s="146"/>
      <c r="D273" s="146"/>
      <c r="E273" s="146"/>
      <c r="F273" s="146"/>
      <c r="G273" s="146"/>
      <c r="H273" s="146"/>
      <c r="I273" s="146">
        <v>0</v>
      </c>
      <c r="J273" s="146">
        <v>0</v>
      </c>
      <c r="K273" s="146">
        <v>0</v>
      </c>
      <c r="L273" s="383">
        <v>0</v>
      </c>
      <c r="M273" s="383">
        <v>0</v>
      </c>
      <c r="N273" s="383">
        <v>0</v>
      </c>
      <c r="O273" s="383">
        <v>1</v>
      </c>
      <c r="P273" s="383">
        <v>1</v>
      </c>
      <c r="Q273" s="383">
        <v>1</v>
      </c>
      <c r="R273" s="383"/>
    </row>
    <row r="274" spans="1:25" s="286" customFormat="1" ht="14.5">
      <c r="A274" s="406" t="s">
        <v>352</v>
      </c>
      <c r="B274" s="628"/>
      <c r="C274" s="628"/>
      <c r="D274" s="628"/>
      <c r="E274" s="628"/>
      <c r="F274" s="628"/>
      <c r="G274" s="628">
        <v>0.8</v>
      </c>
      <c r="H274" s="628">
        <v>0.6</v>
      </c>
      <c r="I274" s="628">
        <v>0.5</v>
      </c>
      <c r="J274" s="628">
        <v>0.4</v>
      </c>
      <c r="K274" s="751">
        <v>0.2</v>
      </c>
      <c r="L274" s="629">
        <v>1.5</v>
      </c>
      <c r="M274" s="629">
        <v>1.2</v>
      </c>
      <c r="N274" s="629">
        <v>1.2</v>
      </c>
      <c r="O274" s="629">
        <v>0.7</v>
      </c>
      <c r="P274" s="629">
        <v>1.7</v>
      </c>
      <c r="Q274" s="629">
        <v>1.7</v>
      </c>
      <c r="R274" s="629"/>
    </row>
    <row r="275" spans="1:25" s="286" customFormat="1" ht="13">
      <c r="A275" s="753" t="s">
        <v>353</v>
      </c>
      <c r="B275" s="628"/>
      <c r="C275" s="628"/>
      <c r="D275" s="628"/>
      <c r="E275" s="628"/>
      <c r="F275" s="628"/>
      <c r="G275" s="628"/>
      <c r="H275" s="628"/>
      <c r="I275" s="146">
        <v>0</v>
      </c>
      <c r="J275" s="146">
        <v>0</v>
      </c>
      <c r="K275" s="146">
        <v>0</v>
      </c>
      <c r="L275" s="383">
        <v>0</v>
      </c>
      <c r="M275" s="383">
        <v>0</v>
      </c>
      <c r="N275" s="383">
        <v>0</v>
      </c>
      <c r="O275" s="383">
        <v>0</v>
      </c>
      <c r="P275" s="383">
        <v>1</v>
      </c>
      <c r="Q275" s="383">
        <v>1</v>
      </c>
      <c r="R275" s="383"/>
    </row>
    <row r="276" spans="1:25" s="286" customFormat="1" ht="13">
      <c r="A276" s="753" t="s">
        <v>354</v>
      </c>
      <c r="B276" s="628"/>
      <c r="C276" s="628"/>
      <c r="D276" s="628"/>
      <c r="E276" s="628"/>
      <c r="F276" s="628"/>
      <c r="G276" s="628"/>
      <c r="H276" s="628"/>
      <c r="I276" s="146">
        <v>0.2</v>
      </c>
      <c r="J276" s="146">
        <v>0.3</v>
      </c>
      <c r="K276" s="146">
        <v>0</v>
      </c>
      <c r="L276" s="383">
        <v>0.5</v>
      </c>
      <c r="M276" s="383">
        <v>0.5</v>
      </c>
      <c r="N276" s="383">
        <v>0.5</v>
      </c>
      <c r="O276" s="383">
        <v>0</v>
      </c>
      <c r="P276" s="383">
        <v>0</v>
      </c>
      <c r="Q276" s="383">
        <v>0</v>
      </c>
      <c r="R276" s="383"/>
    </row>
    <row r="277" spans="1:25" s="286" customFormat="1" ht="13">
      <c r="A277" s="753" t="s">
        <v>355</v>
      </c>
      <c r="B277" s="628"/>
      <c r="C277" s="628"/>
      <c r="D277" s="628"/>
      <c r="E277" s="628"/>
      <c r="F277" s="628"/>
      <c r="G277" s="628"/>
      <c r="H277" s="628"/>
      <c r="I277" s="146">
        <v>0.2</v>
      </c>
      <c r="J277" s="146">
        <v>0</v>
      </c>
      <c r="K277" s="146">
        <v>0</v>
      </c>
      <c r="L277" s="383">
        <v>0.3</v>
      </c>
      <c r="M277" s="383">
        <v>0.4</v>
      </c>
      <c r="N277" s="383">
        <v>0.4</v>
      </c>
      <c r="O277" s="383">
        <v>0.4</v>
      </c>
      <c r="P277" s="383">
        <v>0.4</v>
      </c>
      <c r="Q277" s="383">
        <v>0.4</v>
      </c>
      <c r="R277" s="383"/>
    </row>
    <row r="278" spans="1:25" s="286" customFormat="1" ht="13">
      <c r="A278" s="753" t="s">
        <v>356</v>
      </c>
      <c r="B278" s="628"/>
      <c r="C278" s="628"/>
      <c r="D278" s="628"/>
      <c r="E278" s="628"/>
      <c r="F278" s="628"/>
      <c r="G278" s="628"/>
      <c r="H278" s="628"/>
      <c r="I278" s="146">
        <v>0</v>
      </c>
      <c r="J278" s="146">
        <v>0</v>
      </c>
      <c r="K278" s="146">
        <v>0</v>
      </c>
      <c r="L278" s="383">
        <v>0.5</v>
      </c>
      <c r="M278" s="383">
        <v>0.1</v>
      </c>
      <c r="N278" s="383">
        <v>0.1</v>
      </c>
      <c r="O278" s="383">
        <v>0.1</v>
      </c>
      <c r="P278" s="383">
        <v>0.1</v>
      </c>
      <c r="Q278" s="383">
        <v>0.1</v>
      </c>
      <c r="R278" s="383"/>
    </row>
    <row r="279" spans="1:25" s="286" customFormat="1" ht="13">
      <c r="A279" s="753" t="s">
        <v>357</v>
      </c>
      <c r="B279" s="628"/>
      <c r="C279" s="628"/>
      <c r="D279" s="628"/>
      <c r="E279" s="628"/>
      <c r="F279" s="628"/>
      <c r="G279" s="628"/>
      <c r="H279" s="628"/>
      <c r="I279" s="146">
        <v>0</v>
      </c>
      <c r="J279" s="146">
        <v>0</v>
      </c>
      <c r="K279" s="146">
        <v>0</v>
      </c>
      <c r="L279" s="383">
        <v>0.1</v>
      </c>
      <c r="M279" s="383">
        <v>0.1</v>
      </c>
      <c r="N279" s="383">
        <v>0.1</v>
      </c>
      <c r="O279" s="383">
        <v>0.1</v>
      </c>
      <c r="P279" s="383">
        <v>0.1</v>
      </c>
      <c r="Q279" s="383">
        <v>0.1</v>
      </c>
      <c r="R279" s="383"/>
    </row>
    <row r="280" spans="1:25" s="286" customFormat="1" ht="13">
      <c r="A280" s="753" t="s">
        <v>358</v>
      </c>
      <c r="B280" s="628"/>
      <c r="C280" s="628"/>
      <c r="D280" s="628"/>
      <c r="E280" s="628"/>
      <c r="F280" s="628"/>
      <c r="G280" s="628"/>
      <c r="H280" s="628"/>
      <c r="I280" s="146">
        <v>0</v>
      </c>
      <c r="J280" s="146">
        <v>0</v>
      </c>
      <c r="K280" s="146">
        <v>0</v>
      </c>
      <c r="L280" s="383">
        <v>0.1</v>
      </c>
      <c r="M280" s="383">
        <v>0.1</v>
      </c>
      <c r="N280" s="383">
        <v>0.1</v>
      </c>
      <c r="O280" s="383">
        <v>0.1</v>
      </c>
      <c r="P280" s="383">
        <v>0.1</v>
      </c>
      <c r="Q280" s="383">
        <v>0.1</v>
      </c>
      <c r="R280" s="383"/>
    </row>
    <row r="281" spans="1:25" s="286" customFormat="1" ht="14.5">
      <c r="A281" s="406" t="s">
        <v>359</v>
      </c>
      <c r="B281" s="628">
        <v>5</v>
      </c>
      <c r="C281" s="646" t="s">
        <v>320</v>
      </c>
      <c r="D281" s="628">
        <v>2.5</v>
      </c>
      <c r="E281" s="628">
        <v>0.4</v>
      </c>
      <c r="F281" s="628">
        <v>3.1</v>
      </c>
      <c r="G281" s="628">
        <v>2.7</v>
      </c>
      <c r="H281" s="628">
        <v>44.3</v>
      </c>
      <c r="I281" s="628">
        <v>1.2</v>
      </c>
      <c r="J281" s="628">
        <v>3.2</v>
      </c>
      <c r="K281" s="751">
        <v>6.5</v>
      </c>
      <c r="L281" s="629">
        <v>3.4</v>
      </c>
      <c r="M281" s="629">
        <v>3.4</v>
      </c>
      <c r="N281" s="629">
        <v>3.7</v>
      </c>
      <c r="O281" s="629">
        <v>3.8</v>
      </c>
      <c r="P281" s="629">
        <v>3.9</v>
      </c>
      <c r="Q281" s="629">
        <v>4</v>
      </c>
      <c r="R281" s="629"/>
    </row>
    <row r="282" spans="1:25" s="12" customFormat="1" ht="14.5">
      <c r="A282" s="416" t="s">
        <v>360</v>
      </c>
      <c r="B282" s="146">
        <v>5</v>
      </c>
      <c r="C282" s="456" t="s">
        <v>320</v>
      </c>
      <c r="D282" s="146">
        <v>2.5</v>
      </c>
      <c r="E282" s="146">
        <v>0.4</v>
      </c>
      <c r="F282" s="146">
        <v>3.1</v>
      </c>
      <c r="G282" s="146">
        <v>2.7</v>
      </c>
      <c r="H282" s="146">
        <v>44.3</v>
      </c>
      <c r="I282" s="146">
        <v>1.2</v>
      </c>
      <c r="J282" s="146">
        <v>3.2</v>
      </c>
      <c r="K282" s="748">
        <v>6.5</v>
      </c>
      <c r="L282" s="383">
        <v>3.4</v>
      </c>
      <c r="M282" s="383">
        <v>3.4</v>
      </c>
      <c r="N282" s="383">
        <v>3.7</v>
      </c>
      <c r="O282" s="383">
        <v>3.8</v>
      </c>
      <c r="P282" s="383">
        <v>3.9</v>
      </c>
      <c r="Q282" s="383">
        <v>4</v>
      </c>
      <c r="R282" s="383"/>
    </row>
    <row r="283" spans="1:25" s="12" customFormat="1">
      <c r="A283" s="409"/>
      <c r="B283" s="146"/>
      <c r="C283" s="146"/>
      <c r="D283" s="146"/>
      <c r="E283" s="146"/>
      <c r="F283" s="146"/>
      <c r="G283" s="146"/>
      <c r="H283" s="146"/>
      <c r="I283" s="146"/>
      <c r="J283" s="146"/>
      <c r="K283" s="146"/>
      <c r="L283" s="383"/>
      <c r="M283" s="383"/>
      <c r="N283" s="383"/>
      <c r="O283" s="383"/>
      <c r="P283" s="383"/>
      <c r="Q283" s="383"/>
      <c r="R283" s="383"/>
    </row>
    <row r="284" spans="1:25" s="638" customFormat="1" ht="14.5">
      <c r="A284" s="411" t="s">
        <v>361</v>
      </c>
      <c r="B284" s="164">
        <v>402.9</v>
      </c>
      <c r="C284" s="164">
        <v>475.5</v>
      </c>
      <c r="D284" s="164">
        <v>555</v>
      </c>
      <c r="E284" s="164">
        <v>565.20000000000005</v>
      </c>
      <c r="F284" s="164">
        <v>536.79999999999995</v>
      </c>
      <c r="G284" s="164">
        <v>557.70000000000005</v>
      </c>
      <c r="H284" s="164">
        <v>810.7</v>
      </c>
      <c r="I284" s="164">
        <v>909.3</v>
      </c>
      <c r="J284" s="164">
        <v>760.4</v>
      </c>
      <c r="K284" s="747">
        <v>778.8</v>
      </c>
      <c r="L284" s="412">
        <v>848.4</v>
      </c>
      <c r="M284" s="412">
        <v>1046</v>
      </c>
      <c r="N284" s="412">
        <v>1191.4000000000001</v>
      </c>
      <c r="O284" s="412">
        <v>1370.6</v>
      </c>
      <c r="P284" s="412">
        <v>1404.9</v>
      </c>
      <c r="Q284" s="412">
        <v>1441.4</v>
      </c>
      <c r="R284" s="412"/>
      <c r="S284" s="286"/>
      <c r="T284" s="286"/>
      <c r="U284" s="286"/>
      <c r="V284" s="286"/>
      <c r="W284" s="286"/>
      <c r="X284" s="286"/>
      <c r="Y284" s="286"/>
    </row>
    <row r="285" spans="1:25" s="286" customFormat="1" ht="14.5">
      <c r="A285" s="406" t="s">
        <v>362</v>
      </c>
      <c r="B285" s="628">
        <v>223</v>
      </c>
      <c r="C285" s="628">
        <v>263.89999999999998</v>
      </c>
      <c r="D285" s="628">
        <v>280.5</v>
      </c>
      <c r="E285" s="645">
        <v>249.1</v>
      </c>
      <c r="F285" s="645">
        <v>242.9</v>
      </c>
      <c r="G285" s="645">
        <v>260.3</v>
      </c>
      <c r="H285" s="645">
        <v>418.3</v>
      </c>
      <c r="I285" s="645">
        <v>511.2</v>
      </c>
      <c r="J285" s="645">
        <v>359.5</v>
      </c>
      <c r="K285" s="751">
        <v>379.7</v>
      </c>
      <c r="L285" s="719">
        <v>419.9</v>
      </c>
      <c r="M285" s="719">
        <v>577.20000000000005</v>
      </c>
      <c r="N285" s="719">
        <v>679.8</v>
      </c>
      <c r="O285" s="719">
        <v>811.9</v>
      </c>
      <c r="P285" s="719">
        <v>838.1</v>
      </c>
      <c r="Q285" s="719">
        <v>865.1</v>
      </c>
      <c r="R285" s="719"/>
    </row>
    <row r="286" spans="1:25" s="12" customFormat="1" ht="14.5">
      <c r="A286" s="416" t="s">
        <v>363</v>
      </c>
      <c r="B286" s="146">
        <v>223</v>
      </c>
      <c r="C286" s="146">
        <v>257.2</v>
      </c>
      <c r="D286" s="146">
        <v>273.2</v>
      </c>
      <c r="E286" s="146">
        <v>243.4</v>
      </c>
      <c r="F286" s="146">
        <v>242.9</v>
      </c>
      <c r="G286" s="146">
        <v>246.4</v>
      </c>
      <c r="H286" s="146">
        <v>325.3</v>
      </c>
      <c r="I286" s="146">
        <v>409.4</v>
      </c>
      <c r="J286" s="146">
        <v>359.5</v>
      </c>
      <c r="K286" s="748">
        <v>379.7</v>
      </c>
      <c r="L286" s="383">
        <v>419.9</v>
      </c>
      <c r="M286" s="383">
        <v>577.20000000000005</v>
      </c>
      <c r="N286" s="383">
        <v>679.8</v>
      </c>
      <c r="O286" s="383">
        <v>811.9</v>
      </c>
      <c r="P286" s="383">
        <v>838.1</v>
      </c>
      <c r="Q286" s="383">
        <v>865.1</v>
      </c>
      <c r="R286" s="383"/>
    </row>
    <row r="287" spans="1:25" s="12" customFormat="1">
      <c r="A287" s="409" t="s">
        <v>364</v>
      </c>
      <c r="B287" s="146" t="s">
        <v>320</v>
      </c>
      <c r="C287" s="146">
        <v>6.7</v>
      </c>
      <c r="D287" s="146">
        <v>7.3</v>
      </c>
      <c r="E287" s="146">
        <v>5.7</v>
      </c>
      <c r="F287" s="146"/>
      <c r="G287" s="146">
        <v>14</v>
      </c>
      <c r="H287" s="146">
        <v>93</v>
      </c>
      <c r="I287" s="146">
        <v>101.8</v>
      </c>
      <c r="J287" s="146"/>
      <c r="K287" s="146"/>
      <c r="L287" s="383"/>
      <c r="M287" s="383"/>
      <c r="N287" s="383"/>
      <c r="O287" s="383"/>
      <c r="P287" s="383"/>
      <c r="Q287" s="383"/>
      <c r="R287" s="383"/>
    </row>
    <row r="288" spans="1:25" s="12" customFormat="1" ht="13">
      <c r="A288" s="416" t="s">
        <v>365</v>
      </c>
      <c r="B288" s="146"/>
      <c r="C288" s="146"/>
      <c r="D288" s="146"/>
      <c r="E288" s="146"/>
      <c r="F288" s="141"/>
      <c r="G288" s="146">
        <v>14</v>
      </c>
      <c r="H288" s="146">
        <v>93</v>
      </c>
      <c r="I288" s="146">
        <v>101.8</v>
      </c>
      <c r="J288" s="146"/>
      <c r="K288" s="146"/>
      <c r="L288" s="383"/>
      <c r="M288" s="383"/>
      <c r="N288" s="383"/>
      <c r="O288" s="383"/>
      <c r="P288" s="383"/>
      <c r="Q288" s="383"/>
      <c r="R288" s="383"/>
    </row>
    <row r="289" spans="1:25" s="286" customFormat="1" ht="14.5">
      <c r="A289" s="406" t="s">
        <v>366</v>
      </c>
      <c r="B289" s="628">
        <v>179.9</v>
      </c>
      <c r="C289" s="628">
        <v>211.7</v>
      </c>
      <c r="D289" s="628">
        <v>274.5</v>
      </c>
      <c r="E289" s="628">
        <v>316.2</v>
      </c>
      <c r="F289" s="628">
        <v>294</v>
      </c>
      <c r="G289" s="628">
        <v>297.3</v>
      </c>
      <c r="H289" s="628">
        <v>392.4</v>
      </c>
      <c r="I289" s="628">
        <v>398.1</v>
      </c>
      <c r="J289" s="628">
        <v>400.9</v>
      </c>
      <c r="K289" s="751">
        <v>399.1</v>
      </c>
      <c r="L289" s="629">
        <v>428.5</v>
      </c>
      <c r="M289" s="629">
        <v>468.8</v>
      </c>
      <c r="N289" s="629">
        <v>511.6</v>
      </c>
      <c r="O289" s="629">
        <v>558.79999999999995</v>
      </c>
      <c r="P289" s="629">
        <v>566.79999999999995</v>
      </c>
      <c r="Q289" s="629">
        <v>576.29999999999995</v>
      </c>
      <c r="R289" s="629"/>
    </row>
    <row r="290" spans="1:25" s="12" customFormat="1" ht="14.5">
      <c r="A290" s="416" t="s">
        <v>367</v>
      </c>
      <c r="B290" s="146">
        <v>179.9</v>
      </c>
      <c r="C290" s="146">
        <v>211.7</v>
      </c>
      <c r="D290" s="146">
        <v>274.5</v>
      </c>
      <c r="E290" s="146">
        <v>316.2</v>
      </c>
      <c r="F290" s="146">
        <v>294</v>
      </c>
      <c r="G290" s="146">
        <v>297.3</v>
      </c>
      <c r="H290" s="146">
        <v>392.4</v>
      </c>
      <c r="I290" s="146">
        <v>398.1</v>
      </c>
      <c r="J290" s="146">
        <v>400.9</v>
      </c>
      <c r="K290" s="748">
        <v>399.1</v>
      </c>
      <c r="L290" s="383">
        <v>428.5</v>
      </c>
      <c r="M290" s="383">
        <v>468.8</v>
      </c>
      <c r="N290" s="383">
        <v>511.6</v>
      </c>
      <c r="O290" s="383">
        <v>558.79999999999995</v>
      </c>
      <c r="P290" s="383">
        <v>566.79999999999995</v>
      </c>
      <c r="Q290" s="383">
        <v>576.29999999999995</v>
      </c>
      <c r="R290" s="383"/>
    </row>
    <row r="291" spans="1:25" s="12" customFormat="1" ht="13">
      <c r="A291" s="409" t="s">
        <v>368</v>
      </c>
      <c r="B291" s="146"/>
      <c r="C291" s="146"/>
      <c r="D291" s="146"/>
      <c r="E291" s="141"/>
      <c r="F291" s="620"/>
      <c r="G291" s="620"/>
      <c r="H291" s="620"/>
      <c r="I291" s="620"/>
      <c r="J291" s="620"/>
      <c r="K291" s="646"/>
      <c r="L291" s="536"/>
      <c r="M291" s="536"/>
      <c r="N291" s="536"/>
      <c r="O291" s="536"/>
      <c r="P291" s="536"/>
      <c r="Q291" s="536"/>
      <c r="R291" s="536"/>
    </row>
    <row r="292" spans="1:25" s="638" customFormat="1" ht="14.5">
      <c r="A292" s="411" t="s">
        <v>369</v>
      </c>
      <c r="B292" s="164">
        <v>930.8</v>
      </c>
      <c r="C292" s="164">
        <v>877.5</v>
      </c>
      <c r="D292" s="164">
        <v>867.5</v>
      </c>
      <c r="E292" s="164">
        <v>819.5</v>
      </c>
      <c r="F292" s="164">
        <v>1430.1</v>
      </c>
      <c r="G292" s="164">
        <v>1439.9</v>
      </c>
      <c r="H292" s="164">
        <v>1835.7</v>
      </c>
      <c r="I292" s="164">
        <v>1775.6</v>
      </c>
      <c r="J292" s="164">
        <v>1425</v>
      </c>
      <c r="K292" s="754">
        <v>2088</v>
      </c>
      <c r="L292" s="412">
        <v>1824.9</v>
      </c>
      <c r="M292" s="412">
        <v>1724.9</v>
      </c>
      <c r="N292" s="412">
        <v>1774.9</v>
      </c>
      <c r="O292" s="412">
        <v>1824.9</v>
      </c>
      <c r="P292" s="412">
        <v>1975</v>
      </c>
      <c r="Q292" s="412">
        <v>2175</v>
      </c>
      <c r="R292" s="412"/>
      <c r="S292" s="286"/>
      <c r="T292" s="286"/>
      <c r="U292" s="286"/>
      <c r="V292" s="286"/>
      <c r="W292" s="286"/>
      <c r="X292" s="286"/>
      <c r="Y292" s="286"/>
    </row>
    <row r="293" spans="1:25" s="286" customFormat="1" ht="14.5">
      <c r="A293" s="406" t="s">
        <v>370</v>
      </c>
      <c r="B293" s="628">
        <v>823.3</v>
      </c>
      <c r="C293" s="628">
        <v>776.2</v>
      </c>
      <c r="D293" s="628">
        <v>767.3</v>
      </c>
      <c r="E293" s="645">
        <v>778.8</v>
      </c>
      <c r="F293" s="645">
        <v>1261.4000000000001</v>
      </c>
      <c r="G293" s="645">
        <v>1281.9000000000001</v>
      </c>
      <c r="H293" s="645">
        <v>1562.4</v>
      </c>
      <c r="I293" s="645">
        <v>1408.5</v>
      </c>
      <c r="J293" s="645">
        <v>908.1</v>
      </c>
      <c r="K293" s="751">
        <v>1630.6</v>
      </c>
      <c r="L293" s="719">
        <v>1498.4</v>
      </c>
      <c r="M293" s="719">
        <v>1414.6</v>
      </c>
      <c r="N293" s="719">
        <v>1395.3</v>
      </c>
      <c r="O293" s="719">
        <v>1444.3</v>
      </c>
      <c r="P293" s="719">
        <v>1594.4</v>
      </c>
      <c r="Q293" s="719">
        <v>1794.4</v>
      </c>
      <c r="R293" s="719"/>
    </row>
    <row r="294" spans="1:25" s="286" customFormat="1" ht="14.5">
      <c r="A294" s="406" t="s">
        <v>371</v>
      </c>
      <c r="B294" s="146">
        <v>453.2</v>
      </c>
      <c r="C294" s="146">
        <v>427.2</v>
      </c>
      <c r="D294" s="146">
        <v>422.3</v>
      </c>
      <c r="E294" s="146">
        <v>505</v>
      </c>
      <c r="F294" s="146">
        <v>1207.0999999999999</v>
      </c>
      <c r="G294" s="146">
        <v>1025.5</v>
      </c>
      <c r="H294" s="146">
        <v>1249.9000000000001</v>
      </c>
      <c r="I294" s="146">
        <v>1126.8</v>
      </c>
      <c r="J294" s="146">
        <v>726.5</v>
      </c>
      <c r="K294" s="748">
        <v>1349.6</v>
      </c>
      <c r="L294" s="383">
        <v>1345.2</v>
      </c>
      <c r="M294" s="383">
        <v>1261.3</v>
      </c>
      <c r="N294" s="383">
        <v>1242.0999999999999</v>
      </c>
      <c r="O294" s="383">
        <v>1291</v>
      </c>
      <c r="P294" s="383">
        <v>1441.1</v>
      </c>
      <c r="Q294" s="383">
        <v>1641.1</v>
      </c>
      <c r="R294" s="383"/>
    </row>
    <row r="295" spans="1:25" s="12" customFormat="1" ht="14.5">
      <c r="A295" s="416" t="s">
        <v>372</v>
      </c>
      <c r="B295" s="146">
        <v>10.199999999999999</v>
      </c>
      <c r="C295" s="146">
        <v>9.6</v>
      </c>
      <c r="D295" s="146">
        <v>9.5</v>
      </c>
      <c r="E295" s="146"/>
      <c r="F295" s="146"/>
      <c r="G295" s="146">
        <v>0</v>
      </c>
      <c r="H295" s="146">
        <v>0</v>
      </c>
      <c r="I295" s="146">
        <v>0</v>
      </c>
      <c r="J295" s="146">
        <v>0</v>
      </c>
      <c r="K295" s="748">
        <v>225.6</v>
      </c>
      <c r="L295" s="383">
        <v>250</v>
      </c>
      <c r="M295" s="383">
        <v>0</v>
      </c>
      <c r="N295" s="383">
        <v>0</v>
      </c>
      <c r="O295" s="383">
        <v>0</v>
      </c>
      <c r="P295" s="383">
        <v>100.1</v>
      </c>
      <c r="Q295" s="383">
        <v>100.1</v>
      </c>
      <c r="R295" s="383"/>
    </row>
    <row r="296" spans="1:25" s="12" customFormat="1" ht="14.5">
      <c r="A296" s="416" t="s">
        <v>373</v>
      </c>
      <c r="B296" s="146">
        <v>442.9</v>
      </c>
      <c r="C296" s="146">
        <v>417.6</v>
      </c>
      <c r="D296" s="146">
        <v>412.8</v>
      </c>
      <c r="E296" s="146">
        <v>505</v>
      </c>
      <c r="F296" s="146">
        <v>1207.0999999999999</v>
      </c>
      <c r="G296" s="146">
        <v>1025.5</v>
      </c>
      <c r="H296" s="146">
        <v>1249.9000000000001</v>
      </c>
      <c r="I296" s="146">
        <v>1126.8</v>
      </c>
      <c r="J296" s="146">
        <v>726.5</v>
      </c>
      <c r="K296" s="749">
        <v>1124</v>
      </c>
      <c r="L296" s="383">
        <v>1095.2</v>
      </c>
      <c r="M296" s="383">
        <v>1261.3</v>
      </c>
      <c r="N296" s="383">
        <v>1242.0999999999999</v>
      </c>
      <c r="O296" s="383">
        <v>1291</v>
      </c>
      <c r="P296" s="383">
        <v>1341</v>
      </c>
      <c r="Q296" s="383">
        <v>1541</v>
      </c>
      <c r="R296" s="383"/>
    </row>
    <row r="297" spans="1:25" s="286" customFormat="1" ht="14.5">
      <c r="A297" s="406" t="s">
        <v>374</v>
      </c>
      <c r="B297" s="146">
        <v>370.2</v>
      </c>
      <c r="C297" s="146">
        <v>349</v>
      </c>
      <c r="D297" s="146">
        <v>345</v>
      </c>
      <c r="E297" s="146">
        <v>273.8</v>
      </c>
      <c r="F297" s="146">
        <v>54.3</v>
      </c>
      <c r="G297" s="146">
        <v>256.39999999999998</v>
      </c>
      <c r="H297" s="146">
        <v>312.5</v>
      </c>
      <c r="I297" s="146">
        <v>281.7</v>
      </c>
      <c r="J297" s="146">
        <v>181.6</v>
      </c>
      <c r="K297" s="749">
        <v>281</v>
      </c>
      <c r="L297" s="383">
        <v>153.19999999999999</v>
      </c>
      <c r="M297" s="383">
        <v>153.19999999999999</v>
      </c>
      <c r="N297" s="383">
        <v>153.19999999999999</v>
      </c>
      <c r="O297" s="383">
        <v>153.19999999999999</v>
      </c>
      <c r="P297" s="383">
        <v>153.19999999999999</v>
      </c>
      <c r="Q297" s="383">
        <v>153.19999999999999</v>
      </c>
      <c r="R297" s="383"/>
    </row>
    <row r="298" spans="1:25" s="12" customFormat="1" ht="14.5">
      <c r="A298" s="416" t="s">
        <v>375</v>
      </c>
      <c r="B298" s="146">
        <v>20.7</v>
      </c>
      <c r="C298" s="146">
        <v>19.5</v>
      </c>
      <c r="D298" s="146">
        <v>19.3</v>
      </c>
      <c r="E298" s="146"/>
      <c r="F298" s="146"/>
      <c r="G298" s="146">
        <v>0</v>
      </c>
      <c r="H298" s="146">
        <v>0</v>
      </c>
      <c r="I298" s="146">
        <v>0</v>
      </c>
      <c r="J298" s="146">
        <v>0</v>
      </c>
      <c r="K298" s="749">
        <v>0</v>
      </c>
      <c r="L298" s="383">
        <v>0</v>
      </c>
      <c r="M298" s="383">
        <v>0</v>
      </c>
      <c r="N298" s="383">
        <v>0</v>
      </c>
      <c r="O298" s="383">
        <v>0</v>
      </c>
      <c r="P298" s="383">
        <v>0</v>
      </c>
      <c r="Q298" s="383">
        <v>0</v>
      </c>
      <c r="R298" s="383"/>
    </row>
    <row r="299" spans="1:25" s="12" customFormat="1" ht="14.5">
      <c r="A299" s="416" t="s">
        <v>376</v>
      </c>
      <c r="B299" s="146">
        <v>349.5</v>
      </c>
      <c r="C299" s="146">
        <v>329.5</v>
      </c>
      <c r="D299" s="146">
        <v>325.7</v>
      </c>
      <c r="E299" s="146">
        <v>273.8</v>
      </c>
      <c r="F299" s="146">
        <v>54.3</v>
      </c>
      <c r="G299" s="146">
        <v>256.39999999999998</v>
      </c>
      <c r="H299" s="146">
        <v>312.5</v>
      </c>
      <c r="I299" s="146">
        <v>281.7</v>
      </c>
      <c r="J299" s="146">
        <v>181.6</v>
      </c>
      <c r="K299" s="748">
        <v>281</v>
      </c>
      <c r="L299" s="383">
        <v>153.19999999999999</v>
      </c>
      <c r="M299" s="383">
        <v>153.19999999999999</v>
      </c>
      <c r="N299" s="383">
        <v>153.19999999999999</v>
      </c>
      <c r="O299" s="383">
        <v>153.19999999999999</v>
      </c>
      <c r="P299" s="383">
        <v>153.19999999999999</v>
      </c>
      <c r="Q299" s="383">
        <v>153.19999999999999</v>
      </c>
      <c r="R299" s="383"/>
    </row>
    <row r="300" spans="1:25" s="286" customFormat="1" ht="14.5">
      <c r="A300" s="406" t="s">
        <v>377</v>
      </c>
      <c r="B300" s="628">
        <v>107.5</v>
      </c>
      <c r="C300" s="628">
        <v>101.3</v>
      </c>
      <c r="D300" s="628">
        <v>100.2</v>
      </c>
      <c r="E300" s="628">
        <v>40.700000000000003</v>
      </c>
      <c r="F300" s="628">
        <v>168.7</v>
      </c>
      <c r="G300" s="628">
        <v>158</v>
      </c>
      <c r="H300" s="628">
        <v>273.3</v>
      </c>
      <c r="I300" s="628">
        <v>367.1</v>
      </c>
      <c r="J300" s="628">
        <v>516.9</v>
      </c>
      <c r="K300" s="748">
        <v>457.4</v>
      </c>
      <c r="L300" s="629">
        <v>326.5</v>
      </c>
      <c r="M300" s="629">
        <v>310.39999999999998</v>
      </c>
      <c r="N300" s="629">
        <v>379.6</v>
      </c>
      <c r="O300" s="629">
        <v>380.6</v>
      </c>
      <c r="P300" s="629">
        <v>380.6</v>
      </c>
      <c r="Q300" s="629">
        <v>380.6</v>
      </c>
      <c r="R300" s="629"/>
    </row>
    <row r="301" spans="1:25" s="286" customFormat="1" ht="14.5">
      <c r="A301" s="647" t="s">
        <v>408</v>
      </c>
      <c r="B301" s="146">
        <v>98.6</v>
      </c>
      <c r="C301" s="146">
        <v>92.9</v>
      </c>
      <c r="D301" s="146">
        <v>91.9</v>
      </c>
      <c r="E301" s="146">
        <v>22.4</v>
      </c>
      <c r="F301" s="146">
        <v>147</v>
      </c>
      <c r="G301" s="146">
        <v>126.4</v>
      </c>
      <c r="H301" s="146">
        <v>218.6</v>
      </c>
      <c r="I301" s="146">
        <v>293.7</v>
      </c>
      <c r="J301" s="146">
        <v>413.5</v>
      </c>
      <c r="K301" s="748">
        <v>365.9</v>
      </c>
      <c r="L301" s="383">
        <v>293.3</v>
      </c>
      <c r="M301" s="383">
        <v>277.2</v>
      </c>
      <c r="N301" s="383">
        <v>346.4</v>
      </c>
      <c r="O301" s="383">
        <v>347.4</v>
      </c>
      <c r="P301" s="383">
        <v>347.4</v>
      </c>
      <c r="Q301" s="383">
        <v>347.4</v>
      </c>
      <c r="R301" s="383"/>
    </row>
    <row r="302" spans="1:25" s="12" customFormat="1" ht="14.5">
      <c r="A302" s="416" t="s">
        <v>379</v>
      </c>
      <c r="B302" s="146">
        <v>43.5</v>
      </c>
      <c r="C302" s="146">
        <v>41</v>
      </c>
      <c r="D302" s="146">
        <v>40.6</v>
      </c>
      <c r="E302" s="146">
        <v>0.9</v>
      </c>
      <c r="F302" s="146"/>
      <c r="G302" s="146">
        <v>0</v>
      </c>
      <c r="H302" s="146">
        <v>0</v>
      </c>
      <c r="I302" s="146">
        <v>0</v>
      </c>
      <c r="J302" s="146">
        <v>0</v>
      </c>
      <c r="K302" s="749">
        <v>0</v>
      </c>
      <c r="L302" s="383">
        <v>0</v>
      </c>
      <c r="M302" s="383">
        <v>0</v>
      </c>
      <c r="N302" s="383">
        <v>0</v>
      </c>
      <c r="O302" s="383">
        <v>0</v>
      </c>
      <c r="P302" s="383">
        <v>0</v>
      </c>
      <c r="Q302" s="383">
        <v>0</v>
      </c>
      <c r="R302" s="383"/>
    </row>
    <row r="303" spans="1:25" s="12" customFormat="1" ht="14.5">
      <c r="A303" s="416" t="s">
        <v>380</v>
      </c>
      <c r="B303" s="146">
        <v>55</v>
      </c>
      <c r="C303" s="146">
        <v>51.9</v>
      </c>
      <c r="D303" s="146">
        <v>51.3</v>
      </c>
      <c r="E303" s="146">
        <v>21.5</v>
      </c>
      <c r="F303" s="146">
        <v>147</v>
      </c>
      <c r="G303" s="146">
        <v>126.4</v>
      </c>
      <c r="H303" s="146">
        <v>218.6</v>
      </c>
      <c r="I303" s="146">
        <v>293.7</v>
      </c>
      <c r="J303" s="146">
        <v>413.5</v>
      </c>
      <c r="K303" s="748">
        <v>365.9</v>
      </c>
      <c r="L303" s="383">
        <v>293.3</v>
      </c>
      <c r="M303" s="383">
        <v>277.2</v>
      </c>
      <c r="N303" s="383">
        <v>346.4</v>
      </c>
      <c r="O303" s="383">
        <v>347.4</v>
      </c>
      <c r="P303" s="383">
        <v>347.4</v>
      </c>
      <c r="Q303" s="383">
        <v>347.4</v>
      </c>
      <c r="R303" s="383"/>
    </row>
    <row r="304" spans="1:25" s="286" customFormat="1" ht="14.5">
      <c r="A304" s="406" t="s">
        <v>381</v>
      </c>
      <c r="B304" s="146">
        <v>8.9</v>
      </c>
      <c r="C304" s="146">
        <v>8.4</v>
      </c>
      <c r="D304" s="146">
        <v>8.3000000000000007</v>
      </c>
      <c r="E304" s="146">
        <v>18.3</v>
      </c>
      <c r="F304" s="146">
        <v>21.7</v>
      </c>
      <c r="G304" s="146">
        <v>31.6</v>
      </c>
      <c r="H304" s="146">
        <v>54.7</v>
      </c>
      <c r="I304" s="146">
        <v>73.400000000000006</v>
      </c>
      <c r="J304" s="146">
        <v>103.4</v>
      </c>
      <c r="K304" s="748">
        <v>91.5</v>
      </c>
      <c r="L304" s="383">
        <v>33.200000000000003</v>
      </c>
      <c r="M304" s="383">
        <v>33.200000000000003</v>
      </c>
      <c r="N304" s="383">
        <v>33.200000000000003</v>
      </c>
      <c r="O304" s="383">
        <v>33.200000000000003</v>
      </c>
      <c r="P304" s="383">
        <v>33.200000000000003</v>
      </c>
      <c r="Q304" s="383">
        <v>33.200000000000003</v>
      </c>
      <c r="R304" s="383"/>
    </row>
    <row r="305" spans="1:25" s="12" customFormat="1" ht="14.5">
      <c r="A305" s="416" t="s">
        <v>379</v>
      </c>
      <c r="B305" s="146" t="s">
        <v>320</v>
      </c>
      <c r="C305" s="146" t="s">
        <v>320</v>
      </c>
      <c r="D305" s="146" t="s">
        <v>320</v>
      </c>
      <c r="E305" s="456">
        <v>18.3</v>
      </c>
      <c r="F305" s="456"/>
      <c r="G305" s="52"/>
      <c r="H305" s="52"/>
      <c r="I305" s="52">
        <v>0</v>
      </c>
      <c r="J305" s="52">
        <v>0</v>
      </c>
      <c r="K305" s="749">
        <v>0</v>
      </c>
      <c r="L305" s="410">
        <v>0</v>
      </c>
      <c r="M305" s="410">
        <v>0</v>
      </c>
      <c r="N305" s="410">
        <v>0</v>
      </c>
      <c r="O305" s="410">
        <v>0</v>
      </c>
      <c r="P305" s="410">
        <v>0</v>
      </c>
      <c r="Q305" s="410">
        <v>0</v>
      </c>
      <c r="R305" s="410"/>
    </row>
    <row r="306" spans="1:25" s="12" customFormat="1" ht="14.5">
      <c r="A306" s="416" t="s">
        <v>380</v>
      </c>
      <c r="B306" s="146">
        <v>8.9</v>
      </c>
      <c r="C306" s="146">
        <v>8.4</v>
      </c>
      <c r="D306" s="146">
        <v>8.3000000000000007</v>
      </c>
      <c r="E306" s="146"/>
      <c r="F306" s="146">
        <v>21.7</v>
      </c>
      <c r="G306" s="146">
        <v>31.6</v>
      </c>
      <c r="H306" s="146">
        <v>54.7</v>
      </c>
      <c r="I306" s="146">
        <v>73.400000000000006</v>
      </c>
      <c r="J306" s="146">
        <v>103.4</v>
      </c>
      <c r="K306" s="748">
        <v>91.5</v>
      </c>
      <c r="L306" s="383">
        <v>33.200000000000003</v>
      </c>
      <c r="M306" s="383">
        <v>33.200000000000003</v>
      </c>
      <c r="N306" s="383">
        <v>33.200000000000003</v>
      </c>
      <c r="O306" s="383">
        <v>33.200000000000003</v>
      </c>
      <c r="P306" s="383">
        <v>33.200000000000003</v>
      </c>
      <c r="Q306" s="383">
        <v>33.200000000000003</v>
      </c>
      <c r="R306" s="383"/>
    </row>
    <row r="307" spans="1:25" s="12" customFormat="1" ht="13">
      <c r="A307" s="409"/>
      <c r="B307" s="621"/>
      <c r="C307" s="621"/>
      <c r="D307" s="621"/>
      <c r="E307" s="146"/>
      <c r="F307" s="622"/>
      <c r="G307" s="622"/>
      <c r="H307" s="622"/>
      <c r="I307" s="622"/>
      <c r="J307" s="622"/>
      <c r="K307" s="755"/>
      <c r="L307" s="537"/>
      <c r="M307" s="537"/>
      <c r="N307" s="537"/>
      <c r="O307" s="537"/>
      <c r="P307" s="537"/>
      <c r="Q307" s="537"/>
      <c r="R307" s="537"/>
    </row>
    <row r="308" spans="1:25" s="638" customFormat="1" ht="14.5">
      <c r="A308" s="411" t="s">
        <v>382</v>
      </c>
      <c r="B308" s="164">
        <v>269.10000000000002</v>
      </c>
      <c r="C308" s="164">
        <v>140.30000000000001</v>
      </c>
      <c r="D308" s="164">
        <v>775.3</v>
      </c>
      <c r="E308" s="164">
        <v>1026</v>
      </c>
      <c r="F308" s="164">
        <v>633.9</v>
      </c>
      <c r="G308" s="164">
        <v>943.8</v>
      </c>
      <c r="H308" s="164">
        <v>1773.6</v>
      </c>
      <c r="I308" s="164">
        <v>986.8</v>
      </c>
      <c r="J308" s="164">
        <v>866.2</v>
      </c>
      <c r="K308" s="754">
        <v>643</v>
      </c>
      <c r="L308" s="412">
        <v>1842.5</v>
      </c>
      <c r="M308" s="412">
        <v>1591.5</v>
      </c>
      <c r="N308" s="412">
        <v>1613.9</v>
      </c>
      <c r="O308" s="412">
        <v>1661</v>
      </c>
      <c r="P308" s="412">
        <v>1962.3</v>
      </c>
      <c r="Q308" s="412">
        <v>2264.5</v>
      </c>
      <c r="R308" s="412"/>
      <c r="S308" s="286"/>
      <c r="T308" s="286"/>
      <c r="U308" s="286"/>
      <c r="V308" s="286"/>
      <c r="W308" s="286"/>
      <c r="X308" s="286"/>
      <c r="Y308" s="286"/>
    </row>
    <row r="309" spans="1:25" s="286" customFormat="1" ht="14.5">
      <c r="A309" s="406" t="s">
        <v>383</v>
      </c>
      <c r="B309" s="628">
        <v>196</v>
      </c>
      <c r="C309" s="628">
        <v>75.400000000000006</v>
      </c>
      <c r="D309" s="628">
        <v>696</v>
      </c>
      <c r="E309" s="645">
        <v>943.1</v>
      </c>
      <c r="F309" s="645">
        <v>551.29999999999995</v>
      </c>
      <c r="G309" s="645">
        <v>860.9</v>
      </c>
      <c r="H309" s="645">
        <v>1063.5999999999999</v>
      </c>
      <c r="I309" s="645">
        <v>529.5</v>
      </c>
      <c r="J309" s="645">
        <v>741.1</v>
      </c>
      <c r="K309" s="751">
        <v>551.79999999999995</v>
      </c>
      <c r="L309" s="719">
        <v>1305.8</v>
      </c>
      <c r="M309" s="719">
        <v>1062.4000000000001</v>
      </c>
      <c r="N309" s="719">
        <v>1070.5</v>
      </c>
      <c r="O309" s="719">
        <v>1073</v>
      </c>
      <c r="P309" s="719">
        <v>1373.7</v>
      </c>
      <c r="Q309" s="719">
        <v>1674.3</v>
      </c>
      <c r="R309" s="719"/>
    </row>
    <row r="310" spans="1:25" s="12" customFormat="1" ht="14.5">
      <c r="A310" s="406" t="s">
        <v>384</v>
      </c>
      <c r="B310" s="146">
        <v>0.1</v>
      </c>
      <c r="C310" s="146"/>
      <c r="D310" s="146"/>
      <c r="E310" s="146"/>
      <c r="F310" s="146"/>
      <c r="G310" s="146">
        <v>841.6</v>
      </c>
      <c r="H310" s="146">
        <v>1033.5</v>
      </c>
      <c r="I310" s="146">
        <v>0</v>
      </c>
      <c r="J310" s="146">
        <v>0</v>
      </c>
      <c r="K310" s="748">
        <v>0</v>
      </c>
      <c r="L310" s="383">
        <v>0.7</v>
      </c>
      <c r="M310" s="383">
        <v>0.7</v>
      </c>
      <c r="N310" s="383">
        <v>0.7</v>
      </c>
      <c r="O310" s="383">
        <v>0.7</v>
      </c>
      <c r="P310" s="383">
        <v>0.7</v>
      </c>
      <c r="Q310" s="383">
        <v>0.7</v>
      </c>
      <c r="R310" s="383"/>
    </row>
    <row r="311" spans="1:25" s="12" customFormat="1" ht="14.5">
      <c r="A311" s="406" t="s">
        <v>385</v>
      </c>
      <c r="B311" s="146">
        <v>172.3</v>
      </c>
      <c r="C311" s="146">
        <v>55</v>
      </c>
      <c r="D311" s="146">
        <v>665.8</v>
      </c>
      <c r="E311" s="146">
        <v>911.4</v>
      </c>
      <c r="F311" s="146">
        <v>528.9</v>
      </c>
      <c r="G311" s="146">
        <v>562.29999999999995</v>
      </c>
      <c r="H311" s="146">
        <v>653.5</v>
      </c>
      <c r="I311" s="146">
        <v>501.2</v>
      </c>
      <c r="J311" s="146">
        <v>718.5</v>
      </c>
      <c r="K311" s="748">
        <v>530.5</v>
      </c>
      <c r="L311" s="383">
        <v>1270</v>
      </c>
      <c r="M311" s="383">
        <v>950</v>
      </c>
      <c r="N311" s="383">
        <v>950</v>
      </c>
      <c r="O311" s="383">
        <v>950</v>
      </c>
      <c r="P311" s="383">
        <v>1250</v>
      </c>
      <c r="Q311" s="383">
        <v>1550</v>
      </c>
      <c r="R311" s="383"/>
    </row>
    <row r="312" spans="1:25" s="12" customFormat="1" ht="13">
      <c r="A312" s="416" t="s">
        <v>386</v>
      </c>
      <c r="B312" s="146">
        <v>122.3</v>
      </c>
      <c r="C312" s="146"/>
      <c r="D312" s="146">
        <v>507.2</v>
      </c>
      <c r="E312" s="146">
        <v>456.4</v>
      </c>
      <c r="F312" s="146">
        <v>300.5</v>
      </c>
      <c r="G312" s="146">
        <v>279.3</v>
      </c>
      <c r="H312" s="146">
        <v>380</v>
      </c>
      <c r="I312" s="146">
        <v>381.2</v>
      </c>
      <c r="J312" s="146">
        <v>568.5</v>
      </c>
      <c r="K312" s="146">
        <v>380.5</v>
      </c>
      <c r="L312" s="383">
        <v>850</v>
      </c>
      <c r="M312" s="383">
        <v>600</v>
      </c>
      <c r="N312" s="383">
        <v>600</v>
      </c>
      <c r="O312" s="383">
        <v>600</v>
      </c>
      <c r="P312" s="383">
        <v>900</v>
      </c>
      <c r="Q312" s="383">
        <v>1200</v>
      </c>
      <c r="R312" s="383"/>
    </row>
    <row r="313" spans="1:25" s="12" customFormat="1" ht="13">
      <c r="A313" s="416" t="s">
        <v>387</v>
      </c>
      <c r="B313" s="146">
        <v>50</v>
      </c>
      <c r="C313" s="146">
        <v>55</v>
      </c>
      <c r="D313" s="146">
        <v>152</v>
      </c>
      <c r="E313" s="146">
        <v>85</v>
      </c>
      <c r="F313" s="146">
        <v>228.4</v>
      </c>
      <c r="G313" s="146">
        <v>0</v>
      </c>
      <c r="H313" s="146">
        <v>0</v>
      </c>
      <c r="I313" s="146">
        <v>120</v>
      </c>
      <c r="J313" s="146">
        <v>150</v>
      </c>
      <c r="K313" s="146">
        <v>150</v>
      </c>
      <c r="L313" s="383">
        <v>300</v>
      </c>
      <c r="M313" s="383">
        <v>200</v>
      </c>
      <c r="N313" s="383">
        <v>200</v>
      </c>
      <c r="O313" s="383">
        <v>200</v>
      </c>
      <c r="P313" s="383">
        <v>200</v>
      </c>
      <c r="Q313" s="383">
        <v>200</v>
      </c>
      <c r="R313" s="383"/>
    </row>
    <row r="314" spans="1:25" s="12" customFormat="1" ht="13">
      <c r="A314" s="416" t="s">
        <v>388</v>
      </c>
      <c r="B314" s="146"/>
      <c r="C314" s="146"/>
      <c r="D314" s="146">
        <v>6.6</v>
      </c>
      <c r="E314" s="146"/>
      <c r="F314" s="456"/>
      <c r="G314" s="456">
        <v>0</v>
      </c>
      <c r="H314" s="456">
        <v>0</v>
      </c>
      <c r="I314" s="456">
        <v>0</v>
      </c>
      <c r="J314" s="456">
        <v>0</v>
      </c>
      <c r="K314" s="456">
        <v>0</v>
      </c>
      <c r="L314" s="417">
        <v>0</v>
      </c>
      <c r="M314" s="417">
        <v>0</v>
      </c>
      <c r="N314" s="417">
        <v>0</v>
      </c>
      <c r="O314" s="417">
        <v>0</v>
      </c>
      <c r="P314" s="417">
        <v>0</v>
      </c>
      <c r="Q314" s="417">
        <v>0</v>
      </c>
      <c r="R314" s="417"/>
    </row>
    <row r="315" spans="1:25" s="12" customFormat="1" ht="13">
      <c r="A315" s="416" t="s">
        <v>389</v>
      </c>
      <c r="B315" s="146"/>
      <c r="C315" s="146"/>
      <c r="D315" s="146"/>
      <c r="E315" s="146">
        <v>370</v>
      </c>
      <c r="F315" s="146">
        <v>0</v>
      </c>
      <c r="G315" s="146">
        <v>19.3</v>
      </c>
      <c r="H315" s="146">
        <v>30.1</v>
      </c>
      <c r="I315" s="146">
        <v>0</v>
      </c>
      <c r="J315" s="146">
        <v>0</v>
      </c>
      <c r="K315" s="146">
        <v>0</v>
      </c>
      <c r="L315" s="383">
        <v>120</v>
      </c>
      <c r="M315" s="383">
        <v>150</v>
      </c>
      <c r="N315" s="383">
        <v>150</v>
      </c>
      <c r="O315" s="383">
        <v>150</v>
      </c>
      <c r="P315" s="383">
        <v>150</v>
      </c>
      <c r="Q315" s="383">
        <v>150</v>
      </c>
      <c r="R315" s="383"/>
    </row>
    <row r="316" spans="1:25" s="12" customFormat="1" ht="14.5">
      <c r="A316" s="406" t="s">
        <v>390</v>
      </c>
      <c r="B316" s="146">
        <v>23.6</v>
      </c>
      <c r="C316" s="146">
        <v>20.399999999999999</v>
      </c>
      <c r="D316" s="146">
        <v>30.2</v>
      </c>
      <c r="E316" s="146">
        <v>31.7</v>
      </c>
      <c r="F316" s="146">
        <v>22.4</v>
      </c>
      <c r="G316" s="146">
        <v>16.3</v>
      </c>
      <c r="H316" s="146">
        <v>23.4</v>
      </c>
      <c r="I316" s="146">
        <v>28.2</v>
      </c>
      <c r="J316" s="146">
        <v>22.6</v>
      </c>
      <c r="K316" s="748">
        <v>21.3</v>
      </c>
      <c r="L316" s="383">
        <v>35.1</v>
      </c>
      <c r="M316" s="383">
        <v>111.7</v>
      </c>
      <c r="N316" s="383">
        <v>119.8</v>
      </c>
      <c r="O316" s="383">
        <v>122.3</v>
      </c>
      <c r="P316" s="383">
        <v>123</v>
      </c>
      <c r="Q316" s="383">
        <v>123.6</v>
      </c>
      <c r="R316" s="383"/>
    </row>
    <row r="317" spans="1:25" s="12" customFormat="1" ht="13">
      <c r="A317" s="416" t="s">
        <v>391</v>
      </c>
      <c r="B317" s="146"/>
      <c r="C317" s="146"/>
      <c r="D317" s="146"/>
      <c r="E317" s="146"/>
      <c r="F317" s="146">
        <v>18.3</v>
      </c>
      <c r="G317" s="146">
        <v>3</v>
      </c>
      <c r="H317" s="146">
        <v>6.6</v>
      </c>
      <c r="I317" s="146">
        <v>23</v>
      </c>
      <c r="J317" s="146">
        <v>17.600000000000001</v>
      </c>
      <c r="K317" s="146">
        <v>0</v>
      </c>
      <c r="L317" s="383">
        <v>30</v>
      </c>
      <c r="M317" s="383">
        <v>108.1</v>
      </c>
      <c r="N317" s="383">
        <v>115.9</v>
      </c>
      <c r="O317" s="383">
        <v>118</v>
      </c>
      <c r="P317" s="383">
        <v>118.4</v>
      </c>
      <c r="Q317" s="383">
        <v>118.6</v>
      </c>
      <c r="R317" s="383"/>
    </row>
    <row r="318" spans="1:25" s="12" customFormat="1" ht="13">
      <c r="A318" s="416" t="s">
        <v>392</v>
      </c>
      <c r="B318" s="146"/>
      <c r="C318" s="146"/>
      <c r="D318" s="146"/>
      <c r="E318" s="146"/>
      <c r="F318" s="146"/>
      <c r="G318" s="146"/>
      <c r="H318" s="146">
        <v>0.1</v>
      </c>
      <c r="I318" s="146">
        <v>0</v>
      </c>
      <c r="J318" s="146">
        <v>0</v>
      </c>
      <c r="K318" s="146">
        <v>0</v>
      </c>
      <c r="L318" s="383">
        <v>0</v>
      </c>
      <c r="M318" s="383">
        <v>0</v>
      </c>
      <c r="N318" s="383">
        <v>0</v>
      </c>
      <c r="O318" s="383">
        <v>0</v>
      </c>
      <c r="P318" s="383">
        <v>0</v>
      </c>
      <c r="Q318" s="383">
        <v>0</v>
      </c>
      <c r="R318" s="383"/>
    </row>
    <row r="319" spans="1:25" s="12" customFormat="1" ht="13">
      <c r="A319" s="416" t="s">
        <v>393</v>
      </c>
      <c r="B319" s="146"/>
      <c r="C319" s="146"/>
      <c r="D319" s="146"/>
      <c r="E319" s="146"/>
      <c r="F319" s="146"/>
      <c r="G319" s="146"/>
      <c r="H319" s="146"/>
      <c r="I319" s="146">
        <v>5.2</v>
      </c>
      <c r="J319" s="146">
        <v>4.9000000000000004</v>
      </c>
      <c r="K319" s="146"/>
      <c r="L319" s="383">
        <v>5</v>
      </c>
      <c r="M319" s="383">
        <v>3.5</v>
      </c>
      <c r="N319" s="383">
        <v>3.9</v>
      </c>
      <c r="O319" s="383">
        <v>4.2</v>
      </c>
      <c r="P319" s="383">
        <v>4.5999999999999996</v>
      </c>
      <c r="Q319" s="383">
        <v>5.0999999999999996</v>
      </c>
      <c r="R319" s="383"/>
    </row>
    <row r="320" spans="1:25" s="286" customFormat="1" ht="14.5">
      <c r="A320" s="406" t="s">
        <v>394</v>
      </c>
      <c r="B320" s="628">
        <v>50.8</v>
      </c>
      <c r="C320" s="628">
        <v>41.6</v>
      </c>
      <c r="D320" s="628">
        <v>75</v>
      </c>
      <c r="E320" s="628">
        <v>65.599999999999994</v>
      </c>
      <c r="F320" s="628">
        <v>63.5</v>
      </c>
      <c r="G320" s="628">
        <v>62.8</v>
      </c>
      <c r="H320" s="628">
        <v>32.200000000000003</v>
      </c>
      <c r="I320" s="628">
        <v>37.299999999999997</v>
      </c>
      <c r="J320" s="628">
        <v>9.4</v>
      </c>
      <c r="K320" s="751">
        <v>11.5</v>
      </c>
      <c r="L320" s="629">
        <v>132.5</v>
      </c>
      <c r="M320" s="629">
        <v>36.1</v>
      </c>
      <c r="N320" s="629">
        <v>36.299999999999997</v>
      </c>
      <c r="O320" s="629">
        <v>36.4</v>
      </c>
      <c r="P320" s="629">
        <v>36.5</v>
      </c>
      <c r="Q320" s="629">
        <v>36.6</v>
      </c>
      <c r="R320" s="629"/>
    </row>
    <row r="321" spans="1:18" s="12" customFormat="1" ht="14.5">
      <c r="A321" s="416" t="s">
        <v>395</v>
      </c>
      <c r="B321" s="146">
        <v>31.4</v>
      </c>
      <c r="C321" s="146">
        <v>32.799999999999997</v>
      </c>
      <c r="D321" s="146">
        <v>31</v>
      </c>
      <c r="E321" s="146">
        <v>25.3</v>
      </c>
      <c r="F321" s="146">
        <v>28.7</v>
      </c>
      <c r="G321" s="146">
        <v>22.9</v>
      </c>
      <c r="H321" s="146">
        <v>8.1999999999999993</v>
      </c>
      <c r="I321" s="146">
        <v>14.2</v>
      </c>
      <c r="J321" s="146">
        <v>4.5</v>
      </c>
      <c r="K321" s="748">
        <v>4.9000000000000004</v>
      </c>
      <c r="L321" s="383">
        <v>99.9</v>
      </c>
      <c r="M321" s="383">
        <v>4.7</v>
      </c>
      <c r="N321" s="383">
        <v>4.9000000000000004</v>
      </c>
      <c r="O321" s="383">
        <v>5</v>
      </c>
      <c r="P321" s="383">
        <v>5.0999999999999996</v>
      </c>
      <c r="Q321" s="383">
        <v>5.2</v>
      </c>
      <c r="R321" s="383"/>
    </row>
    <row r="322" spans="1:18" s="12" customFormat="1" ht="14.5">
      <c r="A322" s="416" t="s">
        <v>396</v>
      </c>
      <c r="B322" s="146">
        <v>19.5</v>
      </c>
      <c r="C322" s="146">
        <v>8.8000000000000007</v>
      </c>
      <c r="D322" s="146">
        <v>44.1</v>
      </c>
      <c r="E322" s="146">
        <v>40.299999999999997</v>
      </c>
      <c r="F322" s="146">
        <v>34.9</v>
      </c>
      <c r="G322" s="146">
        <v>39.9</v>
      </c>
      <c r="H322" s="146">
        <v>24</v>
      </c>
      <c r="I322" s="146">
        <v>23</v>
      </c>
      <c r="J322" s="146">
        <v>4.8</v>
      </c>
      <c r="K322" s="748">
        <v>6.6</v>
      </c>
      <c r="L322" s="383">
        <v>32.6</v>
      </c>
      <c r="M322" s="383">
        <v>31.4</v>
      </c>
      <c r="N322" s="383">
        <v>31.4</v>
      </c>
      <c r="O322" s="383">
        <v>31.4</v>
      </c>
      <c r="P322" s="383">
        <v>31.4</v>
      </c>
      <c r="Q322" s="383">
        <v>31.4</v>
      </c>
      <c r="R322" s="383"/>
    </row>
    <row r="323" spans="1:18" s="286" customFormat="1" ht="14.5">
      <c r="A323" s="406" t="s">
        <v>397</v>
      </c>
      <c r="B323" s="628">
        <v>0.3</v>
      </c>
      <c r="C323" s="628">
        <v>2.4</v>
      </c>
      <c r="D323" s="628">
        <v>1.9</v>
      </c>
      <c r="E323" s="628">
        <v>2.8</v>
      </c>
      <c r="F323" s="628">
        <v>1.8</v>
      </c>
      <c r="G323" s="628">
        <v>1.6</v>
      </c>
      <c r="H323" s="628">
        <v>1.9</v>
      </c>
      <c r="I323" s="628">
        <v>1.8</v>
      </c>
      <c r="J323" s="628">
        <v>2.8</v>
      </c>
      <c r="K323" s="751">
        <v>1.2</v>
      </c>
      <c r="L323" s="629">
        <v>1.1000000000000001</v>
      </c>
      <c r="M323" s="629">
        <v>1.8</v>
      </c>
      <c r="N323" s="629">
        <v>1.8</v>
      </c>
      <c r="O323" s="629">
        <v>1.8</v>
      </c>
      <c r="P323" s="629">
        <v>1.8</v>
      </c>
      <c r="Q323" s="629">
        <v>1.8</v>
      </c>
      <c r="R323" s="629"/>
    </row>
    <row r="324" spans="1:18" s="286" customFormat="1" ht="14.5">
      <c r="A324" s="406" t="s">
        <v>398</v>
      </c>
      <c r="B324" s="628">
        <v>21.9</v>
      </c>
      <c r="C324" s="628">
        <v>20.8</v>
      </c>
      <c r="D324" s="628">
        <v>2.5</v>
      </c>
      <c r="E324" s="628">
        <v>14.4</v>
      </c>
      <c r="F324" s="628">
        <v>17.2</v>
      </c>
      <c r="G324" s="628">
        <v>18.5</v>
      </c>
      <c r="H324" s="628">
        <v>675.9</v>
      </c>
      <c r="I324" s="628">
        <v>418.2</v>
      </c>
      <c r="J324" s="628">
        <v>113</v>
      </c>
      <c r="K324" s="751">
        <v>78.599999999999994</v>
      </c>
      <c r="L324" s="629">
        <v>403.2</v>
      </c>
      <c r="M324" s="629">
        <v>491.3</v>
      </c>
      <c r="N324" s="629">
        <v>505.2</v>
      </c>
      <c r="O324" s="629">
        <v>549.79999999999995</v>
      </c>
      <c r="P324" s="629">
        <v>550.29999999999995</v>
      </c>
      <c r="Q324" s="629">
        <v>551.70000000000005</v>
      </c>
      <c r="R324" s="629"/>
    </row>
    <row r="325" spans="1:18" s="286" customFormat="1" ht="14.5">
      <c r="A325" s="406" t="s">
        <v>399</v>
      </c>
      <c r="B325" s="628"/>
      <c r="C325" s="628"/>
      <c r="D325" s="628"/>
      <c r="E325" s="628"/>
      <c r="F325" s="628"/>
      <c r="G325" s="628">
        <v>18.5</v>
      </c>
      <c r="H325" s="628">
        <v>675.9</v>
      </c>
      <c r="I325" s="628">
        <v>418.2</v>
      </c>
      <c r="J325" s="628">
        <v>113</v>
      </c>
      <c r="K325" s="751">
        <v>78.599999999999994</v>
      </c>
      <c r="L325" s="629">
        <v>403.2</v>
      </c>
      <c r="M325" s="629">
        <v>491.3</v>
      </c>
      <c r="N325" s="629">
        <v>505.2</v>
      </c>
      <c r="O325" s="629">
        <v>549.79999999999995</v>
      </c>
      <c r="P325" s="629">
        <v>550.29999999999995</v>
      </c>
      <c r="Q325" s="629">
        <v>551.70000000000005</v>
      </c>
      <c r="R325" s="629"/>
    </row>
    <row r="326" spans="1:18" s="12" customFormat="1" ht="14.5">
      <c r="A326" s="416" t="s">
        <v>400</v>
      </c>
      <c r="B326" s="146"/>
      <c r="C326" s="146"/>
      <c r="D326" s="146"/>
      <c r="E326" s="146"/>
      <c r="F326" s="146">
        <v>15.1</v>
      </c>
      <c r="G326" s="146">
        <v>17.399999999999999</v>
      </c>
      <c r="H326" s="146">
        <v>21.3</v>
      </c>
      <c r="I326" s="146">
        <v>13.2</v>
      </c>
      <c r="J326" s="146">
        <v>28</v>
      </c>
      <c r="K326" s="748">
        <v>28.2</v>
      </c>
      <c r="L326" s="383">
        <v>13.9</v>
      </c>
      <c r="M326" s="383">
        <v>13.9</v>
      </c>
      <c r="N326" s="383">
        <v>13.9</v>
      </c>
      <c r="O326" s="383">
        <v>13.9</v>
      </c>
      <c r="P326" s="383">
        <v>13.9</v>
      </c>
      <c r="Q326" s="383">
        <v>13.9</v>
      </c>
      <c r="R326" s="383"/>
    </row>
    <row r="327" spans="1:18" s="12" customFormat="1" ht="14.5">
      <c r="A327" s="416" t="s">
        <v>401</v>
      </c>
      <c r="B327" s="146"/>
      <c r="C327" s="146"/>
      <c r="D327" s="146"/>
      <c r="E327" s="146"/>
      <c r="F327" s="146">
        <v>0.1</v>
      </c>
      <c r="G327" s="146">
        <v>0.3</v>
      </c>
      <c r="H327" s="146">
        <v>655</v>
      </c>
      <c r="I327" s="146">
        <v>405</v>
      </c>
      <c r="J327" s="146">
        <v>85</v>
      </c>
      <c r="K327" s="748">
        <v>50</v>
      </c>
      <c r="L327" s="383">
        <v>388.7</v>
      </c>
      <c r="M327" s="383">
        <v>477.3</v>
      </c>
      <c r="N327" s="383">
        <v>491.3</v>
      </c>
      <c r="O327" s="383">
        <v>535.9</v>
      </c>
      <c r="P327" s="383">
        <v>536.29999999999995</v>
      </c>
      <c r="Q327" s="383">
        <v>537.79999999999995</v>
      </c>
      <c r="R327" s="383"/>
    </row>
    <row r="328" spans="1:18" s="12" customFormat="1" ht="13">
      <c r="A328" s="416" t="s">
        <v>402</v>
      </c>
      <c r="B328" s="146"/>
      <c r="C328" s="146"/>
      <c r="D328" s="146"/>
      <c r="E328" s="146"/>
      <c r="F328" s="146"/>
      <c r="G328" s="146"/>
      <c r="H328" s="146"/>
      <c r="I328" s="146"/>
      <c r="J328" s="146"/>
      <c r="K328" s="146"/>
      <c r="L328" s="383"/>
      <c r="M328" s="383"/>
      <c r="N328" s="383"/>
      <c r="O328" s="383"/>
      <c r="P328" s="383"/>
      <c r="Q328" s="383"/>
      <c r="R328" s="383"/>
    </row>
    <row r="329" spans="1:18" s="12" customFormat="1" ht="13">
      <c r="A329" s="416" t="s">
        <v>403</v>
      </c>
      <c r="B329" s="146"/>
      <c r="C329" s="146"/>
      <c r="D329" s="146"/>
      <c r="E329" s="146"/>
      <c r="F329" s="146"/>
      <c r="G329" s="146"/>
      <c r="H329" s="146"/>
      <c r="I329" s="146"/>
      <c r="J329" s="146"/>
      <c r="K329" s="146">
        <v>0.4</v>
      </c>
      <c r="L329" s="383"/>
      <c r="M329" s="383"/>
      <c r="N329" s="383"/>
      <c r="O329" s="383"/>
      <c r="P329" s="383"/>
      <c r="Q329" s="383"/>
      <c r="R329" s="383"/>
    </row>
    <row r="330" spans="1:18" s="757" customFormat="1" ht="14.5">
      <c r="A330" s="686" t="s">
        <v>404</v>
      </c>
      <c r="B330" s="687">
        <v>21.9</v>
      </c>
      <c r="C330" s="687">
        <v>20.8</v>
      </c>
      <c r="D330" s="687">
        <v>2.5</v>
      </c>
      <c r="E330" s="687">
        <v>14.4</v>
      </c>
      <c r="F330" s="687">
        <v>17.2</v>
      </c>
      <c r="G330" s="687">
        <v>0</v>
      </c>
      <c r="H330" s="687">
        <v>0</v>
      </c>
      <c r="I330" s="687">
        <v>0</v>
      </c>
      <c r="J330" s="687">
        <v>0</v>
      </c>
      <c r="K330" s="756">
        <v>0</v>
      </c>
      <c r="L330" s="720">
        <v>0</v>
      </c>
      <c r="M330" s="720">
        <v>0</v>
      </c>
      <c r="N330" s="720">
        <v>0</v>
      </c>
      <c r="O330" s="720">
        <v>0</v>
      </c>
      <c r="P330" s="720">
        <v>0</v>
      </c>
      <c r="Q330" s="720">
        <v>0</v>
      </c>
      <c r="R330" s="720"/>
    </row>
    <row r="331" spans="1:18" s="286" customFormat="1" ht="13">
      <c r="A331" s="416" t="s">
        <v>405</v>
      </c>
      <c r="B331" s="628"/>
      <c r="C331" s="628"/>
      <c r="D331" s="628"/>
      <c r="E331" s="628"/>
      <c r="F331" s="628"/>
      <c r="G331" s="628"/>
      <c r="H331" s="628"/>
      <c r="I331" s="628"/>
      <c r="J331" s="628"/>
      <c r="K331" s="628"/>
      <c r="L331" s="628"/>
      <c r="M331" s="628"/>
      <c r="N331" s="628"/>
      <c r="O331" s="628"/>
      <c r="P331" s="628"/>
      <c r="Q331" s="628"/>
      <c r="R331" s="628"/>
    </row>
    <row r="332" spans="1:18" s="286" customFormat="1" ht="13">
      <c r="A332" s="406"/>
      <c r="B332" s="628"/>
      <c r="C332" s="628"/>
      <c r="D332" s="628"/>
      <c r="E332" s="628"/>
      <c r="F332" s="628"/>
      <c r="G332" s="628"/>
      <c r="H332" s="628"/>
      <c r="I332" s="628"/>
      <c r="J332" s="628"/>
      <c r="K332" s="628"/>
      <c r="L332" s="628"/>
      <c r="M332" s="628"/>
      <c r="N332" s="628"/>
      <c r="O332" s="628"/>
      <c r="P332" s="628"/>
      <c r="Q332" s="628"/>
      <c r="R332" s="628"/>
    </row>
    <row r="333" spans="1:18" s="286" customFormat="1" ht="18">
      <c r="A333" s="696" t="s">
        <v>409</v>
      </c>
      <c r="B333" s="628"/>
      <c r="C333" s="628"/>
      <c r="D333" s="628"/>
      <c r="E333" s="628"/>
      <c r="F333" s="628"/>
      <c r="G333" s="628"/>
      <c r="H333" s="628"/>
      <c r="I333" s="628"/>
      <c r="J333" s="628"/>
      <c r="K333" s="45"/>
      <c r="L333" s="628"/>
      <c r="M333" s="628"/>
      <c r="N333" s="628"/>
      <c r="O333" s="628"/>
      <c r="P333" s="628"/>
      <c r="Q333" s="628"/>
      <c r="R333" s="628"/>
    </row>
    <row r="334" spans="1:18" s="685" customFormat="1" ht="15.5">
      <c r="A334" s="613" t="s">
        <v>303</v>
      </c>
      <c r="B334" s="453"/>
      <c r="C334" s="453"/>
      <c r="D334" s="453"/>
      <c r="E334" s="453"/>
      <c r="F334" s="453"/>
      <c r="G334" s="453"/>
      <c r="H334" s="453"/>
      <c r="I334" s="453"/>
      <c r="J334" s="453"/>
      <c r="K334" s="35">
        <v>2021</v>
      </c>
      <c r="L334" s="453">
        <v>2022</v>
      </c>
      <c r="M334" s="453">
        <v>2023</v>
      </c>
      <c r="N334" s="453">
        <v>2024</v>
      </c>
      <c r="O334" s="453">
        <v>2025</v>
      </c>
      <c r="P334" s="453"/>
      <c r="Q334" s="453"/>
      <c r="R334" s="453"/>
    </row>
    <row r="335" spans="1:18" s="685" customFormat="1" ht="15" customHeight="1">
      <c r="A335" s="614" t="s">
        <v>304</v>
      </c>
      <c r="B335" s="454"/>
      <c r="C335" s="454"/>
      <c r="D335" s="454"/>
      <c r="E335" s="454"/>
      <c r="F335" s="454"/>
      <c r="G335" s="454"/>
      <c r="H335" s="454"/>
      <c r="I335" s="454"/>
      <c r="J335" s="454"/>
      <c r="K335" s="37" t="s">
        <v>251</v>
      </c>
      <c r="L335" s="454" t="s">
        <v>251</v>
      </c>
      <c r="M335" s="454" t="s">
        <v>251</v>
      </c>
      <c r="N335" s="454" t="s">
        <v>251</v>
      </c>
      <c r="O335" s="454" t="s">
        <v>251</v>
      </c>
      <c r="P335" s="454"/>
      <c r="Q335" s="454"/>
      <c r="R335" s="454"/>
    </row>
    <row r="336" spans="1:18" s="685" customFormat="1">
      <c r="A336" s="409" t="s">
        <v>305</v>
      </c>
      <c r="B336" s="141"/>
      <c r="C336" s="141"/>
      <c r="D336" s="141"/>
      <c r="E336" s="141"/>
      <c r="F336" s="141"/>
      <c r="G336" s="141"/>
      <c r="H336" s="141"/>
      <c r="I336" s="141"/>
      <c r="J336" s="141"/>
      <c r="K336" s="38" t="s">
        <v>163</v>
      </c>
      <c r="L336" s="141" t="s">
        <v>163</v>
      </c>
      <c r="M336" s="141" t="s">
        <v>163</v>
      </c>
      <c r="N336" s="141" t="s">
        <v>163</v>
      </c>
      <c r="O336" s="141" t="s">
        <v>163</v>
      </c>
      <c r="P336" s="141"/>
      <c r="Q336" s="141"/>
      <c r="R336" s="141"/>
    </row>
    <row r="337" spans="1:107" s="12" customFormat="1">
      <c r="A337" s="409"/>
      <c r="B337" s="141"/>
      <c r="C337" s="141"/>
      <c r="D337" s="141"/>
      <c r="E337" s="141"/>
      <c r="F337" s="141"/>
      <c r="G337" s="615"/>
      <c r="H337" s="615"/>
      <c r="I337" s="615"/>
      <c r="J337" s="615"/>
      <c r="K337" s="662"/>
      <c r="L337" s="615"/>
      <c r="M337" s="615"/>
      <c r="N337" s="615"/>
      <c r="O337" s="615"/>
      <c r="P337" s="615"/>
      <c r="Q337" s="615"/>
      <c r="R337" s="615"/>
    </row>
    <row r="338" spans="1:107" s="638" customFormat="1" ht="13">
      <c r="A338" s="411" t="s">
        <v>308</v>
      </c>
      <c r="B338" s="164"/>
      <c r="C338" s="164"/>
      <c r="D338" s="164"/>
      <c r="E338" s="164"/>
      <c r="F338" s="164"/>
      <c r="G338" s="164"/>
      <c r="H338" s="164"/>
      <c r="I338" s="164"/>
      <c r="J338" s="164"/>
      <c r="K338" s="43">
        <v>12995</v>
      </c>
      <c r="L338" s="164">
        <v>15095.1</v>
      </c>
      <c r="M338" s="164">
        <v>17041.599999999999</v>
      </c>
      <c r="N338" s="164">
        <v>18833.900000000001</v>
      </c>
      <c r="O338" s="164">
        <v>20626.099999999999</v>
      </c>
      <c r="P338" s="164"/>
      <c r="Q338" s="164"/>
      <c r="R338" s="164"/>
      <c r="S338" s="286"/>
      <c r="T338" s="286"/>
      <c r="U338" s="286"/>
      <c r="V338" s="286"/>
      <c r="W338" s="286"/>
      <c r="X338" s="286"/>
      <c r="Y338" s="286"/>
      <c r="Z338" s="286"/>
      <c r="AA338" s="286"/>
      <c r="AB338" s="286"/>
      <c r="AC338" s="286"/>
      <c r="AD338" s="286"/>
      <c r="AE338" s="286"/>
      <c r="AF338" s="286"/>
      <c r="AG338" s="286"/>
      <c r="AH338" s="286"/>
      <c r="AI338" s="286"/>
      <c r="AJ338" s="286"/>
      <c r="AK338" s="286"/>
      <c r="AL338" s="286"/>
      <c r="AM338" s="286"/>
      <c r="AN338" s="286"/>
      <c r="AO338" s="286"/>
      <c r="AP338" s="286"/>
      <c r="AQ338" s="286"/>
      <c r="AR338" s="286"/>
      <c r="AS338" s="286"/>
      <c r="AT338" s="286"/>
      <c r="AU338" s="286"/>
      <c r="AV338" s="286"/>
      <c r="AW338" s="286"/>
      <c r="AX338" s="286"/>
      <c r="AY338" s="286"/>
      <c r="AZ338" s="286"/>
      <c r="BA338" s="286"/>
      <c r="BB338" s="286"/>
      <c r="BC338" s="286"/>
      <c r="BD338" s="286"/>
      <c r="BE338" s="286"/>
      <c r="BF338" s="286"/>
      <c r="BG338" s="286"/>
      <c r="BH338" s="286"/>
      <c r="BI338" s="286"/>
      <c r="BJ338" s="286"/>
      <c r="BK338" s="286"/>
      <c r="BL338" s="286"/>
      <c r="BM338" s="286"/>
      <c r="BN338" s="286"/>
      <c r="BO338" s="286"/>
      <c r="BP338" s="286"/>
      <c r="BQ338" s="286"/>
      <c r="BR338" s="286"/>
      <c r="BS338" s="286"/>
      <c r="BT338" s="286"/>
      <c r="BU338" s="286"/>
      <c r="BV338" s="286"/>
      <c r="BW338" s="286"/>
      <c r="BX338" s="286"/>
      <c r="BY338" s="286"/>
      <c r="BZ338" s="286"/>
      <c r="CA338" s="286"/>
      <c r="CB338" s="286"/>
      <c r="CC338" s="286"/>
      <c r="CD338" s="286"/>
      <c r="CE338" s="286"/>
      <c r="CF338" s="286"/>
      <c r="CG338" s="286"/>
      <c r="CH338" s="286"/>
      <c r="CI338" s="286"/>
      <c r="CJ338" s="286"/>
      <c r="CK338" s="286"/>
      <c r="CL338" s="286"/>
      <c r="CM338" s="286"/>
      <c r="CN338" s="286"/>
      <c r="CO338" s="286"/>
      <c r="CP338" s="286"/>
      <c r="CQ338" s="286"/>
      <c r="CR338" s="286"/>
      <c r="CS338" s="286"/>
      <c r="CT338" s="286"/>
      <c r="CU338" s="286"/>
      <c r="CV338" s="286"/>
      <c r="CW338" s="286"/>
      <c r="CX338" s="286"/>
      <c r="CY338" s="286"/>
      <c r="CZ338" s="286"/>
      <c r="DA338" s="286"/>
      <c r="DB338" s="286"/>
      <c r="DC338" s="286"/>
    </row>
    <row r="339" spans="1:107" s="12" customFormat="1">
      <c r="A339" s="409"/>
      <c r="B339" s="146"/>
      <c r="C339" s="146"/>
      <c r="D339" s="146"/>
      <c r="E339" s="149"/>
      <c r="F339" s="149"/>
      <c r="G339" s="149"/>
      <c r="H339" s="149"/>
      <c r="I339" s="149"/>
      <c r="J339" s="149"/>
      <c r="K339" s="724"/>
      <c r="L339" s="149"/>
      <c r="M339" s="149"/>
      <c r="N339" s="149"/>
      <c r="O339" s="149"/>
      <c r="P339" s="149"/>
      <c r="Q339" s="149"/>
      <c r="R339" s="149"/>
    </row>
    <row r="340" spans="1:107" s="638" customFormat="1" ht="13">
      <c r="A340" s="411" t="s">
        <v>309</v>
      </c>
      <c r="B340" s="164"/>
      <c r="C340" s="164"/>
      <c r="D340" s="164"/>
      <c r="E340" s="164"/>
      <c r="F340" s="164"/>
      <c r="G340" s="164"/>
      <c r="H340" s="164"/>
      <c r="I340" s="164"/>
      <c r="J340" s="164"/>
      <c r="K340" s="43">
        <v>11109.7</v>
      </c>
      <c r="L340" s="164">
        <v>12579.7</v>
      </c>
      <c r="M340" s="164">
        <v>14455.1</v>
      </c>
      <c r="N340" s="164">
        <v>16314</v>
      </c>
      <c r="O340" s="164">
        <v>18091.400000000001</v>
      </c>
      <c r="P340" s="164"/>
      <c r="Q340" s="164"/>
      <c r="R340" s="164"/>
      <c r="S340" s="286"/>
      <c r="T340" s="286"/>
      <c r="U340" s="286"/>
      <c r="V340" s="286"/>
      <c r="W340" s="286"/>
      <c r="X340" s="286"/>
      <c r="Y340" s="286"/>
      <c r="Z340" s="286"/>
      <c r="AA340" s="286"/>
      <c r="AB340" s="286"/>
      <c r="AC340" s="286"/>
      <c r="AD340" s="286"/>
      <c r="AE340" s="286"/>
      <c r="AF340" s="286"/>
      <c r="AG340" s="286"/>
      <c r="AH340" s="286"/>
      <c r="AI340" s="286"/>
      <c r="AJ340" s="286"/>
      <c r="AK340" s="286"/>
      <c r="AL340" s="286"/>
      <c r="AM340" s="286"/>
      <c r="AN340" s="286"/>
      <c r="AO340" s="286"/>
      <c r="AP340" s="286"/>
      <c r="AQ340" s="286"/>
      <c r="AR340" s="286"/>
      <c r="AS340" s="286"/>
      <c r="AT340" s="286"/>
      <c r="AU340" s="286"/>
      <c r="AV340" s="286"/>
      <c r="AW340" s="286"/>
      <c r="AX340" s="286"/>
      <c r="AY340" s="286"/>
      <c r="AZ340" s="286"/>
      <c r="BA340" s="286"/>
      <c r="BB340" s="286"/>
      <c r="BC340" s="286"/>
      <c r="BD340" s="286"/>
      <c r="BE340" s="286"/>
      <c r="BF340" s="286"/>
      <c r="BG340" s="286"/>
      <c r="BH340" s="286"/>
      <c r="BI340" s="286"/>
      <c r="BJ340" s="286"/>
      <c r="BK340" s="286"/>
      <c r="BL340" s="286"/>
      <c r="BM340" s="286"/>
      <c r="BN340" s="286"/>
      <c r="BO340" s="286"/>
      <c r="BP340" s="286"/>
      <c r="BQ340" s="286"/>
      <c r="BR340" s="286"/>
      <c r="BS340" s="286"/>
      <c r="BT340" s="286"/>
      <c r="BU340" s="286"/>
      <c r="BV340" s="286"/>
      <c r="BW340" s="286"/>
      <c r="BX340" s="286"/>
      <c r="BY340" s="286"/>
      <c r="BZ340" s="286"/>
      <c r="CA340" s="286"/>
      <c r="CB340" s="286"/>
      <c r="CC340" s="286"/>
      <c r="CD340" s="286"/>
      <c r="CE340" s="286"/>
      <c r="CF340" s="286"/>
      <c r="CG340" s="286"/>
      <c r="CH340" s="286"/>
      <c r="CI340" s="286"/>
      <c r="CJ340" s="286"/>
      <c r="CK340" s="286"/>
      <c r="CL340" s="286"/>
      <c r="CM340" s="286"/>
      <c r="CN340" s="286"/>
      <c r="CO340" s="286"/>
      <c r="CP340" s="286"/>
      <c r="CQ340" s="286"/>
      <c r="CR340" s="286"/>
      <c r="CS340" s="286"/>
      <c r="CT340" s="286"/>
      <c r="CU340" s="286"/>
      <c r="CV340" s="286"/>
      <c r="CW340" s="286"/>
      <c r="CX340" s="286"/>
      <c r="CY340" s="286"/>
      <c r="CZ340" s="286"/>
      <c r="DA340" s="286"/>
      <c r="DB340" s="286"/>
      <c r="DC340" s="286"/>
    </row>
    <row r="341" spans="1:107" s="12" customFormat="1">
      <c r="A341" s="409"/>
      <c r="B341" s="146"/>
      <c r="C341" s="146"/>
      <c r="D341" s="146"/>
      <c r="E341" s="149"/>
      <c r="F341" s="149"/>
      <c r="G341" s="149"/>
      <c r="H341" s="149"/>
      <c r="I341" s="149"/>
      <c r="J341" s="149"/>
      <c r="K341" s="333"/>
      <c r="L341" s="149"/>
      <c r="M341" s="149"/>
      <c r="N341" s="149"/>
      <c r="O341" s="149"/>
      <c r="P341" s="149"/>
      <c r="Q341" s="149"/>
      <c r="R341" s="149"/>
    </row>
    <row r="342" spans="1:107" s="638" customFormat="1" ht="13">
      <c r="A342" s="413" t="s">
        <v>310</v>
      </c>
      <c r="B342" s="455"/>
      <c r="C342" s="455"/>
      <c r="D342" s="455"/>
      <c r="E342" s="164"/>
      <c r="F342" s="164"/>
      <c r="G342" s="164"/>
      <c r="H342" s="164"/>
      <c r="I342" s="164"/>
      <c r="J342" s="164"/>
      <c r="K342" s="668">
        <v>5945.3</v>
      </c>
      <c r="L342" s="164">
        <v>6471.9</v>
      </c>
      <c r="M342" s="164">
        <v>7371.2</v>
      </c>
      <c r="N342" s="164">
        <v>8259.4</v>
      </c>
      <c r="O342" s="164">
        <v>9058.7000000000007</v>
      </c>
      <c r="P342" s="164"/>
      <c r="Q342" s="164"/>
      <c r="R342" s="164"/>
      <c r="S342" s="381"/>
      <c r="T342" s="381"/>
      <c r="U342" s="286"/>
      <c r="V342" s="286"/>
      <c r="W342" s="286"/>
      <c r="X342" s="286"/>
      <c r="Y342" s="286"/>
      <c r="Z342" s="286"/>
      <c r="AA342" s="286"/>
      <c r="AB342" s="286"/>
      <c r="AC342" s="286"/>
      <c r="AD342" s="286"/>
      <c r="AE342" s="286"/>
      <c r="AF342" s="286"/>
      <c r="AG342" s="286"/>
      <c r="AH342" s="286"/>
      <c r="AI342" s="286"/>
      <c r="AJ342" s="286"/>
      <c r="AK342" s="286"/>
      <c r="AL342" s="286"/>
      <c r="AM342" s="286"/>
      <c r="AN342" s="286"/>
      <c r="AO342" s="286"/>
      <c r="AP342" s="286"/>
      <c r="AQ342" s="286"/>
      <c r="AR342" s="286"/>
      <c r="AS342" s="286"/>
      <c r="AT342" s="286"/>
      <c r="AU342" s="286"/>
      <c r="AV342" s="286"/>
      <c r="AW342" s="286"/>
      <c r="AX342" s="286"/>
      <c r="AY342" s="286"/>
      <c r="AZ342" s="286"/>
      <c r="BA342" s="286"/>
      <c r="BB342" s="286"/>
      <c r="BC342" s="286"/>
      <c r="BD342" s="286"/>
      <c r="BE342" s="286"/>
      <c r="BF342" s="286"/>
      <c r="BG342" s="286"/>
      <c r="BH342" s="286"/>
      <c r="BI342" s="286"/>
      <c r="BJ342" s="286"/>
      <c r="BK342" s="286"/>
      <c r="BL342" s="286"/>
      <c r="BM342" s="286"/>
      <c r="BN342" s="286"/>
      <c r="BO342" s="286"/>
      <c r="BP342" s="286"/>
      <c r="BQ342" s="286"/>
      <c r="BR342" s="286"/>
      <c r="BS342" s="286"/>
      <c r="BT342" s="286"/>
      <c r="BU342" s="286"/>
      <c r="BV342" s="286"/>
      <c r="BW342" s="286"/>
      <c r="BX342" s="286"/>
      <c r="BY342" s="286"/>
      <c r="BZ342" s="286"/>
      <c r="CA342" s="286"/>
      <c r="CB342" s="286"/>
      <c r="CC342" s="286"/>
      <c r="CD342" s="286"/>
      <c r="CE342" s="286"/>
      <c r="CF342" s="286"/>
      <c r="CG342" s="286"/>
      <c r="CH342" s="286"/>
      <c r="CI342" s="286"/>
      <c r="CJ342" s="286"/>
      <c r="CK342" s="286"/>
      <c r="CL342" s="286"/>
      <c r="CM342" s="286"/>
      <c r="CN342" s="286"/>
      <c r="CO342" s="286"/>
      <c r="CP342" s="286"/>
      <c r="CQ342" s="286"/>
      <c r="CR342" s="286"/>
      <c r="CS342" s="286"/>
      <c r="CT342" s="286"/>
      <c r="CU342" s="286"/>
      <c r="CV342" s="286"/>
      <c r="CW342" s="286"/>
      <c r="CX342" s="286"/>
      <c r="CY342" s="286"/>
      <c r="CZ342" s="286"/>
      <c r="DA342" s="286"/>
      <c r="DB342" s="286"/>
      <c r="DC342" s="286"/>
    </row>
    <row r="343" spans="1:107" s="286" customFormat="1" ht="13">
      <c r="A343" s="389" t="s">
        <v>311</v>
      </c>
      <c r="B343" s="163"/>
      <c r="C343" s="163"/>
      <c r="D343" s="163"/>
      <c r="E343" s="617"/>
      <c r="F343" s="617"/>
      <c r="G343" s="617"/>
      <c r="H343" s="617"/>
      <c r="I343" s="617"/>
      <c r="J343" s="617"/>
      <c r="K343" s="44">
        <v>3455.7</v>
      </c>
      <c r="L343" s="617">
        <v>3711.5</v>
      </c>
      <c r="M343" s="617">
        <v>4376.1000000000004</v>
      </c>
      <c r="N343" s="617">
        <v>5062.1000000000004</v>
      </c>
      <c r="O343" s="617">
        <v>5367.9</v>
      </c>
      <c r="P343" s="617"/>
      <c r="Q343" s="617"/>
      <c r="R343" s="617"/>
      <c r="S343" s="381"/>
      <c r="T343" s="381"/>
    </row>
    <row r="344" spans="1:107" s="12" customFormat="1" ht="13">
      <c r="A344" s="416" t="s">
        <v>312</v>
      </c>
      <c r="B344" s="146"/>
      <c r="C344" s="146"/>
      <c r="D344" s="146"/>
      <c r="E344" s="146"/>
      <c r="F344" s="146"/>
      <c r="G344" s="146"/>
      <c r="H344" s="146"/>
      <c r="I344" s="146"/>
      <c r="J344" s="146"/>
      <c r="K344" s="44">
        <v>3455.7</v>
      </c>
      <c r="L344" s="146">
        <v>3711.5</v>
      </c>
      <c r="M344" s="146">
        <v>4376.1000000000004</v>
      </c>
      <c r="N344" s="146">
        <v>5062.1000000000004</v>
      </c>
      <c r="O344" s="146">
        <v>5367.9</v>
      </c>
      <c r="P344" s="146"/>
      <c r="Q344" s="146"/>
      <c r="R344" s="146"/>
    </row>
    <row r="345" spans="1:107" s="286" customFormat="1" ht="13">
      <c r="A345" s="409" t="s">
        <v>313</v>
      </c>
      <c r="B345" s="146"/>
      <c r="C345" s="146"/>
      <c r="D345" s="146"/>
      <c r="E345" s="146"/>
      <c r="F345" s="146"/>
      <c r="G345" s="146"/>
      <c r="H345" s="146"/>
      <c r="I345" s="146"/>
      <c r="J345" s="146"/>
      <c r="K345" s="44">
        <v>2100.3000000000002</v>
      </c>
      <c r="L345" s="146">
        <v>2341.8000000000002</v>
      </c>
      <c r="M345" s="146">
        <v>2547.6</v>
      </c>
      <c r="N345" s="146">
        <v>2722.5</v>
      </c>
      <c r="O345" s="146">
        <v>3198.9</v>
      </c>
      <c r="P345" s="146"/>
      <c r="Q345" s="146"/>
      <c r="R345" s="146"/>
    </row>
    <row r="346" spans="1:107" s="12" customFormat="1" ht="13">
      <c r="A346" s="416" t="s">
        <v>314</v>
      </c>
      <c r="B346" s="146"/>
      <c r="C346" s="146"/>
      <c r="D346" s="146"/>
      <c r="E346" s="146"/>
      <c r="F346" s="146"/>
      <c r="G346" s="146"/>
      <c r="H346" s="146"/>
      <c r="I346" s="146"/>
      <c r="J346" s="146"/>
      <c r="K346" s="44">
        <v>1724</v>
      </c>
      <c r="L346" s="146">
        <v>1826.5</v>
      </c>
      <c r="M346" s="146">
        <v>1936.9</v>
      </c>
      <c r="N346" s="146">
        <v>2115.9</v>
      </c>
      <c r="O346" s="146">
        <v>2361.8000000000002</v>
      </c>
      <c r="P346" s="146"/>
      <c r="Q346" s="146"/>
      <c r="R346" s="146"/>
    </row>
    <row r="347" spans="1:107" s="12" customFormat="1" ht="13">
      <c r="A347" s="416" t="s">
        <v>315</v>
      </c>
      <c r="B347" s="146"/>
      <c r="C347" s="146"/>
      <c r="D347" s="146"/>
      <c r="E347" s="146"/>
      <c r="F347" s="146"/>
      <c r="G347" s="146"/>
      <c r="H347" s="146"/>
      <c r="I347" s="146"/>
      <c r="J347" s="146"/>
      <c r="K347" s="44">
        <v>313.60000000000002</v>
      </c>
      <c r="L347" s="146">
        <v>448.4</v>
      </c>
      <c r="M347" s="146">
        <v>539.6</v>
      </c>
      <c r="N347" s="146">
        <v>532.20000000000005</v>
      </c>
      <c r="O347" s="146">
        <v>751.9</v>
      </c>
      <c r="P347" s="146"/>
      <c r="Q347" s="146"/>
      <c r="R347" s="146"/>
    </row>
    <row r="348" spans="1:107" s="12" customFormat="1" ht="13">
      <c r="A348" s="416" t="s">
        <v>316</v>
      </c>
      <c r="B348" s="146"/>
      <c r="C348" s="146"/>
      <c r="D348" s="146"/>
      <c r="E348" s="146"/>
      <c r="F348" s="146"/>
      <c r="G348" s="146"/>
      <c r="H348" s="146"/>
      <c r="I348" s="146"/>
      <c r="J348" s="146"/>
      <c r="K348" s="44">
        <v>37.6</v>
      </c>
      <c r="L348" s="146">
        <v>40.200000000000003</v>
      </c>
      <c r="M348" s="146">
        <v>42.6</v>
      </c>
      <c r="N348" s="146">
        <v>44.3</v>
      </c>
      <c r="O348" s="146">
        <v>45.5</v>
      </c>
      <c r="P348" s="146"/>
      <c r="Q348" s="146"/>
      <c r="R348" s="146"/>
    </row>
    <row r="349" spans="1:107" s="12" customFormat="1" ht="13">
      <c r="A349" s="416" t="s">
        <v>317</v>
      </c>
      <c r="B349" s="146"/>
      <c r="C349" s="146"/>
      <c r="D349" s="146"/>
      <c r="E349" s="146"/>
      <c r="F349" s="146"/>
      <c r="G349" s="146"/>
      <c r="H349" s="146"/>
      <c r="I349" s="146"/>
      <c r="J349" s="146"/>
      <c r="K349" s="44">
        <v>25.1</v>
      </c>
      <c r="L349" s="146">
        <v>26.7</v>
      </c>
      <c r="M349" s="146">
        <v>28.5</v>
      </c>
      <c r="N349" s="146">
        <v>30.1</v>
      </c>
      <c r="O349" s="146">
        <v>39.700000000000003</v>
      </c>
      <c r="P349" s="146"/>
      <c r="Q349" s="146"/>
      <c r="R349" s="146"/>
    </row>
    <row r="350" spans="1:107" s="286" customFormat="1" ht="13">
      <c r="A350" s="409" t="s">
        <v>318</v>
      </c>
      <c r="B350" s="146"/>
      <c r="C350" s="146"/>
      <c r="D350" s="146"/>
      <c r="E350" s="146"/>
      <c r="F350" s="146"/>
      <c r="G350" s="146"/>
      <c r="H350" s="146"/>
      <c r="I350" s="146"/>
      <c r="J350" s="146"/>
      <c r="K350" s="44">
        <v>389.3</v>
      </c>
      <c r="L350" s="146">
        <v>418.5</v>
      </c>
      <c r="M350" s="146">
        <v>447.4</v>
      </c>
      <c r="N350" s="146">
        <v>474.8</v>
      </c>
      <c r="O350" s="146">
        <v>491.8</v>
      </c>
      <c r="P350" s="146"/>
      <c r="Q350" s="146"/>
      <c r="R350" s="146"/>
    </row>
    <row r="351" spans="1:107" s="12" customFormat="1" ht="13">
      <c r="A351" s="416" t="s">
        <v>319</v>
      </c>
      <c r="B351" s="146"/>
      <c r="C351" s="146"/>
      <c r="D351" s="146"/>
      <c r="E351" s="456"/>
      <c r="F351" s="141"/>
      <c r="G351" s="141"/>
      <c r="H351" s="141"/>
      <c r="I351" s="141"/>
      <c r="J351" s="141"/>
      <c r="K351" s="38"/>
      <c r="L351" s="141"/>
      <c r="M351" s="141"/>
      <c r="N351" s="141"/>
      <c r="O351" s="141"/>
      <c r="P351" s="141"/>
      <c r="Q351" s="141"/>
      <c r="R351" s="141"/>
    </row>
    <row r="352" spans="1:107" s="12" customFormat="1" ht="13">
      <c r="A352" s="416" t="s">
        <v>321</v>
      </c>
      <c r="B352" s="146"/>
      <c r="C352" s="146"/>
      <c r="D352" s="146"/>
      <c r="E352" s="146"/>
      <c r="F352" s="456"/>
      <c r="G352" s="456"/>
      <c r="H352" s="456"/>
      <c r="I352" s="456"/>
      <c r="J352" s="456"/>
      <c r="K352" s="59">
        <v>218.4</v>
      </c>
      <c r="L352" s="456">
        <v>232.7</v>
      </c>
      <c r="M352" s="456">
        <v>250</v>
      </c>
      <c r="N352" s="456">
        <v>266.7</v>
      </c>
      <c r="O352" s="456">
        <v>273.89999999999998</v>
      </c>
      <c r="P352" s="456"/>
      <c r="Q352" s="456"/>
      <c r="R352" s="456"/>
    </row>
    <row r="353" spans="1:107" s="12" customFormat="1" ht="13">
      <c r="A353" s="416" t="s">
        <v>323</v>
      </c>
      <c r="B353" s="146"/>
      <c r="C353" s="146"/>
      <c r="D353" s="146"/>
      <c r="E353" s="146"/>
      <c r="F353" s="146"/>
      <c r="G353" s="146"/>
      <c r="H353" s="146"/>
      <c r="I353" s="146"/>
      <c r="J353" s="146"/>
      <c r="K353" s="44">
        <v>131.9</v>
      </c>
      <c r="L353" s="146">
        <v>142.30000000000001</v>
      </c>
      <c r="M353" s="146">
        <v>152.80000000000001</v>
      </c>
      <c r="N353" s="146">
        <v>162.80000000000001</v>
      </c>
      <c r="O353" s="146">
        <v>172.1</v>
      </c>
      <c r="P353" s="146"/>
      <c r="Q353" s="146"/>
      <c r="R353" s="146"/>
    </row>
    <row r="354" spans="1:107" s="12" customFormat="1" ht="13">
      <c r="A354" s="416" t="s">
        <v>410</v>
      </c>
      <c r="B354" s="146"/>
      <c r="C354" s="146"/>
      <c r="D354" s="146"/>
      <c r="E354" s="146"/>
      <c r="F354" s="146"/>
      <c r="G354" s="146"/>
      <c r="H354" s="146"/>
      <c r="I354" s="146"/>
      <c r="J354" s="146"/>
      <c r="K354" s="44"/>
      <c r="L354" s="146"/>
      <c r="M354" s="146"/>
      <c r="N354" s="146"/>
      <c r="O354" s="146"/>
      <c r="P354" s="146"/>
      <c r="Q354" s="146"/>
      <c r="R354" s="146"/>
    </row>
    <row r="355" spans="1:107" s="12" customFormat="1" ht="13">
      <c r="A355" s="416" t="s">
        <v>324</v>
      </c>
      <c r="B355" s="146"/>
      <c r="C355" s="146"/>
      <c r="D355" s="146"/>
      <c r="E355" s="146"/>
      <c r="F355" s="146"/>
      <c r="G355" s="146"/>
      <c r="H355" s="146"/>
      <c r="I355" s="146"/>
      <c r="J355" s="146"/>
      <c r="K355" s="44">
        <v>38.799999999999997</v>
      </c>
      <c r="L355" s="146">
        <v>43.3</v>
      </c>
      <c r="M355" s="146">
        <v>44.4</v>
      </c>
      <c r="N355" s="146">
        <v>45.1</v>
      </c>
      <c r="O355" s="146">
        <v>45.1</v>
      </c>
      <c r="P355" s="146"/>
      <c r="Q355" s="146"/>
      <c r="R355" s="146"/>
    </row>
    <row r="356" spans="1:107" s="12" customFormat="1" ht="13">
      <c r="A356" s="416" t="s">
        <v>325</v>
      </c>
      <c r="B356" s="146"/>
      <c r="C356" s="146"/>
      <c r="D356" s="146"/>
      <c r="E356" s="146"/>
      <c r="F356" s="146"/>
      <c r="G356" s="146"/>
      <c r="H356" s="146"/>
      <c r="I356" s="146"/>
      <c r="J356" s="146"/>
      <c r="K356" s="44">
        <v>0.2</v>
      </c>
      <c r="L356" s="146">
        <v>0.2</v>
      </c>
      <c r="M356" s="146">
        <v>0.2</v>
      </c>
      <c r="N356" s="146">
        <v>0.2</v>
      </c>
      <c r="O356" s="146">
        <v>0.7</v>
      </c>
      <c r="P356" s="146"/>
      <c r="Q356" s="146"/>
      <c r="R356" s="146"/>
    </row>
    <row r="357" spans="1:107" s="12" customFormat="1">
      <c r="A357" s="409"/>
      <c r="B357" s="146"/>
      <c r="C357" s="146"/>
      <c r="D357" s="146"/>
      <c r="E357" s="618"/>
      <c r="F357" s="618"/>
      <c r="G357" s="618"/>
      <c r="H357" s="618"/>
      <c r="I357" s="618"/>
      <c r="J357" s="618"/>
      <c r="K357" s="664"/>
      <c r="L357" s="618"/>
      <c r="M357" s="618"/>
      <c r="N357" s="618"/>
      <c r="O357" s="618"/>
      <c r="P357" s="618"/>
      <c r="Q357" s="618"/>
      <c r="R357" s="618"/>
    </row>
    <row r="358" spans="1:107" s="638" customFormat="1" ht="13">
      <c r="A358" s="411" t="s">
        <v>326</v>
      </c>
      <c r="B358" s="164"/>
      <c r="C358" s="164"/>
      <c r="D358" s="164"/>
      <c r="E358" s="164"/>
      <c r="F358" s="164"/>
      <c r="G358" s="164"/>
      <c r="H358" s="164"/>
      <c r="I358" s="164"/>
      <c r="J358" s="164"/>
      <c r="K358" s="668"/>
      <c r="L358" s="164"/>
      <c r="M358" s="164"/>
      <c r="N358" s="164"/>
      <c r="O358" s="164"/>
      <c r="P358" s="164"/>
      <c r="Q358" s="164"/>
      <c r="R358" s="164"/>
      <c r="S358" s="286"/>
      <c r="T358" s="286"/>
      <c r="U358" s="286"/>
      <c r="V358" s="286"/>
      <c r="W358" s="286"/>
      <c r="X358" s="286"/>
      <c r="Y358" s="286"/>
      <c r="Z358" s="286"/>
      <c r="AA358" s="286"/>
      <c r="AB358" s="286"/>
      <c r="AC358" s="286"/>
      <c r="AD358" s="286"/>
      <c r="AE358" s="286"/>
      <c r="AF358" s="286"/>
      <c r="AG358" s="286"/>
      <c r="AH358" s="286"/>
      <c r="AI358" s="286"/>
      <c r="AJ358" s="286"/>
      <c r="AK358" s="286"/>
      <c r="AL358" s="286"/>
      <c r="AM358" s="286"/>
      <c r="AN358" s="286"/>
      <c r="AO358" s="286"/>
      <c r="AP358" s="286"/>
      <c r="AQ358" s="286"/>
      <c r="AR358" s="286"/>
      <c r="AS358" s="286"/>
      <c r="AT358" s="286"/>
      <c r="AU358" s="286"/>
      <c r="AV358" s="286"/>
      <c r="AW358" s="286"/>
      <c r="AX358" s="286"/>
      <c r="AY358" s="286"/>
      <c r="AZ358" s="286"/>
      <c r="BA358" s="286"/>
      <c r="BB358" s="286"/>
      <c r="BC358" s="286"/>
      <c r="BD358" s="286"/>
      <c r="BE358" s="286"/>
      <c r="BF358" s="286"/>
      <c r="BG358" s="286"/>
      <c r="BH358" s="286"/>
      <c r="BI358" s="286"/>
      <c r="BJ358" s="286"/>
      <c r="BK358" s="286"/>
      <c r="BL358" s="286"/>
      <c r="BM358" s="286"/>
      <c r="BN358" s="286"/>
      <c r="BO358" s="286"/>
      <c r="BP358" s="286"/>
      <c r="BQ358" s="286"/>
      <c r="BR358" s="286"/>
      <c r="BS358" s="286"/>
      <c r="BT358" s="286"/>
      <c r="BU358" s="286"/>
      <c r="BV358" s="286"/>
      <c r="BW358" s="286"/>
      <c r="BX358" s="286"/>
      <c r="BY358" s="286"/>
      <c r="BZ358" s="286"/>
      <c r="CA358" s="286"/>
      <c r="CB358" s="286"/>
      <c r="CC358" s="286"/>
      <c r="CD358" s="286"/>
      <c r="CE358" s="286"/>
      <c r="CF358" s="286"/>
      <c r="CG358" s="286"/>
      <c r="CH358" s="286"/>
      <c r="CI358" s="286"/>
      <c r="CJ358" s="286"/>
      <c r="CK358" s="286"/>
      <c r="CL358" s="286"/>
      <c r="CM358" s="286"/>
      <c r="CN358" s="286"/>
      <c r="CO358" s="286"/>
      <c r="CP358" s="286"/>
      <c r="CQ358" s="286"/>
      <c r="CR358" s="286"/>
      <c r="CS358" s="286"/>
      <c r="CT358" s="286"/>
      <c r="CU358" s="286"/>
      <c r="CV358" s="286"/>
      <c r="CW358" s="286"/>
      <c r="CX358" s="286"/>
      <c r="CY358" s="286"/>
      <c r="CZ358" s="286"/>
      <c r="DA358" s="286"/>
      <c r="DB358" s="286"/>
      <c r="DC358" s="286"/>
    </row>
    <row r="359" spans="1:107" s="12" customFormat="1" ht="13">
      <c r="A359" s="416" t="s">
        <v>327</v>
      </c>
      <c r="B359" s="146"/>
      <c r="C359" s="146"/>
      <c r="D359" s="146"/>
      <c r="E359" s="146"/>
      <c r="F359" s="146"/>
      <c r="G359" s="146"/>
      <c r="H359" s="146"/>
      <c r="I359" s="146"/>
      <c r="J359" s="146"/>
      <c r="K359" s="44"/>
      <c r="L359" s="146"/>
      <c r="M359" s="146"/>
      <c r="N359" s="146"/>
      <c r="O359" s="146"/>
      <c r="P359" s="146"/>
      <c r="Q359" s="146"/>
      <c r="R359" s="146"/>
    </row>
    <row r="360" spans="1:107" s="12" customFormat="1" ht="13">
      <c r="A360" s="416"/>
      <c r="B360" s="146"/>
      <c r="C360" s="146"/>
      <c r="D360" s="146"/>
      <c r="E360" s="146"/>
      <c r="F360" s="146"/>
      <c r="G360" s="146"/>
      <c r="H360" s="146"/>
      <c r="I360" s="146"/>
      <c r="J360" s="146"/>
      <c r="K360" s="724"/>
      <c r="L360" s="146"/>
      <c r="M360" s="146"/>
      <c r="N360" s="146"/>
      <c r="O360" s="146"/>
      <c r="P360" s="146"/>
      <c r="Q360" s="146"/>
      <c r="R360" s="146"/>
    </row>
    <row r="361" spans="1:107" s="638" customFormat="1" ht="13">
      <c r="A361" s="411" t="s">
        <v>328</v>
      </c>
      <c r="B361" s="164"/>
      <c r="C361" s="164"/>
      <c r="D361" s="164"/>
      <c r="E361" s="164"/>
      <c r="F361" s="164"/>
      <c r="G361" s="164"/>
      <c r="H361" s="164"/>
      <c r="I361" s="164"/>
      <c r="J361" s="164"/>
      <c r="K361" s="43">
        <v>4351.1000000000004</v>
      </c>
      <c r="L361" s="164">
        <v>5147.7</v>
      </c>
      <c r="M361" s="164">
        <v>6004.4</v>
      </c>
      <c r="N361" s="164">
        <v>6858.2</v>
      </c>
      <c r="O361" s="164">
        <v>7706.3</v>
      </c>
      <c r="P361" s="164"/>
      <c r="Q361" s="164"/>
      <c r="R361" s="164"/>
      <c r="S361" s="286"/>
      <c r="T361" s="286"/>
      <c r="U361" s="286"/>
      <c r="V361" s="286"/>
      <c r="W361" s="286"/>
      <c r="X361" s="286"/>
      <c r="Y361" s="286"/>
      <c r="Z361" s="286"/>
      <c r="AA361" s="286"/>
      <c r="AB361" s="286"/>
      <c r="AC361" s="286"/>
      <c r="AD361" s="286"/>
      <c r="AE361" s="286"/>
      <c r="AF361" s="286"/>
      <c r="AG361" s="286"/>
      <c r="AH361" s="286"/>
      <c r="AI361" s="286"/>
      <c r="AJ361" s="286"/>
      <c r="AK361" s="286"/>
      <c r="AL361" s="286"/>
      <c r="AM361" s="286"/>
      <c r="AN361" s="286"/>
      <c r="AO361" s="286"/>
      <c r="AP361" s="286"/>
      <c r="AQ361" s="286"/>
      <c r="AR361" s="286"/>
      <c r="AS361" s="286"/>
      <c r="AT361" s="286"/>
      <c r="AU361" s="286"/>
      <c r="AV361" s="286"/>
      <c r="AW361" s="286"/>
      <c r="AX361" s="286"/>
      <c r="AY361" s="286"/>
      <c r="AZ361" s="286"/>
      <c r="BA361" s="286"/>
      <c r="BB361" s="286"/>
      <c r="BC361" s="286"/>
      <c r="BD361" s="286"/>
      <c r="BE361" s="286"/>
      <c r="BF361" s="286"/>
      <c r="BG361" s="286"/>
      <c r="BH361" s="286"/>
      <c r="BI361" s="286"/>
      <c r="BJ361" s="286"/>
      <c r="BK361" s="286"/>
      <c r="BL361" s="286"/>
      <c r="BM361" s="286"/>
      <c r="BN361" s="286"/>
      <c r="BO361" s="286"/>
      <c r="BP361" s="286"/>
      <c r="BQ361" s="286"/>
      <c r="BR361" s="286"/>
      <c r="BS361" s="286"/>
      <c r="BT361" s="286"/>
      <c r="BU361" s="286"/>
      <c r="BV361" s="286"/>
      <c r="BW361" s="286"/>
      <c r="BX361" s="286"/>
      <c r="BY361" s="286"/>
      <c r="BZ361" s="286"/>
      <c r="CA361" s="286"/>
      <c r="CB361" s="286"/>
      <c r="CC361" s="286"/>
      <c r="CD361" s="286"/>
      <c r="CE361" s="286"/>
      <c r="CF361" s="286"/>
      <c r="CG361" s="286"/>
      <c r="CH361" s="286"/>
      <c r="CI361" s="286"/>
      <c r="CJ361" s="286"/>
      <c r="CK361" s="286"/>
      <c r="CL361" s="286"/>
      <c r="CM361" s="286"/>
      <c r="CN361" s="286"/>
      <c r="CO361" s="286"/>
      <c r="CP361" s="286"/>
      <c r="CQ361" s="286"/>
      <c r="CR361" s="286"/>
      <c r="CS361" s="286"/>
      <c r="CT361" s="286"/>
      <c r="CU361" s="286"/>
      <c r="CV361" s="286"/>
      <c r="CW361" s="286"/>
      <c r="CX361" s="286"/>
      <c r="CY361" s="286"/>
      <c r="CZ361" s="286"/>
      <c r="DA361" s="286"/>
      <c r="DB361" s="286"/>
      <c r="DC361" s="286"/>
    </row>
    <row r="362" spans="1:107" s="286" customFormat="1" ht="13">
      <c r="A362" s="406" t="s">
        <v>329</v>
      </c>
      <c r="B362" s="628"/>
      <c r="C362" s="628"/>
      <c r="D362" s="628"/>
      <c r="E362" s="645"/>
      <c r="F362" s="645"/>
      <c r="G362" s="645"/>
      <c r="H362" s="645"/>
      <c r="I362" s="645"/>
      <c r="J362" s="628"/>
      <c r="K362" s="45">
        <v>2591</v>
      </c>
      <c r="L362" s="645">
        <v>3110.5</v>
      </c>
      <c r="M362" s="645">
        <v>3669.6</v>
      </c>
      <c r="N362" s="645">
        <v>4224.3</v>
      </c>
      <c r="O362" s="645">
        <v>4769.8999999999996</v>
      </c>
      <c r="P362" s="645"/>
      <c r="Q362" s="645"/>
      <c r="R362" s="645"/>
    </row>
    <row r="363" spans="1:107" s="286" customFormat="1" ht="12.75" customHeight="1">
      <c r="A363" s="406" t="s">
        <v>330</v>
      </c>
      <c r="B363" s="146"/>
      <c r="C363" s="146"/>
      <c r="D363" s="146"/>
      <c r="E363" s="146"/>
      <c r="F363" s="146"/>
      <c r="G363" s="146"/>
      <c r="H363" s="146"/>
      <c r="I363" s="146"/>
      <c r="J363" s="146"/>
      <c r="K363" s="44">
        <v>2494.8000000000002</v>
      </c>
      <c r="L363" s="146">
        <v>3005.2</v>
      </c>
      <c r="M363" s="146">
        <v>3553.9</v>
      </c>
      <c r="N363" s="146">
        <v>4100.5</v>
      </c>
      <c r="O363" s="146">
        <v>4644.7</v>
      </c>
      <c r="P363" s="146"/>
      <c r="Q363" s="146"/>
      <c r="R363" s="146"/>
    </row>
    <row r="364" spans="1:107" s="12" customFormat="1" ht="14">
      <c r="A364" s="416" t="s">
        <v>407</v>
      </c>
      <c r="B364" s="146"/>
      <c r="C364" s="146"/>
      <c r="D364" s="146"/>
      <c r="E364" s="146"/>
      <c r="F364" s="146"/>
      <c r="G364" s="146"/>
      <c r="H364" s="146"/>
      <c r="I364" s="146"/>
      <c r="J364" s="146"/>
      <c r="K364" s="44">
        <v>2494.8000000000002</v>
      </c>
      <c r="L364" s="146">
        <v>3005.2</v>
      </c>
      <c r="M364" s="146">
        <v>3553.9</v>
      </c>
      <c r="N364" s="146">
        <v>4100.5</v>
      </c>
      <c r="O364" s="146">
        <v>4644.7</v>
      </c>
      <c r="P364" s="146"/>
      <c r="Q364" s="146"/>
      <c r="R364" s="146"/>
    </row>
    <row r="365" spans="1:107" s="12" customFormat="1" ht="13">
      <c r="A365" s="416" t="s">
        <v>332</v>
      </c>
      <c r="B365" s="146"/>
      <c r="C365" s="146"/>
      <c r="D365" s="146"/>
      <c r="E365" s="146"/>
      <c r="F365" s="146"/>
      <c r="G365" s="146"/>
      <c r="H365" s="146"/>
      <c r="I365" s="146"/>
      <c r="J365" s="146"/>
      <c r="K365" s="44">
        <v>1706.1</v>
      </c>
      <c r="L365" s="146">
        <v>1981.9</v>
      </c>
      <c r="M365" s="146">
        <v>2315.3000000000002</v>
      </c>
      <c r="N365" s="146">
        <v>2663.4</v>
      </c>
      <c r="O365" s="146">
        <v>3007</v>
      </c>
      <c r="P365" s="146"/>
      <c r="Q365" s="146"/>
      <c r="R365" s="146"/>
    </row>
    <row r="366" spans="1:107" s="12" customFormat="1" ht="13">
      <c r="A366" s="416" t="s">
        <v>333</v>
      </c>
      <c r="B366" s="146"/>
      <c r="C366" s="146"/>
      <c r="D366" s="146"/>
      <c r="E366" s="146"/>
      <c r="F366" s="146"/>
      <c r="G366" s="146"/>
      <c r="H366" s="146"/>
      <c r="I366" s="146"/>
      <c r="J366" s="146"/>
      <c r="K366" s="44">
        <v>1128.8</v>
      </c>
      <c r="L366" s="146">
        <v>1338.8</v>
      </c>
      <c r="M366" s="146">
        <v>1577.2</v>
      </c>
      <c r="N366" s="146">
        <v>1808.3</v>
      </c>
      <c r="O366" s="146">
        <v>2058.1</v>
      </c>
      <c r="P366" s="146"/>
      <c r="Q366" s="146"/>
      <c r="R366" s="146"/>
    </row>
    <row r="367" spans="1:107" s="12" customFormat="1" ht="13">
      <c r="A367" s="416" t="s">
        <v>334</v>
      </c>
      <c r="B367" s="146"/>
      <c r="C367" s="146"/>
      <c r="D367" s="146"/>
      <c r="E367" s="146"/>
      <c r="F367" s="146"/>
      <c r="G367" s="146"/>
      <c r="H367" s="146"/>
      <c r="I367" s="146"/>
      <c r="J367" s="146"/>
      <c r="K367" s="44">
        <v>315.5</v>
      </c>
      <c r="L367" s="146">
        <v>315.5</v>
      </c>
      <c r="M367" s="146">
        <v>338.6</v>
      </c>
      <c r="N367" s="146">
        <v>371.1</v>
      </c>
      <c r="O367" s="146">
        <v>420.4</v>
      </c>
      <c r="P367" s="146"/>
      <c r="Q367" s="146"/>
      <c r="R367" s="146"/>
    </row>
    <row r="368" spans="1:107" s="12" customFormat="1" ht="13">
      <c r="A368" s="416" t="s">
        <v>335</v>
      </c>
      <c r="B368" s="146"/>
      <c r="C368" s="146"/>
      <c r="D368" s="146"/>
      <c r="E368" s="146"/>
      <c r="F368" s="146"/>
      <c r="G368" s="146"/>
      <c r="H368" s="146"/>
      <c r="I368" s="146"/>
      <c r="J368" s="146"/>
      <c r="K368" s="44"/>
      <c r="L368" s="146"/>
      <c r="M368" s="146"/>
      <c r="N368" s="146"/>
      <c r="O368" s="146"/>
      <c r="P368" s="146"/>
      <c r="Q368" s="146"/>
      <c r="R368" s="146"/>
    </row>
    <row r="369" spans="1:18" s="12" customFormat="1" ht="13">
      <c r="A369" s="406" t="s">
        <v>336</v>
      </c>
      <c r="B369" s="146"/>
      <c r="C369" s="146"/>
      <c r="D369" s="146"/>
      <c r="E369" s="146"/>
      <c r="F369" s="146"/>
      <c r="G369" s="146"/>
      <c r="H369" s="146"/>
      <c r="I369" s="146"/>
      <c r="J369" s="146"/>
      <c r="K369" s="44">
        <v>96.2</v>
      </c>
      <c r="L369" s="146">
        <v>105.3</v>
      </c>
      <c r="M369" s="146">
        <v>115.7</v>
      </c>
      <c r="N369" s="146">
        <v>123.8</v>
      </c>
      <c r="O369" s="146">
        <v>125.2</v>
      </c>
      <c r="P369" s="146"/>
      <c r="Q369" s="146"/>
      <c r="R369" s="146"/>
    </row>
    <row r="370" spans="1:18" s="12" customFormat="1" ht="13">
      <c r="A370" s="416" t="s">
        <v>337</v>
      </c>
      <c r="B370" s="146"/>
      <c r="C370" s="146"/>
      <c r="D370" s="146"/>
      <c r="E370" s="146"/>
      <c r="F370" s="146"/>
      <c r="G370" s="146"/>
      <c r="H370" s="146"/>
      <c r="I370" s="146"/>
      <c r="J370" s="146"/>
      <c r="K370" s="44">
        <v>96.2</v>
      </c>
      <c r="L370" s="146">
        <v>105.3</v>
      </c>
      <c r="M370" s="146">
        <v>115.7</v>
      </c>
      <c r="N370" s="146">
        <v>123.8</v>
      </c>
      <c r="O370" s="146">
        <v>125.2</v>
      </c>
      <c r="P370" s="146"/>
      <c r="Q370" s="146"/>
      <c r="R370" s="146"/>
    </row>
    <row r="371" spans="1:18" s="286" customFormat="1" ht="13">
      <c r="A371" s="406" t="s">
        <v>338</v>
      </c>
      <c r="B371" s="628"/>
      <c r="C371" s="628"/>
      <c r="D371" s="628"/>
      <c r="E371" s="628"/>
      <c r="F371" s="628"/>
      <c r="G371" s="628"/>
      <c r="H371" s="628"/>
      <c r="I371" s="628"/>
      <c r="J371" s="628"/>
      <c r="K371" s="45">
        <v>1733.6</v>
      </c>
      <c r="L371" s="628">
        <v>1733.6</v>
      </c>
      <c r="M371" s="628">
        <v>2013.2</v>
      </c>
      <c r="N371" s="628">
        <v>2293.1</v>
      </c>
      <c r="O371" s="628">
        <v>2574.3000000000002</v>
      </c>
      <c r="P371" s="628"/>
      <c r="Q371" s="628"/>
      <c r="R371" s="628"/>
    </row>
    <row r="372" spans="1:18" s="12" customFormat="1" ht="13">
      <c r="A372" s="416" t="s">
        <v>339</v>
      </c>
      <c r="B372" s="146"/>
      <c r="C372" s="146"/>
      <c r="D372" s="146"/>
      <c r="E372" s="146"/>
      <c r="F372" s="146"/>
      <c r="G372" s="146"/>
      <c r="H372" s="146"/>
      <c r="I372" s="146"/>
      <c r="J372" s="146"/>
      <c r="K372" s="44">
        <v>1175.0999999999999</v>
      </c>
      <c r="L372" s="146">
        <v>1415.5</v>
      </c>
      <c r="M372" s="146">
        <v>1673.9</v>
      </c>
      <c r="N372" s="146">
        <v>1931.4</v>
      </c>
      <c r="O372" s="146">
        <v>2187.6999999999998</v>
      </c>
      <c r="P372" s="146"/>
      <c r="Q372" s="146"/>
      <c r="R372" s="146"/>
    </row>
    <row r="373" spans="1:18" s="12" customFormat="1" ht="13">
      <c r="A373" s="416" t="s">
        <v>340</v>
      </c>
      <c r="B373" s="146"/>
      <c r="C373" s="146"/>
      <c r="D373" s="146"/>
      <c r="E373" s="146"/>
      <c r="F373" s="146"/>
      <c r="G373" s="146"/>
      <c r="H373" s="146"/>
      <c r="I373" s="146"/>
      <c r="J373" s="146"/>
      <c r="K373" s="44">
        <v>294.5</v>
      </c>
      <c r="L373" s="146">
        <v>318.10000000000002</v>
      </c>
      <c r="M373" s="146">
        <v>339.3</v>
      </c>
      <c r="N373" s="146">
        <v>361.7</v>
      </c>
      <c r="O373" s="146">
        <v>386.7</v>
      </c>
      <c r="P373" s="146"/>
      <c r="Q373" s="146"/>
      <c r="R373" s="146"/>
    </row>
    <row r="374" spans="1:18" s="286" customFormat="1" ht="13">
      <c r="A374" s="406" t="s">
        <v>341</v>
      </c>
      <c r="B374" s="628"/>
      <c r="C374" s="628"/>
      <c r="D374" s="628"/>
      <c r="E374" s="628"/>
      <c r="F374" s="628"/>
      <c r="G374" s="628"/>
      <c r="H374" s="628"/>
      <c r="I374" s="628"/>
      <c r="J374" s="628"/>
      <c r="K374" s="45"/>
      <c r="L374" s="628"/>
      <c r="M374" s="628"/>
      <c r="N374" s="628"/>
      <c r="O374" s="628"/>
      <c r="P374" s="628"/>
      <c r="Q374" s="628"/>
      <c r="R374" s="628"/>
    </row>
    <row r="375" spans="1:18" s="286" customFormat="1" ht="13">
      <c r="A375" s="406" t="s">
        <v>342</v>
      </c>
      <c r="B375" s="628"/>
      <c r="C375" s="628"/>
      <c r="D375" s="628"/>
      <c r="E375" s="628"/>
      <c r="F375" s="628"/>
      <c r="G375" s="628"/>
      <c r="H375" s="628"/>
      <c r="I375" s="628"/>
      <c r="J375" s="628"/>
      <c r="K375" s="45">
        <v>284.5</v>
      </c>
      <c r="L375" s="628">
        <v>297.39999999999998</v>
      </c>
      <c r="M375" s="628">
        <v>315.39999999999998</v>
      </c>
      <c r="N375" s="628">
        <v>334.6</v>
      </c>
      <c r="O375" s="628">
        <v>355.3</v>
      </c>
      <c r="P375" s="628"/>
      <c r="Q375" s="628"/>
      <c r="R375" s="628"/>
    </row>
    <row r="376" spans="1:18" s="12" customFormat="1" ht="13">
      <c r="A376" s="416" t="s">
        <v>343</v>
      </c>
      <c r="B376" s="146"/>
      <c r="C376" s="146"/>
      <c r="D376" s="146"/>
      <c r="E376" s="146"/>
      <c r="F376" s="146"/>
      <c r="G376" s="146"/>
      <c r="H376" s="146"/>
      <c r="I376" s="146"/>
      <c r="J376" s="146"/>
      <c r="K376" s="44">
        <v>21.2</v>
      </c>
      <c r="L376" s="146">
        <v>22.9</v>
      </c>
      <c r="M376" s="146">
        <v>24.4</v>
      </c>
      <c r="N376" s="146">
        <v>26</v>
      </c>
      <c r="O376" s="146">
        <v>28.4</v>
      </c>
      <c r="P376" s="146"/>
      <c r="Q376" s="146"/>
      <c r="R376" s="146"/>
    </row>
    <row r="377" spans="1:18" s="12" customFormat="1" ht="13">
      <c r="A377" s="416" t="s">
        <v>344</v>
      </c>
      <c r="B377" s="146"/>
      <c r="C377" s="146"/>
      <c r="D377" s="146"/>
      <c r="E377" s="146"/>
      <c r="F377" s="146"/>
      <c r="G377" s="146"/>
      <c r="H377" s="146"/>
      <c r="I377" s="146"/>
      <c r="J377" s="146"/>
      <c r="K377" s="44">
        <v>255.1</v>
      </c>
      <c r="L377" s="146">
        <v>265.60000000000002</v>
      </c>
      <c r="M377" s="146">
        <v>281.5</v>
      </c>
      <c r="N377" s="146">
        <v>298.39999999999998</v>
      </c>
      <c r="O377" s="146">
        <v>316.3</v>
      </c>
      <c r="P377" s="146"/>
      <c r="Q377" s="146"/>
      <c r="R377" s="146"/>
    </row>
    <row r="378" spans="1:18" s="12" customFormat="1" ht="13">
      <c r="A378" s="416" t="s">
        <v>345</v>
      </c>
      <c r="B378" s="146"/>
      <c r="C378" s="146"/>
      <c r="D378" s="146"/>
      <c r="E378" s="146"/>
      <c r="F378" s="146"/>
      <c r="G378" s="146"/>
      <c r="H378" s="146"/>
      <c r="I378" s="146"/>
      <c r="J378" s="146"/>
      <c r="K378" s="44">
        <v>8.1999999999999993</v>
      </c>
      <c r="L378" s="146">
        <v>8.9</v>
      </c>
      <c r="M378" s="146">
        <v>9.5</v>
      </c>
      <c r="N378" s="146">
        <v>10.1</v>
      </c>
      <c r="O378" s="146">
        <v>10.5</v>
      </c>
      <c r="P378" s="146"/>
      <c r="Q378" s="146"/>
      <c r="R378" s="146"/>
    </row>
    <row r="379" spans="1:18" s="286" customFormat="1" ht="13">
      <c r="A379" s="406" t="s">
        <v>346</v>
      </c>
      <c r="B379" s="628"/>
      <c r="C379" s="628"/>
      <c r="D379" s="628"/>
      <c r="E379" s="628"/>
      <c r="F379" s="628"/>
      <c r="G379" s="628"/>
      <c r="H379" s="628"/>
      <c r="I379" s="628"/>
      <c r="J379" s="628"/>
      <c r="K379" s="45">
        <v>3.5</v>
      </c>
      <c r="L379" s="628">
        <v>3.5</v>
      </c>
      <c r="M379" s="628">
        <v>3.5</v>
      </c>
      <c r="N379" s="628">
        <v>3.5</v>
      </c>
      <c r="O379" s="628">
        <v>4</v>
      </c>
      <c r="P379" s="628"/>
      <c r="Q379" s="628"/>
      <c r="R379" s="628"/>
    </row>
    <row r="380" spans="1:18" s="12" customFormat="1" ht="13" hidden="1">
      <c r="A380" s="416" t="s">
        <v>347</v>
      </c>
      <c r="B380" s="146"/>
      <c r="C380" s="146"/>
      <c r="D380" s="146"/>
      <c r="E380" s="146"/>
      <c r="F380" s="146"/>
      <c r="G380" s="146"/>
      <c r="H380" s="146"/>
      <c r="I380" s="146"/>
      <c r="J380" s="146"/>
      <c r="K380" s="44"/>
      <c r="L380" s="146">
        <v>2.2999999999999998</v>
      </c>
      <c r="M380" s="146">
        <v>2.2999999999999998</v>
      </c>
      <c r="N380" s="146">
        <v>2.2999999999999998</v>
      </c>
      <c r="O380" s="146">
        <v>3.3</v>
      </c>
      <c r="P380" s="146"/>
      <c r="Q380" s="146"/>
      <c r="R380" s="146"/>
    </row>
    <row r="381" spans="1:18" s="12" customFormat="1" ht="11.25" hidden="1" customHeight="1">
      <c r="A381" s="416" t="s">
        <v>348</v>
      </c>
      <c r="B381" s="146"/>
      <c r="C381" s="146"/>
      <c r="D381" s="146"/>
      <c r="E381" s="146"/>
      <c r="F381" s="146"/>
      <c r="G381" s="146"/>
      <c r="H381" s="146"/>
      <c r="I381" s="146"/>
      <c r="J381" s="146"/>
      <c r="K381" s="44"/>
      <c r="L381" s="146"/>
      <c r="M381" s="146"/>
      <c r="N381" s="146"/>
      <c r="O381" s="146"/>
      <c r="P381" s="146"/>
      <c r="Q381" s="146"/>
      <c r="R381" s="146"/>
    </row>
    <row r="382" spans="1:18" s="286" customFormat="1" ht="13">
      <c r="A382" s="406" t="s">
        <v>349</v>
      </c>
      <c r="B382" s="628"/>
      <c r="C382" s="628"/>
      <c r="D382" s="628"/>
      <c r="E382" s="628"/>
      <c r="F382" s="628"/>
      <c r="G382" s="628"/>
      <c r="H382" s="628"/>
      <c r="I382" s="628"/>
      <c r="J382" s="628"/>
      <c r="K382" s="45">
        <v>2.2999999999999998</v>
      </c>
      <c r="L382" s="628">
        <v>2.2999999999999998</v>
      </c>
      <c r="M382" s="628">
        <v>2.2999999999999998</v>
      </c>
      <c r="N382" s="628">
        <v>2.2999999999999998</v>
      </c>
      <c r="O382" s="628">
        <v>2.2999999999999998</v>
      </c>
      <c r="P382" s="628"/>
      <c r="Q382" s="628"/>
      <c r="R382" s="628"/>
    </row>
    <row r="383" spans="1:18" s="12" customFormat="1" ht="13">
      <c r="A383" s="416" t="s">
        <v>350</v>
      </c>
      <c r="B383" s="146"/>
      <c r="C383" s="146"/>
      <c r="D383" s="146"/>
      <c r="E383" s="146"/>
      <c r="F383" s="146"/>
      <c r="G383" s="146"/>
      <c r="H383" s="146"/>
      <c r="I383" s="146"/>
      <c r="J383" s="146"/>
      <c r="K383" s="44"/>
      <c r="L383" s="146"/>
      <c r="M383" s="146"/>
      <c r="N383" s="146"/>
      <c r="O383" s="146"/>
      <c r="P383" s="146"/>
      <c r="Q383" s="146"/>
      <c r="R383" s="146"/>
    </row>
    <row r="384" spans="1:18" s="12" customFormat="1" ht="13" hidden="1">
      <c r="A384" s="416" t="s">
        <v>351</v>
      </c>
      <c r="B384" s="146"/>
      <c r="C384" s="146"/>
      <c r="D384" s="146"/>
      <c r="E384" s="146"/>
      <c r="F384" s="146"/>
      <c r="G384" s="146"/>
      <c r="H384" s="146"/>
      <c r="I384" s="146"/>
      <c r="J384" s="146"/>
      <c r="K384" s="44"/>
      <c r="L384" s="146"/>
      <c r="M384" s="146"/>
      <c r="N384" s="146"/>
      <c r="O384" s="146"/>
      <c r="P384" s="146"/>
      <c r="Q384" s="146"/>
      <c r="R384" s="146"/>
    </row>
    <row r="385" spans="1:25" s="286" customFormat="1" ht="13">
      <c r="A385" s="406" t="s">
        <v>411</v>
      </c>
      <c r="B385" s="628"/>
      <c r="C385" s="628"/>
      <c r="D385" s="628"/>
      <c r="E385" s="628"/>
      <c r="F385" s="628"/>
      <c r="G385" s="628"/>
      <c r="H385" s="628"/>
      <c r="I385" s="628"/>
      <c r="J385" s="628"/>
      <c r="K385" s="45">
        <v>1.2</v>
      </c>
      <c r="L385" s="628">
        <v>1.2</v>
      </c>
      <c r="M385" s="628">
        <v>1.2</v>
      </c>
      <c r="N385" s="628">
        <v>1.2</v>
      </c>
      <c r="O385" s="628">
        <v>0.7</v>
      </c>
      <c r="P385" s="628"/>
      <c r="Q385" s="628"/>
      <c r="R385" s="628"/>
    </row>
    <row r="386" spans="1:25" s="286" customFormat="1" ht="13">
      <c r="A386" s="416" t="s">
        <v>412</v>
      </c>
      <c r="B386" s="628"/>
      <c r="C386" s="628"/>
      <c r="D386" s="628"/>
      <c r="E386" s="628"/>
      <c r="F386" s="628"/>
      <c r="G386" s="628"/>
      <c r="H386" s="628"/>
      <c r="I386" s="628"/>
      <c r="J386" s="628"/>
      <c r="K386" s="45">
        <v>0.5</v>
      </c>
      <c r="L386" s="628">
        <v>0.5</v>
      </c>
      <c r="M386" s="628">
        <v>0.5</v>
      </c>
      <c r="N386" s="628">
        <v>0.5</v>
      </c>
      <c r="O386" s="628" t="s">
        <v>320</v>
      </c>
      <c r="P386" s="628"/>
      <c r="Q386" s="628"/>
      <c r="R386" s="628"/>
    </row>
    <row r="387" spans="1:25" s="286" customFormat="1" ht="13">
      <c r="A387" s="416" t="s">
        <v>413</v>
      </c>
      <c r="B387" s="628"/>
      <c r="C387" s="628"/>
      <c r="D387" s="628"/>
      <c r="E387" s="628"/>
      <c r="F387" s="628"/>
      <c r="G387" s="628"/>
      <c r="H387" s="628"/>
      <c r="I387" s="628"/>
      <c r="J387" s="628"/>
      <c r="K387" s="45">
        <v>0.4</v>
      </c>
      <c r="L387" s="628">
        <v>0.4</v>
      </c>
      <c r="M387" s="628">
        <v>0.4</v>
      </c>
      <c r="N387" s="628">
        <v>0.4</v>
      </c>
      <c r="O387" s="628">
        <v>0.4</v>
      </c>
      <c r="P387" s="628"/>
      <c r="Q387" s="628"/>
      <c r="R387" s="628"/>
    </row>
    <row r="388" spans="1:25" s="286" customFormat="1" ht="13">
      <c r="A388" s="416" t="s">
        <v>414</v>
      </c>
      <c r="B388" s="628"/>
      <c r="C388" s="628"/>
      <c r="D388" s="628"/>
      <c r="E388" s="628"/>
      <c r="F388" s="628"/>
      <c r="G388" s="628"/>
      <c r="H388" s="628"/>
      <c r="I388" s="628"/>
      <c r="J388" s="628"/>
      <c r="K388" s="45">
        <v>0.1</v>
      </c>
      <c r="L388" s="628">
        <v>0.1</v>
      </c>
      <c r="M388" s="628">
        <v>0.1</v>
      </c>
      <c r="N388" s="628">
        <v>0.1</v>
      </c>
      <c r="O388" s="628">
        <v>0.1</v>
      </c>
      <c r="P388" s="628"/>
      <c r="Q388" s="628"/>
      <c r="R388" s="628"/>
    </row>
    <row r="389" spans="1:25" s="286" customFormat="1" ht="13">
      <c r="A389" s="416" t="s">
        <v>415</v>
      </c>
      <c r="B389" s="628"/>
      <c r="C389" s="628"/>
      <c r="D389" s="628"/>
      <c r="E389" s="628"/>
      <c r="F389" s="628"/>
      <c r="G389" s="628"/>
      <c r="H389" s="628"/>
      <c r="I389" s="628"/>
      <c r="J389" s="628"/>
      <c r="K389" s="45">
        <v>0.1</v>
      </c>
      <c r="L389" s="628">
        <v>0.1</v>
      </c>
      <c r="M389" s="628">
        <v>0.1</v>
      </c>
      <c r="N389" s="628">
        <v>0.1</v>
      </c>
      <c r="O389" s="628">
        <v>0.1</v>
      </c>
      <c r="P389" s="628"/>
      <c r="Q389" s="628"/>
      <c r="R389" s="628"/>
    </row>
    <row r="390" spans="1:25" s="286" customFormat="1" ht="13">
      <c r="A390" s="416" t="s">
        <v>358</v>
      </c>
      <c r="B390" s="628"/>
      <c r="C390" s="628"/>
      <c r="D390" s="628"/>
      <c r="E390" s="628"/>
      <c r="F390" s="628"/>
      <c r="G390" s="628"/>
      <c r="H390" s="628"/>
      <c r="I390" s="628"/>
      <c r="J390" s="628"/>
      <c r="K390" s="45">
        <v>0.1</v>
      </c>
      <c r="L390" s="628">
        <v>0.1</v>
      </c>
      <c r="M390" s="628">
        <v>0.1</v>
      </c>
      <c r="N390" s="628">
        <v>0.1</v>
      </c>
      <c r="O390" s="628">
        <v>0.1</v>
      </c>
      <c r="P390" s="628"/>
      <c r="Q390" s="628"/>
      <c r="R390" s="628"/>
    </row>
    <row r="391" spans="1:25" s="286" customFormat="1" ht="13">
      <c r="A391" s="406" t="s">
        <v>359</v>
      </c>
      <c r="B391" s="628"/>
      <c r="C391" s="646"/>
      <c r="D391" s="628"/>
      <c r="E391" s="628"/>
      <c r="F391" s="628"/>
      <c r="G391" s="628"/>
      <c r="H391" s="628"/>
      <c r="I391" s="628"/>
      <c r="J391" s="628"/>
      <c r="K391" s="45">
        <v>2.6</v>
      </c>
      <c r="L391" s="628">
        <v>2.8</v>
      </c>
      <c r="M391" s="628">
        <v>2.7</v>
      </c>
      <c r="N391" s="628">
        <v>2.8</v>
      </c>
      <c r="O391" s="628">
        <v>2.8</v>
      </c>
      <c r="P391" s="628"/>
      <c r="Q391" s="628"/>
      <c r="R391" s="628"/>
    </row>
    <row r="392" spans="1:25" s="12" customFormat="1" ht="13" hidden="1">
      <c r="A392" s="416" t="s">
        <v>360</v>
      </c>
      <c r="B392" s="146"/>
      <c r="C392" s="456"/>
      <c r="D392" s="146"/>
      <c r="E392" s="146"/>
      <c r="F392" s="146"/>
      <c r="G392" s="146"/>
      <c r="H392" s="146"/>
      <c r="I392" s="146"/>
      <c r="J392" s="146"/>
      <c r="K392" s="44"/>
      <c r="L392" s="146"/>
      <c r="M392" s="146"/>
      <c r="N392" s="146"/>
      <c r="O392" s="146"/>
      <c r="P392" s="146"/>
      <c r="Q392" s="146"/>
      <c r="R392" s="146"/>
    </row>
    <row r="393" spans="1:25" s="12" customFormat="1" ht="13">
      <c r="A393" s="416" t="s">
        <v>360</v>
      </c>
      <c r="B393" s="146"/>
      <c r="C393" s="456"/>
      <c r="D393" s="146"/>
      <c r="E393" s="146"/>
      <c r="F393" s="146"/>
      <c r="G393" s="146"/>
      <c r="H393" s="146"/>
      <c r="I393" s="146"/>
      <c r="J393" s="146"/>
      <c r="K393" s="44">
        <v>2.6</v>
      </c>
      <c r="L393" s="146">
        <v>2.8</v>
      </c>
      <c r="M393" s="146">
        <v>2.7</v>
      </c>
      <c r="N393" s="146">
        <v>2.8</v>
      </c>
      <c r="O393" s="146">
        <v>2.8</v>
      </c>
      <c r="P393" s="146"/>
      <c r="Q393" s="146"/>
      <c r="R393" s="146"/>
    </row>
    <row r="394" spans="1:25" s="12" customFormat="1">
      <c r="A394" s="409"/>
      <c r="B394" s="146"/>
      <c r="C394" s="146"/>
      <c r="D394" s="146"/>
      <c r="E394" s="146"/>
      <c r="F394" s="146"/>
      <c r="G394" s="146"/>
      <c r="H394" s="146"/>
      <c r="I394" s="146"/>
      <c r="J394" s="146"/>
      <c r="K394" s="724"/>
      <c r="L394" s="146"/>
      <c r="M394" s="146"/>
      <c r="N394" s="146"/>
      <c r="O394" s="146"/>
      <c r="P394" s="146"/>
      <c r="Q394" s="146"/>
      <c r="R394" s="146"/>
    </row>
    <row r="395" spans="1:25" s="638" customFormat="1" ht="13">
      <c r="A395" s="411" t="s">
        <v>361</v>
      </c>
      <c r="B395" s="164"/>
      <c r="C395" s="164"/>
      <c r="D395" s="164"/>
      <c r="E395" s="164"/>
      <c r="F395" s="164"/>
      <c r="G395" s="164"/>
      <c r="H395" s="164"/>
      <c r="I395" s="164"/>
      <c r="J395" s="716"/>
      <c r="K395" s="43">
        <v>813.3</v>
      </c>
      <c r="L395" s="164">
        <v>960.1</v>
      </c>
      <c r="M395" s="164">
        <v>1079.5</v>
      </c>
      <c r="N395" s="164">
        <v>1196.3</v>
      </c>
      <c r="O395" s="164">
        <v>1326.3</v>
      </c>
      <c r="P395" s="164"/>
      <c r="Q395" s="164"/>
      <c r="R395" s="164"/>
      <c r="S395" s="286"/>
      <c r="T395" s="286"/>
      <c r="U395" s="286"/>
      <c r="V395" s="286"/>
      <c r="W395" s="286"/>
      <c r="X395" s="286"/>
      <c r="Y395" s="286"/>
    </row>
    <row r="396" spans="1:25" s="286" customFormat="1" ht="13">
      <c r="A396" s="406" t="s">
        <v>362</v>
      </c>
      <c r="B396" s="628"/>
      <c r="C396" s="628"/>
      <c r="D396" s="628"/>
      <c r="E396" s="645"/>
      <c r="F396" s="645"/>
      <c r="G396" s="645"/>
      <c r="H396" s="645"/>
      <c r="I396" s="645"/>
      <c r="J396" s="628"/>
      <c r="K396" s="45">
        <v>417.7</v>
      </c>
      <c r="L396" s="645">
        <v>495.4</v>
      </c>
      <c r="M396" s="645">
        <v>583.6</v>
      </c>
      <c r="N396" s="645">
        <v>669.1</v>
      </c>
      <c r="O396" s="645">
        <v>761.5</v>
      </c>
      <c r="P396" s="645"/>
      <c r="Q396" s="645"/>
      <c r="R396" s="645"/>
    </row>
    <row r="397" spans="1:25" s="12" customFormat="1" ht="13">
      <c r="A397" s="416" t="s">
        <v>363</v>
      </c>
      <c r="B397" s="146"/>
      <c r="C397" s="146"/>
      <c r="D397" s="146"/>
      <c r="E397" s="146"/>
      <c r="F397" s="146"/>
      <c r="G397" s="146"/>
      <c r="H397" s="146"/>
      <c r="I397" s="146"/>
      <c r="J397" s="146"/>
      <c r="K397" s="44">
        <v>417.7</v>
      </c>
      <c r="L397" s="146">
        <v>495.4</v>
      </c>
      <c r="M397" s="146">
        <v>583.6</v>
      </c>
      <c r="N397" s="146">
        <v>669.1</v>
      </c>
      <c r="O397" s="146">
        <v>761.5</v>
      </c>
      <c r="P397" s="146"/>
      <c r="Q397" s="146"/>
      <c r="R397" s="146"/>
    </row>
    <row r="398" spans="1:25" s="12" customFormat="1" ht="13">
      <c r="A398" s="416" t="s">
        <v>364</v>
      </c>
      <c r="B398" s="146"/>
      <c r="C398" s="146"/>
      <c r="D398" s="146"/>
      <c r="E398" s="146"/>
      <c r="F398" s="146"/>
      <c r="G398" s="146"/>
      <c r="H398" s="146"/>
      <c r="I398" s="146"/>
      <c r="J398" s="146"/>
      <c r="K398" s="44"/>
      <c r="L398" s="146"/>
      <c r="M398" s="146"/>
      <c r="N398" s="146"/>
      <c r="O398" s="146"/>
      <c r="P398" s="146"/>
      <c r="Q398" s="146"/>
      <c r="R398" s="146"/>
    </row>
    <row r="399" spans="1:25" s="12" customFormat="1" ht="13">
      <c r="A399" s="416" t="s">
        <v>365</v>
      </c>
      <c r="B399" s="146"/>
      <c r="C399" s="146"/>
      <c r="D399" s="146"/>
      <c r="E399" s="146"/>
      <c r="F399" s="141"/>
      <c r="G399" s="141"/>
      <c r="H399" s="141"/>
      <c r="I399" s="141"/>
      <c r="J399" s="141"/>
      <c r="K399" s="38"/>
      <c r="L399" s="141"/>
      <c r="M399" s="141"/>
      <c r="N399" s="141"/>
      <c r="O399" s="141"/>
      <c r="P399" s="141"/>
      <c r="Q399" s="141"/>
      <c r="R399" s="141"/>
    </row>
    <row r="400" spans="1:25" s="286" customFormat="1" ht="13">
      <c r="A400" s="406" t="s">
        <v>366</v>
      </c>
      <c r="B400" s="628"/>
      <c r="C400" s="628"/>
      <c r="D400" s="628"/>
      <c r="E400" s="628"/>
      <c r="F400" s="628"/>
      <c r="G400" s="628"/>
      <c r="H400" s="628"/>
      <c r="I400" s="628"/>
      <c r="J400" s="628"/>
      <c r="K400" s="45">
        <v>395.6</v>
      </c>
      <c r="L400" s="628">
        <v>464.8</v>
      </c>
      <c r="M400" s="628">
        <v>495.9</v>
      </c>
      <c r="N400" s="628">
        <v>527.20000000000005</v>
      </c>
      <c r="O400" s="628">
        <v>564.79999999999995</v>
      </c>
      <c r="P400" s="628"/>
      <c r="Q400" s="628"/>
      <c r="R400" s="628"/>
    </row>
    <row r="401" spans="1:25" s="12" customFormat="1" ht="13">
      <c r="A401" s="416" t="s">
        <v>367</v>
      </c>
      <c r="B401" s="146"/>
      <c r="C401" s="146"/>
      <c r="D401" s="146"/>
      <c r="E401" s="146"/>
      <c r="F401" s="146"/>
      <c r="G401" s="146"/>
      <c r="H401" s="146"/>
      <c r="I401" s="146"/>
      <c r="J401" s="146"/>
      <c r="K401" s="44">
        <v>395.6</v>
      </c>
      <c r="L401" s="146">
        <v>464.8</v>
      </c>
      <c r="M401" s="146">
        <v>495.9</v>
      </c>
      <c r="N401" s="146">
        <v>527.20000000000005</v>
      </c>
      <c r="O401" s="146">
        <v>564.79999999999995</v>
      </c>
      <c r="P401" s="146"/>
      <c r="Q401" s="146"/>
      <c r="R401" s="146"/>
    </row>
    <row r="402" spans="1:25" s="12" customFormat="1" ht="13">
      <c r="A402" s="409" t="s">
        <v>368</v>
      </c>
      <c r="B402" s="146"/>
      <c r="C402" s="146"/>
      <c r="D402" s="146"/>
      <c r="E402" s="141"/>
      <c r="F402" s="620"/>
      <c r="G402" s="620"/>
      <c r="H402" s="620"/>
      <c r="I402" s="620"/>
      <c r="J402" s="646"/>
      <c r="K402" s="738"/>
      <c r="L402" s="620"/>
      <c r="M402" s="620"/>
      <c r="N402" s="620"/>
      <c r="O402" s="620"/>
      <c r="P402" s="620"/>
      <c r="Q402" s="620"/>
      <c r="R402" s="620"/>
    </row>
    <row r="403" spans="1:25" s="638" customFormat="1" ht="13">
      <c r="A403" s="411" t="s">
        <v>369</v>
      </c>
      <c r="B403" s="164"/>
      <c r="C403" s="164"/>
      <c r="D403" s="164"/>
      <c r="E403" s="164"/>
      <c r="F403" s="164"/>
      <c r="G403" s="164"/>
      <c r="H403" s="164"/>
      <c r="I403" s="164"/>
      <c r="J403" s="716"/>
      <c r="K403" s="43">
        <v>1008.3</v>
      </c>
      <c r="L403" s="164">
        <v>1092.7</v>
      </c>
      <c r="M403" s="164">
        <v>1076.5</v>
      </c>
      <c r="N403" s="164">
        <v>1145.8</v>
      </c>
      <c r="O403" s="164">
        <v>1215</v>
      </c>
      <c r="P403" s="164"/>
      <c r="Q403" s="164"/>
      <c r="R403" s="164"/>
      <c r="S403" s="286"/>
      <c r="T403" s="286"/>
      <c r="U403" s="286"/>
      <c r="V403" s="286"/>
      <c r="W403" s="286"/>
      <c r="X403" s="286"/>
      <c r="Y403" s="286"/>
    </row>
    <row r="404" spans="1:25" s="286" customFormat="1" ht="13">
      <c r="A404" s="406" t="s">
        <v>370</v>
      </c>
      <c r="B404" s="628"/>
      <c r="C404" s="628"/>
      <c r="D404" s="628"/>
      <c r="E404" s="645"/>
      <c r="F404" s="645"/>
      <c r="G404" s="645"/>
      <c r="H404" s="645"/>
      <c r="I404" s="645"/>
      <c r="J404" s="628"/>
      <c r="K404" s="45">
        <v>766.2</v>
      </c>
      <c r="L404" s="645">
        <v>766.2</v>
      </c>
      <c r="M404" s="645">
        <v>766.2</v>
      </c>
      <c r="N404" s="645">
        <v>766.2</v>
      </c>
      <c r="O404" s="645">
        <v>800.3</v>
      </c>
      <c r="P404" s="645"/>
      <c r="Q404" s="645"/>
      <c r="R404" s="645"/>
    </row>
    <row r="405" spans="1:25" s="286" customFormat="1" ht="13">
      <c r="A405" s="406" t="s">
        <v>371</v>
      </c>
      <c r="B405" s="146"/>
      <c r="C405" s="146"/>
      <c r="D405" s="146"/>
      <c r="E405" s="146"/>
      <c r="F405" s="146"/>
      <c r="G405" s="146"/>
      <c r="H405" s="146"/>
      <c r="I405" s="146"/>
      <c r="J405" s="146"/>
      <c r="K405" s="44">
        <v>612.9</v>
      </c>
      <c r="L405" s="146">
        <v>612.9</v>
      </c>
      <c r="M405" s="146">
        <v>612.9</v>
      </c>
      <c r="N405" s="146">
        <v>612.9</v>
      </c>
      <c r="O405" s="146">
        <v>630</v>
      </c>
      <c r="P405" s="146"/>
      <c r="Q405" s="146"/>
      <c r="R405" s="146"/>
    </row>
    <row r="406" spans="1:25" s="12" customFormat="1" ht="13">
      <c r="A406" s="416" t="s">
        <v>372</v>
      </c>
      <c r="B406" s="146"/>
      <c r="C406" s="146"/>
      <c r="D406" s="146"/>
      <c r="E406" s="146"/>
      <c r="F406" s="146"/>
      <c r="G406" s="146"/>
      <c r="H406" s="146"/>
      <c r="I406" s="146"/>
      <c r="J406" s="146"/>
      <c r="K406" s="44"/>
      <c r="L406" s="146"/>
      <c r="M406" s="146"/>
      <c r="N406" s="146"/>
      <c r="O406" s="146"/>
      <c r="P406" s="146"/>
      <c r="Q406" s="146"/>
      <c r="R406" s="146"/>
    </row>
    <row r="407" spans="1:25" s="12" customFormat="1" ht="13">
      <c r="A407" s="416" t="s">
        <v>373</v>
      </c>
      <c r="B407" s="146"/>
      <c r="C407" s="146"/>
      <c r="D407" s="146"/>
      <c r="E407" s="146"/>
      <c r="F407" s="146"/>
      <c r="G407" s="146"/>
      <c r="H407" s="146"/>
      <c r="I407" s="146"/>
      <c r="J407" s="146"/>
      <c r="K407" s="44">
        <v>612.9</v>
      </c>
      <c r="L407" s="146">
        <v>612.9</v>
      </c>
      <c r="M407" s="146">
        <v>612.9</v>
      </c>
      <c r="N407" s="146">
        <v>612.9</v>
      </c>
      <c r="O407" s="146">
        <v>630</v>
      </c>
      <c r="P407" s="146"/>
      <c r="Q407" s="146"/>
      <c r="R407" s="146"/>
    </row>
    <row r="408" spans="1:25" s="286" customFormat="1" ht="13">
      <c r="A408" s="406" t="s">
        <v>374</v>
      </c>
      <c r="B408" s="146"/>
      <c r="C408" s="146"/>
      <c r="D408" s="146"/>
      <c r="E408" s="146"/>
      <c r="F408" s="146"/>
      <c r="G408" s="146"/>
      <c r="H408" s="146"/>
      <c r="I408" s="146"/>
      <c r="J408" s="146"/>
      <c r="K408" s="44">
        <v>153.19999999999999</v>
      </c>
      <c r="L408" s="146">
        <v>153.19999999999999</v>
      </c>
      <c r="M408" s="146">
        <v>153.19999999999999</v>
      </c>
      <c r="N408" s="146">
        <v>153.19999999999999</v>
      </c>
      <c r="O408" s="146">
        <v>170.3</v>
      </c>
      <c r="P408" s="146"/>
      <c r="Q408" s="146"/>
      <c r="R408" s="146"/>
    </row>
    <row r="409" spans="1:25" s="12" customFormat="1" ht="13">
      <c r="A409" s="416" t="s">
        <v>375</v>
      </c>
      <c r="B409" s="146"/>
      <c r="C409" s="146"/>
      <c r="D409" s="146"/>
      <c r="E409" s="146"/>
      <c r="F409" s="146"/>
      <c r="G409" s="146"/>
      <c r="H409" s="146"/>
      <c r="I409" s="146"/>
      <c r="J409" s="146"/>
      <c r="K409" s="44">
        <v>0</v>
      </c>
      <c r="L409" s="146"/>
      <c r="M409" s="146"/>
      <c r="N409" s="146"/>
      <c r="O409" s="146"/>
      <c r="P409" s="146"/>
      <c r="Q409" s="146"/>
      <c r="R409" s="146"/>
    </row>
    <row r="410" spans="1:25" s="12" customFormat="1" ht="13">
      <c r="A410" s="416" t="s">
        <v>376</v>
      </c>
      <c r="B410" s="146"/>
      <c r="C410" s="146"/>
      <c r="D410" s="146"/>
      <c r="E410" s="146"/>
      <c r="F410" s="146"/>
      <c r="G410" s="146"/>
      <c r="H410" s="146"/>
      <c r="I410" s="146"/>
      <c r="J410" s="146"/>
      <c r="K410" s="44">
        <v>153.19999999999999</v>
      </c>
      <c r="L410" s="146">
        <v>153.19999999999999</v>
      </c>
      <c r="M410" s="146">
        <v>153.19999999999999</v>
      </c>
      <c r="N410" s="146">
        <v>153.19999999999999</v>
      </c>
      <c r="O410" s="146">
        <v>170.3</v>
      </c>
      <c r="P410" s="146"/>
      <c r="Q410" s="146"/>
      <c r="R410" s="146"/>
    </row>
    <row r="411" spans="1:25" s="286" customFormat="1" ht="13">
      <c r="A411" s="406" t="s">
        <v>377</v>
      </c>
      <c r="B411" s="628"/>
      <c r="C411" s="628"/>
      <c r="D411" s="628"/>
      <c r="E411" s="628"/>
      <c r="F411" s="628"/>
      <c r="G411" s="628"/>
      <c r="H411" s="628"/>
      <c r="I411" s="628"/>
      <c r="J411" s="628"/>
      <c r="K411" s="45">
        <v>242.1</v>
      </c>
      <c r="L411" s="628">
        <v>326.5</v>
      </c>
      <c r="M411" s="628">
        <v>310.39999999999998</v>
      </c>
      <c r="N411" s="628">
        <v>379.6</v>
      </c>
      <c r="O411" s="628">
        <v>414.7</v>
      </c>
      <c r="P411" s="628"/>
      <c r="Q411" s="628"/>
      <c r="R411" s="628"/>
    </row>
    <row r="412" spans="1:25" s="286" customFormat="1" ht="13">
      <c r="A412" s="647" t="s">
        <v>408</v>
      </c>
      <c r="B412" s="146"/>
      <c r="C412" s="146"/>
      <c r="D412" s="146"/>
      <c r="E412" s="146"/>
      <c r="F412" s="146"/>
      <c r="G412" s="146"/>
      <c r="H412" s="146"/>
      <c r="I412" s="146"/>
      <c r="J412" s="146"/>
      <c r="K412" s="44">
        <v>208.9</v>
      </c>
      <c r="L412" s="146">
        <v>293.3</v>
      </c>
      <c r="M412" s="146">
        <v>277.2</v>
      </c>
      <c r="N412" s="146">
        <v>346.4</v>
      </c>
      <c r="O412" s="146">
        <v>364.5</v>
      </c>
      <c r="P412" s="146"/>
      <c r="Q412" s="146"/>
      <c r="R412" s="146"/>
    </row>
    <row r="413" spans="1:25" s="12" customFormat="1" ht="13">
      <c r="A413" s="416" t="s">
        <v>379</v>
      </c>
      <c r="B413" s="146"/>
      <c r="C413" s="146"/>
      <c r="D413" s="146"/>
      <c r="E413" s="146"/>
      <c r="F413" s="146"/>
      <c r="G413" s="146"/>
      <c r="H413" s="146"/>
      <c r="I413" s="146"/>
      <c r="J413" s="146"/>
      <c r="K413" s="44">
        <v>0</v>
      </c>
      <c r="L413" s="146"/>
      <c r="M413" s="146"/>
      <c r="N413" s="146"/>
      <c r="O413" s="146"/>
      <c r="P413" s="146"/>
      <c r="Q413" s="146"/>
      <c r="R413" s="146"/>
    </row>
    <row r="414" spans="1:25" s="12" customFormat="1" ht="13">
      <c r="A414" s="416" t="s">
        <v>380</v>
      </c>
      <c r="B414" s="146"/>
      <c r="C414" s="146"/>
      <c r="D414" s="146"/>
      <c r="E414" s="146"/>
      <c r="F414" s="146"/>
      <c r="G414" s="146"/>
      <c r="H414" s="146"/>
      <c r="I414" s="146"/>
      <c r="J414" s="146"/>
      <c r="K414" s="44">
        <v>208.9</v>
      </c>
      <c r="L414" s="146"/>
      <c r="M414" s="146"/>
      <c r="N414" s="146"/>
      <c r="O414" s="146"/>
      <c r="P414" s="146"/>
      <c r="Q414" s="146"/>
      <c r="R414" s="146"/>
    </row>
    <row r="415" spans="1:25" s="286" customFormat="1" ht="13">
      <c r="A415" s="406" t="s">
        <v>381</v>
      </c>
      <c r="B415" s="146"/>
      <c r="C415" s="146"/>
      <c r="D415" s="146"/>
      <c r="E415" s="146"/>
      <c r="F415" s="146"/>
      <c r="G415" s="146"/>
      <c r="H415" s="146"/>
      <c r="I415" s="146"/>
      <c r="J415" s="146"/>
      <c r="K415" s="44">
        <v>33.200000000000003</v>
      </c>
      <c r="L415" s="146">
        <v>33.200000000000003</v>
      </c>
      <c r="M415" s="146">
        <v>33.200000000000003</v>
      </c>
      <c r="N415" s="146">
        <v>33.200000000000003</v>
      </c>
      <c r="O415" s="146">
        <v>50.2</v>
      </c>
      <c r="P415" s="146"/>
      <c r="Q415" s="146"/>
      <c r="R415" s="146"/>
    </row>
    <row r="416" spans="1:25" s="12" customFormat="1" ht="13">
      <c r="A416" s="416" t="s">
        <v>379</v>
      </c>
      <c r="B416" s="146"/>
      <c r="C416" s="146"/>
      <c r="D416" s="146"/>
      <c r="E416" s="456"/>
      <c r="F416" s="456"/>
      <c r="G416" s="52"/>
      <c r="H416" s="52"/>
      <c r="I416" s="52"/>
      <c r="J416" s="52"/>
      <c r="K416" s="38">
        <v>0</v>
      </c>
      <c r="L416" s="52"/>
      <c r="M416" s="52"/>
      <c r="N416" s="52"/>
      <c r="O416" s="52"/>
      <c r="P416" s="52"/>
      <c r="Q416" s="52"/>
      <c r="R416" s="52"/>
    </row>
    <row r="417" spans="1:25" s="12" customFormat="1" ht="13">
      <c r="A417" s="416" t="s">
        <v>380</v>
      </c>
      <c r="B417" s="146"/>
      <c r="C417" s="146"/>
      <c r="D417" s="146"/>
      <c r="E417" s="146"/>
      <c r="F417" s="146"/>
      <c r="G417" s="146"/>
      <c r="H417" s="146"/>
      <c r="I417" s="146"/>
      <c r="J417" s="146"/>
      <c r="K417" s="44">
        <v>33.200000000000003</v>
      </c>
      <c r="L417" s="146">
        <v>33.200000000000003</v>
      </c>
      <c r="M417" s="146">
        <v>33.200000000000003</v>
      </c>
      <c r="N417" s="146">
        <v>33.200000000000003</v>
      </c>
      <c r="O417" s="146">
        <v>50.2</v>
      </c>
      <c r="P417" s="146"/>
      <c r="Q417" s="146"/>
      <c r="R417" s="146"/>
    </row>
    <row r="418" spans="1:25" s="12" customFormat="1" ht="13">
      <c r="A418" s="409"/>
      <c r="B418" s="621"/>
      <c r="C418" s="621"/>
      <c r="D418" s="621"/>
      <c r="E418" s="146"/>
      <c r="F418" s="622"/>
      <c r="G418" s="622"/>
      <c r="H418" s="622"/>
      <c r="I418" s="622"/>
      <c r="J418" s="622"/>
      <c r="K418" s="667"/>
      <c r="L418" s="622"/>
      <c r="M418" s="622"/>
      <c r="N418" s="622"/>
      <c r="O418" s="622"/>
      <c r="P418" s="622"/>
      <c r="Q418" s="622"/>
      <c r="R418" s="622"/>
    </row>
    <row r="419" spans="1:25" s="638" customFormat="1" ht="13">
      <c r="A419" s="411" t="s">
        <v>382</v>
      </c>
      <c r="B419" s="164"/>
      <c r="C419" s="164"/>
      <c r="D419" s="164"/>
      <c r="E419" s="164"/>
      <c r="F419" s="164"/>
      <c r="G419" s="164"/>
      <c r="H419" s="164"/>
      <c r="I419" s="164"/>
      <c r="J419" s="716"/>
      <c r="K419" s="43">
        <v>877</v>
      </c>
      <c r="L419" s="164">
        <v>1422.7</v>
      </c>
      <c r="M419" s="164">
        <v>1509.9</v>
      </c>
      <c r="N419" s="164">
        <v>1374.1</v>
      </c>
      <c r="O419" s="164">
        <v>1319.7</v>
      </c>
      <c r="P419" s="164"/>
      <c r="Q419" s="164"/>
      <c r="R419" s="164"/>
      <c r="S419" s="286"/>
      <c r="T419" s="286"/>
      <c r="U419" s="286"/>
      <c r="V419" s="286"/>
      <c r="W419" s="286"/>
      <c r="X419" s="286"/>
      <c r="Y419" s="286"/>
    </row>
    <row r="420" spans="1:25" s="286" customFormat="1" ht="13">
      <c r="A420" s="406" t="s">
        <v>383</v>
      </c>
      <c r="B420" s="628"/>
      <c r="C420" s="628"/>
      <c r="D420" s="628"/>
      <c r="E420" s="645"/>
      <c r="F420" s="645"/>
      <c r="G420" s="645"/>
      <c r="H420" s="645"/>
      <c r="I420" s="645"/>
      <c r="J420" s="628"/>
      <c r="K420" s="45">
        <v>703.7</v>
      </c>
      <c r="L420" s="645">
        <v>797.2</v>
      </c>
      <c r="M420" s="645">
        <v>863.3</v>
      </c>
      <c r="N420" s="645">
        <v>705.5</v>
      </c>
      <c r="O420" s="645">
        <v>658.8</v>
      </c>
      <c r="P420" s="645"/>
      <c r="Q420" s="645"/>
      <c r="R420" s="645"/>
    </row>
    <row r="421" spans="1:25" s="12" customFormat="1" ht="13">
      <c r="A421" s="406" t="s">
        <v>384</v>
      </c>
      <c r="B421" s="146"/>
      <c r="C421" s="146"/>
      <c r="D421" s="146"/>
      <c r="E421" s="146"/>
      <c r="F421" s="146"/>
      <c r="G421" s="146"/>
      <c r="H421" s="146"/>
      <c r="I421" s="146"/>
      <c r="J421" s="146"/>
      <c r="K421" s="44">
        <v>0.7</v>
      </c>
      <c r="L421" s="146">
        <v>0.7</v>
      </c>
      <c r="M421" s="146">
        <v>0.7</v>
      </c>
      <c r="N421" s="146">
        <v>0.7</v>
      </c>
      <c r="O421" s="146">
        <v>0.7</v>
      </c>
      <c r="P421" s="146"/>
      <c r="Q421" s="146"/>
      <c r="R421" s="146"/>
    </row>
    <row r="422" spans="1:25" s="12" customFormat="1" ht="13">
      <c r="A422" s="406" t="s">
        <v>385</v>
      </c>
      <c r="B422" s="146"/>
      <c r="C422" s="146"/>
      <c r="D422" s="146"/>
      <c r="E422" s="146"/>
      <c r="F422" s="146"/>
      <c r="G422" s="146"/>
      <c r="H422" s="146"/>
      <c r="I422" s="146"/>
      <c r="J422" s="146"/>
      <c r="K422" s="44">
        <v>650</v>
      </c>
      <c r="L422" s="146">
        <v>720</v>
      </c>
      <c r="M422" s="146">
        <v>750</v>
      </c>
      <c r="N422" s="146">
        <v>550</v>
      </c>
      <c r="O422" s="146">
        <v>550</v>
      </c>
      <c r="P422" s="146"/>
      <c r="Q422" s="146"/>
      <c r="R422" s="146"/>
    </row>
    <row r="423" spans="1:25" s="12" customFormat="1" ht="13">
      <c r="A423" s="416" t="s">
        <v>386</v>
      </c>
      <c r="B423" s="146"/>
      <c r="C423" s="146"/>
      <c r="D423" s="146"/>
      <c r="E423" s="146"/>
      <c r="F423" s="146"/>
      <c r="G423" s="146"/>
      <c r="H423" s="146"/>
      <c r="I423" s="146"/>
      <c r="J423" s="146"/>
      <c r="K423" s="44">
        <v>500</v>
      </c>
      <c r="L423" s="146">
        <v>500</v>
      </c>
      <c r="M423" s="146">
        <v>500</v>
      </c>
      <c r="N423" s="146">
        <v>300</v>
      </c>
      <c r="O423" s="146">
        <v>300</v>
      </c>
      <c r="P423" s="146"/>
      <c r="Q423" s="146"/>
      <c r="R423" s="146"/>
    </row>
    <row r="424" spans="1:25" s="12" customFormat="1" ht="13">
      <c r="A424" s="416" t="s">
        <v>387</v>
      </c>
      <c r="B424" s="146"/>
      <c r="C424" s="146"/>
      <c r="D424" s="146"/>
      <c r="E424" s="146"/>
      <c r="F424" s="146"/>
      <c r="G424" s="146"/>
      <c r="H424" s="146"/>
      <c r="I424" s="146"/>
      <c r="J424" s="146"/>
      <c r="K424" s="44">
        <v>150</v>
      </c>
      <c r="L424" s="146">
        <v>100</v>
      </c>
      <c r="M424" s="146">
        <v>100</v>
      </c>
      <c r="N424" s="146">
        <v>100</v>
      </c>
      <c r="O424" s="146">
        <v>100</v>
      </c>
      <c r="P424" s="146"/>
      <c r="Q424" s="146"/>
      <c r="R424" s="146"/>
    </row>
    <row r="425" spans="1:25" s="12" customFormat="1" ht="13" hidden="1">
      <c r="A425" s="416" t="s">
        <v>388</v>
      </c>
      <c r="B425" s="146"/>
      <c r="C425" s="146"/>
      <c r="D425" s="146"/>
      <c r="E425" s="146"/>
      <c r="F425" s="456"/>
      <c r="G425" s="456"/>
      <c r="H425" s="456"/>
      <c r="I425" s="456"/>
      <c r="J425" s="456"/>
      <c r="K425" s="59"/>
      <c r="L425" s="456"/>
      <c r="M425" s="456"/>
      <c r="N425" s="456"/>
      <c r="O425" s="456"/>
      <c r="P425" s="456"/>
      <c r="Q425" s="456"/>
      <c r="R425" s="456"/>
    </row>
    <row r="426" spans="1:25" s="12" customFormat="1" ht="13">
      <c r="A426" s="416" t="s">
        <v>389</v>
      </c>
      <c r="B426" s="146"/>
      <c r="C426" s="146"/>
      <c r="D426" s="146"/>
      <c r="E426" s="146"/>
      <c r="F426" s="146"/>
      <c r="G426" s="146"/>
      <c r="H426" s="146"/>
      <c r="I426" s="146"/>
      <c r="J426" s="146"/>
      <c r="K426" s="44">
        <v>0</v>
      </c>
      <c r="L426" s="146">
        <v>120</v>
      </c>
      <c r="M426" s="146">
        <v>150</v>
      </c>
      <c r="N426" s="146">
        <v>150</v>
      </c>
      <c r="O426" s="146">
        <v>150</v>
      </c>
      <c r="P426" s="146"/>
      <c r="Q426" s="146"/>
      <c r="R426" s="146"/>
    </row>
    <row r="427" spans="1:25" s="12" customFormat="1" ht="13">
      <c r="A427" s="406" t="s">
        <v>390</v>
      </c>
      <c r="B427" s="146"/>
      <c r="C427" s="146"/>
      <c r="D427" s="146"/>
      <c r="E427" s="146"/>
      <c r="F427" s="146"/>
      <c r="G427" s="146"/>
      <c r="H427" s="146"/>
      <c r="I427" s="146"/>
      <c r="J427" s="146"/>
      <c r="K427" s="44">
        <v>53</v>
      </c>
      <c r="L427" s="146">
        <v>76.5</v>
      </c>
      <c r="M427" s="146">
        <v>112.6</v>
      </c>
      <c r="N427" s="146">
        <v>154.80000000000001</v>
      </c>
      <c r="O427" s="146">
        <v>108.1</v>
      </c>
      <c r="P427" s="146"/>
      <c r="Q427" s="146"/>
      <c r="R427" s="146"/>
    </row>
    <row r="428" spans="1:25" s="12" customFormat="1" ht="13">
      <c r="A428" s="416" t="s">
        <v>391</v>
      </c>
      <c r="B428" s="146"/>
      <c r="C428" s="146"/>
      <c r="D428" s="146"/>
      <c r="E428" s="146"/>
      <c r="F428" s="146"/>
      <c r="G428" s="146"/>
      <c r="H428" s="146"/>
      <c r="I428" s="146"/>
      <c r="J428" s="146"/>
      <c r="K428" s="44">
        <v>48.5</v>
      </c>
      <c r="L428" s="146">
        <v>72</v>
      </c>
      <c r="M428" s="146">
        <v>108.1</v>
      </c>
      <c r="N428" s="146">
        <v>150.30000000000001</v>
      </c>
      <c r="O428" s="146">
        <v>108.1</v>
      </c>
      <c r="P428" s="146"/>
      <c r="Q428" s="146"/>
      <c r="R428" s="146"/>
    </row>
    <row r="429" spans="1:25" s="12" customFormat="1" ht="13">
      <c r="A429" s="416" t="s">
        <v>392</v>
      </c>
      <c r="B429" s="146"/>
      <c r="C429" s="146"/>
      <c r="D429" s="146"/>
      <c r="E429" s="146"/>
      <c r="F429" s="146"/>
      <c r="G429" s="146"/>
      <c r="H429" s="146"/>
      <c r="I429" s="146"/>
      <c r="J429" s="146"/>
      <c r="K429" s="44">
        <v>0</v>
      </c>
      <c r="L429" s="146"/>
      <c r="M429" s="146"/>
      <c r="N429" s="146"/>
      <c r="O429" s="146"/>
      <c r="P429" s="146"/>
      <c r="Q429" s="146"/>
      <c r="R429" s="146"/>
    </row>
    <row r="430" spans="1:25" s="12" customFormat="1" ht="13">
      <c r="A430" s="416" t="s">
        <v>393</v>
      </c>
      <c r="B430" s="146"/>
      <c r="C430" s="146"/>
      <c r="D430" s="146"/>
      <c r="E430" s="146"/>
      <c r="F430" s="146"/>
      <c r="G430" s="146"/>
      <c r="H430" s="146"/>
      <c r="I430" s="146"/>
      <c r="J430" s="146"/>
      <c r="K430" s="44">
        <v>4.5</v>
      </c>
      <c r="L430" s="146">
        <v>4.5</v>
      </c>
      <c r="M430" s="146">
        <v>4.5</v>
      </c>
      <c r="N430" s="146">
        <v>4.5</v>
      </c>
      <c r="O430" s="146" t="s">
        <v>320</v>
      </c>
      <c r="P430" s="146"/>
      <c r="Q430" s="146"/>
      <c r="R430" s="146"/>
    </row>
    <row r="431" spans="1:25" s="286" customFormat="1" ht="13">
      <c r="A431" s="406" t="s">
        <v>394</v>
      </c>
      <c r="B431" s="628"/>
      <c r="C431" s="628"/>
      <c r="D431" s="628"/>
      <c r="E431" s="628"/>
      <c r="F431" s="628"/>
      <c r="G431" s="628"/>
      <c r="H431" s="628"/>
      <c r="I431" s="628"/>
      <c r="J431" s="628"/>
      <c r="K431" s="45">
        <v>35</v>
      </c>
      <c r="L431" s="628">
        <v>152.1</v>
      </c>
      <c r="M431" s="628">
        <v>152.1</v>
      </c>
      <c r="N431" s="628">
        <v>160.1</v>
      </c>
      <c r="O431" s="628">
        <v>152.4</v>
      </c>
      <c r="P431" s="628"/>
      <c r="Q431" s="628"/>
      <c r="R431" s="628"/>
    </row>
    <row r="432" spans="1:25" s="12" customFormat="1" ht="13">
      <c r="A432" s="416" t="s">
        <v>395</v>
      </c>
      <c r="B432" s="146"/>
      <c r="C432" s="146"/>
      <c r="D432" s="146"/>
      <c r="E432" s="146"/>
      <c r="F432" s="146"/>
      <c r="G432" s="146"/>
      <c r="H432" s="146"/>
      <c r="I432" s="146"/>
      <c r="J432" s="146"/>
      <c r="K432" s="44">
        <v>4.5999999999999996</v>
      </c>
      <c r="L432" s="146">
        <v>4.7</v>
      </c>
      <c r="M432" s="146">
        <v>4.7</v>
      </c>
      <c r="N432" s="146">
        <v>4.9000000000000004</v>
      </c>
      <c r="O432" s="146">
        <v>5</v>
      </c>
      <c r="P432" s="146"/>
      <c r="Q432" s="146"/>
      <c r="R432" s="146"/>
    </row>
    <row r="433" spans="1:107" s="12" customFormat="1" ht="13">
      <c r="A433" s="416" t="s">
        <v>396</v>
      </c>
      <c r="B433" s="146"/>
      <c r="C433" s="146"/>
      <c r="D433" s="146"/>
      <c r="E433" s="146"/>
      <c r="F433" s="146"/>
      <c r="G433" s="146"/>
      <c r="H433" s="146"/>
      <c r="I433" s="146"/>
      <c r="J433" s="146"/>
      <c r="K433" s="44">
        <v>30.4</v>
      </c>
      <c r="L433" s="146">
        <v>31.4</v>
      </c>
      <c r="M433" s="146">
        <v>31.4</v>
      </c>
      <c r="N433" s="146">
        <v>31.4</v>
      </c>
      <c r="O433" s="146"/>
      <c r="P433" s="146"/>
      <c r="Q433" s="146"/>
      <c r="R433" s="146"/>
    </row>
    <row r="434" spans="1:107" s="12" customFormat="1" ht="13">
      <c r="A434" s="416" t="s">
        <v>416</v>
      </c>
      <c r="B434" s="146"/>
      <c r="C434" s="146"/>
      <c r="D434" s="146"/>
      <c r="E434" s="146"/>
      <c r="F434" s="146"/>
      <c r="G434" s="146"/>
      <c r="H434" s="146"/>
      <c r="I434" s="146"/>
      <c r="J434" s="146"/>
      <c r="K434" s="44"/>
      <c r="L434" s="146"/>
      <c r="M434" s="146"/>
      <c r="N434" s="146"/>
      <c r="O434" s="146"/>
      <c r="P434" s="146"/>
      <c r="Q434" s="146"/>
      <c r="R434" s="146"/>
    </row>
    <row r="435" spans="1:107" s="286" customFormat="1" ht="13">
      <c r="A435" s="406" t="s">
        <v>397</v>
      </c>
      <c r="B435" s="628"/>
      <c r="C435" s="628"/>
      <c r="D435" s="628"/>
      <c r="E435" s="628"/>
      <c r="F435" s="628"/>
      <c r="G435" s="628"/>
      <c r="H435" s="628"/>
      <c r="I435" s="628"/>
      <c r="J435" s="628"/>
      <c r="K435" s="45">
        <v>1.8</v>
      </c>
      <c r="L435" s="628">
        <v>1.8</v>
      </c>
      <c r="M435" s="628">
        <v>1.8</v>
      </c>
      <c r="N435" s="628">
        <v>1.8</v>
      </c>
      <c r="O435" s="628">
        <v>1.8</v>
      </c>
      <c r="P435" s="628"/>
      <c r="Q435" s="628"/>
      <c r="R435" s="628"/>
    </row>
    <row r="436" spans="1:107" s="286" customFormat="1" ht="13">
      <c r="A436" s="406" t="s">
        <v>398</v>
      </c>
      <c r="B436" s="628"/>
      <c r="C436" s="628"/>
      <c r="D436" s="628"/>
      <c r="E436" s="628"/>
      <c r="F436" s="628"/>
      <c r="G436" s="628"/>
      <c r="H436" s="628"/>
      <c r="I436" s="628"/>
      <c r="J436" s="628"/>
      <c r="K436" s="45">
        <v>136.5</v>
      </c>
      <c r="L436" s="628">
        <v>471.7</v>
      </c>
      <c r="M436" s="628">
        <v>492.8</v>
      </c>
      <c r="N436" s="628">
        <v>506.7</v>
      </c>
      <c r="O436" s="628">
        <v>506.7</v>
      </c>
      <c r="P436" s="628"/>
      <c r="Q436" s="628"/>
      <c r="R436" s="628"/>
    </row>
    <row r="437" spans="1:107" s="12" customFormat="1" ht="13" hidden="1">
      <c r="A437" s="409" t="s">
        <v>417</v>
      </c>
      <c r="B437" s="146"/>
      <c r="C437" s="146"/>
      <c r="D437" s="146"/>
      <c r="E437" s="146"/>
      <c r="F437" s="146"/>
      <c r="G437" s="146"/>
      <c r="H437" s="146"/>
      <c r="I437" s="146"/>
      <c r="J437" s="146"/>
      <c r="K437" s="44"/>
      <c r="L437" s="146"/>
      <c r="M437" s="146"/>
      <c r="N437" s="146"/>
      <c r="O437" s="146"/>
      <c r="P437" s="146"/>
      <c r="Q437" s="146"/>
      <c r="R437" s="146"/>
    </row>
    <row r="438" spans="1:107" s="286" customFormat="1" ht="13" hidden="1">
      <c r="A438" s="406" t="s">
        <v>399</v>
      </c>
      <c r="B438" s="628"/>
      <c r="C438" s="628"/>
      <c r="D438" s="628"/>
      <c r="E438" s="628"/>
      <c r="F438" s="628"/>
      <c r="G438" s="628"/>
      <c r="H438" s="628"/>
      <c r="I438" s="628"/>
      <c r="J438" s="628"/>
      <c r="K438" s="45"/>
      <c r="L438" s="628"/>
      <c r="M438" s="628"/>
      <c r="N438" s="628"/>
      <c r="O438" s="628"/>
      <c r="P438" s="628"/>
      <c r="Q438" s="628"/>
      <c r="R438" s="628"/>
    </row>
    <row r="439" spans="1:107" s="12" customFormat="1" ht="13">
      <c r="A439" s="416" t="s">
        <v>400</v>
      </c>
      <c r="B439" s="146"/>
      <c r="C439" s="146"/>
      <c r="D439" s="146"/>
      <c r="E439" s="146"/>
      <c r="F439" s="146"/>
      <c r="G439" s="146"/>
      <c r="H439" s="146"/>
      <c r="I439" s="146"/>
      <c r="J439" s="146"/>
      <c r="K439" s="44"/>
      <c r="L439" s="146"/>
      <c r="M439" s="146"/>
      <c r="N439" s="146"/>
      <c r="O439" s="146"/>
      <c r="P439" s="146"/>
      <c r="Q439" s="146"/>
      <c r="R439" s="146"/>
    </row>
    <row r="440" spans="1:107" s="12" customFormat="1" ht="13">
      <c r="A440" s="416" t="s">
        <v>401</v>
      </c>
      <c r="B440" s="146"/>
      <c r="C440" s="146"/>
      <c r="D440" s="146"/>
      <c r="E440" s="146"/>
      <c r="F440" s="146"/>
      <c r="G440" s="146"/>
      <c r="H440" s="146"/>
      <c r="I440" s="146"/>
      <c r="J440" s="146"/>
      <c r="K440" s="44"/>
      <c r="L440" s="146"/>
      <c r="M440" s="146"/>
      <c r="N440" s="146"/>
      <c r="O440" s="146"/>
      <c r="P440" s="146"/>
      <c r="Q440" s="146"/>
      <c r="R440" s="146"/>
    </row>
    <row r="441" spans="1:107" s="12" customFormat="1" ht="13">
      <c r="A441" s="416" t="s">
        <v>418</v>
      </c>
      <c r="B441" s="146"/>
      <c r="C441" s="146"/>
      <c r="D441" s="146"/>
      <c r="E441" s="146"/>
      <c r="F441" s="146"/>
      <c r="G441" s="146"/>
      <c r="H441" s="146"/>
      <c r="I441" s="146"/>
      <c r="J441" s="146"/>
      <c r="K441" s="44"/>
      <c r="L441" s="146"/>
      <c r="M441" s="146"/>
      <c r="N441" s="146"/>
      <c r="O441" s="146"/>
      <c r="P441" s="146"/>
      <c r="Q441" s="146"/>
      <c r="R441" s="146"/>
    </row>
    <row r="442" spans="1:107" s="286" customFormat="1" ht="13">
      <c r="A442" s="686" t="s">
        <v>404</v>
      </c>
      <c r="B442" s="687"/>
      <c r="C442" s="687"/>
      <c r="D442" s="687"/>
      <c r="E442" s="687"/>
      <c r="F442" s="687"/>
      <c r="G442" s="687"/>
      <c r="H442" s="687"/>
      <c r="I442" s="687"/>
      <c r="J442" s="687"/>
      <c r="K442" s="45"/>
      <c r="L442" s="687"/>
      <c r="M442" s="687"/>
      <c r="N442" s="687"/>
      <c r="O442" s="687"/>
      <c r="P442" s="687"/>
      <c r="Q442" s="687"/>
      <c r="R442" s="687"/>
    </row>
    <row r="443" spans="1:107" s="5" customFormat="1" ht="13">
      <c r="A443" s="136"/>
      <c r="B443" s="45"/>
      <c r="C443" s="45"/>
      <c r="D443" s="45"/>
      <c r="E443" s="45"/>
      <c r="F443" s="45"/>
      <c r="G443" s="45"/>
      <c r="H443" s="45"/>
      <c r="I443" s="45"/>
      <c r="J443" s="579"/>
      <c r="K443" s="579"/>
      <c r="L443" s="579"/>
      <c r="M443" s="45"/>
      <c r="N443" s="45"/>
      <c r="O443" s="45"/>
      <c r="P443" s="45"/>
      <c r="Q443" s="45"/>
      <c r="R443" s="45"/>
    </row>
    <row r="444" spans="1:107" s="5" customFormat="1" ht="20">
      <c r="A444" s="369" t="s">
        <v>290</v>
      </c>
      <c r="B444" s="45"/>
      <c r="C444" s="45"/>
      <c r="D444" s="45"/>
      <c r="E444" s="45"/>
      <c r="F444" s="45"/>
      <c r="G444" s="45"/>
      <c r="H444" s="45"/>
      <c r="I444" s="45"/>
      <c r="J444" s="45"/>
      <c r="K444" s="45"/>
      <c r="L444" s="45"/>
      <c r="M444" s="45"/>
      <c r="N444" s="45"/>
      <c r="O444" s="45"/>
      <c r="P444" s="45"/>
      <c r="Q444" s="45"/>
      <c r="R444" s="45"/>
    </row>
    <row r="445" spans="1:107" s="5" customFormat="1" ht="15.5">
      <c r="A445" s="613" t="s">
        <v>303</v>
      </c>
      <c r="B445" s="45"/>
      <c r="C445" s="45"/>
      <c r="D445" s="45"/>
      <c r="E445" s="45"/>
      <c r="F445" s="45"/>
      <c r="G445" s="45"/>
      <c r="H445" s="45"/>
      <c r="I445" s="45"/>
      <c r="J445" s="45"/>
      <c r="K445" s="45"/>
      <c r="L445" s="45"/>
      <c r="M445" s="45"/>
      <c r="N445" s="45"/>
      <c r="O445" s="45"/>
      <c r="P445" s="45"/>
      <c r="Q445" s="45"/>
      <c r="R445" s="45"/>
    </row>
    <row r="446" spans="1:107" s="5" customFormat="1" ht="15.5">
      <c r="A446" s="614" t="s">
        <v>304</v>
      </c>
      <c r="B446" s="45"/>
      <c r="C446" s="45"/>
      <c r="D446" s="45"/>
      <c r="E446" s="45"/>
      <c r="F446" s="45"/>
      <c r="G446" s="45"/>
      <c r="H446" s="45"/>
      <c r="I446" s="45"/>
      <c r="J446" s="45"/>
      <c r="K446" s="45"/>
      <c r="L446" s="45"/>
      <c r="M446" s="45"/>
      <c r="N446" s="45"/>
      <c r="O446" s="45"/>
      <c r="P446" s="45"/>
      <c r="Q446" s="45"/>
      <c r="R446" s="45"/>
    </row>
    <row r="447" spans="1:107" s="12" customFormat="1">
      <c r="A447" s="409" t="s">
        <v>305</v>
      </c>
      <c r="B447" s="141"/>
      <c r="C447" s="141"/>
      <c r="D447" s="141"/>
      <c r="E447" s="141"/>
      <c r="F447" s="141"/>
      <c r="G447" s="615"/>
      <c r="H447" s="615"/>
      <c r="I447" s="615"/>
      <c r="J447" s="615"/>
      <c r="K447" s="737"/>
      <c r="L447" s="615"/>
      <c r="M447" s="615"/>
      <c r="N447" s="615"/>
      <c r="O447" s="615"/>
      <c r="P447" s="615"/>
      <c r="Q447" s="615"/>
      <c r="R447" s="615"/>
    </row>
    <row r="448" spans="1:107" s="638" customFormat="1" ht="13">
      <c r="A448" s="411" t="s">
        <v>308</v>
      </c>
      <c r="B448" s="164"/>
      <c r="C448" s="164"/>
      <c r="D448" s="164"/>
      <c r="E448" s="164"/>
      <c r="F448" s="164"/>
      <c r="G448" s="164"/>
      <c r="H448" s="164"/>
      <c r="I448" s="164">
        <v>13022.4</v>
      </c>
      <c r="J448" s="164">
        <v>14095.4</v>
      </c>
      <c r="K448" s="43">
        <v>15060.8</v>
      </c>
      <c r="L448" s="164">
        <v>16460.599999999999</v>
      </c>
      <c r="M448" s="164">
        <v>17724.400000000001</v>
      </c>
      <c r="N448" s="164">
        <v>18833.900000000001</v>
      </c>
      <c r="O448" s="164"/>
      <c r="P448" s="164"/>
      <c r="Q448" s="164"/>
      <c r="R448" s="164"/>
      <c r="S448" s="286"/>
      <c r="T448" s="286"/>
      <c r="U448" s="286"/>
      <c r="V448" s="286"/>
      <c r="W448" s="286"/>
      <c r="X448" s="286"/>
      <c r="Y448" s="286"/>
      <c r="Z448" s="286"/>
      <c r="AA448" s="286"/>
      <c r="AB448" s="286"/>
      <c r="AC448" s="286"/>
      <c r="AD448" s="286"/>
      <c r="AE448" s="286"/>
      <c r="AF448" s="286"/>
      <c r="AG448" s="286"/>
      <c r="AH448" s="286"/>
      <c r="AI448" s="286"/>
      <c r="AJ448" s="286"/>
      <c r="AK448" s="286"/>
      <c r="AL448" s="286"/>
      <c r="AM448" s="286"/>
      <c r="AN448" s="286"/>
      <c r="AO448" s="286"/>
      <c r="AP448" s="286"/>
      <c r="AQ448" s="286"/>
      <c r="AR448" s="286"/>
      <c r="AS448" s="286"/>
      <c r="AT448" s="286"/>
      <c r="AU448" s="286"/>
      <c r="AV448" s="286"/>
      <c r="AW448" s="286"/>
      <c r="AX448" s="286"/>
      <c r="AY448" s="286"/>
      <c r="AZ448" s="286"/>
      <c r="BA448" s="286"/>
      <c r="BB448" s="286"/>
      <c r="BC448" s="286"/>
      <c r="BD448" s="286"/>
      <c r="BE448" s="286"/>
      <c r="BF448" s="286"/>
      <c r="BG448" s="286"/>
      <c r="BH448" s="286"/>
      <c r="BI448" s="286"/>
      <c r="BJ448" s="286"/>
      <c r="BK448" s="286"/>
      <c r="BL448" s="286"/>
      <c r="BM448" s="286"/>
      <c r="BN448" s="286"/>
      <c r="BO448" s="286"/>
      <c r="BP448" s="286"/>
      <c r="BQ448" s="286"/>
      <c r="BR448" s="286"/>
      <c r="BS448" s="286"/>
      <c r="BT448" s="286"/>
      <c r="BU448" s="286"/>
      <c r="BV448" s="286"/>
      <c r="BW448" s="286"/>
      <c r="BX448" s="286"/>
      <c r="BY448" s="286"/>
      <c r="BZ448" s="286"/>
      <c r="CA448" s="286"/>
      <c r="CB448" s="286"/>
      <c r="CC448" s="286"/>
      <c r="CD448" s="286"/>
      <c r="CE448" s="286"/>
      <c r="CF448" s="286"/>
      <c r="CG448" s="286"/>
      <c r="CH448" s="286"/>
      <c r="CI448" s="286"/>
      <c r="CJ448" s="286"/>
      <c r="CK448" s="286"/>
      <c r="CL448" s="286"/>
      <c r="CM448" s="286"/>
      <c r="CN448" s="286"/>
      <c r="CO448" s="286"/>
      <c r="CP448" s="286"/>
      <c r="CQ448" s="286"/>
      <c r="CR448" s="286"/>
      <c r="CS448" s="286"/>
      <c r="CT448" s="286"/>
      <c r="CU448" s="286"/>
      <c r="CV448" s="286"/>
      <c r="CW448" s="286"/>
      <c r="CX448" s="286"/>
      <c r="CY448" s="286"/>
      <c r="CZ448" s="286"/>
      <c r="DA448" s="286"/>
      <c r="DB448" s="286"/>
      <c r="DC448" s="286"/>
    </row>
    <row r="449" spans="1:107" s="12" customFormat="1">
      <c r="A449" s="409"/>
      <c r="B449" s="146"/>
      <c r="C449" s="146"/>
      <c r="D449" s="146"/>
      <c r="E449" s="149"/>
      <c r="F449" s="149"/>
      <c r="G449" s="149"/>
      <c r="H449" s="149"/>
      <c r="I449" s="149"/>
      <c r="J449" s="149"/>
      <c r="K449" s="333"/>
      <c r="L449" s="149"/>
      <c r="M449" s="149"/>
      <c r="N449" s="149"/>
      <c r="O449" s="149"/>
      <c r="P449" s="149"/>
      <c r="Q449" s="149"/>
      <c r="R449" s="149"/>
    </row>
    <row r="450" spans="1:107" s="638" customFormat="1" ht="13">
      <c r="A450" s="411" t="s">
        <v>309</v>
      </c>
      <c r="B450" s="164"/>
      <c r="C450" s="164"/>
      <c r="D450" s="164"/>
      <c r="E450" s="164"/>
      <c r="F450" s="164"/>
      <c r="G450" s="164"/>
      <c r="H450" s="164"/>
      <c r="I450" s="164">
        <v>10447.700000000001</v>
      </c>
      <c r="J450" s="164">
        <v>11161.5</v>
      </c>
      <c r="K450" s="43">
        <v>12102.9</v>
      </c>
      <c r="L450" s="164">
        <v>13393.3</v>
      </c>
      <c r="M450" s="164">
        <v>14623.2</v>
      </c>
      <c r="N450" s="164">
        <v>15604.9</v>
      </c>
      <c r="O450" s="164"/>
      <c r="P450" s="164"/>
      <c r="Q450" s="164"/>
      <c r="R450" s="164"/>
      <c r="S450" s="286"/>
      <c r="T450" s="286"/>
      <c r="U450" s="286"/>
      <c r="V450" s="286"/>
      <c r="W450" s="286"/>
      <c r="X450" s="286"/>
      <c r="Y450" s="286"/>
      <c r="Z450" s="286"/>
      <c r="AA450" s="286"/>
      <c r="AB450" s="286"/>
      <c r="AC450" s="286"/>
      <c r="AD450" s="286"/>
      <c r="AE450" s="286"/>
      <c r="AF450" s="286"/>
      <c r="AG450" s="286"/>
      <c r="AH450" s="286"/>
      <c r="AI450" s="286"/>
      <c r="AJ450" s="286"/>
      <c r="AK450" s="286"/>
      <c r="AL450" s="286"/>
      <c r="AM450" s="286"/>
      <c r="AN450" s="286"/>
      <c r="AO450" s="286"/>
      <c r="AP450" s="286"/>
      <c r="AQ450" s="286"/>
      <c r="AR450" s="286"/>
      <c r="AS450" s="286"/>
      <c r="AT450" s="286"/>
      <c r="AU450" s="286"/>
      <c r="AV450" s="286"/>
      <c r="AW450" s="286"/>
      <c r="AX450" s="286"/>
      <c r="AY450" s="286"/>
      <c r="AZ450" s="286"/>
      <c r="BA450" s="286"/>
      <c r="BB450" s="286"/>
      <c r="BC450" s="286"/>
      <c r="BD450" s="286"/>
      <c r="BE450" s="286"/>
      <c r="BF450" s="286"/>
      <c r="BG450" s="286"/>
      <c r="BH450" s="286"/>
      <c r="BI450" s="286"/>
      <c r="BJ450" s="286"/>
      <c r="BK450" s="286"/>
      <c r="BL450" s="286"/>
      <c r="BM450" s="286"/>
      <c r="BN450" s="286"/>
      <c r="BO450" s="286"/>
      <c r="BP450" s="286"/>
      <c r="BQ450" s="286"/>
      <c r="BR450" s="286"/>
      <c r="BS450" s="286"/>
      <c r="BT450" s="286"/>
      <c r="BU450" s="286"/>
      <c r="BV450" s="286"/>
      <c r="BW450" s="286"/>
      <c r="BX450" s="286"/>
      <c r="BY450" s="286"/>
      <c r="BZ450" s="286"/>
      <c r="CA450" s="286"/>
      <c r="CB450" s="286"/>
      <c r="CC450" s="286"/>
      <c r="CD450" s="286"/>
      <c r="CE450" s="286"/>
      <c r="CF450" s="286"/>
      <c r="CG450" s="286"/>
      <c r="CH450" s="286"/>
      <c r="CI450" s="286"/>
      <c r="CJ450" s="286"/>
      <c r="CK450" s="286"/>
      <c r="CL450" s="286"/>
      <c r="CM450" s="286"/>
      <c r="CN450" s="286"/>
      <c r="CO450" s="286"/>
      <c r="CP450" s="286"/>
      <c r="CQ450" s="286"/>
      <c r="CR450" s="286"/>
      <c r="CS450" s="286"/>
      <c r="CT450" s="286"/>
      <c r="CU450" s="286"/>
      <c r="CV450" s="286"/>
      <c r="CW450" s="286"/>
      <c r="CX450" s="286"/>
      <c r="CY450" s="286"/>
      <c r="CZ450" s="286"/>
      <c r="DA450" s="286"/>
      <c r="DB450" s="286"/>
      <c r="DC450" s="286"/>
    </row>
    <row r="451" spans="1:107" s="12" customFormat="1">
      <c r="A451" s="409"/>
      <c r="B451" s="146"/>
      <c r="C451" s="146"/>
      <c r="D451" s="146"/>
      <c r="E451" s="149"/>
      <c r="F451" s="149"/>
      <c r="G451" s="149"/>
      <c r="H451" s="149"/>
      <c r="I451" s="149"/>
      <c r="J451" s="149"/>
      <c r="K451" s="333"/>
      <c r="L451" s="149"/>
      <c r="M451" s="149"/>
      <c r="N451" s="149"/>
      <c r="O451" s="149"/>
      <c r="P451" s="149"/>
      <c r="Q451" s="149"/>
      <c r="R451" s="149"/>
    </row>
    <row r="452" spans="1:107" s="638" customFormat="1" ht="13">
      <c r="A452" s="413" t="s">
        <v>310</v>
      </c>
      <c r="B452" s="455"/>
      <c r="C452" s="455"/>
      <c r="D452" s="455"/>
      <c r="E452" s="164"/>
      <c r="F452" s="164"/>
      <c r="G452" s="164"/>
      <c r="H452" s="164"/>
      <c r="I452" s="164">
        <v>5983.4</v>
      </c>
      <c r="J452" s="164">
        <v>6243.8</v>
      </c>
      <c r="K452" s="43">
        <v>7078.7</v>
      </c>
      <c r="L452" s="164">
        <v>7762</v>
      </c>
      <c r="M452" s="164">
        <v>8433.5</v>
      </c>
      <c r="N452" s="164">
        <v>9039.7999999999993</v>
      </c>
      <c r="O452" s="164"/>
      <c r="P452" s="164"/>
      <c r="Q452" s="164"/>
      <c r="R452" s="164"/>
      <c r="S452" s="381"/>
      <c r="T452" s="381"/>
      <c r="U452" s="286"/>
      <c r="V452" s="286"/>
      <c r="W452" s="286"/>
      <c r="X452" s="286"/>
      <c r="Y452" s="286"/>
      <c r="Z452" s="286"/>
      <c r="AA452" s="286"/>
      <c r="AB452" s="286"/>
      <c r="AC452" s="286"/>
      <c r="AD452" s="286"/>
      <c r="AE452" s="286"/>
      <c r="AF452" s="286"/>
      <c r="AG452" s="286"/>
      <c r="AH452" s="286"/>
      <c r="AI452" s="286"/>
      <c r="AJ452" s="286"/>
      <c r="AK452" s="286"/>
      <c r="AL452" s="286"/>
      <c r="AM452" s="286"/>
      <c r="AN452" s="286"/>
      <c r="AO452" s="286"/>
      <c r="AP452" s="286"/>
      <c r="AQ452" s="286"/>
      <c r="AR452" s="286"/>
      <c r="AS452" s="286"/>
      <c r="AT452" s="286"/>
      <c r="AU452" s="286"/>
      <c r="AV452" s="286"/>
      <c r="AW452" s="286"/>
      <c r="AX452" s="286"/>
      <c r="AY452" s="286"/>
      <c r="AZ452" s="286"/>
      <c r="BA452" s="286"/>
      <c r="BB452" s="286"/>
      <c r="BC452" s="286"/>
      <c r="BD452" s="286"/>
      <c r="BE452" s="286"/>
      <c r="BF452" s="286"/>
      <c r="BG452" s="286"/>
      <c r="BH452" s="286"/>
      <c r="BI452" s="286"/>
      <c r="BJ452" s="286"/>
      <c r="BK452" s="286"/>
      <c r="BL452" s="286"/>
      <c r="BM452" s="286"/>
      <c r="BN452" s="286"/>
      <c r="BO452" s="286"/>
      <c r="BP452" s="286"/>
      <c r="BQ452" s="286"/>
      <c r="BR452" s="286"/>
      <c r="BS452" s="286"/>
      <c r="BT452" s="286"/>
      <c r="BU452" s="286"/>
      <c r="BV452" s="286"/>
      <c r="BW452" s="286"/>
      <c r="BX452" s="286"/>
      <c r="BY452" s="286"/>
      <c r="BZ452" s="286"/>
      <c r="CA452" s="286"/>
      <c r="CB452" s="286"/>
      <c r="CC452" s="286"/>
      <c r="CD452" s="286"/>
      <c r="CE452" s="286"/>
      <c r="CF452" s="286"/>
      <c r="CG452" s="286"/>
      <c r="CH452" s="286"/>
      <c r="CI452" s="286"/>
      <c r="CJ452" s="286"/>
      <c r="CK452" s="286"/>
      <c r="CL452" s="286"/>
      <c r="CM452" s="286"/>
      <c r="CN452" s="286"/>
      <c r="CO452" s="286"/>
      <c r="CP452" s="286"/>
      <c r="CQ452" s="286"/>
      <c r="CR452" s="286"/>
      <c r="CS452" s="286"/>
      <c r="CT452" s="286"/>
      <c r="CU452" s="286"/>
      <c r="CV452" s="286"/>
      <c r="CW452" s="286"/>
      <c r="CX452" s="286"/>
      <c r="CY452" s="286"/>
      <c r="CZ452" s="286"/>
      <c r="DA452" s="286"/>
      <c r="DB452" s="286"/>
      <c r="DC452" s="286"/>
    </row>
    <row r="453" spans="1:107" s="286" customFormat="1" ht="13">
      <c r="A453" s="389" t="s">
        <v>311</v>
      </c>
      <c r="B453" s="163"/>
      <c r="C453" s="163"/>
      <c r="D453" s="163"/>
      <c r="E453" s="617"/>
      <c r="F453" s="617"/>
      <c r="G453" s="617"/>
      <c r="H453" s="617"/>
      <c r="I453" s="617">
        <v>2949.6</v>
      </c>
      <c r="J453" s="146">
        <v>3215</v>
      </c>
      <c r="K453" s="44">
        <v>3813.7</v>
      </c>
      <c r="L453" s="617">
        <v>4232.8</v>
      </c>
      <c r="M453" s="617">
        <v>4657.7</v>
      </c>
      <c r="N453" s="617">
        <v>5057.3</v>
      </c>
      <c r="O453" s="617"/>
      <c r="P453" s="617"/>
      <c r="Q453" s="617"/>
      <c r="R453" s="617"/>
      <c r="S453" s="381"/>
      <c r="T453" s="381"/>
    </row>
    <row r="454" spans="1:107" s="12" customFormat="1" ht="13">
      <c r="A454" s="416" t="s">
        <v>312</v>
      </c>
      <c r="B454" s="146"/>
      <c r="C454" s="146"/>
      <c r="D454" s="146"/>
      <c r="E454" s="146"/>
      <c r="F454" s="146"/>
      <c r="G454" s="146"/>
      <c r="H454" s="146"/>
      <c r="I454" s="146">
        <v>2949.6</v>
      </c>
      <c r="J454" s="146">
        <v>3215</v>
      </c>
      <c r="K454" s="44">
        <v>3813.7</v>
      </c>
      <c r="L454" s="146">
        <v>4232.8</v>
      </c>
      <c r="M454" s="146">
        <v>4657.7</v>
      </c>
      <c r="N454" s="146">
        <v>5057.3</v>
      </c>
      <c r="O454" s="146"/>
      <c r="P454" s="146"/>
      <c r="Q454" s="146"/>
      <c r="R454" s="146"/>
    </row>
    <row r="455" spans="1:107" s="286" customFormat="1" ht="13">
      <c r="A455" s="409" t="s">
        <v>313</v>
      </c>
      <c r="B455" s="146"/>
      <c r="C455" s="146"/>
      <c r="D455" s="146"/>
      <c r="E455" s="146"/>
      <c r="F455" s="146"/>
      <c r="G455" s="146"/>
      <c r="H455" s="146"/>
      <c r="I455" s="146">
        <v>2691.3</v>
      </c>
      <c r="J455" s="146">
        <v>2657.3</v>
      </c>
      <c r="K455" s="44">
        <v>2949.7</v>
      </c>
      <c r="L455" s="146">
        <v>3180.4</v>
      </c>
      <c r="M455" s="146">
        <v>3396.2</v>
      </c>
      <c r="N455" s="146">
        <v>3586</v>
      </c>
      <c r="O455" s="146"/>
      <c r="P455" s="146"/>
      <c r="Q455" s="146"/>
      <c r="R455" s="146"/>
    </row>
    <row r="456" spans="1:107" s="12" customFormat="1" ht="13">
      <c r="A456" s="416" t="s">
        <v>314</v>
      </c>
      <c r="B456" s="146"/>
      <c r="C456" s="146"/>
      <c r="D456" s="146"/>
      <c r="E456" s="146"/>
      <c r="F456" s="146"/>
      <c r="G456" s="146"/>
      <c r="H456" s="146"/>
      <c r="I456" s="146">
        <v>1887.6</v>
      </c>
      <c r="J456" s="146">
        <v>2085.4</v>
      </c>
      <c r="K456" s="44">
        <v>2339.1999999999998</v>
      </c>
      <c r="L456" s="146">
        <v>2534.8000000000002</v>
      </c>
      <c r="M456" s="146">
        <v>2729.6</v>
      </c>
      <c r="N456" s="146">
        <v>2904.9</v>
      </c>
      <c r="O456" s="146"/>
      <c r="P456" s="146"/>
      <c r="Q456" s="146"/>
      <c r="R456" s="146"/>
    </row>
    <row r="457" spans="1:107" s="12" customFormat="1" ht="13">
      <c r="A457" s="416" t="s">
        <v>315</v>
      </c>
      <c r="B457" s="146"/>
      <c r="C457" s="146"/>
      <c r="D457" s="146"/>
      <c r="E457" s="146"/>
      <c r="F457" s="146"/>
      <c r="G457" s="146"/>
      <c r="H457" s="146"/>
      <c r="I457" s="146">
        <v>759</v>
      </c>
      <c r="J457" s="146">
        <v>522.5</v>
      </c>
      <c r="K457" s="44">
        <v>553.5</v>
      </c>
      <c r="L457" s="146">
        <v>583.5</v>
      </c>
      <c r="M457" s="146">
        <v>599.20000000000005</v>
      </c>
      <c r="N457" s="146">
        <v>609.20000000000005</v>
      </c>
      <c r="O457" s="146"/>
      <c r="P457" s="146"/>
      <c r="Q457" s="146"/>
      <c r="R457" s="146"/>
    </row>
    <row r="458" spans="1:107" s="12" customFormat="1" ht="13">
      <c r="A458" s="416" t="s">
        <v>316</v>
      </c>
      <c r="B458" s="146"/>
      <c r="C458" s="146"/>
      <c r="D458" s="146"/>
      <c r="E458" s="146"/>
      <c r="F458" s="146"/>
      <c r="G458" s="146"/>
      <c r="H458" s="146"/>
      <c r="I458" s="146">
        <v>26.83</v>
      </c>
      <c r="J458" s="146">
        <v>29.6</v>
      </c>
      <c r="K458" s="44">
        <v>33.200000000000003</v>
      </c>
      <c r="L458" s="146">
        <v>36.299999999999997</v>
      </c>
      <c r="M458" s="146">
        <v>39.4</v>
      </c>
      <c r="N458" s="146">
        <v>42</v>
      </c>
      <c r="O458" s="146"/>
      <c r="P458" s="146"/>
      <c r="Q458" s="146"/>
      <c r="R458" s="146"/>
    </row>
    <row r="459" spans="1:107" s="12" customFormat="1" ht="13">
      <c r="A459" s="416" t="s">
        <v>317</v>
      </c>
      <c r="B459" s="146"/>
      <c r="C459" s="146"/>
      <c r="D459" s="146"/>
      <c r="E459" s="146"/>
      <c r="F459" s="146"/>
      <c r="G459" s="146"/>
      <c r="H459" s="146"/>
      <c r="I459" s="146">
        <v>17.89</v>
      </c>
      <c r="J459" s="146">
        <v>19.8</v>
      </c>
      <c r="K459" s="44">
        <v>23.72</v>
      </c>
      <c r="L459" s="146">
        <v>25.8</v>
      </c>
      <c r="M459" s="146">
        <v>28</v>
      </c>
      <c r="N459" s="146">
        <v>29.9</v>
      </c>
      <c r="O459" s="146"/>
      <c r="P459" s="146"/>
      <c r="Q459" s="146"/>
      <c r="R459" s="146"/>
    </row>
    <row r="460" spans="1:107" s="286" customFormat="1" ht="13">
      <c r="A460" s="409" t="s">
        <v>318</v>
      </c>
      <c r="B460" s="146"/>
      <c r="C460" s="146"/>
      <c r="D460" s="146"/>
      <c r="E460" s="146"/>
      <c r="F460" s="146"/>
      <c r="G460" s="146"/>
      <c r="H460" s="146"/>
      <c r="I460" s="146">
        <v>342.6</v>
      </c>
      <c r="J460" s="146">
        <v>371.4</v>
      </c>
      <c r="K460" s="44">
        <v>315.3</v>
      </c>
      <c r="L460" s="146">
        <v>348.8</v>
      </c>
      <c r="M460" s="146">
        <v>379.6</v>
      </c>
      <c r="N460" s="146">
        <v>396.5</v>
      </c>
      <c r="O460" s="146"/>
      <c r="P460" s="146"/>
      <c r="Q460" s="146"/>
      <c r="R460" s="146"/>
    </row>
    <row r="461" spans="1:107" s="12" customFormat="1" ht="13">
      <c r="A461" s="416" t="s">
        <v>319</v>
      </c>
      <c r="B461" s="146"/>
      <c r="C461" s="146"/>
      <c r="D461" s="146"/>
      <c r="E461" s="456"/>
      <c r="F461" s="141"/>
      <c r="G461" s="141"/>
      <c r="H461" s="141"/>
      <c r="I461" s="141">
        <v>0</v>
      </c>
      <c r="J461" s="141">
        <v>0</v>
      </c>
      <c r="K461" s="38">
        <v>0</v>
      </c>
      <c r="L461" s="141">
        <v>0</v>
      </c>
      <c r="M461" s="141">
        <v>0</v>
      </c>
      <c r="N461" s="141">
        <v>0</v>
      </c>
      <c r="O461" s="141"/>
      <c r="P461" s="141"/>
      <c r="Q461" s="141"/>
      <c r="R461" s="141"/>
    </row>
    <row r="462" spans="1:107" s="12" customFormat="1" ht="13">
      <c r="A462" s="416" t="s">
        <v>321</v>
      </c>
      <c r="B462" s="146"/>
      <c r="C462" s="146"/>
      <c r="D462" s="146"/>
      <c r="E462" s="146"/>
      <c r="F462" s="456"/>
      <c r="G462" s="456"/>
      <c r="H462" s="456"/>
      <c r="I462" s="456">
        <v>219.8</v>
      </c>
      <c r="J462" s="456">
        <v>241</v>
      </c>
      <c r="K462" s="59">
        <v>177.3</v>
      </c>
      <c r="L462" s="456">
        <v>193.3</v>
      </c>
      <c r="M462" s="456">
        <v>210.7</v>
      </c>
      <c r="N462" s="456">
        <v>227.6</v>
      </c>
      <c r="O462" s="456"/>
      <c r="P462" s="456"/>
      <c r="Q462" s="456"/>
      <c r="R462" s="456"/>
    </row>
    <row r="463" spans="1:107" s="12" customFormat="1" ht="13">
      <c r="A463" s="416" t="s">
        <v>323</v>
      </c>
      <c r="B463" s="146"/>
      <c r="C463" s="146"/>
      <c r="D463" s="146"/>
      <c r="E463" s="146"/>
      <c r="F463" s="146"/>
      <c r="G463" s="146"/>
      <c r="H463" s="146"/>
      <c r="I463" s="146">
        <v>86.9</v>
      </c>
      <c r="J463" s="146">
        <v>97.3</v>
      </c>
      <c r="K463" s="44">
        <v>137.80000000000001</v>
      </c>
      <c r="L463" s="146">
        <v>155.19999999999999</v>
      </c>
      <c r="M463" s="146">
        <v>168.7</v>
      </c>
      <c r="N463" s="146">
        <v>168.7</v>
      </c>
      <c r="O463" s="146"/>
      <c r="P463" s="146"/>
      <c r="Q463" s="146"/>
      <c r="R463" s="146"/>
    </row>
    <row r="464" spans="1:107" s="12" customFormat="1" ht="13">
      <c r="A464" s="416" t="s">
        <v>419</v>
      </c>
      <c r="B464" s="146"/>
      <c r="C464" s="146"/>
      <c r="D464" s="146"/>
      <c r="E464" s="146"/>
      <c r="F464" s="146"/>
      <c r="G464" s="146"/>
      <c r="H464" s="146"/>
      <c r="I464" s="146">
        <v>35.799999999999997</v>
      </c>
      <c r="J464" s="146">
        <v>33</v>
      </c>
      <c r="K464" s="44">
        <v>0</v>
      </c>
      <c r="L464" s="146">
        <v>0</v>
      </c>
      <c r="M464" s="146">
        <v>0</v>
      </c>
      <c r="N464" s="146">
        <v>0</v>
      </c>
      <c r="O464" s="146"/>
      <c r="P464" s="146"/>
      <c r="Q464" s="146"/>
      <c r="R464" s="146"/>
    </row>
    <row r="465" spans="1:107" s="12" customFormat="1" ht="13">
      <c r="A465" s="416" t="s">
        <v>324</v>
      </c>
      <c r="B465" s="146"/>
      <c r="C465" s="146"/>
      <c r="D465" s="146"/>
      <c r="E465" s="146"/>
      <c r="F465" s="146"/>
      <c r="G465" s="146"/>
      <c r="H465" s="146"/>
      <c r="I465" s="146">
        <v>0</v>
      </c>
      <c r="J465" s="146">
        <v>0</v>
      </c>
      <c r="K465" s="44">
        <v>0</v>
      </c>
      <c r="L465" s="146">
        <v>0</v>
      </c>
      <c r="M465" s="146">
        <v>0</v>
      </c>
      <c r="N465" s="146">
        <v>0</v>
      </c>
      <c r="O465" s="146"/>
      <c r="P465" s="146"/>
      <c r="Q465" s="146"/>
      <c r="R465" s="146"/>
    </row>
    <row r="466" spans="1:107" s="12" customFormat="1" ht="13">
      <c r="A466" s="416" t="s">
        <v>325</v>
      </c>
      <c r="B466" s="146"/>
      <c r="C466" s="146"/>
      <c r="D466" s="146"/>
      <c r="E466" s="146"/>
      <c r="F466" s="146"/>
      <c r="G466" s="146"/>
      <c r="H466" s="146"/>
      <c r="I466" s="146">
        <v>0</v>
      </c>
      <c r="J466" s="146">
        <v>0.1</v>
      </c>
      <c r="K466" s="44">
        <v>0.2</v>
      </c>
      <c r="L466" s="146">
        <v>0.2</v>
      </c>
      <c r="M466" s="146">
        <v>0.2</v>
      </c>
      <c r="N466" s="146">
        <v>0.2</v>
      </c>
      <c r="O466" s="146"/>
      <c r="P466" s="146"/>
      <c r="Q466" s="146"/>
      <c r="R466" s="146"/>
    </row>
    <row r="467" spans="1:107" s="12" customFormat="1">
      <c r="A467" s="409"/>
      <c r="B467" s="146"/>
      <c r="C467" s="146"/>
      <c r="D467" s="146"/>
      <c r="E467" s="618"/>
      <c r="F467" s="618"/>
      <c r="G467" s="618"/>
      <c r="H467" s="618"/>
      <c r="I467" s="618"/>
      <c r="J467" s="618"/>
      <c r="K467" s="59"/>
      <c r="L467" s="618"/>
      <c r="M467" s="618"/>
      <c r="N467" s="618"/>
      <c r="O467" s="618"/>
      <c r="P467" s="618"/>
      <c r="Q467" s="618"/>
      <c r="R467" s="618"/>
    </row>
    <row r="468" spans="1:107" s="638" customFormat="1" ht="13">
      <c r="A468" s="411" t="s">
        <v>326</v>
      </c>
      <c r="B468" s="164"/>
      <c r="C468" s="164"/>
      <c r="D468" s="164"/>
      <c r="E468" s="164"/>
      <c r="F468" s="164"/>
      <c r="G468" s="164"/>
      <c r="H468" s="164"/>
      <c r="I468" s="164">
        <v>1.6</v>
      </c>
      <c r="J468" s="164">
        <v>0</v>
      </c>
      <c r="K468" s="43">
        <v>0</v>
      </c>
      <c r="L468" s="164">
        <v>0</v>
      </c>
      <c r="M468" s="164">
        <v>0</v>
      </c>
      <c r="N468" s="164">
        <v>0</v>
      </c>
      <c r="O468" s="164"/>
      <c r="P468" s="164"/>
      <c r="Q468" s="164"/>
      <c r="R468" s="164"/>
      <c r="S468" s="286"/>
      <c r="T468" s="286"/>
      <c r="U468" s="286"/>
      <c r="V468" s="286"/>
      <c r="W468" s="286"/>
      <c r="X468" s="286"/>
      <c r="Y468" s="286"/>
      <c r="Z468" s="286"/>
      <c r="AA468" s="286"/>
      <c r="AB468" s="286"/>
      <c r="AC468" s="286"/>
      <c r="AD468" s="286"/>
      <c r="AE468" s="286"/>
      <c r="AF468" s="286"/>
      <c r="AG468" s="286"/>
      <c r="AH468" s="286"/>
      <c r="AI468" s="286"/>
      <c r="AJ468" s="286"/>
      <c r="AK468" s="286"/>
      <c r="AL468" s="286"/>
      <c r="AM468" s="286"/>
      <c r="AN468" s="286"/>
      <c r="AO468" s="286"/>
      <c r="AP468" s="286"/>
      <c r="AQ468" s="286"/>
      <c r="AR468" s="286"/>
      <c r="AS468" s="286"/>
      <c r="AT468" s="286"/>
      <c r="AU468" s="286"/>
      <c r="AV468" s="286"/>
      <c r="AW468" s="286"/>
      <c r="AX468" s="286"/>
      <c r="AY468" s="286"/>
      <c r="AZ468" s="286"/>
      <c r="BA468" s="286"/>
      <c r="BB468" s="286"/>
      <c r="BC468" s="286"/>
      <c r="BD468" s="286"/>
      <c r="BE468" s="286"/>
      <c r="BF468" s="286"/>
      <c r="BG468" s="286"/>
      <c r="BH468" s="286"/>
      <c r="BI468" s="286"/>
      <c r="BJ468" s="286"/>
      <c r="BK468" s="286"/>
      <c r="BL468" s="286"/>
      <c r="BM468" s="286"/>
      <c r="BN468" s="286"/>
      <c r="BO468" s="286"/>
      <c r="BP468" s="286"/>
      <c r="BQ468" s="286"/>
      <c r="BR468" s="286"/>
      <c r="BS468" s="286"/>
      <c r="BT468" s="286"/>
      <c r="BU468" s="286"/>
      <c r="BV468" s="286"/>
      <c r="BW468" s="286"/>
      <c r="BX468" s="286"/>
      <c r="BY468" s="286"/>
      <c r="BZ468" s="286"/>
      <c r="CA468" s="286"/>
      <c r="CB468" s="286"/>
      <c r="CC468" s="286"/>
      <c r="CD468" s="286"/>
      <c r="CE468" s="286"/>
      <c r="CF468" s="286"/>
      <c r="CG468" s="286"/>
      <c r="CH468" s="286"/>
      <c r="CI468" s="286"/>
      <c r="CJ468" s="286"/>
      <c r="CK468" s="286"/>
      <c r="CL468" s="286"/>
      <c r="CM468" s="286"/>
      <c r="CN468" s="286"/>
      <c r="CO468" s="286"/>
      <c r="CP468" s="286"/>
      <c r="CQ468" s="286"/>
      <c r="CR468" s="286"/>
      <c r="CS468" s="286"/>
      <c r="CT468" s="286"/>
      <c r="CU468" s="286"/>
      <c r="CV468" s="286"/>
      <c r="CW468" s="286"/>
      <c r="CX468" s="286"/>
      <c r="CY468" s="286"/>
      <c r="CZ468" s="286"/>
      <c r="DA468" s="286"/>
      <c r="DB468" s="286"/>
      <c r="DC468" s="286"/>
    </row>
    <row r="469" spans="1:107" s="12" customFormat="1" ht="13">
      <c r="A469" s="416" t="s">
        <v>327</v>
      </c>
      <c r="B469" s="146"/>
      <c r="C469" s="146"/>
      <c r="D469" s="146"/>
      <c r="E469" s="164"/>
      <c r="F469" s="619"/>
      <c r="G469" s="164"/>
      <c r="H469" s="164"/>
      <c r="I469" s="164">
        <v>1.6</v>
      </c>
      <c r="J469" s="164">
        <v>0</v>
      </c>
      <c r="K469" s="43">
        <v>0</v>
      </c>
      <c r="L469" s="164">
        <v>0</v>
      </c>
      <c r="M469" s="164">
        <v>0</v>
      </c>
      <c r="N469" s="164">
        <v>0</v>
      </c>
      <c r="O469" s="164"/>
      <c r="P469" s="164"/>
      <c r="Q469" s="164"/>
      <c r="R469" s="164"/>
    </row>
    <row r="470" spans="1:107" s="638" customFormat="1" ht="13">
      <c r="A470" s="411" t="s">
        <v>328</v>
      </c>
      <c r="B470" s="164"/>
      <c r="C470" s="164"/>
      <c r="D470" s="164"/>
      <c r="E470" s="164"/>
      <c r="F470" s="164"/>
      <c r="G470" s="164"/>
      <c r="H470" s="164"/>
      <c r="I470" s="164">
        <v>3693.1</v>
      </c>
      <c r="J470" s="164">
        <v>4065.4</v>
      </c>
      <c r="K470" s="43">
        <v>4091.3</v>
      </c>
      <c r="L470" s="164">
        <v>4657</v>
      </c>
      <c r="M470" s="164">
        <v>5294.5</v>
      </c>
      <c r="N470" s="164">
        <v>5634.8</v>
      </c>
      <c r="O470" s="164"/>
      <c r="P470" s="164"/>
      <c r="Q470" s="164"/>
      <c r="R470" s="164"/>
      <c r="S470" s="286"/>
      <c r="T470" s="286"/>
      <c r="U470" s="286"/>
      <c r="V470" s="286"/>
      <c r="W470" s="286"/>
      <c r="X470" s="286"/>
      <c r="Y470" s="286"/>
      <c r="Z470" s="286"/>
      <c r="AA470" s="286"/>
      <c r="AB470" s="286"/>
      <c r="AC470" s="286"/>
      <c r="AD470" s="286"/>
      <c r="AE470" s="286"/>
      <c r="AF470" s="286"/>
      <c r="AG470" s="286"/>
      <c r="AH470" s="286"/>
      <c r="AI470" s="286"/>
      <c r="AJ470" s="286"/>
      <c r="AK470" s="286"/>
      <c r="AL470" s="286"/>
      <c r="AM470" s="286"/>
      <c r="AN470" s="286"/>
      <c r="AO470" s="286"/>
      <c r="AP470" s="286"/>
      <c r="AQ470" s="286"/>
      <c r="AR470" s="286"/>
      <c r="AS470" s="286"/>
      <c r="AT470" s="286"/>
      <c r="AU470" s="286"/>
      <c r="AV470" s="286"/>
      <c r="AW470" s="286"/>
      <c r="AX470" s="286"/>
      <c r="AY470" s="286"/>
      <c r="AZ470" s="286"/>
      <c r="BA470" s="286"/>
      <c r="BB470" s="286"/>
      <c r="BC470" s="286"/>
      <c r="BD470" s="286"/>
      <c r="BE470" s="286"/>
      <c r="BF470" s="286"/>
      <c r="BG470" s="286"/>
      <c r="BH470" s="286"/>
      <c r="BI470" s="286"/>
      <c r="BJ470" s="286"/>
      <c r="BK470" s="286"/>
      <c r="BL470" s="286"/>
      <c r="BM470" s="286"/>
      <c r="BN470" s="286"/>
      <c r="BO470" s="286"/>
      <c r="BP470" s="286"/>
      <c r="BQ470" s="286"/>
      <c r="BR470" s="286"/>
      <c r="BS470" s="286"/>
      <c r="BT470" s="286"/>
      <c r="BU470" s="286"/>
      <c r="BV470" s="286"/>
      <c r="BW470" s="286"/>
      <c r="BX470" s="286"/>
      <c r="BY470" s="286"/>
      <c r="BZ470" s="286"/>
      <c r="CA470" s="286"/>
      <c r="CB470" s="286"/>
      <c r="CC470" s="286"/>
      <c r="CD470" s="286"/>
      <c r="CE470" s="286"/>
      <c r="CF470" s="286"/>
      <c r="CG470" s="286"/>
      <c r="CH470" s="286"/>
      <c r="CI470" s="286"/>
      <c r="CJ470" s="286"/>
      <c r="CK470" s="286"/>
      <c r="CL470" s="286"/>
      <c r="CM470" s="286"/>
      <c r="CN470" s="286"/>
      <c r="CO470" s="286"/>
      <c r="CP470" s="286"/>
      <c r="CQ470" s="286"/>
      <c r="CR470" s="286"/>
      <c r="CS470" s="286"/>
      <c r="CT470" s="286"/>
      <c r="CU470" s="286"/>
      <c r="CV470" s="286"/>
      <c r="CW470" s="286"/>
      <c r="CX470" s="286"/>
      <c r="CY470" s="286"/>
      <c r="CZ470" s="286"/>
      <c r="DA470" s="286"/>
      <c r="DB470" s="286"/>
      <c r="DC470" s="286"/>
    </row>
    <row r="471" spans="1:107" s="286" customFormat="1" ht="13">
      <c r="A471" s="406" t="s">
        <v>329</v>
      </c>
      <c r="B471" s="146"/>
      <c r="C471" s="146"/>
      <c r="D471" s="146"/>
      <c r="E471" s="617"/>
      <c r="F471" s="617"/>
      <c r="G471" s="617"/>
      <c r="H471" s="617"/>
      <c r="I471" s="617">
        <v>2110.6</v>
      </c>
      <c r="J471" s="617">
        <v>2267.6999999999998</v>
      </c>
      <c r="K471" s="44">
        <v>2332.6999999999998</v>
      </c>
      <c r="L471" s="617">
        <v>2742.1</v>
      </c>
      <c r="M471" s="617">
        <v>3211.6</v>
      </c>
      <c r="N471" s="617">
        <v>3418</v>
      </c>
      <c r="O471" s="617"/>
      <c r="P471" s="617"/>
      <c r="Q471" s="617"/>
      <c r="R471" s="617"/>
    </row>
    <row r="472" spans="1:107" s="286" customFormat="1" ht="12.75" customHeight="1">
      <c r="A472" s="406" t="s">
        <v>330</v>
      </c>
      <c r="B472" s="146"/>
      <c r="C472" s="146"/>
      <c r="D472" s="146"/>
      <c r="E472" s="146"/>
      <c r="F472" s="146"/>
      <c r="G472" s="146"/>
      <c r="H472" s="146"/>
      <c r="I472" s="146">
        <v>2062</v>
      </c>
      <c r="J472" s="146">
        <v>2212.1999999999998</v>
      </c>
      <c r="K472" s="44">
        <v>2218.6999999999998</v>
      </c>
      <c r="L472" s="146">
        <v>2618.8000000000002</v>
      </c>
      <c r="M472" s="146">
        <v>3077.7</v>
      </c>
      <c r="N472" s="146">
        <v>3275.7</v>
      </c>
      <c r="O472" s="146"/>
      <c r="P472" s="146"/>
      <c r="Q472" s="146"/>
      <c r="R472" s="146"/>
    </row>
    <row r="473" spans="1:107" s="12" customFormat="1" ht="14">
      <c r="A473" s="416" t="s">
        <v>420</v>
      </c>
      <c r="B473" s="146"/>
      <c r="C473" s="146"/>
      <c r="D473" s="146"/>
      <c r="E473" s="146"/>
      <c r="F473" s="146"/>
      <c r="G473" s="146"/>
      <c r="H473" s="146"/>
      <c r="I473" s="146">
        <v>2062</v>
      </c>
      <c r="J473" s="146">
        <v>2212.1999999999998</v>
      </c>
      <c r="K473" s="44">
        <v>2218.6999999999998</v>
      </c>
      <c r="L473" s="146">
        <v>2618.8000000000002</v>
      </c>
      <c r="M473" s="146">
        <v>3077.7</v>
      </c>
      <c r="N473" s="146">
        <v>3275.7</v>
      </c>
      <c r="O473" s="146"/>
      <c r="P473" s="146"/>
      <c r="Q473" s="146"/>
      <c r="R473" s="146"/>
    </row>
    <row r="474" spans="1:107" s="12" customFormat="1" ht="13">
      <c r="A474" s="416" t="s">
        <v>332</v>
      </c>
      <c r="B474" s="146"/>
      <c r="C474" s="146"/>
      <c r="D474" s="146"/>
      <c r="E474" s="146"/>
      <c r="F474" s="146"/>
      <c r="G474" s="146"/>
      <c r="H474" s="146"/>
      <c r="I474" s="146">
        <v>1296.3</v>
      </c>
      <c r="J474" s="146">
        <v>1349.6</v>
      </c>
      <c r="K474" s="44">
        <v>1353.6</v>
      </c>
      <c r="L474" s="146">
        <v>1572.7</v>
      </c>
      <c r="M474" s="146">
        <v>1820.3</v>
      </c>
      <c r="N474" s="146">
        <v>1927</v>
      </c>
      <c r="O474" s="146"/>
      <c r="P474" s="146"/>
      <c r="Q474" s="146"/>
      <c r="R474" s="146"/>
    </row>
    <row r="475" spans="1:107" s="12" customFormat="1" ht="13">
      <c r="A475" s="416" t="s">
        <v>333</v>
      </c>
      <c r="B475" s="146"/>
      <c r="C475" s="146"/>
      <c r="D475" s="146"/>
      <c r="E475" s="146"/>
      <c r="F475" s="146"/>
      <c r="G475" s="146"/>
      <c r="H475" s="146"/>
      <c r="I475" s="146">
        <v>1074.5</v>
      </c>
      <c r="J475" s="146">
        <v>1164.3</v>
      </c>
      <c r="K475" s="44">
        <v>1167.8</v>
      </c>
      <c r="L475" s="146">
        <v>1353.3</v>
      </c>
      <c r="M475" s="146">
        <v>1561.8</v>
      </c>
      <c r="N475" s="146">
        <v>1653</v>
      </c>
      <c r="O475" s="146"/>
      <c r="P475" s="146"/>
      <c r="Q475" s="146"/>
      <c r="R475" s="146"/>
    </row>
    <row r="476" spans="1:107" s="12" customFormat="1" ht="13">
      <c r="A476" s="416" t="s">
        <v>334</v>
      </c>
      <c r="B476" s="146"/>
      <c r="C476" s="146"/>
      <c r="D476" s="146"/>
      <c r="E476" s="146"/>
      <c r="F476" s="146"/>
      <c r="G476" s="146"/>
      <c r="H476" s="146"/>
      <c r="I476" s="146">
        <v>308.8</v>
      </c>
      <c r="J476" s="146">
        <v>301.7</v>
      </c>
      <c r="K476" s="44">
        <v>302.7</v>
      </c>
      <c r="L476" s="146">
        <v>307.2</v>
      </c>
      <c r="M476" s="146">
        <v>304.39999999999998</v>
      </c>
      <c r="N476" s="146">
        <v>304.3</v>
      </c>
      <c r="O476" s="146"/>
      <c r="P476" s="146"/>
      <c r="Q476" s="146"/>
      <c r="R476" s="146"/>
    </row>
    <row r="477" spans="1:107" s="12" customFormat="1" ht="13">
      <c r="A477" s="416" t="s">
        <v>335</v>
      </c>
      <c r="B477" s="146"/>
      <c r="C477" s="146"/>
      <c r="D477" s="146"/>
      <c r="E477" s="146"/>
      <c r="F477" s="146"/>
      <c r="G477" s="146"/>
      <c r="H477" s="146"/>
      <c r="I477" s="146"/>
      <c r="J477" s="146"/>
      <c r="K477" s="44"/>
      <c r="L477" s="146"/>
      <c r="M477" s="146"/>
      <c r="N477" s="146"/>
      <c r="O477" s="146"/>
      <c r="P477" s="146"/>
      <c r="Q477" s="146"/>
      <c r="R477" s="146"/>
    </row>
    <row r="478" spans="1:107" s="286" customFormat="1" ht="13">
      <c r="A478" s="406" t="s">
        <v>336</v>
      </c>
      <c r="B478" s="628"/>
      <c r="C478" s="628"/>
      <c r="D478" s="628"/>
      <c r="E478" s="628"/>
      <c r="F478" s="628"/>
      <c r="G478" s="628"/>
      <c r="H478" s="628"/>
      <c r="I478" s="628">
        <v>48.6</v>
      </c>
      <c r="J478" s="628">
        <v>55.5</v>
      </c>
      <c r="K478" s="45">
        <v>114</v>
      </c>
      <c r="L478" s="628">
        <v>123.3</v>
      </c>
      <c r="M478" s="628">
        <v>134</v>
      </c>
      <c r="N478" s="628">
        <v>142.30000000000001</v>
      </c>
      <c r="O478" s="628"/>
      <c r="P478" s="628"/>
      <c r="Q478" s="628"/>
      <c r="R478" s="628"/>
    </row>
    <row r="479" spans="1:107" s="12" customFormat="1" ht="13">
      <c r="A479" s="416" t="s">
        <v>337</v>
      </c>
      <c r="B479" s="146"/>
      <c r="C479" s="146"/>
      <c r="D479" s="146"/>
      <c r="E479" s="146"/>
      <c r="F479" s="146"/>
      <c r="G479" s="146"/>
      <c r="H479" s="146"/>
      <c r="I479" s="146">
        <v>48.6</v>
      </c>
      <c r="J479" s="146">
        <v>55.5</v>
      </c>
      <c r="K479" s="44">
        <v>114</v>
      </c>
      <c r="L479" s="146">
        <v>123.3</v>
      </c>
      <c r="M479" s="146">
        <v>134</v>
      </c>
      <c r="N479" s="146">
        <v>142.30000000000001</v>
      </c>
      <c r="O479" s="146"/>
      <c r="P479" s="146"/>
      <c r="Q479" s="146"/>
      <c r="R479" s="146"/>
    </row>
    <row r="480" spans="1:107" s="286" customFormat="1" ht="13">
      <c r="A480" s="406" t="s">
        <v>338</v>
      </c>
      <c r="B480" s="628"/>
      <c r="C480" s="628"/>
      <c r="D480" s="628"/>
      <c r="E480" s="628"/>
      <c r="F480" s="628"/>
      <c r="G480" s="628"/>
      <c r="H480" s="628"/>
      <c r="I480" s="628">
        <v>1313.7</v>
      </c>
      <c r="J480" s="628">
        <v>1507</v>
      </c>
      <c r="K480" s="45">
        <v>1470.1</v>
      </c>
      <c r="L480" s="628">
        <v>1600.5</v>
      </c>
      <c r="M480" s="628">
        <v>1740.8</v>
      </c>
      <c r="N480" s="628">
        <v>1852.8</v>
      </c>
      <c r="O480" s="628"/>
      <c r="P480" s="628"/>
      <c r="Q480" s="628"/>
      <c r="R480" s="628"/>
    </row>
    <row r="481" spans="1:18" s="12" customFormat="1" ht="13">
      <c r="A481" s="416" t="s">
        <v>339</v>
      </c>
      <c r="B481" s="146"/>
      <c r="C481" s="146"/>
      <c r="D481" s="146"/>
      <c r="E481" s="146"/>
      <c r="F481" s="146"/>
      <c r="G481" s="146"/>
      <c r="H481" s="146"/>
      <c r="I481" s="146">
        <v>999.8</v>
      </c>
      <c r="J481" s="146">
        <v>1215</v>
      </c>
      <c r="K481" s="44">
        <v>1133.5999999999999</v>
      </c>
      <c r="L481" s="146">
        <v>1233.5</v>
      </c>
      <c r="M481" s="146">
        <v>1340.7</v>
      </c>
      <c r="N481" s="146">
        <v>1426.7</v>
      </c>
      <c r="O481" s="146"/>
      <c r="P481" s="146"/>
      <c r="Q481" s="146"/>
      <c r="R481" s="146"/>
    </row>
    <row r="482" spans="1:18" s="12" customFormat="1" ht="13">
      <c r="A482" s="416" t="s">
        <v>340</v>
      </c>
      <c r="B482" s="146"/>
      <c r="C482" s="146"/>
      <c r="D482" s="146"/>
      <c r="E482" s="146"/>
      <c r="F482" s="146"/>
      <c r="G482" s="146"/>
      <c r="H482" s="146"/>
      <c r="I482" s="146">
        <v>313.89999999999998</v>
      </c>
      <c r="J482" s="146">
        <v>292</v>
      </c>
      <c r="K482" s="44">
        <v>336.5</v>
      </c>
      <c r="L482" s="146">
        <v>367</v>
      </c>
      <c r="M482" s="146">
        <v>400.1</v>
      </c>
      <c r="N482" s="146">
        <v>426.1</v>
      </c>
      <c r="O482" s="146"/>
      <c r="P482" s="146"/>
      <c r="Q482" s="146"/>
      <c r="R482" s="146"/>
    </row>
    <row r="483" spans="1:18" s="286" customFormat="1" ht="13">
      <c r="A483" s="406" t="s">
        <v>341</v>
      </c>
      <c r="B483" s="628"/>
      <c r="C483" s="628"/>
      <c r="D483" s="628"/>
      <c r="E483" s="628"/>
      <c r="F483" s="628"/>
      <c r="G483" s="628"/>
      <c r="H483" s="628"/>
      <c r="I483" s="628">
        <v>0</v>
      </c>
      <c r="J483" s="628">
        <v>0</v>
      </c>
      <c r="K483" s="45">
        <v>0</v>
      </c>
      <c r="L483" s="628">
        <v>0</v>
      </c>
      <c r="M483" s="628">
        <v>0</v>
      </c>
      <c r="N483" s="628">
        <v>0</v>
      </c>
      <c r="O483" s="628"/>
      <c r="P483" s="628"/>
      <c r="Q483" s="628"/>
      <c r="R483" s="628"/>
    </row>
    <row r="484" spans="1:18" s="286" customFormat="1" ht="13">
      <c r="A484" s="406" t="s">
        <v>342</v>
      </c>
      <c r="B484" s="628"/>
      <c r="C484" s="628"/>
      <c r="D484" s="628"/>
      <c r="E484" s="628"/>
      <c r="F484" s="628"/>
      <c r="G484" s="628"/>
      <c r="H484" s="628"/>
      <c r="I484" s="628">
        <v>265.7</v>
      </c>
      <c r="J484" s="628">
        <v>288.8</v>
      </c>
      <c r="K484" s="45">
        <v>281.8</v>
      </c>
      <c r="L484" s="628">
        <v>307.10000000000002</v>
      </c>
      <c r="M484" s="628">
        <v>334.6</v>
      </c>
      <c r="N484" s="628">
        <v>356.1</v>
      </c>
      <c r="O484" s="628"/>
      <c r="P484" s="628"/>
      <c r="Q484" s="628"/>
      <c r="R484" s="628"/>
    </row>
    <row r="485" spans="1:18" s="12" customFormat="1" ht="13">
      <c r="A485" s="416" t="s">
        <v>343</v>
      </c>
      <c r="B485" s="146"/>
      <c r="C485" s="146"/>
      <c r="D485" s="146"/>
      <c r="E485" s="146"/>
      <c r="F485" s="146"/>
      <c r="G485" s="146"/>
      <c r="H485" s="146"/>
      <c r="I485" s="146">
        <v>16.399999999999999</v>
      </c>
      <c r="J485" s="146">
        <v>18.2</v>
      </c>
      <c r="K485" s="44">
        <v>37</v>
      </c>
      <c r="L485" s="146">
        <v>40.4</v>
      </c>
      <c r="M485" s="146">
        <v>44</v>
      </c>
      <c r="N485" s="146">
        <v>46.8</v>
      </c>
      <c r="O485" s="146"/>
      <c r="P485" s="146"/>
      <c r="Q485" s="146"/>
      <c r="R485" s="146"/>
    </row>
    <row r="486" spans="1:18" s="12" customFormat="1" ht="13">
      <c r="A486" s="416" t="s">
        <v>344</v>
      </c>
      <c r="B486" s="146"/>
      <c r="C486" s="146"/>
      <c r="D486" s="146"/>
      <c r="E486" s="146"/>
      <c r="F486" s="146"/>
      <c r="G486" s="146"/>
      <c r="H486" s="146"/>
      <c r="I486" s="146">
        <v>227.3</v>
      </c>
      <c r="J486" s="146">
        <v>246.7</v>
      </c>
      <c r="K486" s="44">
        <v>234.3</v>
      </c>
      <c r="L486" s="146">
        <v>255.4</v>
      </c>
      <c r="M486" s="146">
        <v>278.39999999999998</v>
      </c>
      <c r="N486" s="146">
        <v>296.3</v>
      </c>
      <c r="O486" s="146"/>
      <c r="P486" s="146"/>
      <c r="Q486" s="146"/>
      <c r="R486" s="146"/>
    </row>
    <row r="487" spans="1:18" s="12" customFormat="1" ht="13">
      <c r="A487" s="416" t="s">
        <v>345</v>
      </c>
      <c r="B487" s="146"/>
      <c r="C487" s="146"/>
      <c r="D487" s="146"/>
      <c r="E487" s="146"/>
      <c r="F487" s="146"/>
      <c r="G487" s="146"/>
      <c r="H487" s="146"/>
      <c r="I487" s="146">
        <v>22</v>
      </c>
      <c r="J487" s="146">
        <v>23.9</v>
      </c>
      <c r="K487" s="44">
        <v>10.5</v>
      </c>
      <c r="L487" s="146">
        <v>11.3</v>
      </c>
      <c r="M487" s="146">
        <v>12.2</v>
      </c>
      <c r="N487" s="146">
        <v>13</v>
      </c>
      <c r="O487" s="146"/>
      <c r="P487" s="146"/>
      <c r="Q487" s="146"/>
      <c r="R487" s="146"/>
    </row>
    <row r="488" spans="1:18" s="286" customFormat="1" ht="13">
      <c r="A488" s="406" t="s">
        <v>346</v>
      </c>
      <c r="B488" s="628"/>
      <c r="C488" s="628"/>
      <c r="D488" s="628"/>
      <c r="E488" s="628"/>
      <c r="F488" s="628"/>
      <c r="G488" s="628"/>
      <c r="H488" s="628"/>
      <c r="I488" s="628">
        <v>0</v>
      </c>
      <c r="J488" s="628">
        <v>0.9</v>
      </c>
      <c r="K488" s="45">
        <v>1.5</v>
      </c>
      <c r="L488" s="628">
        <v>1.5</v>
      </c>
      <c r="M488" s="628">
        <v>1.5</v>
      </c>
      <c r="N488" s="628">
        <v>1.5</v>
      </c>
      <c r="O488" s="628"/>
      <c r="P488" s="628"/>
      <c r="Q488" s="628"/>
      <c r="R488" s="628"/>
    </row>
    <row r="489" spans="1:18" s="12" customFormat="1" ht="13" hidden="1">
      <c r="A489" s="416" t="s">
        <v>347</v>
      </c>
      <c r="B489" s="146"/>
      <c r="C489" s="146"/>
      <c r="D489" s="146"/>
      <c r="E489" s="146"/>
      <c r="F489" s="146"/>
      <c r="G489" s="146"/>
      <c r="H489" s="146"/>
      <c r="I489" s="146">
        <v>0</v>
      </c>
      <c r="J489" s="146">
        <v>0.3</v>
      </c>
      <c r="K489" s="44">
        <v>0.3</v>
      </c>
      <c r="L489" s="146">
        <v>0.3</v>
      </c>
      <c r="M489" s="146">
        <v>0.3</v>
      </c>
      <c r="N489" s="146">
        <v>0.3</v>
      </c>
      <c r="O489" s="146"/>
      <c r="P489" s="146"/>
      <c r="Q489" s="146"/>
      <c r="R489" s="146"/>
    </row>
    <row r="490" spans="1:18" s="12" customFormat="1" ht="19.399999999999999" customHeight="1">
      <c r="A490" s="416" t="s">
        <v>348</v>
      </c>
      <c r="B490" s="146"/>
      <c r="C490" s="146"/>
      <c r="D490" s="146"/>
      <c r="E490" s="146"/>
      <c r="F490" s="146"/>
      <c r="G490" s="146"/>
      <c r="H490" s="146"/>
      <c r="I490" s="146">
        <v>0</v>
      </c>
      <c r="J490" s="146">
        <v>0.3</v>
      </c>
      <c r="K490" s="44">
        <v>0.3</v>
      </c>
      <c r="L490" s="146">
        <v>0.3</v>
      </c>
      <c r="M490" s="146">
        <v>0.3</v>
      </c>
      <c r="N490" s="146">
        <v>0.3</v>
      </c>
      <c r="O490" s="146"/>
      <c r="P490" s="146"/>
      <c r="Q490" s="146"/>
      <c r="R490" s="146"/>
    </row>
    <row r="491" spans="1:18" s="286" customFormat="1" ht="13">
      <c r="A491" s="406" t="s">
        <v>421</v>
      </c>
      <c r="B491" s="628"/>
      <c r="C491" s="628"/>
      <c r="D491" s="628"/>
      <c r="E491" s="628"/>
      <c r="F491" s="628"/>
      <c r="G491" s="628"/>
      <c r="H491" s="628"/>
      <c r="I491" s="628">
        <v>0</v>
      </c>
      <c r="J491" s="628">
        <v>0</v>
      </c>
      <c r="K491" s="45">
        <v>0</v>
      </c>
      <c r="L491" s="628">
        <v>0</v>
      </c>
      <c r="M491" s="628">
        <v>0</v>
      </c>
      <c r="N491" s="628">
        <v>0</v>
      </c>
      <c r="O491" s="628"/>
      <c r="P491" s="628"/>
      <c r="Q491" s="628"/>
      <c r="R491" s="628"/>
    </row>
    <row r="492" spans="1:18" s="12" customFormat="1" ht="13">
      <c r="A492" s="416" t="s">
        <v>422</v>
      </c>
      <c r="B492" s="146"/>
      <c r="C492" s="146"/>
      <c r="D492" s="146"/>
      <c r="E492" s="146"/>
      <c r="F492" s="146"/>
      <c r="G492" s="146"/>
      <c r="H492" s="146"/>
      <c r="I492" s="146"/>
      <c r="J492" s="146"/>
      <c r="K492" s="44"/>
      <c r="L492" s="146"/>
      <c r="M492" s="146"/>
      <c r="N492" s="146"/>
      <c r="O492" s="146"/>
      <c r="P492" s="146"/>
      <c r="Q492" s="146"/>
      <c r="R492" s="146"/>
    </row>
    <row r="493" spans="1:18" s="12" customFormat="1" ht="13">
      <c r="A493" s="416" t="s">
        <v>423</v>
      </c>
      <c r="B493" s="146"/>
      <c r="C493" s="146"/>
      <c r="D493" s="146"/>
      <c r="E493" s="146"/>
      <c r="F493" s="146"/>
      <c r="G493" s="146"/>
      <c r="H493" s="146"/>
      <c r="I493" s="146"/>
      <c r="J493" s="146"/>
      <c r="K493" s="44"/>
      <c r="L493" s="146"/>
      <c r="M493" s="146"/>
      <c r="N493" s="146"/>
      <c r="O493" s="146"/>
      <c r="P493" s="146"/>
      <c r="Q493" s="146"/>
      <c r="R493" s="146"/>
    </row>
    <row r="494" spans="1:18" s="286" customFormat="1" ht="13">
      <c r="A494" s="406" t="s">
        <v>411</v>
      </c>
      <c r="B494" s="628"/>
      <c r="C494" s="628"/>
      <c r="D494" s="628"/>
      <c r="E494" s="628"/>
      <c r="F494" s="628"/>
      <c r="G494" s="628"/>
      <c r="H494" s="628"/>
      <c r="I494" s="628">
        <v>0</v>
      </c>
      <c r="J494" s="628">
        <v>0.6</v>
      </c>
      <c r="K494" s="45">
        <v>1.2</v>
      </c>
      <c r="L494" s="628">
        <v>1.2</v>
      </c>
      <c r="M494" s="628">
        <v>1.2</v>
      </c>
      <c r="N494" s="628">
        <v>1.2</v>
      </c>
      <c r="O494" s="628"/>
      <c r="P494" s="628"/>
      <c r="Q494" s="628"/>
      <c r="R494" s="628"/>
    </row>
    <row r="495" spans="1:18" s="286" customFormat="1" ht="13">
      <c r="A495" s="406" t="s">
        <v>359</v>
      </c>
      <c r="B495" s="146"/>
      <c r="C495" s="456"/>
      <c r="D495" s="146"/>
      <c r="E495" s="146"/>
      <c r="F495" s="146"/>
      <c r="G495" s="146"/>
      <c r="H495" s="146"/>
      <c r="I495" s="146">
        <v>3</v>
      </c>
      <c r="J495" s="146">
        <v>1</v>
      </c>
      <c r="K495" s="44">
        <v>5.3</v>
      </c>
      <c r="L495" s="146">
        <v>5.8</v>
      </c>
      <c r="M495" s="146">
        <v>6</v>
      </c>
      <c r="N495" s="146">
        <v>6.4</v>
      </c>
      <c r="O495" s="146"/>
      <c r="P495" s="146"/>
      <c r="Q495" s="146"/>
      <c r="R495" s="146"/>
    </row>
    <row r="496" spans="1:18" s="12" customFormat="1" ht="13" hidden="1">
      <c r="A496" s="416" t="s">
        <v>360</v>
      </c>
      <c r="B496" s="146"/>
      <c r="C496" s="456"/>
      <c r="D496" s="146"/>
      <c r="E496" s="146"/>
      <c r="F496" s="146"/>
      <c r="G496" s="146"/>
      <c r="H496" s="146"/>
      <c r="I496" s="146">
        <v>3</v>
      </c>
      <c r="J496" s="146">
        <v>1</v>
      </c>
      <c r="K496" s="44">
        <v>5.3</v>
      </c>
      <c r="L496" s="146">
        <v>5.8</v>
      </c>
      <c r="M496" s="146">
        <v>6</v>
      </c>
      <c r="N496" s="146">
        <v>6.4</v>
      </c>
      <c r="O496" s="146"/>
      <c r="P496" s="146"/>
      <c r="Q496" s="146"/>
      <c r="R496" s="146"/>
    </row>
    <row r="497" spans="1:25" s="12" customFormat="1">
      <c r="A497" s="409" t="s">
        <v>424</v>
      </c>
      <c r="B497" s="146"/>
      <c r="C497" s="146"/>
      <c r="D497" s="146"/>
      <c r="E497" s="618"/>
      <c r="F497" s="618"/>
      <c r="G497" s="618"/>
      <c r="H497" s="618"/>
      <c r="I497" s="618"/>
      <c r="J497" s="618"/>
      <c r="K497" s="664"/>
      <c r="L497" s="618"/>
      <c r="M497" s="618"/>
      <c r="N497" s="618"/>
      <c r="O497" s="618"/>
      <c r="P497" s="618"/>
      <c r="Q497" s="618"/>
      <c r="R497" s="618"/>
    </row>
    <row r="498" spans="1:25" s="638" customFormat="1" ht="13">
      <c r="A498" s="411" t="s">
        <v>361</v>
      </c>
      <c r="B498" s="164"/>
      <c r="C498" s="164"/>
      <c r="D498" s="164"/>
      <c r="E498" s="164"/>
      <c r="F498" s="164"/>
      <c r="G498" s="164"/>
      <c r="H498" s="164"/>
      <c r="I498" s="164">
        <v>769.6</v>
      </c>
      <c r="J498" s="164">
        <v>852.3</v>
      </c>
      <c r="K498" s="43">
        <v>932.9</v>
      </c>
      <c r="L498" s="164">
        <v>974.3</v>
      </c>
      <c r="M498" s="164">
        <v>895.2</v>
      </c>
      <c r="N498" s="164">
        <v>930.3</v>
      </c>
      <c r="O498" s="164"/>
      <c r="P498" s="164"/>
      <c r="Q498" s="164"/>
      <c r="R498" s="164"/>
      <c r="S498" s="286"/>
      <c r="T498" s="286"/>
      <c r="U498" s="286"/>
      <c r="V498" s="286"/>
      <c r="W498" s="286"/>
      <c r="X498" s="286"/>
      <c r="Y498" s="286"/>
    </row>
    <row r="499" spans="1:25" s="286" customFormat="1" ht="13">
      <c r="A499" s="406" t="s">
        <v>362</v>
      </c>
      <c r="B499" s="628"/>
      <c r="C499" s="628"/>
      <c r="D499" s="628"/>
      <c r="E499" s="645"/>
      <c r="F499" s="645"/>
      <c r="G499" s="645"/>
      <c r="H499" s="645"/>
      <c r="I499" s="645">
        <v>399.4</v>
      </c>
      <c r="J499" s="645">
        <v>427.8</v>
      </c>
      <c r="K499" s="45">
        <v>462.5</v>
      </c>
      <c r="L499" s="645">
        <v>503.9</v>
      </c>
      <c r="M499" s="645">
        <v>424.8</v>
      </c>
      <c r="N499" s="645">
        <v>452.1</v>
      </c>
      <c r="O499" s="645"/>
      <c r="P499" s="645"/>
      <c r="Q499" s="645"/>
      <c r="R499" s="645"/>
    </row>
    <row r="500" spans="1:25" s="12" customFormat="1" ht="13">
      <c r="A500" s="416" t="s">
        <v>363</v>
      </c>
      <c r="B500" s="146"/>
      <c r="C500" s="146"/>
      <c r="D500" s="146"/>
      <c r="E500" s="146"/>
      <c r="F500" s="146"/>
      <c r="G500" s="146"/>
      <c r="H500" s="146"/>
      <c r="I500" s="146">
        <v>399.4</v>
      </c>
      <c r="J500" s="146">
        <v>427.8</v>
      </c>
      <c r="K500" s="44">
        <v>462.5</v>
      </c>
      <c r="L500" s="146">
        <v>503.9</v>
      </c>
      <c r="M500" s="146">
        <v>424.8</v>
      </c>
      <c r="N500" s="146">
        <v>452.1</v>
      </c>
      <c r="O500" s="146"/>
      <c r="P500" s="146"/>
      <c r="Q500" s="146"/>
      <c r="R500" s="146"/>
    </row>
    <row r="501" spans="1:25" s="12" customFormat="1" ht="13">
      <c r="A501" s="416" t="s">
        <v>364</v>
      </c>
      <c r="B501" s="146"/>
      <c r="C501" s="146"/>
      <c r="D501" s="146"/>
      <c r="E501" s="146"/>
      <c r="F501" s="146"/>
      <c r="G501" s="146"/>
      <c r="H501" s="146"/>
      <c r="I501" s="146">
        <v>0</v>
      </c>
      <c r="J501" s="146">
        <v>0</v>
      </c>
      <c r="K501" s="44">
        <v>0</v>
      </c>
      <c r="L501" s="146">
        <v>0</v>
      </c>
      <c r="M501" s="146">
        <v>0</v>
      </c>
      <c r="N501" s="146">
        <v>0</v>
      </c>
      <c r="O501" s="146"/>
      <c r="P501" s="146"/>
      <c r="Q501" s="146"/>
      <c r="R501" s="146"/>
    </row>
    <row r="502" spans="1:25" s="12" customFormat="1" ht="13">
      <c r="A502" s="416" t="s">
        <v>425</v>
      </c>
      <c r="B502" s="146"/>
      <c r="C502" s="146"/>
      <c r="D502" s="146"/>
      <c r="E502" s="146"/>
      <c r="F502" s="141"/>
      <c r="G502" s="141"/>
      <c r="H502" s="141"/>
      <c r="I502" s="141">
        <v>0</v>
      </c>
      <c r="J502" s="141">
        <v>0</v>
      </c>
      <c r="K502" s="38">
        <v>0</v>
      </c>
      <c r="L502" s="141">
        <v>0</v>
      </c>
      <c r="M502" s="141">
        <v>0</v>
      </c>
      <c r="N502" s="141">
        <v>0</v>
      </c>
      <c r="O502" s="141"/>
      <c r="P502" s="141"/>
      <c r="Q502" s="141"/>
      <c r="R502" s="141"/>
    </row>
    <row r="503" spans="1:25" s="286" customFormat="1" ht="13">
      <c r="A503" s="406" t="s">
        <v>366</v>
      </c>
      <c r="B503" s="628"/>
      <c r="C503" s="628"/>
      <c r="D503" s="628"/>
      <c r="E503" s="628"/>
      <c r="F503" s="628"/>
      <c r="G503" s="628"/>
      <c r="H503" s="628"/>
      <c r="I503" s="628">
        <v>370.2</v>
      </c>
      <c r="J503" s="628">
        <v>424.5</v>
      </c>
      <c r="K503" s="45">
        <v>470.4</v>
      </c>
      <c r="L503" s="628">
        <v>470.4</v>
      </c>
      <c r="M503" s="628">
        <v>470.4</v>
      </c>
      <c r="N503" s="628">
        <v>478.2</v>
      </c>
      <c r="O503" s="628"/>
      <c r="P503" s="628"/>
      <c r="Q503" s="628"/>
      <c r="R503" s="628"/>
    </row>
    <row r="504" spans="1:25" s="12" customFormat="1" ht="13">
      <c r="A504" s="416" t="s">
        <v>367</v>
      </c>
      <c r="B504" s="146"/>
      <c r="C504" s="146"/>
      <c r="D504" s="146"/>
      <c r="E504" s="146"/>
      <c r="F504" s="146"/>
      <c r="G504" s="146"/>
      <c r="H504" s="146"/>
      <c r="I504" s="146">
        <v>370.2</v>
      </c>
      <c r="J504" s="146">
        <v>424.5</v>
      </c>
      <c r="K504" s="44">
        <v>470.4</v>
      </c>
      <c r="L504" s="146">
        <v>470.4</v>
      </c>
      <c r="M504" s="146">
        <v>470.4</v>
      </c>
      <c r="N504" s="146">
        <v>478.2</v>
      </c>
      <c r="O504" s="146"/>
      <c r="P504" s="146"/>
      <c r="Q504" s="146"/>
      <c r="R504" s="146"/>
    </row>
    <row r="505" spans="1:25" s="12" customFormat="1" ht="13">
      <c r="A505" s="409" t="s">
        <v>368</v>
      </c>
      <c r="B505" s="146"/>
      <c r="C505" s="146"/>
      <c r="D505" s="146"/>
      <c r="E505" s="141"/>
      <c r="F505" s="620"/>
      <c r="G505" s="620"/>
      <c r="H505" s="620"/>
      <c r="I505" s="620"/>
      <c r="J505" s="620"/>
      <c r="K505" s="665"/>
      <c r="L505" s="620"/>
      <c r="M505" s="620"/>
      <c r="N505" s="620"/>
      <c r="O505" s="620"/>
      <c r="P505" s="620"/>
      <c r="Q505" s="620"/>
      <c r="R505" s="620"/>
    </row>
    <row r="506" spans="1:25" s="638" customFormat="1" ht="13">
      <c r="A506" s="411" t="s">
        <v>369</v>
      </c>
      <c r="B506" s="164"/>
      <c r="C506" s="164"/>
      <c r="D506" s="164"/>
      <c r="E506" s="164"/>
      <c r="F506" s="164"/>
      <c r="G506" s="164"/>
      <c r="H506" s="164"/>
      <c r="I506" s="164">
        <v>943.1</v>
      </c>
      <c r="J506" s="164">
        <v>932.1</v>
      </c>
      <c r="K506" s="43">
        <v>1008.3</v>
      </c>
      <c r="L506" s="164">
        <v>1092.7</v>
      </c>
      <c r="M506" s="164">
        <v>1076.5</v>
      </c>
      <c r="N506" s="164">
        <v>1145.8</v>
      </c>
      <c r="O506" s="164"/>
      <c r="P506" s="164"/>
      <c r="Q506" s="164"/>
      <c r="R506" s="164"/>
      <c r="S506" s="286"/>
      <c r="T506" s="286"/>
      <c r="U506" s="286"/>
      <c r="V506" s="286"/>
      <c r="W506" s="286"/>
      <c r="X506" s="286"/>
      <c r="Y506" s="286"/>
    </row>
    <row r="507" spans="1:25" s="286" customFormat="1" ht="13">
      <c r="A507" s="406" t="s">
        <v>370</v>
      </c>
      <c r="B507" s="628"/>
      <c r="C507" s="628"/>
      <c r="D507" s="628"/>
      <c r="E507" s="645"/>
      <c r="F507" s="645"/>
      <c r="G507" s="645"/>
      <c r="H507" s="645"/>
      <c r="I507" s="645">
        <v>775.5</v>
      </c>
      <c r="J507" s="628">
        <v>766.2</v>
      </c>
      <c r="K507" s="45">
        <v>766.2</v>
      </c>
      <c r="L507" s="645">
        <v>766.2</v>
      </c>
      <c r="M507" s="645">
        <v>766.2</v>
      </c>
      <c r="N507" s="645">
        <v>766.2</v>
      </c>
      <c r="O507" s="645"/>
      <c r="P507" s="645"/>
      <c r="Q507" s="645"/>
      <c r="R507" s="645"/>
    </row>
    <row r="508" spans="1:25" s="286" customFormat="1" ht="13">
      <c r="A508" s="406" t="s">
        <v>371</v>
      </c>
      <c r="B508" s="146"/>
      <c r="C508" s="146"/>
      <c r="D508" s="146"/>
      <c r="E508" s="146"/>
      <c r="F508" s="146"/>
      <c r="G508" s="146"/>
      <c r="H508" s="146"/>
      <c r="I508" s="146">
        <v>620.4</v>
      </c>
      <c r="J508" s="146">
        <v>612.9</v>
      </c>
      <c r="K508" s="44">
        <v>612.9</v>
      </c>
      <c r="L508" s="146">
        <v>612.9</v>
      </c>
      <c r="M508" s="146">
        <v>612.9</v>
      </c>
      <c r="N508" s="146">
        <v>612.9</v>
      </c>
      <c r="O508" s="146"/>
      <c r="P508" s="146"/>
      <c r="Q508" s="146"/>
      <c r="R508" s="146"/>
    </row>
    <row r="509" spans="1:25" s="12" customFormat="1" ht="13">
      <c r="A509" s="416" t="s">
        <v>372</v>
      </c>
      <c r="B509" s="146"/>
      <c r="C509" s="146"/>
      <c r="D509" s="146"/>
      <c r="E509" s="146"/>
      <c r="F509" s="146"/>
      <c r="G509" s="146"/>
      <c r="H509" s="146"/>
      <c r="I509" s="146">
        <v>0</v>
      </c>
      <c r="J509" s="146">
        <v>0</v>
      </c>
      <c r="K509" s="44">
        <v>0</v>
      </c>
      <c r="L509" s="146">
        <v>0</v>
      </c>
      <c r="M509" s="146">
        <v>0</v>
      </c>
      <c r="N509" s="146">
        <v>0</v>
      </c>
      <c r="O509" s="146"/>
      <c r="P509" s="146"/>
      <c r="Q509" s="146"/>
      <c r="R509" s="146"/>
    </row>
    <row r="510" spans="1:25" s="12" customFormat="1" ht="13">
      <c r="A510" s="416" t="s">
        <v>373</v>
      </c>
      <c r="B510" s="146"/>
      <c r="C510" s="146"/>
      <c r="D510" s="146"/>
      <c r="E510" s="146"/>
      <c r="F510" s="146"/>
      <c r="G510" s="146"/>
      <c r="H510" s="146"/>
      <c r="I510" s="146">
        <v>620.4</v>
      </c>
      <c r="J510" s="146">
        <v>612.9</v>
      </c>
      <c r="K510" s="44">
        <v>612.9</v>
      </c>
      <c r="L510" s="146">
        <v>612.9</v>
      </c>
      <c r="M510" s="146">
        <v>612.9</v>
      </c>
      <c r="N510" s="146">
        <v>612.9</v>
      </c>
      <c r="O510" s="146"/>
      <c r="P510" s="146"/>
      <c r="Q510" s="146"/>
      <c r="R510" s="146"/>
    </row>
    <row r="511" spans="1:25" s="286" customFormat="1" ht="13">
      <c r="A511" s="406" t="s">
        <v>374</v>
      </c>
      <c r="B511" s="146"/>
      <c r="C511" s="146"/>
      <c r="D511" s="146"/>
      <c r="E511" s="146"/>
      <c r="F511" s="146"/>
      <c r="G511" s="146"/>
      <c r="H511" s="146"/>
      <c r="I511" s="146">
        <v>155.1</v>
      </c>
      <c r="J511" s="146">
        <v>153.19999999999999</v>
      </c>
      <c r="K511" s="44">
        <v>153.19999999999999</v>
      </c>
      <c r="L511" s="146">
        <v>153.19999999999999</v>
      </c>
      <c r="M511" s="146">
        <v>153.19999999999999</v>
      </c>
      <c r="N511" s="146">
        <v>153.19999999999999</v>
      </c>
      <c r="O511" s="146"/>
      <c r="P511" s="146"/>
      <c r="Q511" s="146"/>
      <c r="R511" s="146"/>
    </row>
    <row r="512" spans="1:25" s="12" customFormat="1" ht="13">
      <c r="A512" s="416" t="s">
        <v>375</v>
      </c>
      <c r="B512" s="146"/>
      <c r="C512" s="146"/>
      <c r="D512" s="146"/>
      <c r="E512" s="146"/>
      <c r="F512" s="146"/>
      <c r="G512" s="146"/>
      <c r="H512" s="146"/>
      <c r="I512" s="146">
        <v>0</v>
      </c>
      <c r="J512" s="146">
        <v>0</v>
      </c>
      <c r="K512" s="44">
        <v>0</v>
      </c>
      <c r="L512" s="146">
        <v>0</v>
      </c>
      <c r="M512" s="146">
        <v>0</v>
      </c>
      <c r="N512" s="146">
        <v>0</v>
      </c>
      <c r="O512" s="146"/>
      <c r="P512" s="146"/>
      <c r="Q512" s="146"/>
      <c r="R512" s="146"/>
    </row>
    <row r="513" spans="1:25" s="12" customFormat="1" ht="13">
      <c r="A513" s="416" t="s">
        <v>376</v>
      </c>
      <c r="B513" s="146"/>
      <c r="C513" s="146"/>
      <c r="D513" s="146"/>
      <c r="E513" s="146"/>
      <c r="F513" s="146"/>
      <c r="G513" s="146"/>
      <c r="H513" s="146"/>
      <c r="I513" s="146">
        <v>155.1</v>
      </c>
      <c r="J513" s="146">
        <v>153.19999999999999</v>
      </c>
      <c r="K513" s="44">
        <v>153.19999999999999</v>
      </c>
      <c r="L513" s="146">
        <v>153.19999999999999</v>
      </c>
      <c r="M513" s="146">
        <v>153.19999999999999</v>
      </c>
      <c r="N513" s="146">
        <v>153.19999999999999</v>
      </c>
      <c r="O513" s="146"/>
      <c r="P513" s="146"/>
      <c r="Q513" s="146"/>
      <c r="R513" s="146"/>
    </row>
    <row r="514" spans="1:25" s="286" customFormat="1" ht="13">
      <c r="A514" s="406" t="s">
        <v>377</v>
      </c>
      <c r="B514" s="628"/>
      <c r="C514" s="628"/>
      <c r="D514" s="628"/>
      <c r="E514" s="628"/>
      <c r="F514" s="628"/>
      <c r="G514" s="628"/>
      <c r="H514" s="628"/>
      <c r="I514" s="628">
        <v>167.6</v>
      </c>
      <c r="J514" s="628">
        <v>165.9</v>
      </c>
      <c r="K514" s="45">
        <v>242.1</v>
      </c>
      <c r="L514" s="628">
        <v>326.5</v>
      </c>
      <c r="M514" s="628">
        <v>310.39999999999998</v>
      </c>
      <c r="N514" s="628">
        <v>379.6</v>
      </c>
      <c r="O514" s="628"/>
      <c r="P514" s="628"/>
      <c r="Q514" s="628"/>
      <c r="R514" s="628"/>
    </row>
    <row r="515" spans="1:25" s="286" customFormat="1" ht="13">
      <c r="A515" s="647" t="s">
        <v>408</v>
      </c>
      <c r="B515" s="146"/>
      <c r="C515" s="146"/>
      <c r="D515" s="146"/>
      <c r="E515" s="146"/>
      <c r="F515" s="146"/>
      <c r="G515" s="146"/>
      <c r="H515" s="146"/>
      <c r="I515" s="146">
        <v>134.1</v>
      </c>
      <c r="J515" s="146">
        <v>132.69999999999999</v>
      </c>
      <c r="K515" s="44">
        <v>208.9</v>
      </c>
      <c r="L515" s="146">
        <v>293.3</v>
      </c>
      <c r="M515" s="146">
        <v>277.2</v>
      </c>
      <c r="N515" s="146">
        <v>346.4</v>
      </c>
      <c r="O515" s="146"/>
      <c r="P515" s="146"/>
      <c r="Q515" s="146"/>
      <c r="R515" s="146"/>
    </row>
    <row r="516" spans="1:25" s="12" customFormat="1" ht="13">
      <c r="A516" s="416" t="s">
        <v>379</v>
      </c>
      <c r="B516" s="146"/>
      <c r="C516" s="146"/>
      <c r="D516" s="146"/>
      <c r="E516" s="146"/>
      <c r="F516" s="146"/>
      <c r="G516" s="146"/>
      <c r="H516" s="146"/>
      <c r="I516" s="146">
        <v>0</v>
      </c>
      <c r="J516" s="146">
        <v>0</v>
      </c>
      <c r="K516" s="44">
        <v>0</v>
      </c>
      <c r="L516" s="146">
        <v>0</v>
      </c>
      <c r="M516" s="146">
        <v>0</v>
      </c>
      <c r="N516" s="146">
        <v>0</v>
      </c>
      <c r="O516" s="146"/>
      <c r="P516" s="146"/>
      <c r="Q516" s="146"/>
      <c r="R516" s="146"/>
    </row>
    <row r="517" spans="1:25" s="12" customFormat="1" ht="13">
      <c r="A517" s="416" t="s">
        <v>380</v>
      </c>
      <c r="B517" s="146"/>
      <c r="C517" s="146"/>
      <c r="D517" s="146"/>
      <c r="E517" s="146"/>
      <c r="F517" s="146"/>
      <c r="G517" s="146"/>
      <c r="H517" s="146"/>
      <c r="I517" s="146">
        <v>134.1</v>
      </c>
      <c r="J517" s="146">
        <v>132.69999999999999</v>
      </c>
      <c r="K517" s="44">
        <v>208.9</v>
      </c>
      <c r="L517" s="146">
        <v>293.3</v>
      </c>
      <c r="M517" s="146">
        <v>277.2</v>
      </c>
      <c r="N517" s="146">
        <v>346.4</v>
      </c>
      <c r="O517" s="146"/>
      <c r="P517" s="146"/>
      <c r="Q517" s="146"/>
      <c r="R517" s="146"/>
    </row>
    <row r="518" spans="1:25" s="286" customFormat="1" ht="13">
      <c r="A518" s="406" t="s">
        <v>381</v>
      </c>
      <c r="B518" s="146"/>
      <c r="C518" s="146"/>
      <c r="D518" s="146"/>
      <c r="E518" s="146"/>
      <c r="F518" s="146"/>
      <c r="G518" s="146"/>
      <c r="H518" s="146"/>
      <c r="I518" s="146">
        <v>33.5</v>
      </c>
      <c r="J518" s="146">
        <v>33.200000000000003</v>
      </c>
      <c r="K518" s="44">
        <v>33.200000000000003</v>
      </c>
      <c r="L518" s="146">
        <v>33.200000000000003</v>
      </c>
      <c r="M518" s="146">
        <v>33.200000000000003</v>
      </c>
      <c r="N518" s="146">
        <v>33.200000000000003</v>
      </c>
      <c r="O518" s="146"/>
      <c r="P518" s="146"/>
      <c r="Q518" s="146"/>
      <c r="R518" s="146"/>
    </row>
    <row r="519" spans="1:25" s="12" customFormat="1" ht="13">
      <c r="A519" s="416" t="s">
        <v>379</v>
      </c>
      <c r="B519" s="146"/>
      <c r="C519" s="146"/>
      <c r="D519" s="146"/>
      <c r="E519" s="456"/>
      <c r="F519" s="456"/>
      <c r="G519" s="456"/>
      <c r="H519" s="456"/>
      <c r="I519" s="456">
        <v>0</v>
      </c>
      <c r="J519" s="456">
        <v>0</v>
      </c>
      <c r="K519" s="59">
        <v>0</v>
      </c>
      <c r="L519" s="456">
        <v>0</v>
      </c>
      <c r="M519" s="456">
        <v>0</v>
      </c>
      <c r="N519" s="456">
        <v>0</v>
      </c>
      <c r="O519" s="456"/>
      <c r="P519" s="456"/>
      <c r="Q519" s="456"/>
      <c r="R519" s="456"/>
    </row>
    <row r="520" spans="1:25" s="12" customFormat="1" ht="13">
      <c r="A520" s="416" t="s">
        <v>380</v>
      </c>
      <c r="B520" s="146"/>
      <c r="C520" s="146"/>
      <c r="D520" s="146"/>
      <c r="E520" s="146"/>
      <c r="F520" s="146"/>
      <c r="G520" s="146"/>
      <c r="H520" s="146"/>
      <c r="I520" s="146">
        <v>33.5</v>
      </c>
      <c r="J520" s="146">
        <v>33.200000000000003</v>
      </c>
      <c r="K520" s="44">
        <v>33.200000000000003</v>
      </c>
      <c r="L520" s="146">
        <v>33.200000000000003</v>
      </c>
      <c r="M520" s="146">
        <v>33.200000000000003</v>
      </c>
      <c r="N520" s="146">
        <v>33.200000000000003</v>
      </c>
      <c r="O520" s="146"/>
      <c r="P520" s="146"/>
      <c r="Q520" s="146"/>
      <c r="R520" s="146"/>
    </row>
    <row r="521" spans="1:25" s="12" customFormat="1" ht="13">
      <c r="A521" s="409"/>
      <c r="B521" s="621"/>
      <c r="C521" s="621"/>
      <c r="D521" s="621"/>
      <c r="E521" s="146"/>
      <c r="F521" s="622"/>
      <c r="G521" s="622"/>
      <c r="H521" s="622"/>
      <c r="I521" s="622"/>
      <c r="J521" s="622"/>
      <c r="K521" s="667"/>
      <c r="L521" s="622"/>
      <c r="M521" s="622"/>
      <c r="N521" s="622"/>
      <c r="O521" s="622"/>
      <c r="P521" s="622"/>
      <c r="Q521" s="622"/>
      <c r="R521" s="622"/>
    </row>
    <row r="522" spans="1:25" s="638" customFormat="1" ht="13">
      <c r="A522" s="411" t="s">
        <v>382</v>
      </c>
      <c r="B522" s="164"/>
      <c r="C522" s="164"/>
      <c r="D522" s="164"/>
      <c r="E522" s="164"/>
      <c r="F522" s="164"/>
      <c r="G522" s="164"/>
      <c r="H522" s="164"/>
      <c r="I522" s="164">
        <v>1631.6</v>
      </c>
      <c r="J522" s="164">
        <v>2001.9</v>
      </c>
      <c r="K522" s="43">
        <v>1949.7</v>
      </c>
      <c r="L522" s="164">
        <v>1974.7</v>
      </c>
      <c r="M522" s="164">
        <v>2024.7</v>
      </c>
      <c r="N522" s="164">
        <v>2083.1999999999998</v>
      </c>
      <c r="O522" s="164"/>
      <c r="P522" s="164"/>
      <c r="Q522" s="164"/>
      <c r="R522" s="164"/>
      <c r="S522" s="286"/>
      <c r="T522" s="286"/>
      <c r="U522" s="286"/>
      <c r="V522" s="286"/>
      <c r="W522" s="286"/>
      <c r="X522" s="286"/>
      <c r="Y522" s="286"/>
    </row>
    <row r="523" spans="1:25" s="286" customFormat="1" ht="13">
      <c r="A523" s="409" t="s">
        <v>383</v>
      </c>
      <c r="B523" s="146"/>
      <c r="C523" s="146"/>
      <c r="D523" s="146"/>
      <c r="E523" s="617"/>
      <c r="F523" s="617"/>
      <c r="G523" s="617"/>
      <c r="H523" s="617"/>
      <c r="I523" s="617">
        <v>1154.2</v>
      </c>
      <c r="J523" s="617">
        <v>1173.7</v>
      </c>
      <c r="K523" s="44">
        <v>928.8</v>
      </c>
      <c r="L523" s="617">
        <v>953.8</v>
      </c>
      <c r="M523" s="617">
        <v>1003.8</v>
      </c>
      <c r="N523" s="617">
        <v>1050.0999999999999</v>
      </c>
      <c r="O523" s="617"/>
      <c r="P523" s="617"/>
      <c r="Q523" s="617"/>
      <c r="R523" s="617"/>
    </row>
    <row r="524" spans="1:25" s="286" customFormat="1" ht="13">
      <c r="A524" s="406" t="s">
        <v>426</v>
      </c>
      <c r="B524" s="628"/>
      <c r="C524" s="628"/>
      <c r="D524" s="628"/>
      <c r="E524" s="628"/>
      <c r="F524" s="628"/>
      <c r="G524" s="628"/>
      <c r="H524" s="628"/>
      <c r="I524" s="628">
        <v>0</v>
      </c>
      <c r="J524" s="628">
        <v>0.7</v>
      </c>
      <c r="K524" s="45">
        <v>0.7</v>
      </c>
      <c r="L524" s="628">
        <v>0.7</v>
      </c>
      <c r="M524" s="628">
        <v>0.7</v>
      </c>
      <c r="N524" s="628">
        <v>4</v>
      </c>
      <c r="O524" s="628"/>
      <c r="P524" s="628"/>
      <c r="Q524" s="628"/>
      <c r="R524" s="628"/>
    </row>
    <row r="525" spans="1:25" s="286" customFormat="1" ht="13">
      <c r="A525" s="406" t="s">
        <v>384</v>
      </c>
      <c r="B525" s="628"/>
      <c r="C525" s="628"/>
      <c r="D525" s="628"/>
      <c r="E525" s="628"/>
      <c r="F525" s="628"/>
      <c r="G525" s="628"/>
      <c r="H525" s="628"/>
      <c r="I525" s="628">
        <v>1125</v>
      </c>
      <c r="J525" s="628">
        <v>1070</v>
      </c>
      <c r="K525" s="45">
        <v>880</v>
      </c>
      <c r="L525" s="628">
        <v>880</v>
      </c>
      <c r="M525" s="628">
        <v>880</v>
      </c>
      <c r="N525" s="628">
        <v>898</v>
      </c>
      <c r="O525" s="628"/>
      <c r="P525" s="628"/>
      <c r="Q525" s="628"/>
      <c r="R525" s="628"/>
    </row>
    <row r="526" spans="1:25" s="286" customFormat="1" ht="13">
      <c r="A526" s="406" t="s">
        <v>385</v>
      </c>
      <c r="B526" s="628"/>
      <c r="C526" s="628"/>
      <c r="D526" s="628"/>
      <c r="E526" s="628"/>
      <c r="F526" s="628"/>
      <c r="G526" s="628"/>
      <c r="H526" s="628"/>
      <c r="I526" s="628">
        <v>920</v>
      </c>
      <c r="J526" s="628">
        <v>800</v>
      </c>
      <c r="K526" s="45">
        <v>500</v>
      </c>
      <c r="L526" s="628">
        <v>500</v>
      </c>
      <c r="M526" s="628">
        <v>500</v>
      </c>
      <c r="N526" s="628">
        <v>500</v>
      </c>
      <c r="O526" s="628"/>
      <c r="P526" s="628"/>
      <c r="Q526" s="628"/>
      <c r="R526" s="628"/>
    </row>
    <row r="527" spans="1:25" s="12" customFormat="1" ht="13">
      <c r="A527" s="416" t="s">
        <v>386</v>
      </c>
      <c r="B527" s="146"/>
      <c r="C527" s="146"/>
      <c r="D527" s="146"/>
      <c r="E527" s="146"/>
      <c r="F527" s="146"/>
      <c r="G527" s="146"/>
      <c r="H527" s="146"/>
      <c r="I527" s="146">
        <v>100</v>
      </c>
      <c r="J527" s="146">
        <v>170</v>
      </c>
      <c r="K527" s="44">
        <v>100</v>
      </c>
      <c r="L527" s="146">
        <v>100</v>
      </c>
      <c r="M527" s="146">
        <v>100</v>
      </c>
      <c r="N527" s="146">
        <v>100</v>
      </c>
      <c r="O527" s="146"/>
      <c r="P527" s="146"/>
      <c r="Q527" s="146"/>
      <c r="R527" s="146"/>
    </row>
    <row r="528" spans="1:25" s="12" customFormat="1" ht="13">
      <c r="A528" s="416" t="s">
        <v>387</v>
      </c>
      <c r="B528" s="146"/>
      <c r="C528" s="146"/>
      <c r="D528" s="146"/>
      <c r="E528" s="146"/>
      <c r="F528" s="146"/>
      <c r="G528" s="146"/>
      <c r="H528" s="146"/>
      <c r="I528" s="146">
        <v>0</v>
      </c>
      <c r="J528" s="146">
        <v>0</v>
      </c>
      <c r="K528" s="44">
        <v>0</v>
      </c>
      <c r="L528" s="146">
        <v>0</v>
      </c>
      <c r="M528" s="146">
        <v>0</v>
      </c>
      <c r="N528" s="146">
        <v>0</v>
      </c>
      <c r="O528" s="146"/>
      <c r="P528" s="146"/>
      <c r="Q528" s="146"/>
      <c r="R528" s="146"/>
    </row>
    <row r="529" spans="1:18" s="12" customFormat="1" ht="13">
      <c r="A529" s="416" t="s">
        <v>388</v>
      </c>
      <c r="B529" s="146"/>
      <c r="C529" s="146"/>
      <c r="D529" s="146"/>
      <c r="E529" s="146"/>
      <c r="F529" s="456"/>
      <c r="G529" s="456"/>
      <c r="H529" s="456"/>
      <c r="I529" s="456">
        <v>105</v>
      </c>
      <c r="J529" s="456">
        <v>100</v>
      </c>
      <c r="K529" s="59">
        <v>280</v>
      </c>
      <c r="L529" s="456">
        <v>280</v>
      </c>
      <c r="M529" s="456">
        <v>280</v>
      </c>
      <c r="N529" s="456">
        <v>298</v>
      </c>
      <c r="O529" s="456"/>
      <c r="P529" s="456"/>
      <c r="Q529" s="456"/>
      <c r="R529" s="456"/>
    </row>
    <row r="530" spans="1:18" s="12" customFormat="1" ht="13">
      <c r="A530" s="416" t="s">
        <v>389</v>
      </c>
      <c r="B530" s="146"/>
      <c r="C530" s="146"/>
      <c r="D530" s="146"/>
      <c r="E530" s="146"/>
      <c r="F530" s="146"/>
      <c r="G530" s="146"/>
      <c r="H530" s="146"/>
      <c r="I530" s="146">
        <v>29.2</v>
      </c>
      <c r="J530" s="146">
        <v>103.1</v>
      </c>
      <c r="K530" s="44">
        <v>48.1</v>
      </c>
      <c r="L530" s="146">
        <v>73.099999999999994</v>
      </c>
      <c r="M530" s="146">
        <v>123.1</v>
      </c>
      <c r="N530" s="146">
        <v>148.1</v>
      </c>
      <c r="O530" s="146"/>
      <c r="P530" s="146"/>
      <c r="Q530" s="146"/>
      <c r="R530" s="146"/>
    </row>
    <row r="531" spans="1:18" s="286" customFormat="1" ht="13">
      <c r="A531" s="406" t="s">
        <v>390</v>
      </c>
      <c r="B531" s="628"/>
      <c r="C531" s="628"/>
      <c r="D531" s="628"/>
      <c r="E531" s="628"/>
      <c r="F531" s="628"/>
      <c r="G531" s="628"/>
      <c r="H531" s="628"/>
      <c r="I531" s="628">
        <v>25.6</v>
      </c>
      <c r="J531" s="628">
        <v>100</v>
      </c>
      <c r="K531" s="45">
        <v>45.1</v>
      </c>
      <c r="L531" s="628">
        <v>70.099999999999994</v>
      </c>
      <c r="M531" s="628">
        <v>120.1</v>
      </c>
      <c r="N531" s="628">
        <v>145.1</v>
      </c>
      <c r="O531" s="628"/>
      <c r="P531" s="628"/>
      <c r="Q531" s="628"/>
      <c r="R531" s="628"/>
    </row>
    <row r="532" spans="1:18" s="12" customFormat="1" ht="13">
      <c r="A532" s="416" t="s">
        <v>391</v>
      </c>
      <c r="B532" s="146"/>
      <c r="C532" s="146"/>
      <c r="D532" s="146"/>
      <c r="E532" s="146"/>
      <c r="F532" s="146"/>
      <c r="G532" s="146"/>
      <c r="H532" s="146"/>
      <c r="I532" s="146">
        <v>3.6</v>
      </c>
      <c r="J532" s="146">
        <v>3</v>
      </c>
      <c r="K532" s="44">
        <v>3</v>
      </c>
      <c r="L532" s="146">
        <v>3</v>
      </c>
      <c r="M532" s="146">
        <v>3</v>
      </c>
      <c r="N532" s="146">
        <v>3</v>
      </c>
      <c r="O532" s="146"/>
      <c r="P532" s="146"/>
      <c r="Q532" s="146"/>
      <c r="R532" s="146"/>
    </row>
    <row r="533" spans="1:18" s="12" customFormat="1" ht="13">
      <c r="A533" s="416" t="s">
        <v>392</v>
      </c>
      <c r="B533" s="146"/>
      <c r="C533" s="146"/>
      <c r="D533" s="146"/>
      <c r="E533" s="146"/>
      <c r="F533" s="146"/>
      <c r="G533" s="146"/>
      <c r="H533" s="146"/>
      <c r="I533" s="146"/>
      <c r="J533" s="146"/>
      <c r="K533" s="44"/>
      <c r="L533" s="146"/>
      <c r="M533" s="146"/>
      <c r="N533" s="146"/>
      <c r="O533" s="146"/>
      <c r="P533" s="146"/>
      <c r="Q533" s="146"/>
      <c r="R533" s="146"/>
    </row>
    <row r="534" spans="1:18" s="12" customFormat="1" ht="13">
      <c r="A534" s="416" t="s">
        <v>427</v>
      </c>
      <c r="B534" s="146"/>
      <c r="C534" s="146"/>
      <c r="D534" s="146"/>
      <c r="E534" s="146"/>
      <c r="F534" s="146"/>
      <c r="G534" s="146"/>
      <c r="H534" s="146"/>
      <c r="I534" s="146"/>
      <c r="J534" s="146"/>
      <c r="K534" s="44"/>
      <c r="L534" s="146"/>
      <c r="M534" s="146"/>
      <c r="N534" s="146"/>
      <c r="O534" s="146"/>
      <c r="P534" s="146"/>
      <c r="Q534" s="146"/>
      <c r="R534" s="146"/>
    </row>
    <row r="535" spans="1:18" s="286" customFormat="1" ht="13">
      <c r="A535" s="406" t="s">
        <v>394</v>
      </c>
      <c r="B535" s="628"/>
      <c r="C535" s="628"/>
      <c r="D535" s="628"/>
      <c r="E535" s="628"/>
      <c r="F535" s="628"/>
      <c r="G535" s="628"/>
      <c r="H535" s="628"/>
      <c r="I535" s="628">
        <v>54.5</v>
      </c>
      <c r="J535" s="628">
        <v>46.7</v>
      </c>
      <c r="K535" s="45">
        <v>239.5</v>
      </c>
      <c r="L535" s="628">
        <v>239.5</v>
      </c>
      <c r="M535" s="628">
        <v>239.5</v>
      </c>
      <c r="N535" s="628">
        <v>251.7</v>
      </c>
      <c r="O535" s="628"/>
      <c r="P535" s="628"/>
      <c r="Q535" s="628"/>
      <c r="R535" s="628"/>
    </row>
    <row r="536" spans="1:18" s="286" customFormat="1" ht="13">
      <c r="A536" s="406" t="s">
        <v>395</v>
      </c>
      <c r="B536" s="628"/>
      <c r="C536" s="628"/>
      <c r="D536" s="628"/>
      <c r="E536" s="628"/>
      <c r="F536" s="628"/>
      <c r="G536" s="628"/>
      <c r="H536" s="628"/>
      <c r="I536" s="628">
        <v>30.3</v>
      </c>
      <c r="J536" s="628">
        <v>4</v>
      </c>
      <c r="K536" s="45">
        <v>119.8</v>
      </c>
      <c r="L536" s="628">
        <v>119.8</v>
      </c>
      <c r="M536" s="628">
        <v>119.8</v>
      </c>
      <c r="N536" s="628">
        <v>127.6</v>
      </c>
      <c r="O536" s="628"/>
      <c r="P536" s="628"/>
      <c r="Q536" s="628"/>
      <c r="R536" s="628"/>
    </row>
    <row r="537" spans="1:18" s="286" customFormat="1" ht="13">
      <c r="A537" s="406" t="s">
        <v>396</v>
      </c>
      <c r="B537" s="628"/>
      <c r="C537" s="628"/>
      <c r="D537" s="628"/>
      <c r="E537" s="628"/>
      <c r="F537" s="628"/>
      <c r="G537" s="628"/>
      <c r="H537" s="628"/>
      <c r="I537" s="628">
        <v>24.2</v>
      </c>
      <c r="J537" s="628">
        <v>42.7</v>
      </c>
      <c r="K537" s="45">
        <v>119.7</v>
      </c>
      <c r="L537" s="628">
        <v>119.7</v>
      </c>
      <c r="M537" s="628">
        <v>119.7</v>
      </c>
      <c r="N537" s="628">
        <v>124.1</v>
      </c>
      <c r="O537" s="628"/>
      <c r="P537" s="628"/>
      <c r="Q537" s="628"/>
      <c r="R537" s="628"/>
    </row>
    <row r="538" spans="1:18" s="286" customFormat="1" ht="13">
      <c r="A538" s="406" t="s">
        <v>416</v>
      </c>
      <c r="B538" s="628"/>
      <c r="C538" s="628"/>
      <c r="D538" s="628"/>
      <c r="E538" s="628"/>
      <c r="F538" s="628"/>
      <c r="G538" s="628"/>
      <c r="H538" s="628"/>
      <c r="I538" s="628">
        <v>0</v>
      </c>
      <c r="J538" s="628">
        <v>0</v>
      </c>
      <c r="K538" s="45">
        <v>0</v>
      </c>
      <c r="L538" s="628">
        <v>0</v>
      </c>
      <c r="M538" s="628">
        <v>0</v>
      </c>
      <c r="N538" s="628">
        <v>0</v>
      </c>
      <c r="O538" s="628"/>
      <c r="P538" s="628"/>
      <c r="Q538" s="628"/>
      <c r="R538" s="628"/>
    </row>
    <row r="539" spans="1:18" s="286" customFormat="1" ht="13">
      <c r="A539" s="409" t="s">
        <v>428</v>
      </c>
      <c r="B539" s="146"/>
      <c r="C539" s="146"/>
      <c r="D539" s="146"/>
      <c r="E539" s="146"/>
      <c r="F539" s="146"/>
      <c r="G539" s="146"/>
      <c r="H539" s="146"/>
      <c r="I539" s="146">
        <v>0.8</v>
      </c>
      <c r="J539" s="146">
        <v>0.8</v>
      </c>
      <c r="K539" s="44">
        <v>0.8</v>
      </c>
      <c r="L539" s="146">
        <v>0.8</v>
      </c>
      <c r="M539" s="146">
        <v>0.8</v>
      </c>
      <c r="N539" s="146">
        <v>0.8</v>
      </c>
      <c r="O539" s="146"/>
      <c r="P539" s="146"/>
      <c r="Q539" s="146"/>
      <c r="R539" s="146"/>
    </row>
    <row r="540" spans="1:18" s="286" customFormat="1" ht="13">
      <c r="A540" s="406" t="s">
        <v>398</v>
      </c>
      <c r="B540" s="628"/>
      <c r="C540" s="628"/>
      <c r="D540" s="628"/>
      <c r="E540" s="628"/>
      <c r="F540" s="628"/>
      <c r="G540" s="628"/>
      <c r="H540" s="628"/>
      <c r="I540" s="628">
        <v>451.9</v>
      </c>
      <c r="J540" s="628">
        <v>780.6</v>
      </c>
      <c r="K540" s="45">
        <v>780.6</v>
      </c>
      <c r="L540" s="628">
        <v>780.6</v>
      </c>
      <c r="M540" s="628">
        <v>780.6</v>
      </c>
      <c r="N540" s="628">
        <v>780.6</v>
      </c>
      <c r="O540" s="628"/>
      <c r="P540" s="628"/>
      <c r="Q540" s="628"/>
      <c r="R540" s="628"/>
    </row>
    <row r="541" spans="1:18" s="12" customFormat="1" ht="13">
      <c r="A541" s="409" t="s">
        <v>417</v>
      </c>
      <c r="B541" s="146"/>
      <c r="C541" s="146"/>
      <c r="D541" s="146"/>
      <c r="E541" s="146"/>
      <c r="F541" s="146"/>
      <c r="G541" s="146"/>
      <c r="H541" s="146"/>
      <c r="I541" s="146">
        <v>451.9</v>
      </c>
      <c r="J541" s="146">
        <v>780.6</v>
      </c>
      <c r="K541" s="44">
        <v>780.6</v>
      </c>
      <c r="L541" s="146">
        <v>780.6</v>
      </c>
      <c r="M541" s="146">
        <v>780.6</v>
      </c>
      <c r="N541" s="146">
        <v>780.6</v>
      </c>
      <c r="O541" s="146"/>
      <c r="P541" s="146"/>
      <c r="Q541" s="146"/>
      <c r="R541" s="146"/>
    </row>
    <row r="542" spans="1:18" s="12" customFormat="1" ht="13">
      <c r="A542" s="409" t="s">
        <v>429</v>
      </c>
      <c r="B542" s="146"/>
      <c r="C542" s="146"/>
      <c r="D542" s="146"/>
      <c r="E542" s="146"/>
      <c r="F542" s="146"/>
      <c r="G542" s="146"/>
      <c r="H542" s="146"/>
      <c r="I542" s="146">
        <v>0</v>
      </c>
      <c r="J542" s="146">
        <v>0</v>
      </c>
      <c r="K542" s="44">
        <v>0</v>
      </c>
      <c r="L542" s="146">
        <v>0</v>
      </c>
      <c r="M542" s="146">
        <v>0</v>
      </c>
      <c r="N542" s="146">
        <v>0</v>
      </c>
      <c r="O542" s="146"/>
      <c r="P542" s="146"/>
      <c r="Q542" s="146"/>
      <c r="R542" s="146"/>
    </row>
    <row r="543" spans="1:18" s="286" customFormat="1" ht="13">
      <c r="A543" s="406" t="s">
        <v>399</v>
      </c>
      <c r="B543" s="628"/>
      <c r="C543" s="628"/>
      <c r="D543" s="628"/>
      <c r="E543" s="628"/>
      <c r="F543" s="628"/>
      <c r="G543" s="628"/>
      <c r="H543" s="628"/>
      <c r="I543" s="628">
        <v>451.9</v>
      </c>
      <c r="J543" s="628">
        <v>780.6</v>
      </c>
      <c r="K543" s="45">
        <v>780.6</v>
      </c>
      <c r="L543" s="628">
        <v>780.6</v>
      </c>
      <c r="M543" s="628">
        <v>780.6</v>
      </c>
      <c r="N543" s="628">
        <v>780.6</v>
      </c>
      <c r="O543" s="628"/>
      <c r="P543" s="628"/>
      <c r="Q543" s="628"/>
      <c r="R543" s="628"/>
    </row>
    <row r="544" spans="1:18" s="12" customFormat="1" ht="13">
      <c r="A544" s="416" t="s">
        <v>430</v>
      </c>
      <c r="B544" s="146"/>
      <c r="C544" s="146"/>
      <c r="D544" s="146"/>
      <c r="E544" s="146"/>
      <c r="F544" s="146"/>
      <c r="G544" s="146"/>
      <c r="H544" s="146"/>
      <c r="I544" s="146">
        <v>12.1</v>
      </c>
      <c r="J544" s="146">
        <v>12.1</v>
      </c>
      <c r="K544" s="44">
        <v>12.1</v>
      </c>
      <c r="L544" s="146">
        <v>12.1</v>
      </c>
      <c r="M544" s="146">
        <v>12.1</v>
      </c>
      <c r="N544" s="146">
        <v>12.1</v>
      </c>
      <c r="O544" s="146"/>
      <c r="P544" s="146"/>
      <c r="Q544" s="146"/>
      <c r="R544" s="146"/>
    </row>
    <row r="545" spans="1:72" s="12" customFormat="1" ht="13">
      <c r="A545" s="416" t="s">
        <v>401</v>
      </c>
      <c r="B545" s="146"/>
      <c r="C545" s="146"/>
      <c r="D545" s="146"/>
      <c r="E545" s="146"/>
      <c r="F545" s="146"/>
      <c r="G545" s="146"/>
      <c r="H545" s="146"/>
      <c r="I545" s="146">
        <v>439.6</v>
      </c>
      <c r="J545" s="146">
        <v>768.3</v>
      </c>
      <c r="K545" s="44">
        <v>768.3</v>
      </c>
      <c r="L545" s="146">
        <v>768.3</v>
      </c>
      <c r="M545" s="146">
        <v>768.3</v>
      </c>
      <c r="N545" s="146">
        <v>768.3</v>
      </c>
      <c r="O545" s="146"/>
      <c r="P545" s="146"/>
      <c r="Q545" s="146"/>
      <c r="R545" s="146"/>
    </row>
    <row r="546" spans="1:72" s="12" customFormat="1" ht="13">
      <c r="A546" s="409" t="s">
        <v>431</v>
      </c>
      <c r="B546" s="146"/>
      <c r="C546" s="146"/>
      <c r="D546" s="146"/>
      <c r="E546" s="146"/>
      <c r="F546" s="146"/>
      <c r="G546" s="146"/>
      <c r="H546" s="146"/>
      <c r="I546" s="146">
        <v>0</v>
      </c>
      <c r="J546" s="146">
        <v>0</v>
      </c>
      <c r="K546" s="44">
        <v>0</v>
      </c>
      <c r="L546" s="146">
        <v>0</v>
      </c>
      <c r="M546" s="146">
        <v>0</v>
      </c>
      <c r="N546" s="146">
        <v>0</v>
      </c>
      <c r="O546" s="146"/>
      <c r="P546" s="146"/>
      <c r="Q546" s="146"/>
      <c r="R546" s="146"/>
    </row>
    <row r="547" spans="1:72" s="286" customFormat="1" ht="13">
      <c r="A547" s="686" t="s">
        <v>404</v>
      </c>
      <c r="B547" s="687"/>
      <c r="C547" s="687"/>
      <c r="D547" s="687"/>
      <c r="E547" s="687"/>
      <c r="F547" s="687"/>
      <c r="G547" s="687"/>
      <c r="H547" s="687"/>
      <c r="I547" s="687">
        <v>0</v>
      </c>
      <c r="J547" s="687">
        <v>0</v>
      </c>
      <c r="K547" s="668">
        <v>0</v>
      </c>
      <c r="L547" s="687">
        <v>0</v>
      </c>
      <c r="M547" s="687">
        <v>0</v>
      </c>
      <c r="N547" s="687">
        <v>0</v>
      </c>
      <c r="O547" s="687"/>
      <c r="P547" s="687"/>
      <c r="Q547" s="687"/>
      <c r="R547" s="687"/>
    </row>
    <row r="548" spans="1:72" s="5" customFormat="1" ht="13">
      <c r="A548" s="632"/>
      <c r="B548" s="44"/>
      <c r="C548" s="44"/>
      <c r="D548" s="44"/>
      <c r="E548" s="44"/>
      <c r="F548" s="44"/>
      <c r="G548" s="72"/>
      <c r="H548" s="72"/>
      <c r="I548" s="72"/>
      <c r="J548" s="72"/>
      <c r="K548" s="44"/>
      <c r="L548" s="72"/>
      <c r="M548" s="72"/>
      <c r="N548" s="72"/>
      <c r="O548" s="72"/>
      <c r="P548" s="72"/>
      <c r="Q548" s="72"/>
      <c r="R548" s="72"/>
    </row>
    <row r="549" spans="1:72" s="5" customFormat="1" ht="20">
      <c r="A549" s="369" t="s">
        <v>432</v>
      </c>
      <c r="B549" s="332"/>
      <c r="C549" s="332"/>
      <c r="D549" s="332"/>
      <c r="E549" s="332"/>
      <c r="F549" s="332"/>
      <c r="G549" s="332"/>
      <c r="H549" s="332"/>
      <c r="I549" s="332"/>
      <c r="J549" s="332"/>
      <c r="K549" s="332"/>
      <c r="L549" s="332"/>
      <c r="M549" s="332"/>
      <c r="N549" s="332"/>
      <c r="O549" s="332"/>
      <c r="P549" s="332"/>
      <c r="Q549" s="332"/>
      <c r="R549" s="332"/>
    </row>
    <row r="550" spans="1:72" s="11" customFormat="1" ht="15.5">
      <c r="A550" s="613" t="s">
        <v>303</v>
      </c>
      <c r="B550" s="453">
        <v>2012</v>
      </c>
      <c r="C550" s="453">
        <v>2013</v>
      </c>
      <c r="D550" s="453">
        <v>2014</v>
      </c>
      <c r="E550" s="453">
        <v>2015</v>
      </c>
      <c r="F550" s="453">
        <v>2016</v>
      </c>
      <c r="G550" s="453">
        <v>2017</v>
      </c>
      <c r="H550" s="453">
        <v>2018</v>
      </c>
      <c r="I550" s="453">
        <v>2019</v>
      </c>
      <c r="J550" s="453">
        <v>2020</v>
      </c>
      <c r="K550" s="35">
        <v>2021</v>
      </c>
      <c r="L550" s="453">
        <v>2022</v>
      </c>
      <c r="M550" s="453">
        <v>2023</v>
      </c>
      <c r="N550" s="453"/>
      <c r="O550" s="453"/>
      <c r="P550" s="453"/>
      <c r="Q550" s="453"/>
      <c r="R550" s="453"/>
    </row>
    <row r="551" spans="1:72" s="11" customFormat="1" ht="15" customHeight="1">
      <c r="A551" s="614" t="s">
        <v>304</v>
      </c>
      <c r="B551" s="454" t="s">
        <v>249</v>
      </c>
      <c r="C551" s="454" t="s">
        <v>249</v>
      </c>
      <c r="D551" s="454" t="s">
        <v>249</v>
      </c>
      <c r="E551" s="454" t="s">
        <v>249</v>
      </c>
      <c r="F551" s="454" t="s">
        <v>249</v>
      </c>
      <c r="G551" s="454" t="s">
        <v>249</v>
      </c>
      <c r="H551" s="454" t="s">
        <v>249</v>
      </c>
      <c r="I551" s="454" t="s">
        <v>251</v>
      </c>
      <c r="J551" s="454" t="s">
        <v>251</v>
      </c>
      <c r="K551" s="37" t="s">
        <v>251</v>
      </c>
      <c r="L551" s="454" t="s">
        <v>251</v>
      </c>
      <c r="M551" s="454" t="s">
        <v>251</v>
      </c>
      <c r="N551" s="454"/>
      <c r="O551" s="454"/>
      <c r="P551" s="454"/>
      <c r="Q551" s="454"/>
      <c r="R551" s="454"/>
    </row>
    <row r="552" spans="1:72" s="11" customFormat="1">
      <c r="A552" s="409" t="s">
        <v>305</v>
      </c>
      <c r="B552" s="141" t="s">
        <v>306</v>
      </c>
      <c r="C552" s="141" t="s">
        <v>306</v>
      </c>
      <c r="D552" s="141" t="s">
        <v>306</v>
      </c>
      <c r="E552" s="141" t="s">
        <v>307</v>
      </c>
      <c r="F552" s="141" t="s">
        <v>188</v>
      </c>
      <c r="G552" s="141" t="s">
        <v>178</v>
      </c>
      <c r="H552" s="141" t="s">
        <v>173</v>
      </c>
      <c r="I552" s="141" t="s">
        <v>178</v>
      </c>
      <c r="J552" s="141" t="s">
        <v>178</v>
      </c>
      <c r="K552" s="38" t="s">
        <v>178</v>
      </c>
      <c r="L552" s="141" t="s">
        <v>178</v>
      </c>
      <c r="M552" s="141" t="s">
        <v>178</v>
      </c>
      <c r="N552" s="141"/>
      <c r="O552" s="141"/>
      <c r="P552" s="141"/>
      <c r="Q552" s="141"/>
      <c r="R552" s="141"/>
    </row>
    <row r="553" spans="1:72">
      <c r="A553" s="409"/>
      <c r="B553" s="141"/>
      <c r="C553" s="141"/>
      <c r="D553" s="141"/>
      <c r="E553" s="141"/>
      <c r="F553" s="141"/>
      <c r="G553" s="615"/>
      <c r="H553" s="615"/>
      <c r="I553" s="615"/>
      <c r="J553" s="615"/>
      <c r="K553" s="737"/>
      <c r="L553" s="615"/>
      <c r="M553" s="615"/>
      <c r="N553" s="615"/>
      <c r="O553" s="615"/>
      <c r="P553" s="615"/>
      <c r="Q553" s="615"/>
      <c r="R553" s="615"/>
    </row>
    <row r="554" spans="1:72" s="4" customFormat="1" ht="13">
      <c r="A554" s="411" t="s">
        <v>308</v>
      </c>
      <c r="B554" s="164">
        <v>9418.9</v>
      </c>
      <c r="C554" s="164">
        <v>9897.5</v>
      </c>
      <c r="D554" s="164">
        <v>11874.9</v>
      </c>
      <c r="E554" s="164">
        <v>11003.1</v>
      </c>
      <c r="F554" s="164">
        <v>10485.5</v>
      </c>
      <c r="G554" s="164">
        <v>11525.1</v>
      </c>
      <c r="H554" s="164">
        <v>14086.8</v>
      </c>
      <c r="I554" s="164">
        <v>14266.8</v>
      </c>
      <c r="J554" s="164">
        <v>14630.8</v>
      </c>
      <c r="K554" s="43">
        <v>15236.1</v>
      </c>
      <c r="L554" s="164">
        <v>16846.599999999999</v>
      </c>
      <c r="M554" s="164">
        <v>18516.400000000001</v>
      </c>
      <c r="N554" s="164"/>
      <c r="O554" s="164"/>
      <c r="P554" s="164"/>
      <c r="Q554" s="164"/>
      <c r="R554" s="164"/>
      <c r="S554" s="5"/>
      <c r="T554" s="5"/>
      <c r="U554" s="5"/>
      <c r="V554" s="5"/>
      <c r="W554" s="5"/>
      <c r="X554" s="5"/>
      <c r="Y554" s="5"/>
    </row>
    <row r="555" spans="1:72">
      <c r="A555" s="409"/>
      <c r="B555" s="146"/>
      <c r="C555" s="146"/>
      <c r="D555" s="146"/>
      <c r="E555" s="149"/>
      <c r="F555" s="149"/>
      <c r="G555" s="146"/>
      <c r="H555" s="146"/>
      <c r="I555" s="146"/>
      <c r="J555" s="146"/>
      <c r="K555" s="333"/>
      <c r="L555" s="146"/>
      <c r="M555" s="146"/>
      <c r="N555" s="146"/>
      <c r="O555" s="146"/>
      <c r="P555" s="146"/>
      <c r="Q555" s="146"/>
      <c r="R555" s="146"/>
    </row>
    <row r="556" spans="1:72" s="4" customFormat="1" ht="13">
      <c r="A556" s="411" t="s">
        <v>309</v>
      </c>
      <c r="B556" s="164">
        <v>8219</v>
      </c>
      <c r="C556" s="164">
        <v>8879.6</v>
      </c>
      <c r="D556" s="164">
        <v>10232.1</v>
      </c>
      <c r="E556" s="164">
        <v>9157.6</v>
      </c>
      <c r="F556" s="164">
        <v>8421.6</v>
      </c>
      <c r="G556" s="164">
        <v>9141.4</v>
      </c>
      <c r="H556" s="164">
        <f>H558+H574+H576+H604</f>
        <v>10475.900000000001</v>
      </c>
      <c r="I556" s="164">
        <v>10784.5</v>
      </c>
      <c r="J556" s="164">
        <v>11467.5</v>
      </c>
      <c r="K556" s="43">
        <v>12091.8</v>
      </c>
      <c r="L556" s="164">
        <v>13647.9</v>
      </c>
      <c r="M556" s="164">
        <v>15316.6</v>
      </c>
      <c r="N556" s="164"/>
      <c r="O556" s="164"/>
      <c r="P556" s="164"/>
      <c r="Q556" s="164"/>
      <c r="R556" s="164"/>
      <c r="S556" s="5"/>
      <c r="T556" s="5"/>
      <c r="U556" s="5"/>
      <c r="V556" s="5"/>
      <c r="W556" s="5"/>
      <c r="X556" s="5"/>
      <c r="Y556" s="5"/>
    </row>
    <row r="557" spans="1:72">
      <c r="A557" s="409"/>
      <c r="B557" s="146"/>
      <c r="C557" s="146"/>
      <c r="D557" s="146"/>
      <c r="E557" s="149"/>
      <c r="F557" s="149"/>
      <c r="G557" s="146"/>
      <c r="H557" s="146"/>
      <c r="I557" s="146"/>
      <c r="J557" s="717"/>
      <c r="K557" s="333"/>
      <c r="L557" s="146"/>
      <c r="M557" s="146"/>
      <c r="N557" s="146"/>
      <c r="O557" s="146"/>
      <c r="P557" s="146"/>
      <c r="Q557" s="146"/>
      <c r="R557" s="146"/>
    </row>
    <row r="558" spans="1:72" s="4" customFormat="1" ht="13">
      <c r="A558" s="413" t="s">
        <v>310</v>
      </c>
      <c r="B558" s="455">
        <v>5629.2</v>
      </c>
      <c r="C558" s="455">
        <v>5848.5</v>
      </c>
      <c r="D558" s="455">
        <v>6778.9</v>
      </c>
      <c r="E558" s="164">
        <v>5894.2</v>
      </c>
      <c r="F558" s="164">
        <v>5286.2</v>
      </c>
      <c r="G558" s="616">
        <v>5317.4</v>
      </c>
      <c r="H558" s="616">
        <f>H559+H561+H566</f>
        <v>6119.2</v>
      </c>
      <c r="I558" s="616">
        <v>6247.1</v>
      </c>
      <c r="J558" s="718">
        <v>6600.5</v>
      </c>
      <c r="K558" s="504">
        <v>7153.1</v>
      </c>
      <c r="L558" s="616">
        <v>8105.4</v>
      </c>
      <c r="M558" s="616">
        <v>9094.9</v>
      </c>
      <c r="N558" s="616"/>
      <c r="O558" s="616"/>
      <c r="P558" s="616"/>
      <c r="Q558" s="616"/>
      <c r="R558" s="616"/>
      <c r="S558" s="2"/>
      <c r="T558" s="2"/>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row>
    <row r="559" spans="1:72" s="5" customFormat="1" ht="13">
      <c r="A559" s="389" t="s">
        <v>311</v>
      </c>
      <c r="B559" s="163">
        <v>2645.1</v>
      </c>
      <c r="C559" s="163">
        <v>2808.4</v>
      </c>
      <c r="D559" s="163">
        <v>3195.1</v>
      </c>
      <c r="E559" s="617">
        <v>3037.1</v>
      </c>
      <c r="F559" s="617">
        <v>2844.3</v>
      </c>
      <c r="G559" s="384">
        <v>3093.8</v>
      </c>
      <c r="H559" s="384">
        <f>H560</f>
        <v>3101.9</v>
      </c>
      <c r="I559" s="384">
        <v>2949.5</v>
      </c>
      <c r="J559" s="384">
        <v>3214.9</v>
      </c>
      <c r="K559" s="58">
        <v>3504.3</v>
      </c>
      <c r="L559" s="384">
        <v>3989.7</v>
      </c>
      <c r="M559" s="384">
        <v>4533.3999999999996</v>
      </c>
      <c r="N559" s="384"/>
      <c r="O559" s="384"/>
      <c r="P559" s="384"/>
      <c r="Q559" s="384"/>
      <c r="R559" s="384"/>
      <c r="S559" s="2"/>
      <c r="T559" s="2"/>
    </row>
    <row r="560" spans="1:72" ht="13">
      <c r="A560" s="416" t="s">
        <v>312</v>
      </c>
      <c r="B560" s="146">
        <v>2645.1</v>
      </c>
      <c r="C560" s="146">
        <v>2808.4</v>
      </c>
      <c r="D560" s="146">
        <v>3195.1</v>
      </c>
      <c r="E560" s="146">
        <v>3037.1</v>
      </c>
      <c r="F560" s="146">
        <v>2844.3</v>
      </c>
      <c r="G560" s="384">
        <v>3093.8</v>
      </c>
      <c r="H560" s="384">
        <v>3101.9</v>
      </c>
      <c r="I560" s="384">
        <v>2949.5</v>
      </c>
      <c r="J560" s="384">
        <v>3214.9</v>
      </c>
      <c r="K560" s="58">
        <v>3504.3</v>
      </c>
      <c r="L560" s="384">
        <v>3989.7</v>
      </c>
      <c r="M560" s="384">
        <v>4533.3999999999996</v>
      </c>
      <c r="N560" s="384"/>
      <c r="O560" s="384"/>
      <c r="P560" s="384"/>
      <c r="Q560" s="384"/>
      <c r="R560" s="384"/>
    </row>
    <row r="561" spans="1:25" s="5" customFormat="1" ht="13">
      <c r="A561" s="409" t="s">
        <v>313</v>
      </c>
      <c r="B561" s="146">
        <v>2739.3</v>
      </c>
      <c r="C561" s="146">
        <v>2755.1</v>
      </c>
      <c r="D561" s="146">
        <v>3353.9</v>
      </c>
      <c r="E561" s="146">
        <v>2621.6</v>
      </c>
      <c r="F561" s="146">
        <v>2230.1</v>
      </c>
      <c r="G561" s="146">
        <v>1950.4</v>
      </c>
      <c r="H561" s="146">
        <f>SUM(H562:H565)</f>
        <v>2751.9</v>
      </c>
      <c r="I561" s="146">
        <v>3032.2</v>
      </c>
      <c r="J561" s="146">
        <v>3096.2</v>
      </c>
      <c r="K561" s="44">
        <v>3333.4</v>
      </c>
      <c r="L561" s="146">
        <v>3767.1</v>
      </c>
      <c r="M561" s="146">
        <v>4181.8</v>
      </c>
      <c r="N561" s="146"/>
      <c r="O561" s="146"/>
      <c r="P561" s="146"/>
      <c r="Q561" s="146"/>
      <c r="R561" s="146"/>
    </row>
    <row r="562" spans="1:25" ht="13">
      <c r="A562" s="416" t="s">
        <v>314</v>
      </c>
      <c r="B562" s="146">
        <v>1740.5</v>
      </c>
      <c r="C562" s="146">
        <v>2060.5</v>
      </c>
      <c r="D562" s="146">
        <v>2522.4</v>
      </c>
      <c r="E562" s="146">
        <v>2374.8000000000002</v>
      </c>
      <c r="F562" s="146">
        <v>2093.8000000000002</v>
      </c>
      <c r="G562" s="146">
        <v>1794.1</v>
      </c>
      <c r="H562" s="146">
        <v>1933</v>
      </c>
      <c r="I562" s="146">
        <v>2556.3000000000002</v>
      </c>
      <c r="J562" s="146">
        <v>2784.3</v>
      </c>
      <c r="K562" s="44">
        <v>3036.3</v>
      </c>
      <c r="L562" s="146">
        <v>3410.5</v>
      </c>
      <c r="M562" s="146">
        <v>3818.5</v>
      </c>
      <c r="N562" s="146"/>
      <c r="O562" s="146"/>
      <c r="P562" s="146"/>
      <c r="Q562" s="146"/>
      <c r="R562" s="146"/>
    </row>
    <row r="563" spans="1:25" ht="13">
      <c r="A563" s="416" t="s">
        <v>315</v>
      </c>
      <c r="B563" s="146">
        <v>981.1</v>
      </c>
      <c r="C563" s="146">
        <v>666.7</v>
      </c>
      <c r="D563" s="146">
        <v>794.2</v>
      </c>
      <c r="E563" s="146">
        <v>195.4</v>
      </c>
      <c r="F563" s="146">
        <v>92</v>
      </c>
      <c r="G563" s="146">
        <v>113.6</v>
      </c>
      <c r="H563" s="146">
        <v>775</v>
      </c>
      <c r="I563" s="146">
        <v>428.1</v>
      </c>
      <c r="J563" s="146">
        <v>259.3</v>
      </c>
      <c r="K563" s="44">
        <v>240.3</v>
      </c>
      <c r="L563" s="146">
        <v>294.60000000000002</v>
      </c>
      <c r="M563" s="146">
        <v>294.60000000000002</v>
      </c>
      <c r="N563" s="146"/>
      <c r="O563" s="146"/>
      <c r="P563" s="146"/>
      <c r="Q563" s="146"/>
      <c r="R563" s="146"/>
    </row>
    <row r="564" spans="1:25" ht="13">
      <c r="A564" s="416" t="s">
        <v>316</v>
      </c>
      <c r="B564" s="146">
        <v>11.4</v>
      </c>
      <c r="C564" s="146">
        <v>18.600000000000001</v>
      </c>
      <c r="D564" s="146">
        <v>22.4</v>
      </c>
      <c r="E564" s="146">
        <v>30.8</v>
      </c>
      <c r="F564" s="146">
        <v>26.6</v>
      </c>
      <c r="G564" s="146">
        <v>25.6</v>
      </c>
      <c r="H564" s="146">
        <v>26.3</v>
      </c>
      <c r="I564" s="146">
        <v>27.9</v>
      </c>
      <c r="J564" s="146">
        <v>30.4</v>
      </c>
      <c r="K564" s="44">
        <v>33.200000000000003</v>
      </c>
      <c r="L564" s="146">
        <v>36.200000000000003</v>
      </c>
      <c r="M564" s="146">
        <v>39.4</v>
      </c>
      <c r="N564" s="146"/>
      <c r="O564" s="146"/>
      <c r="P564" s="146"/>
      <c r="Q564" s="146"/>
      <c r="R564" s="146"/>
    </row>
    <row r="565" spans="1:25" ht="13">
      <c r="A565" s="416" t="s">
        <v>317</v>
      </c>
      <c r="B565" s="146">
        <v>6.3</v>
      </c>
      <c r="C565" s="146">
        <v>9.1999999999999993</v>
      </c>
      <c r="D565" s="146">
        <v>14.9</v>
      </c>
      <c r="E565" s="146">
        <v>20.5</v>
      </c>
      <c r="F565" s="146">
        <v>17.7</v>
      </c>
      <c r="G565" s="146">
        <v>17.100000000000001</v>
      </c>
      <c r="H565" s="146">
        <v>17.600000000000001</v>
      </c>
      <c r="I565" s="146">
        <v>19.899999999999999</v>
      </c>
      <c r="J565" s="146">
        <v>21.7</v>
      </c>
      <c r="K565" s="44">
        <v>23.7</v>
      </c>
      <c r="L565" s="146">
        <v>25.8</v>
      </c>
      <c r="M565" s="146">
        <v>28.1</v>
      </c>
      <c r="N565" s="146"/>
      <c r="O565" s="146"/>
      <c r="P565" s="146"/>
      <c r="Q565" s="146"/>
      <c r="R565" s="146"/>
    </row>
    <row r="566" spans="1:25" s="5" customFormat="1" ht="13">
      <c r="A566" s="409" t="s">
        <v>318</v>
      </c>
      <c r="B566" s="146">
        <v>244.8</v>
      </c>
      <c r="C566" s="146">
        <v>285</v>
      </c>
      <c r="D566" s="146">
        <v>229.9</v>
      </c>
      <c r="E566" s="146">
        <v>235.6</v>
      </c>
      <c r="F566" s="146">
        <v>211.8</v>
      </c>
      <c r="G566" s="146">
        <v>273.10000000000002</v>
      </c>
      <c r="H566" s="146">
        <f>SUM(H567:H572)</f>
        <v>265.39999999999998</v>
      </c>
      <c r="I566" s="146">
        <v>265.39999999999998</v>
      </c>
      <c r="J566" s="146">
        <v>289.3</v>
      </c>
      <c r="K566" s="44">
        <v>315.39999999999998</v>
      </c>
      <c r="L566" s="146">
        <v>348.7</v>
      </c>
      <c r="M566" s="146">
        <v>379.6</v>
      </c>
      <c r="N566" s="146"/>
      <c r="O566" s="146"/>
      <c r="P566" s="146"/>
      <c r="Q566" s="146"/>
      <c r="R566" s="146"/>
    </row>
    <row r="567" spans="1:25" ht="13">
      <c r="A567" s="416" t="s">
        <v>319</v>
      </c>
      <c r="B567" s="146">
        <v>13.3</v>
      </c>
      <c r="C567" s="146"/>
      <c r="D567" s="146"/>
      <c r="E567" s="456" t="s">
        <v>320</v>
      </c>
      <c r="F567" s="52"/>
      <c r="G567" s="456">
        <v>0</v>
      </c>
      <c r="H567" s="456"/>
      <c r="I567" s="456"/>
      <c r="J567" s="456"/>
      <c r="K567" s="59"/>
      <c r="L567" s="456"/>
      <c r="M567" s="456"/>
      <c r="N567" s="456"/>
      <c r="O567" s="456"/>
      <c r="P567" s="456"/>
      <c r="Q567" s="456"/>
      <c r="R567" s="456"/>
    </row>
    <row r="568" spans="1:25" ht="13">
      <c r="A568" s="416" t="s">
        <v>321</v>
      </c>
      <c r="B568" s="146">
        <v>163.19999999999999</v>
      </c>
      <c r="C568" s="146">
        <v>244.5</v>
      </c>
      <c r="D568" s="146">
        <v>186.1</v>
      </c>
      <c r="E568" s="146">
        <v>168.9</v>
      </c>
      <c r="F568" s="456">
        <v>132.6</v>
      </c>
      <c r="G568" s="146">
        <v>181.7</v>
      </c>
      <c r="H568" s="146">
        <v>154.6</v>
      </c>
      <c r="I568" s="146">
        <v>149.19999999999999</v>
      </c>
      <c r="J568" s="146">
        <v>162.69999999999999</v>
      </c>
      <c r="K568" s="44">
        <v>177.3</v>
      </c>
      <c r="L568" s="146">
        <v>193.3</v>
      </c>
      <c r="M568" s="146">
        <v>210.7</v>
      </c>
      <c r="N568" s="146"/>
      <c r="O568" s="146"/>
      <c r="P568" s="146"/>
      <c r="Q568" s="146"/>
      <c r="R568" s="146"/>
    </row>
    <row r="569" spans="1:25" ht="13">
      <c r="A569" s="416" t="s">
        <v>323</v>
      </c>
      <c r="B569" s="146">
        <v>67.400000000000006</v>
      </c>
      <c r="C569" s="146">
        <v>38.5</v>
      </c>
      <c r="D569" s="146">
        <v>43.1</v>
      </c>
      <c r="E569" s="146">
        <v>66</v>
      </c>
      <c r="F569" s="146">
        <v>78.7</v>
      </c>
      <c r="G569" s="146">
        <v>91.4</v>
      </c>
      <c r="H569" s="146">
        <v>110.8</v>
      </c>
      <c r="I569" s="146">
        <v>116</v>
      </c>
      <c r="J569" s="146">
        <v>126.4</v>
      </c>
      <c r="K569" s="44">
        <v>137.80000000000001</v>
      </c>
      <c r="L569" s="146">
        <v>155.19999999999999</v>
      </c>
      <c r="M569" s="146">
        <v>168.7</v>
      </c>
      <c r="N569" s="146"/>
      <c r="O569" s="146"/>
      <c r="P569" s="146"/>
      <c r="Q569" s="146"/>
      <c r="R569" s="146"/>
    </row>
    <row r="570" spans="1:25" ht="13">
      <c r="A570" s="416" t="s">
        <v>419</v>
      </c>
      <c r="B570" s="146"/>
      <c r="C570" s="146"/>
      <c r="D570" s="146"/>
      <c r="E570" s="146"/>
      <c r="F570" s="146"/>
      <c r="G570" s="146"/>
      <c r="H570" s="146"/>
      <c r="I570" s="146"/>
      <c r="J570" s="146"/>
      <c r="K570" s="44"/>
      <c r="L570" s="146"/>
      <c r="M570" s="146"/>
      <c r="N570" s="146"/>
      <c r="O570" s="146"/>
      <c r="P570" s="146"/>
      <c r="Q570" s="146"/>
      <c r="R570" s="146"/>
    </row>
    <row r="571" spans="1:25" ht="13">
      <c r="A571" s="416" t="s">
        <v>324</v>
      </c>
      <c r="B571" s="146"/>
      <c r="C571" s="146"/>
      <c r="D571" s="146"/>
      <c r="E571" s="146"/>
      <c r="F571" s="146"/>
      <c r="G571" s="146"/>
      <c r="H571" s="146"/>
      <c r="I571" s="146"/>
      <c r="J571" s="146"/>
      <c r="K571" s="44"/>
      <c r="L571" s="146"/>
      <c r="M571" s="146"/>
      <c r="N571" s="146"/>
      <c r="O571" s="146"/>
      <c r="P571" s="146"/>
      <c r="Q571" s="146"/>
      <c r="R571" s="146"/>
    </row>
    <row r="572" spans="1:25" ht="13">
      <c r="A572" s="416" t="s">
        <v>325</v>
      </c>
      <c r="B572" s="146">
        <v>0.9</v>
      </c>
      <c r="C572" s="146">
        <v>2</v>
      </c>
      <c r="D572" s="146">
        <v>0.7</v>
      </c>
      <c r="E572" s="146">
        <v>0.6</v>
      </c>
      <c r="F572" s="146">
        <v>0.5</v>
      </c>
      <c r="G572" s="146">
        <v>0</v>
      </c>
      <c r="H572" s="146"/>
      <c r="I572" s="146">
        <v>0.2</v>
      </c>
      <c r="J572" s="146">
        <v>0.2</v>
      </c>
      <c r="K572" s="44">
        <v>0.2</v>
      </c>
      <c r="L572" s="146">
        <v>0.2</v>
      </c>
      <c r="M572" s="146">
        <v>0.2</v>
      </c>
      <c r="N572" s="146"/>
      <c r="O572" s="146"/>
      <c r="P572" s="146"/>
      <c r="Q572" s="146"/>
      <c r="R572" s="146"/>
    </row>
    <row r="573" spans="1:25">
      <c r="A573" s="409"/>
      <c r="B573" s="146"/>
      <c r="C573" s="146"/>
      <c r="D573" s="146"/>
      <c r="E573" s="618"/>
      <c r="F573" s="618"/>
      <c r="G573" s="146"/>
      <c r="H573" s="146"/>
      <c r="I573" s="146"/>
      <c r="J573" s="457"/>
      <c r="K573" s="724"/>
      <c r="L573" s="146"/>
      <c r="M573" s="146"/>
      <c r="N573" s="146"/>
      <c r="O573" s="146"/>
      <c r="P573" s="146"/>
      <c r="Q573" s="146"/>
      <c r="R573" s="146"/>
    </row>
    <row r="574" spans="1:25" s="4" customFormat="1" ht="13">
      <c r="A574" s="411" t="s">
        <v>326</v>
      </c>
      <c r="B574" s="164">
        <v>3.7</v>
      </c>
      <c r="C574" s="164">
        <v>6.4</v>
      </c>
      <c r="D574" s="164">
        <v>14.6</v>
      </c>
      <c r="E574" s="164">
        <v>18</v>
      </c>
      <c r="F574" s="164">
        <v>14.4</v>
      </c>
      <c r="G574" s="164">
        <v>11.2</v>
      </c>
      <c r="H574" s="164">
        <v>8.6</v>
      </c>
      <c r="I574" s="164">
        <v>0</v>
      </c>
      <c r="J574" s="687">
        <v>0</v>
      </c>
      <c r="K574" s="43">
        <v>0</v>
      </c>
      <c r="L574" s="164">
        <v>0</v>
      </c>
      <c r="M574" s="164">
        <v>0</v>
      </c>
      <c r="N574" s="164"/>
      <c r="O574" s="164"/>
      <c r="P574" s="164"/>
      <c r="Q574" s="164"/>
      <c r="R574" s="164"/>
      <c r="S574" s="5"/>
      <c r="T574" s="5"/>
      <c r="U574" s="5"/>
      <c r="V574" s="5"/>
      <c r="W574" s="5"/>
      <c r="X574" s="5"/>
      <c r="Y574" s="5"/>
    </row>
    <row r="575" spans="1:25" ht="13">
      <c r="A575" s="416" t="s">
        <v>327</v>
      </c>
      <c r="B575" s="146"/>
      <c r="C575" s="146"/>
      <c r="D575" s="146"/>
      <c r="E575" s="164"/>
      <c r="F575" s="619"/>
      <c r="G575" s="146"/>
      <c r="H575" s="146"/>
      <c r="I575" s="146"/>
      <c r="J575" s="146"/>
      <c r="K575" s="333"/>
      <c r="L575" s="146"/>
      <c r="M575" s="146"/>
      <c r="N575" s="146"/>
      <c r="O575" s="146"/>
      <c r="P575" s="146"/>
      <c r="Q575" s="146"/>
      <c r="R575" s="146"/>
    </row>
    <row r="576" spans="1:25" s="4" customFormat="1" ht="13">
      <c r="A576" s="411" t="s">
        <v>328</v>
      </c>
      <c r="B576" s="164">
        <v>2183.1</v>
      </c>
      <c r="C576" s="164">
        <v>2549.1999999999998</v>
      </c>
      <c r="D576" s="164">
        <v>2883.6</v>
      </c>
      <c r="E576" s="164">
        <v>2680.2</v>
      </c>
      <c r="F576" s="164">
        <v>2584.1</v>
      </c>
      <c r="G576" s="164">
        <f>G577+G586+G590+G594+G601</f>
        <v>3255</v>
      </c>
      <c r="H576" s="164">
        <f>H577+H586+H590+H594+H601</f>
        <v>3537.4</v>
      </c>
      <c r="I576" s="164">
        <v>3773.9</v>
      </c>
      <c r="J576" s="164">
        <v>4065.5</v>
      </c>
      <c r="K576" s="43">
        <v>4097.7</v>
      </c>
      <c r="L576" s="164">
        <v>4663.8999999999996</v>
      </c>
      <c r="M576" s="164">
        <v>5301.7</v>
      </c>
      <c r="N576" s="164"/>
      <c r="O576" s="164"/>
      <c r="P576" s="164"/>
      <c r="Q576" s="164"/>
      <c r="R576" s="164"/>
      <c r="S576" s="5"/>
      <c r="T576" s="5"/>
      <c r="U576" s="5"/>
      <c r="V576" s="5"/>
      <c r="W576" s="5"/>
      <c r="X576" s="5"/>
      <c r="Y576" s="5"/>
    </row>
    <row r="577" spans="1:18" s="5" customFormat="1" ht="13">
      <c r="A577" s="406" t="s">
        <v>329</v>
      </c>
      <c r="B577" s="146">
        <v>1162.2</v>
      </c>
      <c r="C577" s="146">
        <v>1563.4</v>
      </c>
      <c r="D577" s="146">
        <v>1806</v>
      </c>
      <c r="E577" s="617">
        <v>1693.2</v>
      </c>
      <c r="F577" s="617">
        <v>1521.8</v>
      </c>
      <c r="G577" s="146">
        <v>1911.3</v>
      </c>
      <c r="H577" s="146">
        <f>H579+H585</f>
        <v>2167.4</v>
      </c>
      <c r="I577" s="146">
        <v>2286.1</v>
      </c>
      <c r="J577" s="146">
        <v>2443.9</v>
      </c>
      <c r="K577" s="44">
        <v>2332.6999999999998</v>
      </c>
      <c r="L577" s="146">
        <v>2742.2</v>
      </c>
      <c r="M577" s="146">
        <v>3211.4</v>
      </c>
      <c r="N577" s="146"/>
      <c r="O577" s="146"/>
      <c r="P577" s="146"/>
      <c r="Q577" s="146"/>
      <c r="R577" s="146"/>
    </row>
    <row r="578" spans="1:18" s="5" customFormat="1" ht="12.75" customHeight="1">
      <c r="A578" s="406" t="s">
        <v>330</v>
      </c>
      <c r="B578" s="146"/>
      <c r="C578" s="146"/>
      <c r="D578" s="146"/>
      <c r="E578" s="146"/>
      <c r="F578" s="146"/>
      <c r="G578" s="146"/>
      <c r="H578" s="146"/>
      <c r="I578" s="146"/>
      <c r="J578" s="146"/>
      <c r="K578" s="44"/>
      <c r="L578" s="146"/>
      <c r="M578" s="146"/>
      <c r="N578" s="146"/>
      <c r="O578" s="146"/>
      <c r="P578" s="146"/>
      <c r="Q578" s="146"/>
      <c r="R578" s="146"/>
    </row>
    <row r="579" spans="1:18" ht="14">
      <c r="A579" s="416" t="s">
        <v>420</v>
      </c>
      <c r="B579" s="146">
        <v>1092.0999999999999</v>
      </c>
      <c r="C579" s="146">
        <v>1496.1</v>
      </c>
      <c r="D579" s="146">
        <v>1668.8</v>
      </c>
      <c r="E579" s="146">
        <v>1567</v>
      </c>
      <c r="F579" s="146">
        <v>1442.6</v>
      </c>
      <c r="G579" s="146">
        <v>1868.8</v>
      </c>
      <c r="H579" s="146">
        <v>2067.1</v>
      </c>
      <c r="I579" s="146">
        <v>2188.8000000000002</v>
      </c>
      <c r="J579" s="146">
        <v>2338.6</v>
      </c>
      <c r="K579" s="44">
        <v>2218.6999999999998</v>
      </c>
      <c r="L579" s="146">
        <v>2618.8000000000002</v>
      </c>
      <c r="M579" s="146">
        <v>3077.7</v>
      </c>
      <c r="N579" s="146"/>
      <c r="O579" s="146"/>
      <c r="P579" s="146"/>
      <c r="Q579" s="146"/>
      <c r="R579" s="146"/>
    </row>
    <row r="580" spans="1:18" ht="13">
      <c r="A580" s="416" t="s">
        <v>332</v>
      </c>
      <c r="B580" s="146"/>
      <c r="C580" s="146"/>
      <c r="D580" s="146"/>
      <c r="E580" s="146"/>
      <c r="F580" s="146"/>
      <c r="G580" s="146"/>
      <c r="H580" s="146"/>
      <c r="I580" s="146"/>
      <c r="J580" s="146"/>
      <c r="K580" s="44"/>
      <c r="L580" s="146"/>
      <c r="M580" s="146"/>
      <c r="N580" s="146"/>
      <c r="O580" s="146"/>
      <c r="P580" s="146"/>
      <c r="Q580" s="146"/>
      <c r="R580" s="146"/>
    </row>
    <row r="581" spans="1:18" ht="13">
      <c r="A581" s="416" t="s">
        <v>333</v>
      </c>
      <c r="B581" s="146"/>
      <c r="C581" s="146"/>
      <c r="D581" s="146"/>
      <c r="E581" s="146"/>
      <c r="F581" s="146"/>
      <c r="G581" s="146"/>
      <c r="H581" s="146"/>
      <c r="I581" s="146"/>
      <c r="J581" s="146"/>
      <c r="K581" s="44"/>
      <c r="L581" s="146"/>
      <c r="M581" s="146"/>
      <c r="N581" s="146"/>
      <c r="O581" s="146"/>
      <c r="P581" s="146"/>
      <c r="Q581" s="146"/>
      <c r="R581" s="146"/>
    </row>
    <row r="582" spans="1:18" ht="13">
      <c r="A582" s="416" t="s">
        <v>334</v>
      </c>
      <c r="B582" s="146"/>
      <c r="C582" s="146"/>
      <c r="D582" s="146"/>
      <c r="E582" s="146"/>
      <c r="F582" s="146"/>
      <c r="G582" s="146"/>
      <c r="H582" s="146"/>
      <c r="I582" s="146"/>
      <c r="J582" s="146"/>
      <c r="K582" s="44"/>
      <c r="L582" s="146"/>
      <c r="M582" s="146"/>
      <c r="N582" s="146"/>
      <c r="O582" s="146"/>
      <c r="P582" s="146"/>
      <c r="Q582" s="146"/>
      <c r="R582" s="146"/>
    </row>
    <row r="583" spans="1:18" ht="13">
      <c r="A583" s="416" t="s">
        <v>335</v>
      </c>
      <c r="B583" s="146"/>
      <c r="C583" s="146"/>
      <c r="D583" s="146"/>
      <c r="E583" s="146"/>
      <c r="F583" s="146"/>
      <c r="G583" s="146"/>
      <c r="H583" s="146"/>
      <c r="I583" s="146"/>
      <c r="J583" s="146"/>
      <c r="K583" s="44"/>
      <c r="L583" s="146"/>
      <c r="M583" s="146"/>
      <c r="N583" s="146"/>
      <c r="O583" s="146"/>
      <c r="P583" s="146"/>
      <c r="Q583" s="146"/>
      <c r="R583" s="146"/>
    </row>
    <row r="584" spans="1:18" s="5" customFormat="1" ht="13">
      <c r="A584" s="406" t="s">
        <v>336</v>
      </c>
      <c r="B584" s="628"/>
      <c r="C584" s="628"/>
      <c r="D584" s="628"/>
      <c r="E584" s="628"/>
      <c r="F584" s="628"/>
      <c r="G584" s="628"/>
      <c r="H584" s="628"/>
      <c r="I584" s="628"/>
      <c r="J584" s="628"/>
      <c r="K584" s="45"/>
      <c r="L584" s="628"/>
      <c r="M584" s="628"/>
      <c r="N584" s="628"/>
      <c r="O584" s="628"/>
      <c r="P584" s="628"/>
      <c r="Q584" s="628"/>
      <c r="R584" s="628"/>
    </row>
    <row r="585" spans="1:18" ht="13">
      <c r="A585" s="416" t="s">
        <v>337</v>
      </c>
      <c r="B585" s="146">
        <v>70.2</v>
      </c>
      <c r="C585" s="146">
        <v>67.3</v>
      </c>
      <c r="D585" s="146">
        <v>137.30000000000001</v>
      </c>
      <c r="E585" s="146">
        <v>126.1</v>
      </c>
      <c r="F585" s="146">
        <v>79.2</v>
      </c>
      <c r="G585" s="146">
        <v>42.4</v>
      </c>
      <c r="H585" s="146">
        <v>100.3</v>
      </c>
      <c r="I585" s="146">
        <v>97.3</v>
      </c>
      <c r="J585" s="146">
        <v>105.3</v>
      </c>
      <c r="K585" s="44">
        <v>114</v>
      </c>
      <c r="L585" s="146">
        <v>123.5</v>
      </c>
      <c r="M585" s="146">
        <v>133.80000000000001</v>
      </c>
      <c r="N585" s="146"/>
      <c r="O585" s="146"/>
      <c r="P585" s="146"/>
      <c r="Q585" s="146"/>
      <c r="R585" s="146"/>
    </row>
    <row r="586" spans="1:18" s="5" customFormat="1" ht="13">
      <c r="A586" s="406" t="s">
        <v>338</v>
      </c>
      <c r="B586" s="628">
        <v>855.3</v>
      </c>
      <c r="C586" s="628">
        <v>814.4</v>
      </c>
      <c r="D586" s="628">
        <v>889.1</v>
      </c>
      <c r="E586" s="628">
        <v>802</v>
      </c>
      <c r="F586" s="628">
        <v>875.9</v>
      </c>
      <c r="G586" s="628">
        <v>1105</v>
      </c>
      <c r="H586" s="628">
        <f>SUM(H587:H588)</f>
        <v>1074.8</v>
      </c>
      <c r="I586" s="628">
        <v>1244.4000000000001</v>
      </c>
      <c r="J586" s="628">
        <v>1356.3</v>
      </c>
      <c r="K586" s="45">
        <v>1476.4</v>
      </c>
      <c r="L586" s="628">
        <v>1607.3</v>
      </c>
      <c r="M586" s="628">
        <v>1748.2</v>
      </c>
      <c r="N586" s="628"/>
      <c r="O586" s="628"/>
      <c r="P586" s="628"/>
      <c r="Q586" s="628"/>
      <c r="R586" s="628"/>
    </row>
    <row r="587" spans="1:18" ht="13">
      <c r="A587" s="416" t="s">
        <v>339</v>
      </c>
      <c r="B587" s="146">
        <v>560.5</v>
      </c>
      <c r="C587" s="146">
        <v>541.9</v>
      </c>
      <c r="D587" s="146">
        <v>638.6</v>
      </c>
      <c r="E587" s="146">
        <v>503.3</v>
      </c>
      <c r="F587" s="146">
        <v>603.70000000000005</v>
      </c>
      <c r="G587" s="146">
        <v>757.3</v>
      </c>
      <c r="H587" s="146">
        <v>774</v>
      </c>
      <c r="I587" s="146">
        <v>922.7</v>
      </c>
      <c r="J587" s="146">
        <v>1005.5</v>
      </c>
      <c r="K587" s="44">
        <v>1093.8</v>
      </c>
      <c r="L587" s="146">
        <v>1190.2</v>
      </c>
      <c r="M587" s="146">
        <v>1293.4000000000001</v>
      </c>
      <c r="N587" s="146"/>
      <c r="O587" s="146"/>
      <c r="P587" s="146"/>
      <c r="Q587" s="146"/>
      <c r="R587" s="146"/>
    </row>
    <row r="588" spans="1:18" ht="13">
      <c r="A588" s="416" t="s">
        <v>340</v>
      </c>
      <c r="B588" s="146">
        <v>294.8</v>
      </c>
      <c r="C588" s="146">
        <v>272.5</v>
      </c>
      <c r="D588" s="146">
        <v>250.6</v>
      </c>
      <c r="E588" s="146">
        <v>298.7</v>
      </c>
      <c r="F588" s="146">
        <v>272.2</v>
      </c>
      <c r="G588" s="146">
        <v>347.8</v>
      </c>
      <c r="H588" s="146">
        <v>300.8</v>
      </c>
      <c r="I588" s="146">
        <v>321.7</v>
      </c>
      <c r="J588" s="146">
        <v>350.8</v>
      </c>
      <c r="K588" s="44">
        <v>382.5</v>
      </c>
      <c r="L588" s="146">
        <v>417.1</v>
      </c>
      <c r="M588" s="146">
        <v>454.8</v>
      </c>
      <c r="N588" s="146"/>
      <c r="O588" s="146"/>
      <c r="P588" s="146"/>
      <c r="Q588" s="146"/>
      <c r="R588" s="146"/>
    </row>
    <row r="589" spans="1:18" s="5" customFormat="1" ht="13">
      <c r="A589" s="406" t="s">
        <v>341</v>
      </c>
      <c r="B589" s="628"/>
      <c r="C589" s="628"/>
      <c r="D589" s="628"/>
      <c r="E589" s="628"/>
      <c r="F589" s="628"/>
      <c r="G589" s="628"/>
      <c r="H589" s="628"/>
      <c r="I589" s="628"/>
      <c r="J589" s="628"/>
      <c r="K589" s="45"/>
      <c r="L589" s="628"/>
      <c r="M589" s="628"/>
      <c r="N589" s="628"/>
      <c r="O589" s="628"/>
      <c r="P589" s="628"/>
      <c r="Q589" s="628"/>
      <c r="R589" s="628"/>
    </row>
    <row r="590" spans="1:18" s="5" customFormat="1" ht="13">
      <c r="A590" s="406" t="s">
        <v>342</v>
      </c>
      <c r="B590" s="628">
        <v>149.9</v>
      </c>
      <c r="C590" s="628">
        <v>159.19999999999999</v>
      </c>
      <c r="D590" s="628">
        <v>176.7</v>
      </c>
      <c r="E590" s="628">
        <v>177.7</v>
      </c>
      <c r="F590" s="628">
        <v>175.7</v>
      </c>
      <c r="G590" s="628">
        <v>228.9</v>
      </c>
      <c r="H590" s="628">
        <f>SUM(H591:H593)</f>
        <v>248.1</v>
      </c>
      <c r="I590" s="628">
        <v>237.6</v>
      </c>
      <c r="J590" s="628">
        <v>258.8</v>
      </c>
      <c r="K590" s="45">
        <v>281.89999999999998</v>
      </c>
      <c r="L590" s="628">
        <v>307</v>
      </c>
      <c r="M590" s="628">
        <v>334.5</v>
      </c>
      <c r="N590" s="628"/>
      <c r="O590" s="628"/>
      <c r="P590" s="628"/>
      <c r="Q590" s="628"/>
      <c r="R590" s="628"/>
    </row>
    <row r="591" spans="1:18" ht="13">
      <c r="A591" s="416" t="s">
        <v>343</v>
      </c>
      <c r="B591" s="146">
        <v>9.5</v>
      </c>
      <c r="C591" s="146">
        <v>8.8000000000000007</v>
      </c>
      <c r="D591" s="146">
        <v>12.8</v>
      </c>
      <c r="E591" s="146">
        <v>9.4</v>
      </c>
      <c r="F591" s="146">
        <v>7.8</v>
      </c>
      <c r="G591" s="146">
        <v>22.9</v>
      </c>
      <c r="H591" s="146">
        <v>20.399999999999999</v>
      </c>
      <c r="I591" s="146">
        <v>31.2</v>
      </c>
      <c r="J591" s="146">
        <v>34</v>
      </c>
      <c r="K591" s="44">
        <v>37</v>
      </c>
      <c r="L591" s="146">
        <v>40.4</v>
      </c>
      <c r="M591" s="146">
        <v>44</v>
      </c>
      <c r="N591" s="146"/>
      <c r="O591" s="146"/>
      <c r="P591" s="146"/>
      <c r="Q591" s="146"/>
      <c r="R591" s="146"/>
    </row>
    <row r="592" spans="1:18" ht="13">
      <c r="A592" s="416" t="s">
        <v>344</v>
      </c>
      <c r="B592" s="146">
        <v>133.9</v>
      </c>
      <c r="C592" s="146">
        <v>144.6</v>
      </c>
      <c r="D592" s="146">
        <v>158.1</v>
      </c>
      <c r="E592" s="146">
        <v>162.1</v>
      </c>
      <c r="F592" s="146">
        <v>163.5</v>
      </c>
      <c r="G592" s="146">
        <v>178.7</v>
      </c>
      <c r="H592" s="146">
        <v>205.1</v>
      </c>
      <c r="I592" s="146">
        <v>197.3</v>
      </c>
      <c r="J592" s="146">
        <v>215</v>
      </c>
      <c r="K592" s="44">
        <v>234.3</v>
      </c>
      <c r="L592" s="146">
        <v>255.4</v>
      </c>
      <c r="M592" s="146">
        <v>278.39999999999998</v>
      </c>
      <c r="N592" s="146"/>
      <c r="O592" s="146"/>
      <c r="P592" s="146"/>
      <c r="Q592" s="146"/>
      <c r="R592" s="146"/>
    </row>
    <row r="593" spans="1:25" ht="13">
      <c r="A593" s="416" t="s">
        <v>345</v>
      </c>
      <c r="B593" s="146">
        <v>6.5</v>
      </c>
      <c r="C593" s="146">
        <v>5.9</v>
      </c>
      <c r="D593" s="146">
        <v>5.8</v>
      </c>
      <c r="E593" s="146">
        <v>6.2</v>
      </c>
      <c r="F593" s="146">
        <v>4.4000000000000004</v>
      </c>
      <c r="G593" s="146">
        <v>14.2</v>
      </c>
      <c r="H593" s="146">
        <v>22.6</v>
      </c>
      <c r="I593" s="146">
        <v>9</v>
      </c>
      <c r="J593" s="146">
        <v>9.6999999999999993</v>
      </c>
      <c r="K593" s="44">
        <v>10.5</v>
      </c>
      <c r="L593" s="146">
        <v>11.3</v>
      </c>
      <c r="M593" s="146">
        <v>12.2</v>
      </c>
      <c r="N593" s="146"/>
      <c r="O593" s="146"/>
      <c r="P593" s="146"/>
      <c r="Q593" s="146"/>
      <c r="R593" s="146"/>
    </row>
    <row r="594" spans="1:25" s="5" customFormat="1" ht="13">
      <c r="A594" s="406" t="s">
        <v>346</v>
      </c>
      <c r="B594" s="628">
        <v>10.7</v>
      </c>
      <c r="C594" s="628">
        <v>12.3</v>
      </c>
      <c r="D594" s="628">
        <v>9.1999999999999993</v>
      </c>
      <c r="E594" s="628">
        <v>6.9</v>
      </c>
      <c r="F594" s="628">
        <v>7.5</v>
      </c>
      <c r="G594" s="628">
        <v>7.1</v>
      </c>
      <c r="H594" s="628">
        <v>2.8</v>
      </c>
      <c r="I594" s="628">
        <v>1.2</v>
      </c>
      <c r="J594" s="628">
        <v>1.5</v>
      </c>
      <c r="K594" s="45">
        <v>1.5</v>
      </c>
      <c r="L594" s="628">
        <v>1.5</v>
      </c>
      <c r="M594" s="628">
        <v>1.5</v>
      </c>
      <c r="N594" s="628"/>
      <c r="O594" s="628"/>
      <c r="P594" s="628"/>
      <c r="Q594" s="628"/>
      <c r="R594" s="628"/>
    </row>
    <row r="595" spans="1:25" ht="13" hidden="1">
      <c r="A595" s="416" t="s">
        <v>347</v>
      </c>
      <c r="B595" s="146">
        <v>6.7</v>
      </c>
      <c r="C595" s="146">
        <v>7.3</v>
      </c>
      <c r="D595" s="146">
        <v>8.1999999999999993</v>
      </c>
      <c r="E595" s="146">
        <v>5.7</v>
      </c>
      <c r="F595" s="146">
        <v>6.8</v>
      </c>
      <c r="G595" s="146">
        <v>6.4</v>
      </c>
      <c r="H595" s="146"/>
      <c r="I595" s="146"/>
      <c r="J595" s="146"/>
      <c r="K595" s="44"/>
      <c r="L595" s="146"/>
      <c r="M595" s="146"/>
      <c r="N595" s="146"/>
      <c r="O595" s="146"/>
      <c r="P595" s="146"/>
      <c r="Q595" s="146"/>
      <c r="R595" s="146"/>
    </row>
    <row r="596" spans="1:25" ht="13" hidden="1">
      <c r="A596" s="416" t="s">
        <v>348</v>
      </c>
      <c r="B596" s="146">
        <v>3.9</v>
      </c>
      <c r="C596" s="146">
        <v>5</v>
      </c>
      <c r="D596" s="146">
        <v>1</v>
      </c>
      <c r="E596" s="146">
        <v>1.1000000000000001</v>
      </c>
      <c r="F596" s="146">
        <v>0.8</v>
      </c>
      <c r="G596" s="146">
        <v>0.8</v>
      </c>
      <c r="H596" s="146"/>
      <c r="I596" s="146"/>
      <c r="J596" s="146"/>
      <c r="K596" s="44"/>
      <c r="L596" s="146"/>
      <c r="M596" s="146"/>
      <c r="N596" s="146"/>
      <c r="O596" s="146"/>
      <c r="P596" s="146"/>
      <c r="Q596" s="146"/>
      <c r="R596" s="146"/>
    </row>
    <row r="597" spans="1:25" s="5" customFormat="1" ht="13">
      <c r="A597" s="406" t="s">
        <v>421</v>
      </c>
      <c r="B597" s="628"/>
      <c r="C597" s="628"/>
      <c r="D597" s="628"/>
      <c r="E597" s="628"/>
      <c r="F597" s="628"/>
      <c r="G597" s="628"/>
      <c r="H597" s="628"/>
      <c r="I597" s="628"/>
      <c r="J597" s="628"/>
      <c r="K597" s="45"/>
      <c r="L597" s="628"/>
      <c r="M597" s="628"/>
      <c r="N597" s="628"/>
      <c r="O597" s="628"/>
      <c r="P597" s="628"/>
      <c r="Q597" s="628"/>
      <c r="R597" s="628"/>
    </row>
    <row r="598" spans="1:25" ht="13">
      <c r="A598" s="416" t="s">
        <v>422</v>
      </c>
      <c r="B598" s="146"/>
      <c r="C598" s="146"/>
      <c r="D598" s="146"/>
      <c r="E598" s="146"/>
      <c r="F598" s="146"/>
      <c r="G598" s="146"/>
      <c r="H598" s="146"/>
      <c r="I598" s="146"/>
      <c r="J598" s="146"/>
      <c r="K598" s="44"/>
      <c r="L598" s="146"/>
      <c r="M598" s="146"/>
      <c r="N598" s="146"/>
      <c r="O598" s="146"/>
      <c r="P598" s="146"/>
      <c r="Q598" s="146"/>
      <c r="R598" s="146"/>
    </row>
    <row r="599" spans="1:25" ht="13">
      <c r="A599" s="416" t="s">
        <v>423</v>
      </c>
      <c r="B599" s="146"/>
      <c r="C599" s="146"/>
      <c r="D599" s="146"/>
      <c r="E599" s="146"/>
      <c r="F599" s="146"/>
      <c r="G599" s="146"/>
      <c r="H599" s="146"/>
      <c r="I599" s="146"/>
      <c r="J599" s="146"/>
      <c r="K599" s="44"/>
      <c r="L599" s="146"/>
      <c r="M599" s="146"/>
      <c r="N599" s="146"/>
      <c r="O599" s="146"/>
      <c r="P599" s="146"/>
      <c r="Q599" s="146"/>
      <c r="R599" s="146"/>
    </row>
    <row r="600" spans="1:25" s="5" customFormat="1" ht="13">
      <c r="A600" s="406" t="s">
        <v>411</v>
      </c>
      <c r="B600" s="628"/>
      <c r="C600" s="628"/>
      <c r="D600" s="628"/>
      <c r="E600" s="628"/>
      <c r="F600" s="628"/>
      <c r="G600" s="628"/>
      <c r="H600" s="628"/>
      <c r="I600" s="628"/>
      <c r="J600" s="628"/>
      <c r="K600" s="45"/>
      <c r="L600" s="628"/>
      <c r="M600" s="628"/>
      <c r="N600" s="628"/>
      <c r="O600" s="628"/>
      <c r="P600" s="628"/>
      <c r="Q600" s="628"/>
      <c r="R600" s="628"/>
    </row>
    <row r="601" spans="1:25" s="5" customFormat="1" ht="13">
      <c r="A601" s="406" t="s">
        <v>359</v>
      </c>
      <c r="B601" s="146">
        <v>5</v>
      </c>
      <c r="C601" s="456" t="s">
        <v>320</v>
      </c>
      <c r="D601" s="146">
        <v>2.5</v>
      </c>
      <c r="E601" s="146">
        <v>0.4</v>
      </c>
      <c r="F601" s="146">
        <v>3.1</v>
      </c>
      <c r="G601" s="146">
        <v>2.7</v>
      </c>
      <c r="H601" s="146">
        <v>44.3</v>
      </c>
      <c r="I601" s="146">
        <v>4.5999999999999996</v>
      </c>
      <c r="J601" s="146">
        <v>5</v>
      </c>
      <c r="K601" s="44">
        <v>5.3</v>
      </c>
      <c r="L601" s="146">
        <v>5.8</v>
      </c>
      <c r="M601" s="146">
        <v>6</v>
      </c>
      <c r="N601" s="146"/>
      <c r="O601" s="146"/>
      <c r="P601" s="146"/>
      <c r="Q601" s="146"/>
      <c r="R601" s="146"/>
    </row>
    <row r="602" spans="1:25" ht="13" hidden="1">
      <c r="A602" s="416" t="s">
        <v>360</v>
      </c>
      <c r="B602" s="146">
        <v>5</v>
      </c>
      <c r="C602" s="456" t="s">
        <v>320</v>
      </c>
      <c r="D602" s="146">
        <v>2.5</v>
      </c>
      <c r="E602" s="146">
        <v>0.4</v>
      </c>
      <c r="F602" s="146">
        <v>3.1</v>
      </c>
      <c r="G602" s="146">
        <v>2.7</v>
      </c>
      <c r="H602" s="146"/>
      <c r="I602" s="146"/>
      <c r="J602" s="146"/>
      <c r="K602" s="44"/>
      <c r="L602" s="146"/>
      <c r="M602" s="146"/>
      <c r="N602" s="146"/>
      <c r="O602" s="146"/>
      <c r="P602" s="146"/>
      <c r="Q602" s="146"/>
      <c r="R602" s="146"/>
    </row>
    <row r="603" spans="1:25">
      <c r="A603" s="409" t="s">
        <v>424</v>
      </c>
      <c r="B603" s="146"/>
      <c r="C603" s="146"/>
      <c r="D603" s="146"/>
      <c r="E603" s="618"/>
      <c r="F603" s="618"/>
      <c r="G603" s="146"/>
      <c r="H603" s="146"/>
      <c r="I603" s="146"/>
      <c r="J603" s="146"/>
      <c r="K603" s="44"/>
      <c r="L603" s="146"/>
      <c r="M603" s="146"/>
      <c r="N603" s="146"/>
      <c r="O603" s="146"/>
      <c r="P603" s="146"/>
      <c r="Q603" s="146"/>
      <c r="R603" s="146"/>
    </row>
    <row r="604" spans="1:25" s="4" customFormat="1" ht="13">
      <c r="A604" s="411" t="s">
        <v>361</v>
      </c>
      <c r="B604" s="164">
        <v>402.9</v>
      </c>
      <c r="C604" s="164">
        <v>475.5</v>
      </c>
      <c r="D604" s="164">
        <v>555</v>
      </c>
      <c r="E604" s="164">
        <v>565.20000000000005</v>
      </c>
      <c r="F604" s="164">
        <v>536.79999999999995</v>
      </c>
      <c r="G604" s="164">
        <v>557.70000000000005</v>
      </c>
      <c r="H604" s="164">
        <f>H605+H609</f>
        <v>810.7</v>
      </c>
      <c r="I604" s="164">
        <v>763.4</v>
      </c>
      <c r="J604" s="164">
        <v>801.6</v>
      </c>
      <c r="K604" s="43">
        <v>841</v>
      </c>
      <c r="L604" s="164">
        <v>878.7</v>
      </c>
      <c r="M604" s="164">
        <v>920</v>
      </c>
      <c r="N604" s="164"/>
      <c r="O604" s="164"/>
      <c r="P604" s="164"/>
      <c r="Q604" s="164"/>
      <c r="R604" s="164"/>
      <c r="S604" s="5"/>
      <c r="T604" s="5"/>
      <c r="U604" s="5"/>
      <c r="V604" s="5"/>
      <c r="W604" s="5"/>
      <c r="X604" s="5"/>
      <c r="Y604" s="5"/>
    </row>
    <row r="605" spans="1:25" s="5" customFormat="1" ht="13">
      <c r="A605" s="406" t="s">
        <v>362</v>
      </c>
      <c r="B605" s="628">
        <v>223</v>
      </c>
      <c r="C605" s="628">
        <v>263.89999999999998</v>
      </c>
      <c r="D605" s="628">
        <v>280.5</v>
      </c>
      <c r="E605" s="645">
        <v>249.1</v>
      </c>
      <c r="F605" s="645">
        <v>242.9</v>
      </c>
      <c r="G605" s="628">
        <v>260.3</v>
      </c>
      <c r="H605" s="628">
        <f>H606+H607</f>
        <v>418.3</v>
      </c>
      <c r="I605" s="628">
        <v>358.1</v>
      </c>
      <c r="J605" s="628">
        <v>390.1</v>
      </c>
      <c r="K605" s="45">
        <v>424.8</v>
      </c>
      <c r="L605" s="628">
        <v>462.5</v>
      </c>
      <c r="M605" s="628">
        <v>503.9</v>
      </c>
      <c r="N605" s="628"/>
      <c r="O605" s="628"/>
      <c r="P605" s="628"/>
      <c r="Q605" s="628"/>
      <c r="R605" s="628"/>
    </row>
    <row r="606" spans="1:25" ht="13">
      <c r="A606" s="416" t="s">
        <v>363</v>
      </c>
      <c r="B606" s="146">
        <v>223</v>
      </c>
      <c r="C606" s="146">
        <v>257.2</v>
      </c>
      <c r="D606" s="146">
        <v>273.2</v>
      </c>
      <c r="E606" s="146">
        <v>243.4</v>
      </c>
      <c r="F606" s="146">
        <v>242.9</v>
      </c>
      <c r="G606" s="146">
        <v>246.4</v>
      </c>
      <c r="H606" s="146">
        <v>325.3</v>
      </c>
      <c r="I606" s="146">
        <v>358.1</v>
      </c>
      <c r="J606" s="146">
        <v>390.1</v>
      </c>
      <c r="K606" s="44">
        <v>424.8</v>
      </c>
      <c r="L606" s="146">
        <v>462.5</v>
      </c>
      <c r="M606" s="146">
        <v>503.9</v>
      </c>
      <c r="N606" s="146"/>
      <c r="O606" s="146"/>
      <c r="P606" s="146"/>
      <c r="Q606" s="146"/>
      <c r="R606" s="146"/>
    </row>
    <row r="607" spans="1:25" ht="13">
      <c r="A607" s="416" t="s">
        <v>364</v>
      </c>
      <c r="B607" s="146" t="s">
        <v>320</v>
      </c>
      <c r="C607" s="146">
        <v>6.7</v>
      </c>
      <c r="D607" s="146">
        <v>7.3</v>
      </c>
      <c r="E607" s="146">
        <v>5.7</v>
      </c>
      <c r="F607" s="52"/>
      <c r="G607" s="146">
        <v>14</v>
      </c>
      <c r="H607" s="146">
        <v>93</v>
      </c>
      <c r="I607" s="146"/>
      <c r="J607" s="146"/>
      <c r="K607" s="44"/>
      <c r="L607" s="146"/>
      <c r="M607" s="146"/>
      <c r="N607" s="146"/>
      <c r="O607" s="146"/>
      <c r="P607" s="146"/>
      <c r="Q607" s="146"/>
      <c r="R607" s="146"/>
    </row>
    <row r="608" spans="1:25" ht="13">
      <c r="A608" s="416" t="s">
        <v>425</v>
      </c>
      <c r="B608" s="146"/>
      <c r="C608" s="146"/>
      <c r="D608" s="146"/>
      <c r="E608" s="146"/>
      <c r="F608" s="52"/>
      <c r="G608" s="146"/>
      <c r="H608" s="146"/>
      <c r="I608" s="146"/>
      <c r="J608" s="146"/>
      <c r="K608" s="44"/>
      <c r="L608" s="146"/>
      <c r="M608" s="146"/>
      <c r="N608" s="146"/>
      <c r="O608" s="146"/>
      <c r="P608" s="146"/>
      <c r="Q608" s="146"/>
      <c r="R608" s="146"/>
    </row>
    <row r="609" spans="1:25 16372:16372" s="5" customFormat="1" ht="13">
      <c r="A609" s="406" t="s">
        <v>366</v>
      </c>
      <c r="B609" s="628">
        <v>179.9</v>
      </c>
      <c r="C609" s="628">
        <v>211.7</v>
      </c>
      <c r="D609" s="628">
        <v>274.5</v>
      </c>
      <c r="E609" s="628">
        <v>316.2</v>
      </c>
      <c r="F609" s="628">
        <v>294</v>
      </c>
      <c r="G609" s="628">
        <v>297.3</v>
      </c>
      <c r="H609" s="628">
        <f>H610</f>
        <v>392.4</v>
      </c>
      <c r="I609" s="628">
        <v>405.4</v>
      </c>
      <c r="J609" s="628">
        <v>411.5</v>
      </c>
      <c r="K609" s="45">
        <v>416.2</v>
      </c>
      <c r="L609" s="628">
        <v>416.2</v>
      </c>
      <c r="M609" s="628">
        <v>416.2</v>
      </c>
      <c r="N609" s="628"/>
      <c r="O609" s="628"/>
      <c r="P609" s="628"/>
      <c r="Q609" s="628"/>
      <c r="R609" s="628"/>
    </row>
    <row r="610" spans="1:25 16372:16372" ht="13">
      <c r="A610" s="416" t="s">
        <v>367</v>
      </c>
      <c r="B610" s="146">
        <v>179.9</v>
      </c>
      <c r="C610" s="146">
        <v>211.7</v>
      </c>
      <c r="D610" s="146">
        <v>274.5</v>
      </c>
      <c r="E610" s="146">
        <v>316.2</v>
      </c>
      <c r="F610" s="146">
        <v>294</v>
      </c>
      <c r="G610" s="146">
        <v>297.3</v>
      </c>
      <c r="H610" s="146">
        <v>392.4</v>
      </c>
      <c r="I610" s="146">
        <v>405.4</v>
      </c>
      <c r="J610" s="146">
        <v>411.5</v>
      </c>
      <c r="K610" s="44">
        <v>416.2</v>
      </c>
      <c r="L610" s="146">
        <v>416.2</v>
      </c>
      <c r="M610" s="146">
        <v>416.2</v>
      </c>
      <c r="N610" s="146"/>
      <c r="O610" s="146"/>
      <c r="P610" s="146"/>
      <c r="Q610" s="146"/>
      <c r="R610" s="146"/>
    </row>
    <row r="611" spans="1:25 16372:16372" ht="13">
      <c r="A611" s="409" t="s">
        <v>368</v>
      </c>
      <c r="B611" s="146"/>
      <c r="C611" s="146"/>
      <c r="D611" s="146"/>
      <c r="E611" s="141"/>
      <c r="F611" s="620"/>
      <c r="G611" s="146"/>
      <c r="H611" s="146"/>
      <c r="I611" s="146"/>
      <c r="J611" s="146"/>
      <c r="K611" s="44"/>
      <c r="L611" s="146"/>
      <c r="M611" s="146"/>
      <c r="N611" s="146"/>
      <c r="O611" s="146"/>
      <c r="P611" s="146"/>
      <c r="Q611" s="146"/>
      <c r="R611" s="146"/>
    </row>
    <row r="612" spans="1:25 16372:16372" s="4" customFormat="1" ht="13">
      <c r="A612" s="411" t="s">
        <v>369</v>
      </c>
      <c r="B612" s="164">
        <v>930.8</v>
      </c>
      <c r="C612" s="164">
        <v>877.5</v>
      </c>
      <c r="D612" s="164">
        <v>867.5</v>
      </c>
      <c r="E612" s="164">
        <v>819.5</v>
      </c>
      <c r="F612" s="164">
        <v>1430.1</v>
      </c>
      <c r="G612" s="164">
        <v>1439.9</v>
      </c>
      <c r="H612" s="164">
        <f>H613+H626</f>
        <v>1835.7</v>
      </c>
      <c r="I612" s="164">
        <v>943.1</v>
      </c>
      <c r="J612" s="164">
        <v>932.1</v>
      </c>
      <c r="K612" s="43">
        <v>932.1</v>
      </c>
      <c r="L612" s="164">
        <v>932.1</v>
      </c>
      <c r="M612" s="164">
        <v>932.1</v>
      </c>
      <c r="N612" s="164"/>
      <c r="O612" s="164"/>
      <c r="P612" s="164"/>
      <c r="Q612" s="164"/>
      <c r="R612" s="164"/>
      <c r="S612" s="5"/>
      <c r="T612" s="5"/>
      <c r="U612" s="5"/>
      <c r="V612" s="5"/>
      <c r="W612" s="5"/>
      <c r="X612" s="5"/>
      <c r="Y612" s="5"/>
    </row>
    <row r="613" spans="1:25 16372:16372" s="5" customFormat="1" ht="13">
      <c r="A613" s="406" t="s">
        <v>370</v>
      </c>
      <c r="B613" s="628">
        <v>823.3</v>
      </c>
      <c r="C613" s="628">
        <v>776.2</v>
      </c>
      <c r="D613" s="628">
        <v>767.3</v>
      </c>
      <c r="E613" s="645">
        <v>778.8</v>
      </c>
      <c r="F613" s="645">
        <v>1261.4000000000001</v>
      </c>
      <c r="G613" s="628">
        <v>1281.9000000000001</v>
      </c>
      <c r="H613" s="628">
        <v>1348.7</v>
      </c>
      <c r="I613" s="628">
        <v>775.5</v>
      </c>
      <c r="J613" s="628">
        <v>766.2</v>
      </c>
      <c r="K613" s="45">
        <v>766.2</v>
      </c>
      <c r="L613" s="628">
        <v>766.2</v>
      </c>
      <c r="M613" s="628">
        <v>766.2</v>
      </c>
      <c r="N613" s="628"/>
      <c r="O613" s="628"/>
      <c r="P613" s="628"/>
      <c r="Q613" s="628"/>
      <c r="R613" s="628"/>
    </row>
    <row r="614" spans="1:25 16372:16372" ht="13" hidden="1">
      <c r="A614" s="416" t="s">
        <v>433</v>
      </c>
      <c r="B614" s="146">
        <v>453.2</v>
      </c>
      <c r="C614" s="146">
        <v>427.2</v>
      </c>
      <c r="D614" s="146">
        <v>422.3</v>
      </c>
      <c r="E614" s="146">
        <v>505</v>
      </c>
      <c r="F614" s="146">
        <v>1207.0999999999999</v>
      </c>
      <c r="G614" s="146"/>
      <c r="H614" s="146"/>
      <c r="I614" s="146"/>
      <c r="J614" s="146"/>
      <c r="K614" s="44"/>
      <c r="L614" s="146"/>
      <c r="M614" s="146"/>
      <c r="N614" s="146"/>
      <c r="O614" s="146"/>
      <c r="P614" s="146"/>
      <c r="Q614" s="146"/>
      <c r="R614" s="146"/>
    </row>
    <row r="615" spans="1:25 16372:16372" ht="13" hidden="1">
      <c r="A615" s="416" t="s">
        <v>434</v>
      </c>
      <c r="B615" s="146">
        <v>10.199999999999999</v>
      </c>
      <c r="C615" s="146">
        <v>9.6</v>
      </c>
      <c r="D615" s="146">
        <v>9.5</v>
      </c>
      <c r="E615" s="146" t="s">
        <v>320</v>
      </c>
      <c r="F615" s="146"/>
      <c r="G615" s="456"/>
      <c r="H615" s="456"/>
      <c r="I615" s="456"/>
      <c r="J615" s="456"/>
      <c r="K615" s="59"/>
      <c r="L615" s="456"/>
      <c r="M615" s="456"/>
      <c r="N615" s="456"/>
      <c r="O615" s="456"/>
      <c r="P615" s="456"/>
      <c r="Q615" s="456"/>
      <c r="R615" s="456"/>
    </row>
    <row r="616" spans="1:25 16372:16372" ht="13" hidden="1">
      <c r="A616" s="416" t="s">
        <v>435</v>
      </c>
      <c r="B616" s="146">
        <v>442.9</v>
      </c>
      <c r="C616" s="146">
        <v>417.6</v>
      </c>
      <c r="D616" s="146">
        <v>412.8</v>
      </c>
      <c r="E616" s="146">
        <v>505</v>
      </c>
      <c r="F616" s="146">
        <v>1207.0999999999999</v>
      </c>
      <c r="G616" s="146"/>
      <c r="H616" s="146"/>
      <c r="I616" s="146"/>
      <c r="J616" s="146"/>
      <c r="K616" s="44"/>
      <c r="L616" s="146"/>
      <c r="M616" s="146"/>
      <c r="N616" s="146"/>
      <c r="O616" s="146"/>
      <c r="P616" s="146"/>
      <c r="Q616" s="146"/>
      <c r="R616" s="146"/>
    </row>
    <row r="617" spans="1:25 16372:16372" ht="13" hidden="1">
      <c r="A617" s="416" t="s">
        <v>436</v>
      </c>
      <c r="B617" s="146">
        <v>370.2</v>
      </c>
      <c r="C617" s="146">
        <v>349</v>
      </c>
      <c r="D617" s="146">
        <v>345</v>
      </c>
      <c r="E617" s="146">
        <v>273.8</v>
      </c>
      <c r="F617" s="146">
        <v>54.3</v>
      </c>
      <c r="G617" s="456"/>
      <c r="H617" s="456"/>
      <c r="I617" s="456"/>
      <c r="J617" s="456"/>
      <c r="K617" s="59"/>
      <c r="L617" s="456"/>
      <c r="M617" s="456"/>
      <c r="N617" s="456"/>
      <c r="O617" s="456"/>
      <c r="P617" s="456"/>
      <c r="Q617" s="456"/>
      <c r="R617" s="456"/>
      <c r="XER617" s="50"/>
    </row>
    <row r="618" spans="1:25 16372:16372" ht="13" hidden="1">
      <c r="A618" s="416" t="s">
        <v>434</v>
      </c>
      <c r="B618" s="146">
        <v>20.7</v>
      </c>
      <c r="C618" s="146">
        <v>19.5</v>
      </c>
      <c r="D618" s="146">
        <v>19.3</v>
      </c>
      <c r="E618" s="146" t="s">
        <v>320</v>
      </c>
      <c r="F618" s="146"/>
      <c r="G618" s="456"/>
      <c r="H618" s="456"/>
      <c r="I618" s="456"/>
      <c r="J618" s="456"/>
      <c r="K618" s="59"/>
      <c r="L618" s="456"/>
      <c r="M618" s="456"/>
      <c r="N618" s="456"/>
      <c r="O618" s="456"/>
      <c r="P618" s="456"/>
      <c r="Q618" s="456"/>
      <c r="R618" s="456"/>
    </row>
    <row r="619" spans="1:25 16372:16372" ht="13" hidden="1">
      <c r="A619" s="416" t="s">
        <v>435</v>
      </c>
      <c r="B619" s="146">
        <v>349.5</v>
      </c>
      <c r="C619" s="146">
        <v>329.5</v>
      </c>
      <c r="D619" s="146">
        <v>325.7</v>
      </c>
      <c r="E619" s="146">
        <v>273.8</v>
      </c>
      <c r="F619" s="146">
        <v>54.3</v>
      </c>
      <c r="G619" s="456"/>
      <c r="H619" s="456"/>
      <c r="I619" s="456"/>
      <c r="J619" s="456"/>
      <c r="K619" s="59"/>
      <c r="L619" s="456"/>
      <c r="M619" s="456"/>
      <c r="N619" s="456"/>
      <c r="O619" s="456"/>
      <c r="P619" s="456"/>
      <c r="Q619" s="456"/>
      <c r="R619" s="456"/>
    </row>
    <row r="620" spans="1:25 16372:16372" s="5" customFormat="1" ht="13">
      <c r="A620" s="406" t="s">
        <v>371</v>
      </c>
      <c r="B620" s="628"/>
      <c r="C620" s="628"/>
      <c r="D620" s="628"/>
      <c r="E620" s="628"/>
      <c r="F620" s="628"/>
      <c r="G620" s="646"/>
      <c r="H620" s="646"/>
      <c r="I620" s="646"/>
      <c r="J620" s="646"/>
      <c r="K620" s="738"/>
      <c r="L620" s="646"/>
      <c r="M620" s="646"/>
      <c r="N620" s="646"/>
      <c r="O620" s="646"/>
      <c r="P620" s="646"/>
      <c r="Q620" s="646"/>
      <c r="R620" s="646"/>
    </row>
    <row r="621" spans="1:25 16372:16372" ht="13">
      <c r="A621" s="416" t="s">
        <v>372</v>
      </c>
      <c r="B621" s="146"/>
      <c r="C621" s="146"/>
      <c r="D621" s="146"/>
      <c r="E621" s="146"/>
      <c r="F621" s="146"/>
      <c r="G621" s="456"/>
      <c r="H621" s="456"/>
      <c r="I621" s="456"/>
      <c r="J621" s="456"/>
      <c r="K621" s="59"/>
      <c r="L621" s="456"/>
      <c r="M621" s="456"/>
      <c r="N621" s="456"/>
      <c r="O621" s="456"/>
      <c r="P621" s="456"/>
      <c r="Q621" s="456"/>
      <c r="R621" s="456"/>
    </row>
    <row r="622" spans="1:25 16372:16372" ht="13">
      <c r="A622" s="416" t="s">
        <v>373</v>
      </c>
      <c r="B622" s="146"/>
      <c r="C622" s="146"/>
      <c r="D622" s="146"/>
      <c r="E622" s="146"/>
      <c r="F622" s="146"/>
      <c r="G622" s="456"/>
      <c r="H622" s="456"/>
      <c r="I622" s="456"/>
      <c r="J622" s="456"/>
      <c r="K622" s="59"/>
      <c r="L622" s="456"/>
      <c r="M622" s="456"/>
      <c r="N622" s="456"/>
      <c r="O622" s="456"/>
      <c r="P622" s="456"/>
      <c r="Q622" s="456"/>
      <c r="R622" s="456"/>
    </row>
    <row r="623" spans="1:25 16372:16372" s="5" customFormat="1" ht="13">
      <c r="A623" s="406" t="s">
        <v>374</v>
      </c>
      <c r="B623" s="628"/>
      <c r="C623" s="628"/>
      <c r="D623" s="628"/>
      <c r="E623" s="628"/>
      <c r="F623" s="628"/>
      <c r="G623" s="646"/>
      <c r="H623" s="646"/>
      <c r="I623" s="646"/>
      <c r="J623" s="646"/>
      <c r="K623" s="738"/>
      <c r="L623" s="646"/>
      <c r="M623" s="646"/>
      <c r="N623" s="646"/>
      <c r="O623" s="646"/>
      <c r="P623" s="646"/>
      <c r="Q623" s="646"/>
      <c r="R623" s="646"/>
    </row>
    <row r="624" spans="1:25 16372:16372" ht="13">
      <c r="A624" s="416" t="s">
        <v>375</v>
      </c>
      <c r="B624" s="146"/>
      <c r="C624" s="146"/>
      <c r="D624" s="146"/>
      <c r="E624" s="146"/>
      <c r="F624" s="146"/>
      <c r="G624" s="456"/>
      <c r="H624" s="456"/>
      <c r="I624" s="456"/>
      <c r="J624" s="456"/>
      <c r="K624" s="59"/>
      <c r="L624" s="456"/>
      <c r="M624" s="456"/>
      <c r="N624" s="456"/>
      <c r="O624" s="456"/>
      <c r="P624" s="456"/>
      <c r="Q624" s="456"/>
      <c r="R624" s="456"/>
    </row>
    <row r="625" spans="1:25" ht="13">
      <c r="A625" s="416" t="s">
        <v>376</v>
      </c>
      <c r="B625" s="146"/>
      <c r="C625" s="146"/>
      <c r="D625" s="146"/>
      <c r="E625" s="146"/>
      <c r="F625" s="146"/>
      <c r="G625" s="456"/>
      <c r="H625" s="456"/>
      <c r="I625" s="456"/>
      <c r="J625" s="456"/>
      <c r="K625" s="59"/>
      <c r="L625" s="456"/>
      <c r="M625" s="456"/>
      <c r="N625" s="456"/>
      <c r="O625" s="456"/>
      <c r="P625" s="456"/>
      <c r="Q625" s="456"/>
      <c r="R625" s="456"/>
    </row>
    <row r="626" spans="1:25" s="5" customFormat="1" ht="13">
      <c r="A626" s="406" t="s">
        <v>377</v>
      </c>
      <c r="B626" s="628">
        <v>107.5</v>
      </c>
      <c r="C626" s="628">
        <v>101.3</v>
      </c>
      <c r="D626" s="628">
        <v>100.2</v>
      </c>
      <c r="E626" s="628">
        <v>40.700000000000003</v>
      </c>
      <c r="F626" s="628">
        <v>168.7</v>
      </c>
      <c r="G626" s="646">
        <v>158</v>
      </c>
      <c r="H626" s="646">
        <v>487</v>
      </c>
      <c r="I626" s="646">
        <v>167.6</v>
      </c>
      <c r="J626" s="646">
        <v>165.9</v>
      </c>
      <c r="K626" s="738">
        <v>165.9</v>
      </c>
      <c r="L626" s="646">
        <v>165.9</v>
      </c>
      <c r="M626" s="646">
        <v>165.9</v>
      </c>
      <c r="N626" s="646"/>
      <c r="O626" s="646"/>
      <c r="P626" s="646"/>
      <c r="Q626" s="646"/>
      <c r="R626" s="646"/>
    </row>
    <row r="627" spans="1:25" ht="13" hidden="1">
      <c r="A627" s="416" t="s">
        <v>433</v>
      </c>
      <c r="B627" s="146">
        <v>98.6</v>
      </c>
      <c r="C627" s="146">
        <v>92.9</v>
      </c>
      <c r="D627" s="146">
        <v>91.9</v>
      </c>
      <c r="E627" s="146">
        <v>22.4</v>
      </c>
      <c r="F627" s="146">
        <v>147</v>
      </c>
      <c r="G627" s="456"/>
      <c r="H627" s="456"/>
      <c r="I627" s="456"/>
      <c r="J627" s="456"/>
      <c r="K627" s="59"/>
      <c r="L627" s="456"/>
      <c r="M627" s="456"/>
      <c r="N627" s="456"/>
      <c r="O627" s="456"/>
      <c r="P627" s="456"/>
      <c r="Q627" s="456"/>
      <c r="R627" s="456"/>
    </row>
    <row r="628" spans="1:25" ht="13" hidden="1">
      <c r="A628" s="416" t="s">
        <v>434</v>
      </c>
      <c r="B628" s="146">
        <v>43.5</v>
      </c>
      <c r="C628" s="146">
        <v>41</v>
      </c>
      <c r="D628" s="146">
        <v>40.6</v>
      </c>
      <c r="E628" s="146">
        <v>0.9</v>
      </c>
      <c r="F628" s="146"/>
      <c r="G628" s="456"/>
      <c r="H628" s="456"/>
      <c r="I628" s="456"/>
      <c r="J628" s="456"/>
      <c r="K628" s="59"/>
      <c r="L628" s="456"/>
      <c r="M628" s="456"/>
      <c r="N628" s="456"/>
      <c r="O628" s="456"/>
      <c r="P628" s="456"/>
      <c r="Q628" s="456"/>
      <c r="R628" s="456"/>
    </row>
    <row r="629" spans="1:25" ht="13" hidden="1">
      <c r="A629" s="416" t="s">
        <v>435</v>
      </c>
      <c r="B629" s="146">
        <v>55</v>
      </c>
      <c r="C629" s="146">
        <v>51.9</v>
      </c>
      <c r="D629" s="146">
        <v>51.3</v>
      </c>
      <c r="E629" s="146">
        <v>21.5</v>
      </c>
      <c r="F629" s="146">
        <v>147</v>
      </c>
      <c r="G629" s="456"/>
      <c r="H629" s="456"/>
      <c r="I629" s="456"/>
      <c r="J629" s="456"/>
      <c r="K629" s="59"/>
      <c r="L629" s="456"/>
      <c r="M629" s="456"/>
      <c r="N629" s="456"/>
      <c r="O629" s="456"/>
      <c r="P629" s="456"/>
      <c r="Q629" s="456"/>
      <c r="R629" s="456"/>
    </row>
    <row r="630" spans="1:25" ht="13" hidden="1">
      <c r="A630" s="416" t="s">
        <v>436</v>
      </c>
      <c r="B630" s="146">
        <v>8.9</v>
      </c>
      <c r="C630" s="146">
        <v>8.4</v>
      </c>
      <c r="D630" s="146">
        <v>8.3000000000000007</v>
      </c>
      <c r="E630" s="146">
        <v>18.3</v>
      </c>
      <c r="F630" s="146">
        <v>21.7</v>
      </c>
      <c r="G630" s="456"/>
      <c r="H630" s="456"/>
      <c r="I630" s="456"/>
      <c r="J630" s="456"/>
      <c r="K630" s="59"/>
      <c r="L630" s="456"/>
      <c r="M630" s="456"/>
      <c r="N630" s="456"/>
      <c r="O630" s="456"/>
      <c r="P630" s="456"/>
      <c r="Q630" s="456"/>
      <c r="R630" s="456"/>
    </row>
    <row r="631" spans="1:25" ht="13" hidden="1">
      <c r="A631" s="416" t="s">
        <v>434</v>
      </c>
      <c r="B631" s="146" t="s">
        <v>320</v>
      </c>
      <c r="C631" s="146" t="s">
        <v>320</v>
      </c>
      <c r="D631" s="146" t="s">
        <v>320</v>
      </c>
      <c r="E631" s="456">
        <v>18.3</v>
      </c>
      <c r="F631" s="456"/>
      <c r="G631" s="456"/>
      <c r="H631" s="456"/>
      <c r="I631" s="456"/>
      <c r="J631" s="456"/>
      <c r="K631" s="59"/>
      <c r="L631" s="456"/>
      <c r="M631" s="456"/>
      <c r="N631" s="456"/>
      <c r="O631" s="456"/>
      <c r="P631" s="456"/>
      <c r="Q631" s="456"/>
      <c r="R631" s="456"/>
    </row>
    <row r="632" spans="1:25" ht="13" hidden="1">
      <c r="A632" s="416" t="s">
        <v>435</v>
      </c>
      <c r="B632" s="146">
        <v>8.9</v>
      </c>
      <c r="C632" s="146">
        <v>8.4</v>
      </c>
      <c r="D632" s="146">
        <v>8.3000000000000007</v>
      </c>
      <c r="E632" s="146" t="s">
        <v>320</v>
      </c>
      <c r="F632" s="146">
        <v>21.7</v>
      </c>
      <c r="G632" s="456"/>
      <c r="H632" s="456"/>
      <c r="I632" s="456"/>
      <c r="J632" s="456"/>
      <c r="K632" s="59"/>
      <c r="L632" s="456"/>
      <c r="M632" s="456"/>
      <c r="N632" s="456"/>
      <c r="O632" s="456"/>
      <c r="P632" s="456"/>
      <c r="Q632" s="456"/>
      <c r="R632" s="456"/>
    </row>
    <row r="633" spans="1:25" s="5" customFormat="1" ht="13">
      <c r="A633" s="647" t="s">
        <v>408</v>
      </c>
      <c r="B633" s="628"/>
      <c r="C633" s="628"/>
      <c r="D633" s="628"/>
      <c r="E633" s="628"/>
      <c r="F633" s="628"/>
      <c r="G633" s="646"/>
      <c r="H633" s="646"/>
      <c r="I633" s="646"/>
      <c r="J633" s="646"/>
      <c r="K633" s="738"/>
      <c r="L633" s="646"/>
      <c r="M633" s="646"/>
      <c r="N633" s="646"/>
      <c r="O633" s="646"/>
      <c r="P633" s="646"/>
      <c r="Q633" s="646"/>
      <c r="R633" s="646"/>
    </row>
    <row r="634" spans="1:25" ht="13">
      <c r="A634" s="416" t="s">
        <v>379</v>
      </c>
      <c r="B634" s="146"/>
      <c r="C634" s="146"/>
      <c r="D634" s="146"/>
      <c r="E634" s="146"/>
      <c r="F634" s="146"/>
      <c r="G634" s="456"/>
      <c r="H634" s="456"/>
      <c r="I634" s="456"/>
      <c r="J634" s="456"/>
      <c r="K634" s="59"/>
      <c r="L634" s="456"/>
      <c r="M634" s="456"/>
      <c r="N634" s="456"/>
      <c r="O634" s="456"/>
      <c r="P634" s="456"/>
      <c r="Q634" s="456"/>
      <c r="R634" s="456"/>
    </row>
    <row r="635" spans="1:25" ht="13">
      <c r="A635" s="416" t="s">
        <v>380</v>
      </c>
      <c r="B635" s="146"/>
      <c r="C635" s="146"/>
      <c r="D635" s="146"/>
      <c r="E635" s="146"/>
      <c r="F635" s="146"/>
      <c r="G635" s="456"/>
      <c r="H635" s="456"/>
      <c r="I635" s="456"/>
      <c r="J635" s="456"/>
      <c r="K635" s="59"/>
      <c r="L635" s="456"/>
      <c r="M635" s="456"/>
      <c r="N635" s="456"/>
      <c r="O635" s="456"/>
      <c r="P635" s="456"/>
      <c r="Q635" s="456"/>
      <c r="R635" s="456"/>
    </row>
    <row r="636" spans="1:25" s="5" customFormat="1" ht="13">
      <c r="A636" s="406" t="s">
        <v>381</v>
      </c>
      <c r="B636" s="628"/>
      <c r="C636" s="628"/>
      <c r="D636" s="628"/>
      <c r="E636" s="628"/>
      <c r="F636" s="628"/>
      <c r="G636" s="646"/>
      <c r="H636" s="646"/>
      <c r="I636" s="646"/>
      <c r="J636" s="646"/>
      <c r="K636" s="738"/>
      <c r="L636" s="646"/>
      <c r="M636" s="646"/>
      <c r="N636" s="646"/>
      <c r="O636" s="646"/>
      <c r="P636" s="646"/>
      <c r="Q636" s="646"/>
      <c r="R636" s="646"/>
    </row>
    <row r="637" spans="1:25" ht="13">
      <c r="A637" s="416" t="s">
        <v>437</v>
      </c>
      <c r="B637" s="146"/>
      <c r="C637" s="146"/>
      <c r="D637" s="146"/>
      <c r="E637" s="146"/>
      <c r="F637" s="146"/>
      <c r="G637" s="456"/>
      <c r="H637" s="456"/>
      <c r="I637" s="456"/>
      <c r="J637" s="456"/>
      <c r="K637" s="59"/>
      <c r="L637" s="456"/>
      <c r="M637" s="456"/>
      <c r="N637" s="456"/>
      <c r="O637" s="456"/>
      <c r="P637" s="456"/>
      <c r="Q637" s="456"/>
      <c r="R637" s="456"/>
    </row>
    <row r="638" spans="1:25" ht="13">
      <c r="A638" s="409" t="s">
        <v>438</v>
      </c>
      <c r="B638" s="621"/>
      <c r="C638" s="621"/>
      <c r="D638" s="621"/>
      <c r="E638" s="146" t="s">
        <v>320</v>
      </c>
      <c r="F638" s="622"/>
      <c r="G638" s="621"/>
      <c r="H638" s="621"/>
      <c r="I638" s="621"/>
      <c r="J638" s="621"/>
      <c r="K638" s="666"/>
      <c r="L638" s="621"/>
      <c r="M638" s="621"/>
      <c r="N638" s="621"/>
      <c r="O638" s="621"/>
      <c r="P638" s="621"/>
      <c r="Q638" s="621"/>
      <c r="R638" s="621"/>
    </row>
    <row r="639" spans="1:25" ht="13">
      <c r="A639" s="409"/>
      <c r="B639" s="621"/>
      <c r="C639" s="621"/>
      <c r="D639" s="621"/>
      <c r="E639" s="146"/>
      <c r="F639" s="622"/>
      <c r="G639" s="621"/>
      <c r="H639" s="621"/>
      <c r="I639" s="621"/>
      <c r="J639" s="621"/>
      <c r="K639" s="666"/>
      <c r="L639" s="621"/>
      <c r="M639" s="621"/>
      <c r="N639" s="621"/>
      <c r="O639" s="621"/>
      <c r="P639" s="621"/>
      <c r="Q639" s="621"/>
      <c r="R639" s="621"/>
    </row>
    <row r="640" spans="1:25" s="4" customFormat="1" ht="13">
      <c r="A640" s="411" t="s">
        <v>382</v>
      </c>
      <c r="B640" s="164">
        <v>269.10000000000002</v>
      </c>
      <c r="C640" s="164">
        <v>140.30000000000001</v>
      </c>
      <c r="D640" s="164">
        <v>775.3</v>
      </c>
      <c r="E640" s="164">
        <v>1026</v>
      </c>
      <c r="F640" s="164">
        <v>633.9</v>
      </c>
      <c r="G640" s="164">
        <v>943.8</v>
      </c>
      <c r="H640" s="164" t="e">
        <f>H643+H644+#REF!+H649+H655+H659+H660</f>
        <v>#REF!</v>
      </c>
      <c r="I640" s="164">
        <v>2539.1999999999998</v>
      </c>
      <c r="J640" s="716">
        <v>2231.1999999999998</v>
      </c>
      <c r="K640" s="43">
        <v>2212.3000000000002</v>
      </c>
      <c r="L640" s="164">
        <v>2266.6</v>
      </c>
      <c r="M640" s="164">
        <v>2267.8000000000002</v>
      </c>
      <c r="N640" s="164"/>
      <c r="O640" s="164"/>
      <c r="P640" s="164"/>
      <c r="Q640" s="164"/>
      <c r="R640" s="164"/>
      <c r="S640" s="5"/>
      <c r="T640" s="5"/>
      <c r="U640" s="5"/>
      <c r="V640" s="5"/>
      <c r="W640" s="5"/>
      <c r="X640" s="5"/>
      <c r="Y640" s="5"/>
    </row>
    <row r="641" spans="1:18" s="5" customFormat="1" ht="13" hidden="1">
      <c r="A641" s="409" t="s">
        <v>383</v>
      </c>
      <c r="B641" s="146">
        <v>196</v>
      </c>
      <c r="C641" s="146">
        <v>75.400000000000006</v>
      </c>
      <c r="D641" s="146">
        <v>696</v>
      </c>
      <c r="E641" s="617">
        <v>943.1</v>
      </c>
      <c r="F641" s="617">
        <v>551.29999999999995</v>
      </c>
      <c r="G641" s="146">
        <v>860.9</v>
      </c>
      <c r="H641" s="146"/>
      <c r="I641" s="146"/>
      <c r="J641" s="146"/>
      <c r="K641" s="44"/>
      <c r="L641" s="146"/>
      <c r="M641" s="146"/>
      <c r="N641" s="146"/>
      <c r="O641" s="146"/>
      <c r="P641" s="146"/>
      <c r="Q641" s="146"/>
      <c r="R641" s="146"/>
    </row>
    <row r="642" spans="1:18" s="5" customFormat="1" ht="13">
      <c r="A642" s="406" t="s">
        <v>426</v>
      </c>
      <c r="B642" s="628"/>
      <c r="C642" s="628"/>
      <c r="D642" s="628"/>
      <c r="E642" s="628"/>
      <c r="F642" s="628"/>
      <c r="G642" s="628"/>
      <c r="H642" s="628"/>
      <c r="I642" s="628"/>
      <c r="J642" s="628"/>
      <c r="K642" s="45"/>
      <c r="L642" s="628"/>
      <c r="M642" s="628"/>
      <c r="N642" s="628"/>
      <c r="O642" s="628"/>
      <c r="P642" s="628"/>
      <c r="Q642" s="628"/>
      <c r="R642" s="628"/>
    </row>
    <row r="643" spans="1:18" s="5" customFormat="1" ht="13">
      <c r="A643" s="406" t="s">
        <v>384</v>
      </c>
      <c r="B643" s="628">
        <v>0.1</v>
      </c>
      <c r="C643" s="628"/>
      <c r="D643" s="628"/>
      <c r="E643" s="628"/>
      <c r="F643" s="628"/>
      <c r="G643" s="628"/>
      <c r="H643" s="628">
        <v>0.7</v>
      </c>
      <c r="I643" s="628">
        <v>0.7</v>
      </c>
      <c r="J643" s="628">
        <v>0.7</v>
      </c>
      <c r="K643" s="45">
        <v>0.7</v>
      </c>
      <c r="L643" s="628">
        <v>0.7</v>
      </c>
      <c r="M643" s="628">
        <v>0.7</v>
      </c>
      <c r="N643" s="628"/>
      <c r="O643" s="628"/>
      <c r="P643" s="628"/>
      <c r="Q643" s="628"/>
      <c r="R643" s="628"/>
    </row>
    <row r="644" spans="1:18" s="5" customFormat="1" ht="13">
      <c r="A644" s="406" t="s">
        <v>385</v>
      </c>
      <c r="B644" s="628">
        <v>172.3</v>
      </c>
      <c r="C644" s="628">
        <v>55</v>
      </c>
      <c r="D644" s="628">
        <v>665.8</v>
      </c>
      <c r="E644" s="628">
        <v>911.4</v>
      </c>
      <c r="F644" s="628">
        <v>528.9</v>
      </c>
      <c r="G644" s="628">
        <v>841.6</v>
      </c>
      <c r="H644" s="628">
        <f>SUM(H645:H648)</f>
        <v>1033.5</v>
      </c>
      <c r="I644" s="628">
        <v>1205</v>
      </c>
      <c r="J644" s="628">
        <v>880</v>
      </c>
      <c r="K644" s="45">
        <v>880</v>
      </c>
      <c r="L644" s="628">
        <v>880</v>
      </c>
      <c r="M644" s="628">
        <v>880</v>
      </c>
      <c r="N644" s="628"/>
      <c r="O644" s="628"/>
      <c r="P644" s="628"/>
      <c r="Q644" s="628"/>
      <c r="R644" s="628"/>
    </row>
    <row r="645" spans="1:18" ht="13">
      <c r="A645" s="416" t="s">
        <v>386</v>
      </c>
      <c r="B645" s="146">
        <v>122.3</v>
      </c>
      <c r="C645" s="146"/>
      <c r="D645" s="146">
        <v>507.2</v>
      </c>
      <c r="E645" s="146">
        <v>456.4</v>
      </c>
      <c r="F645" s="146">
        <v>300.5</v>
      </c>
      <c r="G645" s="146">
        <v>562.29999999999995</v>
      </c>
      <c r="H645" s="146">
        <v>653.5</v>
      </c>
      <c r="I645" s="146">
        <v>1000</v>
      </c>
      <c r="J645" s="146">
        <v>700</v>
      </c>
      <c r="K645" s="44">
        <v>700</v>
      </c>
      <c r="L645" s="146">
        <v>700</v>
      </c>
      <c r="M645" s="146">
        <v>700</v>
      </c>
      <c r="N645" s="146"/>
      <c r="O645" s="146"/>
      <c r="P645" s="146"/>
      <c r="Q645" s="146"/>
      <c r="R645" s="146"/>
    </row>
    <row r="646" spans="1:18" ht="13">
      <c r="A646" s="416" t="s">
        <v>387</v>
      </c>
      <c r="B646" s="146">
        <v>50</v>
      </c>
      <c r="C646" s="146">
        <v>55</v>
      </c>
      <c r="D646" s="146">
        <v>152</v>
      </c>
      <c r="E646" s="146">
        <v>85</v>
      </c>
      <c r="F646" s="146">
        <v>228.4</v>
      </c>
      <c r="G646" s="146">
        <v>279.3</v>
      </c>
      <c r="H646" s="146">
        <v>380</v>
      </c>
      <c r="I646" s="146">
        <v>100</v>
      </c>
      <c r="J646" s="146">
        <v>100</v>
      </c>
      <c r="K646" s="44">
        <v>100</v>
      </c>
      <c r="L646" s="146">
        <v>100</v>
      </c>
      <c r="M646" s="146">
        <v>100</v>
      </c>
      <c r="N646" s="146"/>
      <c r="O646" s="146"/>
      <c r="P646" s="146"/>
      <c r="Q646" s="146"/>
      <c r="R646" s="146"/>
    </row>
    <row r="647" spans="1:18" ht="13">
      <c r="A647" s="416" t="s">
        <v>388</v>
      </c>
      <c r="B647" s="146"/>
      <c r="C647" s="146"/>
      <c r="D647" s="146">
        <v>6.6</v>
      </c>
      <c r="E647" s="146"/>
      <c r="F647" s="456"/>
      <c r="G647" s="456">
        <v>0</v>
      </c>
      <c r="H647" s="456"/>
      <c r="I647" s="456"/>
      <c r="J647" s="456"/>
      <c r="K647" s="59"/>
      <c r="L647" s="456"/>
      <c r="M647" s="456"/>
      <c r="N647" s="456"/>
      <c r="O647" s="456"/>
      <c r="P647" s="456"/>
      <c r="Q647" s="456"/>
      <c r="R647" s="456"/>
    </row>
    <row r="648" spans="1:18" ht="13">
      <c r="A648" s="416" t="s">
        <v>389</v>
      </c>
      <c r="B648" s="146"/>
      <c r="C648" s="146"/>
      <c r="D648" s="146"/>
      <c r="E648" s="146">
        <v>370</v>
      </c>
      <c r="F648" s="146">
        <v>0</v>
      </c>
      <c r="G648" s="146">
        <v>0</v>
      </c>
      <c r="H648" s="146"/>
      <c r="I648" s="146">
        <v>105</v>
      </c>
      <c r="J648" s="146">
        <v>80</v>
      </c>
      <c r="K648" s="44">
        <v>80</v>
      </c>
      <c r="L648" s="146">
        <v>80</v>
      </c>
      <c r="M648" s="146">
        <v>80</v>
      </c>
      <c r="N648" s="146"/>
      <c r="O648" s="146"/>
      <c r="P648" s="146"/>
      <c r="Q648" s="146"/>
      <c r="R648" s="146"/>
    </row>
    <row r="649" spans="1:18" s="5" customFormat="1" ht="13">
      <c r="A649" s="406" t="s">
        <v>390</v>
      </c>
      <c r="B649" s="628">
        <v>23.6</v>
      </c>
      <c r="C649" s="628">
        <v>20.399999999999999</v>
      </c>
      <c r="D649" s="628">
        <v>30.2</v>
      </c>
      <c r="E649" s="628">
        <v>31.7</v>
      </c>
      <c r="F649" s="628">
        <v>22.4</v>
      </c>
      <c r="G649" s="628">
        <v>19.3</v>
      </c>
      <c r="H649" s="628">
        <v>30.1</v>
      </c>
      <c r="I649" s="628">
        <v>55.2</v>
      </c>
      <c r="J649" s="628">
        <v>55.2</v>
      </c>
      <c r="K649" s="45">
        <v>55.2</v>
      </c>
      <c r="L649" s="628">
        <v>55.2</v>
      </c>
      <c r="M649" s="628">
        <v>55.2</v>
      </c>
      <c r="N649" s="628"/>
      <c r="O649" s="628"/>
      <c r="P649" s="628"/>
      <c r="Q649" s="628"/>
      <c r="R649" s="628"/>
    </row>
    <row r="650" spans="1:18" ht="13" hidden="1">
      <c r="A650" s="416" t="s">
        <v>391</v>
      </c>
      <c r="B650" s="146"/>
      <c r="C650" s="146"/>
      <c r="D650" s="146"/>
      <c r="E650" s="146"/>
      <c r="F650" s="146">
        <v>18.3</v>
      </c>
      <c r="G650" s="146">
        <v>16.3</v>
      </c>
      <c r="H650" s="146"/>
      <c r="I650" s="146">
        <v>51.6</v>
      </c>
      <c r="J650" s="146">
        <v>51.6</v>
      </c>
      <c r="K650" s="44">
        <v>51.6</v>
      </c>
      <c r="L650" s="146">
        <v>51.6</v>
      </c>
      <c r="M650" s="146">
        <v>51.6</v>
      </c>
      <c r="N650" s="146"/>
      <c r="O650" s="146"/>
      <c r="P650" s="146"/>
      <c r="Q650" s="146"/>
      <c r="R650" s="146"/>
    </row>
    <row r="651" spans="1:18" ht="13" hidden="1">
      <c r="A651" s="416" t="s">
        <v>392</v>
      </c>
      <c r="B651" s="146"/>
      <c r="C651" s="146"/>
      <c r="D651" s="146"/>
      <c r="E651" s="146"/>
      <c r="F651" s="146"/>
      <c r="G651" s="146"/>
      <c r="H651" s="146"/>
      <c r="I651" s="146"/>
      <c r="J651" s="146"/>
      <c r="K651" s="44"/>
      <c r="L651" s="146"/>
      <c r="M651" s="146"/>
      <c r="N651" s="146"/>
      <c r="O651" s="146"/>
      <c r="P651" s="146"/>
      <c r="Q651" s="146"/>
      <c r="R651" s="146"/>
    </row>
    <row r="652" spans="1:18" ht="13" hidden="1">
      <c r="A652" s="416" t="s">
        <v>427</v>
      </c>
      <c r="B652" s="146"/>
      <c r="C652" s="146"/>
      <c r="D652" s="146"/>
      <c r="E652" s="146"/>
      <c r="F652" s="146"/>
      <c r="G652" s="146"/>
      <c r="H652" s="146"/>
      <c r="I652" s="146">
        <v>3.6</v>
      </c>
      <c r="J652" s="146">
        <v>3.6</v>
      </c>
      <c r="K652" s="44">
        <v>3.6</v>
      </c>
      <c r="L652" s="146">
        <v>3.6</v>
      </c>
      <c r="M652" s="146">
        <v>3.6</v>
      </c>
      <c r="N652" s="146"/>
      <c r="O652" s="146"/>
      <c r="P652" s="146"/>
      <c r="Q652" s="146"/>
      <c r="R652" s="146"/>
    </row>
    <row r="653" spans="1:18" ht="13">
      <c r="A653" s="416" t="s">
        <v>439</v>
      </c>
      <c r="B653" s="146"/>
      <c r="C653" s="146"/>
      <c r="D653" s="146"/>
      <c r="E653" s="146"/>
      <c r="F653" s="146"/>
      <c r="G653" s="146"/>
      <c r="H653" s="146"/>
      <c r="I653" s="146"/>
      <c r="J653" s="146"/>
      <c r="K653" s="44"/>
      <c r="L653" s="146"/>
      <c r="M653" s="146"/>
      <c r="N653" s="146"/>
      <c r="O653" s="146"/>
      <c r="P653" s="146"/>
      <c r="Q653" s="146"/>
      <c r="R653" s="146"/>
    </row>
    <row r="654" spans="1:18" ht="13">
      <c r="A654" s="416" t="s">
        <v>440</v>
      </c>
      <c r="B654" s="146"/>
      <c r="C654" s="146"/>
      <c r="D654" s="146"/>
      <c r="E654" s="146"/>
      <c r="F654" s="146"/>
      <c r="G654" s="146"/>
      <c r="H654" s="146"/>
      <c r="I654" s="146"/>
      <c r="J654" s="146"/>
      <c r="K654" s="44"/>
      <c r="L654" s="146"/>
      <c r="M654" s="146"/>
      <c r="N654" s="146"/>
      <c r="O654" s="146"/>
      <c r="P654" s="146"/>
      <c r="Q654" s="146"/>
      <c r="R654" s="146"/>
    </row>
    <row r="655" spans="1:18" s="5" customFormat="1" ht="13">
      <c r="A655" s="406" t="s">
        <v>394</v>
      </c>
      <c r="B655" s="628">
        <v>50.8</v>
      </c>
      <c r="C655" s="628">
        <v>41.6</v>
      </c>
      <c r="D655" s="628">
        <v>75</v>
      </c>
      <c r="E655" s="628">
        <v>65.599999999999994</v>
      </c>
      <c r="F655" s="628">
        <v>63.5</v>
      </c>
      <c r="G655" s="628">
        <v>62.8</v>
      </c>
      <c r="H655" s="628">
        <f>SUM(H656:H657)</f>
        <v>32.200000000000003</v>
      </c>
      <c r="I655" s="628">
        <v>124.2</v>
      </c>
      <c r="J655" s="628">
        <v>239.7</v>
      </c>
      <c r="K655" s="45">
        <v>239.7</v>
      </c>
      <c r="L655" s="628">
        <v>239.7</v>
      </c>
      <c r="M655" s="628">
        <v>239.7</v>
      </c>
      <c r="N655" s="628"/>
      <c r="O655" s="628"/>
      <c r="P655" s="628"/>
      <c r="Q655" s="628"/>
      <c r="R655" s="628"/>
    </row>
    <row r="656" spans="1:18" s="5" customFormat="1" ht="13">
      <c r="A656" s="406" t="s">
        <v>395</v>
      </c>
      <c r="B656" s="628">
        <v>31.4</v>
      </c>
      <c r="C656" s="628">
        <v>32.799999999999997</v>
      </c>
      <c r="D656" s="628">
        <v>31</v>
      </c>
      <c r="E656" s="628">
        <v>25.3</v>
      </c>
      <c r="F656" s="628">
        <v>28.7</v>
      </c>
      <c r="G656" s="628">
        <v>22.9</v>
      </c>
      <c r="H656" s="628">
        <v>8.1999999999999993</v>
      </c>
      <c r="I656" s="628">
        <v>63</v>
      </c>
      <c r="J656" s="628">
        <v>120</v>
      </c>
      <c r="K656" s="45">
        <v>120</v>
      </c>
      <c r="L656" s="628">
        <v>120</v>
      </c>
      <c r="M656" s="628">
        <v>120</v>
      </c>
      <c r="N656" s="628"/>
      <c r="O656" s="628"/>
      <c r="P656" s="628"/>
      <c r="Q656" s="628"/>
      <c r="R656" s="628"/>
    </row>
    <row r="657" spans="1:18" s="5" customFormat="1" ht="13">
      <c r="A657" s="406" t="s">
        <v>396</v>
      </c>
      <c r="B657" s="628">
        <v>19.5</v>
      </c>
      <c r="C657" s="628">
        <v>8.8000000000000007</v>
      </c>
      <c r="D657" s="628">
        <v>44.1</v>
      </c>
      <c r="E657" s="628">
        <v>40.299999999999997</v>
      </c>
      <c r="F657" s="628">
        <v>34.9</v>
      </c>
      <c r="G657" s="628">
        <v>39.9</v>
      </c>
      <c r="H657" s="628">
        <v>24</v>
      </c>
      <c r="I657" s="628">
        <v>61.2</v>
      </c>
      <c r="J657" s="628">
        <v>119.7</v>
      </c>
      <c r="K657" s="45">
        <v>119.7</v>
      </c>
      <c r="L657" s="628">
        <v>119.7</v>
      </c>
      <c r="M657" s="628">
        <v>119.7</v>
      </c>
      <c r="N657" s="628"/>
      <c r="O657" s="628"/>
      <c r="P657" s="628"/>
      <c r="Q657" s="628"/>
      <c r="R657" s="628"/>
    </row>
    <row r="658" spans="1:18" s="5" customFormat="1" ht="13">
      <c r="A658" s="406" t="s">
        <v>416</v>
      </c>
      <c r="B658" s="628"/>
      <c r="C658" s="628"/>
      <c r="D658" s="628"/>
      <c r="E658" s="628"/>
      <c r="F658" s="628"/>
      <c r="G658" s="628"/>
      <c r="H658" s="628"/>
      <c r="I658" s="628"/>
      <c r="J658" s="628"/>
      <c r="K658" s="45"/>
      <c r="L658" s="628"/>
      <c r="M658" s="628"/>
      <c r="N658" s="628"/>
      <c r="O658" s="628"/>
      <c r="P658" s="628"/>
      <c r="Q658" s="628"/>
      <c r="R658" s="628"/>
    </row>
    <row r="659" spans="1:18" s="5" customFormat="1" ht="13">
      <c r="A659" s="409" t="s">
        <v>428</v>
      </c>
      <c r="B659" s="146">
        <v>0.3</v>
      </c>
      <c r="C659" s="146">
        <v>2.4</v>
      </c>
      <c r="D659" s="146">
        <v>1.9</v>
      </c>
      <c r="E659" s="146">
        <v>2.8</v>
      </c>
      <c r="F659" s="146">
        <v>1.8</v>
      </c>
      <c r="G659" s="146">
        <v>1.6</v>
      </c>
      <c r="H659" s="146">
        <v>2.5</v>
      </c>
      <c r="I659" s="146">
        <v>0.8</v>
      </c>
      <c r="J659" s="146"/>
      <c r="K659" s="44"/>
      <c r="L659" s="146"/>
      <c r="M659" s="146"/>
      <c r="N659" s="146"/>
      <c r="O659" s="146"/>
      <c r="P659" s="146"/>
      <c r="Q659" s="146"/>
      <c r="R659" s="146"/>
    </row>
    <row r="660" spans="1:18" s="5" customFormat="1" ht="13">
      <c r="A660" s="406" t="s">
        <v>398</v>
      </c>
      <c r="B660" s="628">
        <v>21.9</v>
      </c>
      <c r="C660" s="628">
        <v>20.8</v>
      </c>
      <c r="D660" s="628">
        <v>2.5</v>
      </c>
      <c r="E660" s="628">
        <v>14.4</v>
      </c>
      <c r="F660" s="628">
        <v>17.2</v>
      </c>
      <c r="G660" s="628">
        <v>18.5</v>
      </c>
      <c r="H660" s="628">
        <v>675.9</v>
      </c>
      <c r="I660" s="628">
        <v>1153.3</v>
      </c>
      <c r="J660" s="628">
        <v>1054.8</v>
      </c>
      <c r="K660" s="45">
        <v>1035.8</v>
      </c>
      <c r="L660" s="628">
        <v>1090.2</v>
      </c>
      <c r="M660" s="628">
        <v>1091.3</v>
      </c>
      <c r="N660" s="628"/>
      <c r="O660" s="628"/>
      <c r="P660" s="628"/>
      <c r="Q660" s="628"/>
      <c r="R660" s="628"/>
    </row>
    <row r="661" spans="1:18" ht="13">
      <c r="A661" s="409" t="s">
        <v>417</v>
      </c>
      <c r="B661" s="146"/>
      <c r="C661" s="146"/>
      <c r="D661" s="146"/>
      <c r="E661" s="146"/>
      <c r="F661" s="146"/>
      <c r="G661" s="146"/>
      <c r="H661" s="146"/>
      <c r="I661" s="146"/>
      <c r="J661" s="146"/>
      <c r="K661" s="44"/>
      <c r="L661" s="146"/>
      <c r="M661" s="146"/>
      <c r="N661" s="146"/>
      <c r="O661" s="146"/>
      <c r="P661" s="146"/>
      <c r="Q661" s="146"/>
      <c r="R661" s="146"/>
    </row>
    <row r="662" spans="1:18" ht="13">
      <c r="A662" s="409" t="s">
        <v>429</v>
      </c>
      <c r="B662" s="146"/>
      <c r="C662" s="146"/>
      <c r="D662" s="146"/>
      <c r="E662" s="146"/>
      <c r="F662" s="146"/>
      <c r="G662" s="146"/>
      <c r="H662" s="146"/>
      <c r="I662" s="146"/>
      <c r="J662" s="146"/>
      <c r="K662" s="44"/>
      <c r="L662" s="146"/>
      <c r="M662" s="146"/>
      <c r="N662" s="146"/>
      <c r="O662" s="146"/>
      <c r="P662" s="146"/>
      <c r="Q662" s="146"/>
      <c r="R662" s="146"/>
    </row>
    <row r="663" spans="1:18" s="5" customFormat="1" ht="13">
      <c r="A663" s="406" t="s">
        <v>399</v>
      </c>
      <c r="B663" s="628"/>
      <c r="C663" s="628"/>
      <c r="D663" s="628"/>
      <c r="E663" s="628"/>
      <c r="F663" s="628"/>
      <c r="G663" s="628"/>
      <c r="H663" s="628"/>
      <c r="I663" s="628"/>
      <c r="J663" s="628"/>
      <c r="K663" s="45"/>
      <c r="L663" s="628"/>
      <c r="M663" s="628"/>
      <c r="N663" s="628"/>
      <c r="O663" s="628"/>
      <c r="P663" s="628"/>
      <c r="Q663" s="628"/>
      <c r="R663" s="628"/>
    </row>
    <row r="664" spans="1:18" ht="13">
      <c r="A664" s="416" t="s">
        <v>430</v>
      </c>
      <c r="B664" s="146"/>
      <c r="C664" s="146"/>
      <c r="D664" s="146"/>
      <c r="E664" s="146"/>
      <c r="F664" s="146">
        <v>15.1</v>
      </c>
      <c r="G664" s="146">
        <v>17.399999999999999</v>
      </c>
      <c r="H664" s="146"/>
      <c r="I664" s="146">
        <v>12.1</v>
      </c>
      <c r="J664" s="146">
        <v>12.1</v>
      </c>
      <c r="K664" s="44">
        <v>12.1</v>
      </c>
      <c r="L664" s="146">
        <v>12.1</v>
      </c>
      <c r="M664" s="146">
        <v>12.1</v>
      </c>
      <c r="N664" s="146"/>
      <c r="O664" s="146"/>
      <c r="P664" s="146"/>
      <c r="Q664" s="146"/>
      <c r="R664" s="146"/>
    </row>
    <row r="665" spans="1:18" ht="13">
      <c r="A665" s="416" t="s">
        <v>401</v>
      </c>
      <c r="B665" s="146"/>
      <c r="C665" s="146"/>
      <c r="D665" s="146"/>
      <c r="E665" s="146"/>
      <c r="F665" s="146">
        <v>0.1</v>
      </c>
      <c r="G665" s="146">
        <v>0.3</v>
      </c>
      <c r="H665" s="146"/>
      <c r="I665" s="146">
        <v>690</v>
      </c>
      <c r="J665" s="146">
        <v>760</v>
      </c>
      <c r="K665" s="44">
        <v>760</v>
      </c>
      <c r="L665" s="146">
        <v>760</v>
      </c>
      <c r="M665" s="146">
        <v>760</v>
      </c>
      <c r="N665" s="146"/>
      <c r="O665" s="146"/>
      <c r="P665" s="146"/>
      <c r="Q665" s="146"/>
      <c r="R665" s="146"/>
    </row>
    <row r="666" spans="1:18" ht="13">
      <c r="A666" s="409" t="s">
        <v>431</v>
      </c>
      <c r="B666" s="146"/>
      <c r="C666" s="146"/>
      <c r="D666" s="146"/>
      <c r="E666" s="146"/>
      <c r="F666" s="146"/>
      <c r="G666" s="146"/>
      <c r="H666" s="146"/>
      <c r="I666" s="146"/>
      <c r="J666" s="146"/>
      <c r="K666" s="44"/>
      <c r="L666" s="146"/>
      <c r="M666" s="146"/>
      <c r="N666" s="146"/>
      <c r="O666" s="146"/>
      <c r="P666" s="146"/>
      <c r="Q666" s="146"/>
      <c r="R666" s="146"/>
    </row>
    <row r="667" spans="1:18" s="5" customFormat="1" ht="13">
      <c r="A667" s="406" t="s">
        <v>404</v>
      </c>
      <c r="B667" s="628">
        <v>21.9</v>
      </c>
      <c r="C667" s="628">
        <v>20.8</v>
      </c>
      <c r="D667" s="628">
        <v>2.5</v>
      </c>
      <c r="E667" s="628">
        <v>14.4</v>
      </c>
      <c r="F667" s="628">
        <v>17.2</v>
      </c>
      <c r="G667" s="628">
        <v>18.5</v>
      </c>
      <c r="H667" s="628">
        <v>675.9</v>
      </c>
      <c r="I667" s="628">
        <v>1153.3</v>
      </c>
      <c r="J667" s="628">
        <v>1054.8</v>
      </c>
      <c r="K667" s="45">
        <v>1035.8</v>
      </c>
      <c r="L667" s="628">
        <v>1090.2</v>
      </c>
      <c r="M667" s="628">
        <v>1091.3</v>
      </c>
      <c r="N667" s="628"/>
      <c r="O667" s="628"/>
      <c r="P667" s="628"/>
      <c r="Q667" s="628"/>
      <c r="R667" s="628"/>
    </row>
    <row r="668" spans="1:18" s="5" customFormat="1" ht="13">
      <c r="A668" s="406"/>
      <c r="B668" s="628"/>
      <c r="C668" s="628"/>
      <c r="D668" s="628"/>
      <c r="E668" s="628"/>
      <c r="F668" s="628"/>
      <c r="G668" s="628"/>
      <c r="H668" s="628"/>
      <c r="I668" s="628"/>
      <c r="J668" s="628"/>
      <c r="K668" s="45"/>
      <c r="L668" s="628"/>
      <c r="M668" s="628"/>
      <c r="N668" s="628"/>
      <c r="O668" s="628"/>
      <c r="P668" s="628"/>
      <c r="Q668" s="628"/>
      <c r="R668" s="628"/>
    </row>
    <row r="669" spans="1:18" s="5" customFormat="1" ht="20">
      <c r="A669" s="369" t="s">
        <v>441</v>
      </c>
      <c r="B669" s="332"/>
      <c r="C669" s="332"/>
      <c r="D669" s="332"/>
      <c r="E669" s="332"/>
      <c r="F669" s="332"/>
      <c r="G669" s="332"/>
      <c r="H669" s="332"/>
      <c r="I669" s="332"/>
      <c r="J669" s="332"/>
      <c r="K669" s="332"/>
      <c r="L669" s="332"/>
      <c r="M669" s="332"/>
      <c r="N669" s="332"/>
      <c r="O669" s="332"/>
      <c r="P669" s="332"/>
      <c r="Q669" s="332"/>
      <c r="R669" s="332"/>
    </row>
    <row r="670" spans="1:18" s="5" customFormat="1" ht="15.5">
      <c r="A670" s="613" t="s">
        <v>303</v>
      </c>
      <c r="B670" s="453">
        <v>2012</v>
      </c>
      <c r="C670" s="453">
        <v>2013</v>
      </c>
      <c r="D670" s="453">
        <v>2014</v>
      </c>
      <c r="E670" s="453">
        <v>2015</v>
      </c>
      <c r="F670" s="453">
        <v>2016</v>
      </c>
      <c r="G670" s="453">
        <v>2017</v>
      </c>
      <c r="H670" s="453">
        <v>2018</v>
      </c>
      <c r="I670" s="453">
        <v>2019</v>
      </c>
      <c r="J670" s="453">
        <v>2020</v>
      </c>
      <c r="K670" s="35">
        <v>2021</v>
      </c>
      <c r="L670" s="453">
        <v>2022</v>
      </c>
      <c r="M670" s="453"/>
      <c r="N670" s="453"/>
      <c r="O670" s="453"/>
      <c r="P670" s="453"/>
      <c r="Q670" s="453"/>
      <c r="R670" s="453"/>
    </row>
    <row r="671" spans="1:18" s="5" customFormat="1" ht="25.5">
      <c r="A671" s="614" t="s">
        <v>304</v>
      </c>
      <c r="B671" s="454" t="s">
        <v>249</v>
      </c>
      <c r="C671" s="454" t="s">
        <v>249</v>
      </c>
      <c r="D671" s="454" t="s">
        <v>249</v>
      </c>
      <c r="E671" s="454" t="s">
        <v>249</v>
      </c>
      <c r="F671" s="454" t="s">
        <v>249</v>
      </c>
      <c r="G671" s="454" t="s">
        <v>249</v>
      </c>
      <c r="H671" s="454" t="s">
        <v>251</v>
      </c>
      <c r="I671" s="454" t="s">
        <v>251</v>
      </c>
      <c r="J671" s="454" t="s">
        <v>251</v>
      </c>
      <c r="K671" s="37" t="s">
        <v>251</v>
      </c>
      <c r="L671" s="454" t="s">
        <v>251</v>
      </c>
      <c r="M671" s="454"/>
      <c r="N671" s="454"/>
      <c r="O671" s="454"/>
      <c r="P671" s="454"/>
      <c r="Q671" s="454"/>
      <c r="R671" s="454"/>
    </row>
    <row r="672" spans="1:18" s="5" customFormat="1" ht="13">
      <c r="A672" s="409" t="s">
        <v>305</v>
      </c>
      <c r="B672" s="141" t="s">
        <v>306</v>
      </c>
      <c r="C672" s="141" t="s">
        <v>306</v>
      </c>
      <c r="D672" s="141" t="s">
        <v>306</v>
      </c>
      <c r="E672" s="141" t="s">
        <v>307</v>
      </c>
      <c r="F672" s="141" t="s">
        <v>188</v>
      </c>
      <c r="G672" s="141" t="s">
        <v>182</v>
      </c>
      <c r="H672" s="141" t="s">
        <v>188</v>
      </c>
      <c r="I672" s="141" t="s">
        <v>188</v>
      </c>
      <c r="J672" s="141" t="s">
        <v>188</v>
      </c>
      <c r="K672" s="38" t="s">
        <v>188</v>
      </c>
      <c r="L672" s="141" t="s">
        <v>188</v>
      </c>
      <c r="M672" s="141"/>
      <c r="N672" s="141"/>
      <c r="O672" s="141"/>
      <c r="P672" s="141"/>
      <c r="Q672" s="141"/>
      <c r="R672" s="141"/>
    </row>
    <row r="673" spans="1:18" s="5" customFormat="1" ht="13">
      <c r="A673" s="409"/>
      <c r="B673" s="141"/>
      <c r="C673" s="141"/>
      <c r="D673" s="141"/>
      <c r="E673" s="141"/>
      <c r="F673" s="141"/>
      <c r="G673" s="615"/>
      <c r="H673" s="615"/>
      <c r="I673" s="615"/>
      <c r="J673" s="615"/>
      <c r="K673" s="662"/>
      <c r="L673" s="615"/>
      <c r="M673" s="615"/>
      <c r="N673" s="615"/>
      <c r="O673" s="615"/>
      <c r="P673" s="615"/>
      <c r="Q673" s="615"/>
      <c r="R673" s="615"/>
    </row>
    <row r="674" spans="1:18" s="5" customFormat="1" ht="13">
      <c r="A674" s="411" t="s">
        <v>308</v>
      </c>
      <c r="B674" s="164">
        <v>9418.9</v>
      </c>
      <c r="C674" s="164">
        <v>9897.5</v>
      </c>
      <c r="D674" s="164">
        <v>11874.9</v>
      </c>
      <c r="E674" s="164">
        <v>11003.1</v>
      </c>
      <c r="F674" s="164">
        <v>10485.5</v>
      </c>
      <c r="G674" s="164">
        <v>11525.1</v>
      </c>
      <c r="H674" s="164">
        <v>12730.7</v>
      </c>
      <c r="I674" s="164">
        <v>12582.6</v>
      </c>
      <c r="J674" s="164">
        <v>13551.6</v>
      </c>
      <c r="K674" s="43">
        <v>14665.9</v>
      </c>
      <c r="L674" s="164">
        <v>15876</v>
      </c>
      <c r="M674" s="164"/>
      <c r="N674" s="164"/>
      <c r="O674" s="164"/>
      <c r="P674" s="164"/>
      <c r="Q674" s="164"/>
      <c r="R674" s="164"/>
    </row>
    <row r="675" spans="1:18" s="5" customFormat="1" ht="13">
      <c r="A675" s="409"/>
      <c r="B675" s="146"/>
      <c r="C675" s="146"/>
      <c r="D675" s="146"/>
      <c r="E675" s="149"/>
      <c r="F675" s="149"/>
      <c r="G675" s="146"/>
      <c r="H675" s="146"/>
      <c r="I675" s="146"/>
      <c r="J675" s="146"/>
      <c r="K675" s="333"/>
      <c r="L675" s="146"/>
      <c r="M675" s="146"/>
      <c r="N675" s="146"/>
      <c r="O675" s="146"/>
      <c r="P675" s="146"/>
      <c r="Q675" s="146"/>
      <c r="R675" s="146"/>
    </row>
    <row r="676" spans="1:18" s="5" customFormat="1" ht="13">
      <c r="A676" s="411" t="s">
        <v>309</v>
      </c>
      <c r="B676" s="164">
        <v>8219</v>
      </c>
      <c r="C676" s="164">
        <v>8879.6</v>
      </c>
      <c r="D676" s="164">
        <v>10232.1</v>
      </c>
      <c r="E676" s="164">
        <v>9157.6</v>
      </c>
      <c r="F676" s="164">
        <v>8421.6</v>
      </c>
      <c r="G676" s="164">
        <v>9141.4</v>
      </c>
      <c r="H676" s="164">
        <v>9639.4</v>
      </c>
      <c r="I676" s="164">
        <v>10565.5</v>
      </c>
      <c r="J676" s="164">
        <v>11511.4</v>
      </c>
      <c r="K676" s="43">
        <v>12568.1</v>
      </c>
      <c r="L676" s="164">
        <v>13719.8</v>
      </c>
      <c r="M676" s="164"/>
      <c r="N676" s="164"/>
      <c r="O676" s="164"/>
      <c r="P676" s="164"/>
      <c r="Q676" s="164"/>
      <c r="R676" s="164"/>
    </row>
    <row r="677" spans="1:18" s="5" customFormat="1" ht="13">
      <c r="A677" s="409"/>
      <c r="B677" s="146"/>
      <c r="C677" s="146"/>
      <c r="D677" s="146"/>
      <c r="E677" s="149"/>
      <c r="F677" s="149"/>
      <c r="G677" s="146"/>
      <c r="H677" s="146"/>
      <c r="I677" s="146"/>
      <c r="J677" s="146"/>
      <c r="K677" s="44"/>
      <c r="L677" s="146"/>
      <c r="M677" s="146"/>
      <c r="N677" s="146"/>
      <c r="O677" s="146"/>
      <c r="P677" s="146"/>
      <c r="Q677" s="146"/>
      <c r="R677" s="146"/>
    </row>
    <row r="678" spans="1:18" s="5" customFormat="1" ht="13">
      <c r="A678" s="413" t="s">
        <v>310</v>
      </c>
      <c r="B678" s="455">
        <v>5629.2</v>
      </c>
      <c r="C678" s="455">
        <v>5848.5</v>
      </c>
      <c r="D678" s="455">
        <v>6778.9</v>
      </c>
      <c r="E678" s="164">
        <v>5894.2</v>
      </c>
      <c r="F678" s="164">
        <v>5286.2</v>
      </c>
      <c r="G678" s="616">
        <v>5317.4</v>
      </c>
      <c r="H678" s="616">
        <v>5564.9</v>
      </c>
      <c r="I678" s="616">
        <v>6150.9</v>
      </c>
      <c r="J678" s="718">
        <v>6723</v>
      </c>
      <c r="K678" s="504">
        <v>7368.9</v>
      </c>
      <c r="L678" s="616">
        <v>8070.2</v>
      </c>
      <c r="M678" s="616"/>
      <c r="N678" s="616"/>
      <c r="O678" s="616"/>
      <c r="P678" s="616"/>
      <c r="Q678" s="616"/>
      <c r="R678" s="616"/>
    </row>
    <row r="679" spans="1:18" s="5" customFormat="1" ht="13">
      <c r="A679" s="389" t="s">
        <v>311</v>
      </c>
      <c r="B679" s="163">
        <v>2645.1</v>
      </c>
      <c r="C679" s="163">
        <v>2808.4</v>
      </c>
      <c r="D679" s="163">
        <v>3195.1</v>
      </c>
      <c r="E679" s="617">
        <v>3037.1</v>
      </c>
      <c r="F679" s="617">
        <v>2844.3</v>
      </c>
      <c r="G679" s="384">
        <v>3093.8</v>
      </c>
      <c r="H679" s="384">
        <v>3250.2</v>
      </c>
      <c r="I679" s="384">
        <v>3545.2</v>
      </c>
      <c r="J679" s="384">
        <v>3870.1</v>
      </c>
      <c r="K679" s="58">
        <v>4227.5</v>
      </c>
      <c r="L679" s="384">
        <v>4617</v>
      </c>
      <c r="M679" s="384"/>
      <c r="N679" s="384"/>
      <c r="O679" s="384"/>
      <c r="P679" s="384"/>
      <c r="Q679" s="384"/>
      <c r="R679" s="384"/>
    </row>
    <row r="680" spans="1:18" s="5" customFormat="1" ht="13">
      <c r="A680" s="416" t="s">
        <v>312</v>
      </c>
      <c r="B680" s="146">
        <v>2645.1</v>
      </c>
      <c r="C680" s="146">
        <v>2808.4</v>
      </c>
      <c r="D680" s="146">
        <v>3195.1</v>
      </c>
      <c r="E680" s="146">
        <v>3037.1</v>
      </c>
      <c r="F680" s="146">
        <v>2844.3</v>
      </c>
      <c r="G680" s="384">
        <v>3093.8</v>
      </c>
      <c r="H680" s="384">
        <v>3250.2</v>
      </c>
      <c r="I680" s="384">
        <v>3545.2</v>
      </c>
      <c r="J680" s="384">
        <v>3870.1</v>
      </c>
      <c r="K680" s="58">
        <v>4227.5</v>
      </c>
      <c r="L680" s="384">
        <v>4617</v>
      </c>
      <c r="M680" s="384"/>
      <c r="N680" s="384"/>
      <c r="O680" s="384"/>
      <c r="P680" s="384"/>
      <c r="Q680" s="384"/>
      <c r="R680" s="384"/>
    </row>
    <row r="681" spans="1:18" s="5" customFormat="1" ht="13">
      <c r="A681" s="409" t="s">
        <v>313</v>
      </c>
      <c r="B681" s="146">
        <v>2739.3</v>
      </c>
      <c r="C681" s="146">
        <v>2755.1</v>
      </c>
      <c r="D681" s="146">
        <v>3353.9</v>
      </c>
      <c r="E681" s="146">
        <v>2621.6</v>
      </c>
      <c r="F681" s="146">
        <v>2230.1</v>
      </c>
      <c r="G681" s="146">
        <v>1950.4</v>
      </c>
      <c r="H681" s="146">
        <v>2092.9</v>
      </c>
      <c r="I681" s="146">
        <v>2367.3000000000002</v>
      </c>
      <c r="J681" s="146">
        <v>2600.8000000000002</v>
      </c>
      <c r="K681" s="44">
        <v>2874.3</v>
      </c>
      <c r="L681" s="146">
        <v>3169.5</v>
      </c>
      <c r="M681" s="146"/>
      <c r="N681" s="146"/>
      <c r="O681" s="146"/>
      <c r="P681" s="146"/>
      <c r="Q681" s="146"/>
      <c r="R681" s="146"/>
    </row>
    <row r="682" spans="1:18" s="5" customFormat="1" ht="13">
      <c r="A682" s="416" t="s">
        <v>314</v>
      </c>
      <c r="B682" s="146">
        <v>1740.5</v>
      </c>
      <c r="C682" s="146">
        <v>2060.5</v>
      </c>
      <c r="D682" s="146">
        <v>2522.4</v>
      </c>
      <c r="E682" s="146">
        <v>2374.8000000000002</v>
      </c>
      <c r="F682" s="146">
        <v>2093.8000000000002</v>
      </c>
      <c r="G682" s="146">
        <v>1794.1</v>
      </c>
      <c r="H682" s="146">
        <v>1971.5</v>
      </c>
      <c r="I682" s="146">
        <v>2150.6</v>
      </c>
      <c r="J682" s="146">
        <v>2346.9</v>
      </c>
      <c r="K682" s="44">
        <v>2559.3000000000002</v>
      </c>
      <c r="L682" s="146">
        <v>2792.3</v>
      </c>
      <c r="M682" s="146"/>
      <c r="N682" s="146"/>
      <c r="O682" s="146"/>
      <c r="P682" s="146"/>
      <c r="Q682" s="146"/>
      <c r="R682" s="146"/>
    </row>
    <row r="683" spans="1:18" s="5" customFormat="1" ht="13">
      <c r="A683" s="416" t="s">
        <v>315</v>
      </c>
      <c r="B683" s="146">
        <v>981.1</v>
      </c>
      <c r="C683" s="146">
        <v>666.7</v>
      </c>
      <c r="D683" s="146">
        <v>794.2</v>
      </c>
      <c r="E683" s="146">
        <v>195.4</v>
      </c>
      <c r="F683" s="146">
        <v>92</v>
      </c>
      <c r="G683" s="146">
        <v>113.6</v>
      </c>
      <c r="H683" s="146">
        <v>89.5</v>
      </c>
      <c r="I683" s="146">
        <v>181.8</v>
      </c>
      <c r="J683" s="146">
        <v>215.9</v>
      </c>
      <c r="K683" s="44">
        <v>273.39999999999998</v>
      </c>
      <c r="L683" s="146">
        <v>331.7</v>
      </c>
      <c r="M683" s="146"/>
      <c r="N683" s="146"/>
      <c r="O683" s="146"/>
      <c r="P683" s="146"/>
      <c r="Q683" s="146"/>
      <c r="R683" s="146"/>
    </row>
    <row r="684" spans="1:18" s="5" customFormat="1" ht="13">
      <c r="A684" s="416" t="s">
        <v>316</v>
      </c>
      <c r="B684" s="146">
        <v>11.4</v>
      </c>
      <c r="C684" s="146">
        <v>18.600000000000001</v>
      </c>
      <c r="D684" s="146">
        <v>22.4</v>
      </c>
      <c r="E684" s="146">
        <v>30.8</v>
      </c>
      <c r="F684" s="146">
        <v>26.6</v>
      </c>
      <c r="G684" s="146">
        <v>25.6</v>
      </c>
      <c r="H684" s="146">
        <v>18.899999999999999</v>
      </c>
      <c r="I684" s="146">
        <v>20.6</v>
      </c>
      <c r="J684" s="146">
        <v>22.5</v>
      </c>
      <c r="K684" s="44">
        <v>24.6</v>
      </c>
      <c r="L684" s="146">
        <v>26.9</v>
      </c>
      <c r="M684" s="146"/>
      <c r="N684" s="146"/>
      <c r="O684" s="146"/>
      <c r="P684" s="146"/>
      <c r="Q684" s="146"/>
      <c r="R684" s="146"/>
    </row>
    <row r="685" spans="1:18" s="5" customFormat="1" ht="13">
      <c r="A685" s="416" t="s">
        <v>317</v>
      </c>
      <c r="B685" s="146">
        <v>6.3</v>
      </c>
      <c r="C685" s="146">
        <v>9.1999999999999993</v>
      </c>
      <c r="D685" s="146">
        <v>14.9</v>
      </c>
      <c r="E685" s="146">
        <v>20.5</v>
      </c>
      <c r="F685" s="146">
        <v>17.7</v>
      </c>
      <c r="G685" s="146">
        <v>17.100000000000001</v>
      </c>
      <c r="H685" s="146">
        <v>13</v>
      </c>
      <c r="I685" s="146">
        <v>14.2</v>
      </c>
      <c r="J685" s="146">
        <v>15.5</v>
      </c>
      <c r="K685" s="44">
        <v>16.899999999999999</v>
      </c>
      <c r="L685" s="146">
        <v>18.5</v>
      </c>
      <c r="M685" s="146"/>
      <c r="N685" s="146"/>
      <c r="O685" s="146"/>
      <c r="P685" s="146"/>
      <c r="Q685" s="146"/>
      <c r="R685" s="146"/>
    </row>
    <row r="686" spans="1:18" s="5" customFormat="1" ht="13">
      <c r="A686" s="409" t="s">
        <v>318</v>
      </c>
      <c r="B686" s="146">
        <v>244.8</v>
      </c>
      <c r="C686" s="146">
        <v>285</v>
      </c>
      <c r="D686" s="146">
        <v>229.9</v>
      </c>
      <c r="E686" s="146">
        <v>235.6</v>
      </c>
      <c r="F686" s="146">
        <v>211.8</v>
      </c>
      <c r="G686" s="146">
        <v>273.10000000000002</v>
      </c>
      <c r="H686" s="146">
        <v>221.8</v>
      </c>
      <c r="I686" s="146">
        <v>238.4</v>
      </c>
      <c r="J686" s="146">
        <v>252.1</v>
      </c>
      <c r="K686" s="44">
        <v>267.10000000000002</v>
      </c>
      <c r="L686" s="146">
        <v>283.7</v>
      </c>
      <c r="M686" s="146"/>
      <c r="N686" s="146"/>
      <c r="O686" s="146"/>
      <c r="P686" s="146"/>
      <c r="Q686" s="146"/>
      <c r="R686" s="146"/>
    </row>
    <row r="687" spans="1:18" s="5" customFormat="1" ht="13">
      <c r="A687" s="416" t="s">
        <v>319</v>
      </c>
      <c r="B687" s="146">
        <v>13.3</v>
      </c>
      <c r="C687" s="146"/>
      <c r="D687" s="146"/>
      <c r="E687" s="456" t="s">
        <v>320</v>
      </c>
      <c r="F687" s="52"/>
      <c r="G687" s="456">
        <v>0</v>
      </c>
      <c r="H687" s="456"/>
      <c r="I687" s="456"/>
      <c r="J687" s="456"/>
      <c r="K687" s="59"/>
      <c r="L687" s="456"/>
      <c r="M687" s="456"/>
      <c r="N687" s="456"/>
      <c r="O687" s="456"/>
      <c r="P687" s="456"/>
      <c r="Q687" s="456"/>
      <c r="R687" s="456"/>
    </row>
    <row r="688" spans="1:18" s="5" customFormat="1" ht="13">
      <c r="A688" s="416" t="s">
        <v>321</v>
      </c>
      <c r="B688" s="146">
        <v>163.19999999999999</v>
      </c>
      <c r="C688" s="146">
        <v>244.5</v>
      </c>
      <c r="D688" s="146">
        <v>186.1</v>
      </c>
      <c r="E688" s="146">
        <v>168.9</v>
      </c>
      <c r="F688" s="456">
        <v>132.6</v>
      </c>
      <c r="G688" s="146">
        <v>181.7</v>
      </c>
      <c r="H688" s="146">
        <v>137.4</v>
      </c>
      <c r="I688" s="146">
        <v>149.9</v>
      </c>
      <c r="J688" s="146">
        <v>163.6</v>
      </c>
      <c r="K688" s="44">
        <v>178.6</v>
      </c>
      <c r="L688" s="146">
        <v>195.2</v>
      </c>
      <c r="M688" s="146"/>
      <c r="N688" s="146"/>
      <c r="O688" s="146"/>
      <c r="P688" s="146"/>
      <c r="Q688" s="146"/>
      <c r="R688" s="146"/>
    </row>
    <row r="689" spans="1:18" s="5" customFormat="1" ht="13">
      <c r="A689" s="416" t="s">
        <v>323</v>
      </c>
      <c r="B689" s="146">
        <v>67.400000000000006</v>
      </c>
      <c r="C689" s="146">
        <v>38.5</v>
      </c>
      <c r="D689" s="146">
        <v>43.1</v>
      </c>
      <c r="E689" s="146">
        <v>66</v>
      </c>
      <c r="F689" s="146">
        <v>78.7</v>
      </c>
      <c r="G689" s="146">
        <v>91.4</v>
      </c>
      <c r="H689" s="146">
        <v>84.2</v>
      </c>
      <c r="I689" s="146">
        <v>88.3</v>
      </c>
      <c r="J689" s="146">
        <v>88.3</v>
      </c>
      <c r="K689" s="44">
        <v>88.3</v>
      </c>
      <c r="L689" s="146">
        <v>88.3</v>
      </c>
      <c r="M689" s="146"/>
      <c r="N689" s="146"/>
      <c r="O689" s="146"/>
      <c r="P689" s="146"/>
      <c r="Q689" s="146"/>
      <c r="R689" s="146"/>
    </row>
    <row r="690" spans="1:18" s="5" customFormat="1" ht="13">
      <c r="A690" s="416" t="s">
        <v>325</v>
      </c>
      <c r="B690" s="146">
        <v>0.9</v>
      </c>
      <c r="C690" s="146">
        <v>2</v>
      </c>
      <c r="D690" s="146">
        <v>0.7</v>
      </c>
      <c r="E690" s="146">
        <v>0.6</v>
      </c>
      <c r="F690" s="146">
        <v>0.5</v>
      </c>
      <c r="G690" s="146">
        <v>0</v>
      </c>
      <c r="H690" s="146">
        <v>0.2</v>
      </c>
      <c r="I690" s="146">
        <v>0.2</v>
      </c>
      <c r="J690" s="146">
        <v>0.2</v>
      </c>
      <c r="K690" s="44">
        <v>0.2</v>
      </c>
      <c r="L690" s="146">
        <v>0.2</v>
      </c>
      <c r="M690" s="146"/>
      <c r="N690" s="146"/>
      <c r="O690" s="146"/>
      <c r="P690" s="146"/>
      <c r="Q690" s="146"/>
      <c r="R690" s="146"/>
    </row>
    <row r="691" spans="1:18" s="5" customFormat="1" ht="13">
      <c r="A691" s="409"/>
      <c r="B691" s="146"/>
      <c r="C691" s="146"/>
      <c r="D691" s="146"/>
      <c r="E691" s="618"/>
      <c r="F691" s="618"/>
      <c r="G691" s="146"/>
      <c r="H691" s="146"/>
      <c r="I691" s="146"/>
      <c r="J691" s="146"/>
      <c r="K691" s="44"/>
      <c r="L691" s="146"/>
      <c r="M691" s="146"/>
      <c r="N691" s="146"/>
      <c r="O691" s="146"/>
      <c r="P691" s="146"/>
      <c r="Q691" s="146"/>
      <c r="R691" s="146"/>
    </row>
    <row r="692" spans="1:18" s="5" customFormat="1" ht="13">
      <c r="A692" s="411" t="s">
        <v>326</v>
      </c>
      <c r="B692" s="164">
        <v>3.7</v>
      </c>
      <c r="C692" s="164">
        <v>6.4</v>
      </c>
      <c r="D692" s="164">
        <v>14.6</v>
      </c>
      <c r="E692" s="164">
        <v>18</v>
      </c>
      <c r="F692" s="164">
        <v>14.4</v>
      </c>
      <c r="G692" s="164">
        <v>11.2</v>
      </c>
      <c r="H692" s="164">
        <v>0</v>
      </c>
      <c r="I692" s="164">
        <v>0</v>
      </c>
      <c r="J692" s="164">
        <v>0</v>
      </c>
      <c r="K692" s="43">
        <v>0</v>
      </c>
      <c r="L692" s="164">
        <v>0</v>
      </c>
      <c r="M692" s="164"/>
      <c r="N692" s="164"/>
      <c r="O692" s="164"/>
      <c r="P692" s="164"/>
      <c r="Q692" s="164"/>
      <c r="R692" s="164"/>
    </row>
    <row r="693" spans="1:18" s="5" customFormat="1" ht="13">
      <c r="A693" s="409"/>
      <c r="B693" s="146"/>
      <c r="C693" s="146"/>
      <c r="D693" s="146"/>
      <c r="E693" s="164"/>
      <c r="F693" s="619"/>
      <c r="G693" s="146"/>
      <c r="H693" s="146"/>
      <c r="I693" s="146"/>
      <c r="J693" s="146"/>
      <c r="K693" s="333"/>
      <c r="L693" s="146"/>
      <c r="M693" s="146"/>
      <c r="N693" s="146"/>
      <c r="O693" s="146"/>
      <c r="P693" s="146"/>
      <c r="Q693" s="146"/>
      <c r="R693" s="146"/>
    </row>
    <row r="694" spans="1:18" s="5" customFormat="1" ht="13">
      <c r="A694" s="411" t="s">
        <v>328</v>
      </c>
      <c r="B694" s="164">
        <v>2183.1</v>
      </c>
      <c r="C694" s="164">
        <v>2549.1999999999998</v>
      </c>
      <c r="D694" s="164">
        <v>2883.6</v>
      </c>
      <c r="E694" s="164">
        <v>2680.2</v>
      </c>
      <c r="F694" s="164">
        <v>2584.1</v>
      </c>
      <c r="G694" s="164">
        <f>G695+G698+G701+G705+G708</f>
        <v>3255</v>
      </c>
      <c r="H694" s="164">
        <v>3448.3</v>
      </c>
      <c r="I694" s="164">
        <v>3761.6</v>
      </c>
      <c r="J694" s="164">
        <v>4105.8</v>
      </c>
      <c r="K694" s="43">
        <v>4484.6000000000004</v>
      </c>
      <c r="L694" s="164">
        <v>4899.6000000000004</v>
      </c>
      <c r="M694" s="164"/>
      <c r="N694" s="164"/>
      <c r="O694" s="164"/>
      <c r="P694" s="164"/>
      <c r="Q694" s="164"/>
      <c r="R694" s="164"/>
    </row>
    <row r="695" spans="1:18" s="5" customFormat="1" ht="13">
      <c r="A695" s="409" t="s">
        <v>442</v>
      </c>
      <c r="B695" s="146">
        <v>1162.2</v>
      </c>
      <c r="C695" s="146">
        <v>1563.4</v>
      </c>
      <c r="D695" s="146">
        <v>1806</v>
      </c>
      <c r="E695" s="617">
        <v>1693.2</v>
      </c>
      <c r="F695" s="617">
        <v>1521.8</v>
      </c>
      <c r="G695" s="146">
        <v>1911.3</v>
      </c>
      <c r="H695" s="146">
        <v>2034.2</v>
      </c>
      <c r="I695" s="146">
        <v>2225.1</v>
      </c>
      <c r="J695" s="146">
        <v>2433.9</v>
      </c>
      <c r="K695" s="44">
        <v>2663.1</v>
      </c>
      <c r="L695" s="146">
        <v>2914.5</v>
      </c>
      <c r="M695" s="146"/>
      <c r="N695" s="146"/>
      <c r="O695" s="146"/>
      <c r="P695" s="146"/>
      <c r="Q695" s="146"/>
      <c r="R695" s="146"/>
    </row>
    <row r="696" spans="1:18" s="5" customFormat="1" ht="13">
      <c r="A696" s="416" t="s">
        <v>443</v>
      </c>
      <c r="B696" s="146">
        <v>1092.0999999999999</v>
      </c>
      <c r="C696" s="146">
        <v>1496.1</v>
      </c>
      <c r="D696" s="146">
        <v>1668.8</v>
      </c>
      <c r="E696" s="146">
        <v>1567</v>
      </c>
      <c r="F696" s="146">
        <v>1442.6</v>
      </c>
      <c r="G696" s="146">
        <v>1868.8</v>
      </c>
      <c r="H696" s="146">
        <v>1974.2</v>
      </c>
      <c r="I696" s="146">
        <v>2159.6</v>
      </c>
      <c r="J696" s="146">
        <v>2362.1</v>
      </c>
      <c r="K696" s="44">
        <v>2584.6</v>
      </c>
      <c r="L696" s="146">
        <v>2828.5</v>
      </c>
      <c r="M696" s="146"/>
      <c r="N696" s="146"/>
      <c r="O696" s="146"/>
      <c r="P696" s="146"/>
      <c r="Q696" s="146"/>
      <c r="R696" s="146"/>
    </row>
    <row r="697" spans="1:18" s="5" customFormat="1" ht="13">
      <c r="A697" s="416" t="s">
        <v>337</v>
      </c>
      <c r="B697" s="146">
        <v>70.2</v>
      </c>
      <c r="C697" s="146">
        <v>67.3</v>
      </c>
      <c r="D697" s="146">
        <v>137.30000000000001</v>
      </c>
      <c r="E697" s="146">
        <v>126.1</v>
      </c>
      <c r="F697" s="146">
        <v>79.2</v>
      </c>
      <c r="G697" s="146">
        <v>42.4</v>
      </c>
      <c r="H697" s="146">
        <v>60</v>
      </c>
      <c r="I697" s="146">
        <v>65.5</v>
      </c>
      <c r="J697" s="146">
        <v>71.8</v>
      </c>
      <c r="K697" s="44">
        <v>78.599999999999994</v>
      </c>
      <c r="L697" s="146">
        <v>86.1</v>
      </c>
      <c r="M697" s="146"/>
      <c r="N697" s="146"/>
      <c r="O697" s="146"/>
      <c r="P697" s="146"/>
      <c r="Q697" s="146"/>
      <c r="R697" s="146"/>
    </row>
    <row r="698" spans="1:18" s="5" customFormat="1" ht="13">
      <c r="A698" s="409" t="s">
        <v>338</v>
      </c>
      <c r="B698" s="146">
        <v>855.3</v>
      </c>
      <c r="C698" s="146">
        <v>814.4</v>
      </c>
      <c r="D698" s="146">
        <v>889.1</v>
      </c>
      <c r="E698" s="146">
        <v>802</v>
      </c>
      <c r="F698" s="146">
        <v>875.9</v>
      </c>
      <c r="G698" s="146">
        <v>1105</v>
      </c>
      <c r="H698" s="146">
        <v>1177.4000000000001</v>
      </c>
      <c r="I698" s="146">
        <v>1284.4000000000001</v>
      </c>
      <c r="J698" s="146">
        <v>1401.6</v>
      </c>
      <c r="K698" s="44">
        <v>1529.9</v>
      </c>
      <c r="L698" s="146">
        <v>1670</v>
      </c>
      <c r="M698" s="146"/>
      <c r="N698" s="146"/>
      <c r="O698" s="146"/>
      <c r="P698" s="146"/>
      <c r="Q698" s="146"/>
      <c r="R698" s="146"/>
    </row>
    <row r="699" spans="1:18" s="5" customFormat="1" ht="13">
      <c r="A699" s="416" t="s">
        <v>339</v>
      </c>
      <c r="B699" s="146">
        <v>560.5</v>
      </c>
      <c r="C699" s="146">
        <v>541.9</v>
      </c>
      <c r="D699" s="146">
        <v>638.6</v>
      </c>
      <c r="E699" s="146">
        <v>503.3</v>
      </c>
      <c r="F699" s="146">
        <v>603.70000000000005</v>
      </c>
      <c r="G699" s="146">
        <v>757.3</v>
      </c>
      <c r="H699" s="146">
        <v>782.3</v>
      </c>
      <c r="I699" s="146">
        <v>853.4</v>
      </c>
      <c r="J699" s="146">
        <v>931.3</v>
      </c>
      <c r="K699" s="44">
        <v>1016.2</v>
      </c>
      <c r="L699" s="146">
        <v>1109</v>
      </c>
      <c r="M699" s="146"/>
      <c r="N699" s="146"/>
      <c r="O699" s="146"/>
      <c r="P699" s="146"/>
      <c r="Q699" s="146"/>
      <c r="R699" s="146"/>
    </row>
    <row r="700" spans="1:18" s="5" customFormat="1" ht="13">
      <c r="A700" s="416" t="s">
        <v>340</v>
      </c>
      <c r="B700" s="146">
        <v>294.8</v>
      </c>
      <c r="C700" s="146">
        <v>272.5</v>
      </c>
      <c r="D700" s="146">
        <v>250.6</v>
      </c>
      <c r="E700" s="146">
        <v>298.7</v>
      </c>
      <c r="F700" s="146">
        <v>272.2</v>
      </c>
      <c r="G700" s="146">
        <v>347.8</v>
      </c>
      <c r="H700" s="146">
        <v>395.1</v>
      </c>
      <c r="I700" s="146">
        <v>431</v>
      </c>
      <c r="J700" s="146">
        <v>470.3</v>
      </c>
      <c r="K700" s="44">
        <v>513.70000000000005</v>
      </c>
      <c r="L700" s="146">
        <v>561</v>
      </c>
      <c r="M700" s="146"/>
      <c r="N700" s="146"/>
      <c r="O700" s="146"/>
      <c r="P700" s="146"/>
      <c r="Q700" s="146"/>
      <c r="R700" s="146"/>
    </row>
    <row r="701" spans="1:18" s="5" customFormat="1" ht="13">
      <c r="A701" s="409" t="s">
        <v>342</v>
      </c>
      <c r="B701" s="146">
        <v>149.9</v>
      </c>
      <c r="C701" s="146">
        <v>159.19999999999999</v>
      </c>
      <c r="D701" s="146">
        <v>176.7</v>
      </c>
      <c r="E701" s="146">
        <v>177.7</v>
      </c>
      <c r="F701" s="146">
        <v>175.7</v>
      </c>
      <c r="G701" s="146">
        <v>228.9</v>
      </c>
      <c r="H701" s="146">
        <v>220.2</v>
      </c>
      <c r="I701" s="146">
        <v>235.3</v>
      </c>
      <c r="J701" s="146">
        <v>253.2</v>
      </c>
      <c r="K701" s="44">
        <v>274.2</v>
      </c>
      <c r="L701" s="146">
        <v>297.3</v>
      </c>
      <c r="M701" s="146"/>
      <c r="N701" s="146"/>
      <c r="O701" s="146"/>
      <c r="P701" s="146"/>
      <c r="Q701" s="146"/>
      <c r="R701" s="146"/>
    </row>
    <row r="702" spans="1:18" s="5" customFormat="1" ht="13">
      <c r="A702" s="416" t="s">
        <v>343</v>
      </c>
      <c r="B702" s="146">
        <v>9.5</v>
      </c>
      <c r="C702" s="146">
        <v>8.8000000000000007</v>
      </c>
      <c r="D702" s="146">
        <v>12.8</v>
      </c>
      <c r="E702" s="146">
        <v>9.4</v>
      </c>
      <c r="F702" s="146">
        <v>7.8</v>
      </c>
      <c r="G702" s="146">
        <v>22.9</v>
      </c>
      <c r="H702" s="146">
        <v>33</v>
      </c>
      <c r="I702" s="146">
        <v>36</v>
      </c>
      <c r="J702" s="146">
        <v>39.299999999999997</v>
      </c>
      <c r="K702" s="44">
        <v>42.9</v>
      </c>
      <c r="L702" s="146">
        <v>46.9</v>
      </c>
      <c r="M702" s="146"/>
      <c r="N702" s="146"/>
      <c r="O702" s="146"/>
      <c r="P702" s="146"/>
      <c r="Q702" s="146"/>
      <c r="R702" s="146"/>
    </row>
    <row r="703" spans="1:18" s="5" customFormat="1" ht="13">
      <c r="A703" s="416" t="s">
        <v>344</v>
      </c>
      <c r="B703" s="146">
        <v>133.9</v>
      </c>
      <c r="C703" s="146">
        <v>144.6</v>
      </c>
      <c r="D703" s="146">
        <v>158.1</v>
      </c>
      <c r="E703" s="146">
        <v>162.1</v>
      </c>
      <c r="F703" s="146">
        <v>163.5</v>
      </c>
      <c r="G703" s="146">
        <v>178.7</v>
      </c>
      <c r="H703" s="146">
        <v>174.4</v>
      </c>
      <c r="I703" s="146">
        <v>185.5</v>
      </c>
      <c r="J703" s="146">
        <v>199</v>
      </c>
      <c r="K703" s="44">
        <v>214.9</v>
      </c>
      <c r="L703" s="146">
        <v>232.6</v>
      </c>
      <c r="M703" s="146"/>
      <c r="N703" s="146"/>
      <c r="O703" s="146"/>
      <c r="P703" s="146"/>
      <c r="Q703" s="146"/>
      <c r="R703" s="146"/>
    </row>
    <row r="704" spans="1:18" s="5" customFormat="1" ht="13">
      <c r="A704" s="416" t="s">
        <v>345</v>
      </c>
      <c r="B704" s="146">
        <v>6.5</v>
      </c>
      <c r="C704" s="146">
        <v>5.9</v>
      </c>
      <c r="D704" s="146">
        <v>5.8</v>
      </c>
      <c r="E704" s="146">
        <v>6.2</v>
      </c>
      <c r="F704" s="146">
        <v>4.4000000000000004</v>
      </c>
      <c r="G704" s="146">
        <v>14.2</v>
      </c>
      <c r="H704" s="146">
        <v>12.8</v>
      </c>
      <c r="I704" s="146">
        <v>13.8</v>
      </c>
      <c r="J704" s="146">
        <v>15</v>
      </c>
      <c r="K704" s="44">
        <v>16.399999999999999</v>
      </c>
      <c r="L704" s="146">
        <v>17.8</v>
      </c>
      <c r="M704" s="146"/>
      <c r="N704" s="146"/>
      <c r="O704" s="146"/>
      <c r="P704" s="146"/>
      <c r="Q704" s="146"/>
      <c r="R704" s="146"/>
    </row>
    <row r="705" spans="1:18" s="5" customFormat="1" ht="13">
      <c r="A705" s="409" t="s">
        <v>346</v>
      </c>
      <c r="B705" s="146">
        <v>10.7</v>
      </c>
      <c r="C705" s="146">
        <v>12.3</v>
      </c>
      <c r="D705" s="146">
        <v>9.1999999999999993</v>
      </c>
      <c r="E705" s="146">
        <v>6.9</v>
      </c>
      <c r="F705" s="146">
        <v>7.5</v>
      </c>
      <c r="G705" s="146">
        <v>7.1</v>
      </c>
      <c r="H705" s="146">
        <v>13.1</v>
      </c>
      <c r="I705" s="146">
        <v>13.1</v>
      </c>
      <c r="J705" s="146">
        <v>13.1</v>
      </c>
      <c r="K705" s="44">
        <v>13.1</v>
      </c>
      <c r="L705" s="146">
        <v>13.1</v>
      </c>
      <c r="M705" s="146"/>
      <c r="N705" s="146"/>
      <c r="O705" s="146"/>
      <c r="P705" s="146"/>
      <c r="Q705" s="146"/>
      <c r="R705" s="146"/>
    </row>
    <row r="706" spans="1:18" s="5" customFormat="1" ht="13">
      <c r="A706" s="416" t="s">
        <v>347</v>
      </c>
      <c r="B706" s="146">
        <v>6.7</v>
      </c>
      <c r="C706" s="146">
        <v>7.3</v>
      </c>
      <c r="D706" s="146">
        <v>8.1999999999999993</v>
      </c>
      <c r="E706" s="146">
        <v>5.7</v>
      </c>
      <c r="F706" s="146">
        <v>6.8</v>
      </c>
      <c r="G706" s="146">
        <v>6.4</v>
      </c>
      <c r="H706" s="146">
        <v>11.9</v>
      </c>
      <c r="I706" s="146">
        <v>11.9</v>
      </c>
      <c r="J706" s="146">
        <v>11.9</v>
      </c>
      <c r="K706" s="44">
        <v>11.9</v>
      </c>
      <c r="L706" s="146">
        <v>11.9</v>
      </c>
      <c r="M706" s="146"/>
      <c r="N706" s="146"/>
      <c r="O706" s="146"/>
      <c r="P706" s="146"/>
      <c r="Q706" s="146"/>
      <c r="R706" s="146"/>
    </row>
    <row r="707" spans="1:18" s="5" customFormat="1" ht="13">
      <c r="A707" s="416" t="s">
        <v>348</v>
      </c>
      <c r="B707" s="146">
        <v>3.9</v>
      </c>
      <c r="C707" s="146">
        <v>5</v>
      </c>
      <c r="D707" s="146">
        <v>1</v>
      </c>
      <c r="E707" s="146">
        <v>1.1000000000000001</v>
      </c>
      <c r="F707" s="146">
        <v>0.8</v>
      </c>
      <c r="G707" s="146">
        <v>0.8</v>
      </c>
      <c r="H707" s="146">
        <v>1.2</v>
      </c>
      <c r="I707" s="146">
        <v>1.2</v>
      </c>
      <c r="J707" s="146">
        <v>1.2</v>
      </c>
      <c r="K707" s="44">
        <v>1.2</v>
      </c>
      <c r="L707" s="146">
        <v>1.2</v>
      </c>
      <c r="M707" s="146"/>
      <c r="N707" s="146"/>
      <c r="O707" s="146"/>
      <c r="P707" s="146"/>
      <c r="Q707" s="146"/>
      <c r="R707" s="146"/>
    </row>
    <row r="708" spans="1:18" s="5" customFormat="1" ht="13">
      <c r="A708" s="409" t="s">
        <v>359</v>
      </c>
      <c r="B708" s="146">
        <v>5</v>
      </c>
      <c r="C708" s="456" t="s">
        <v>320</v>
      </c>
      <c r="D708" s="146">
        <v>2.5</v>
      </c>
      <c r="E708" s="146">
        <v>0.4</v>
      </c>
      <c r="F708" s="146">
        <v>3.1</v>
      </c>
      <c r="G708" s="146">
        <v>2.7</v>
      </c>
      <c r="H708" s="146">
        <v>3.4</v>
      </c>
      <c r="I708" s="146">
        <v>3.7</v>
      </c>
      <c r="J708" s="146">
        <v>4</v>
      </c>
      <c r="K708" s="44">
        <v>4.4000000000000004</v>
      </c>
      <c r="L708" s="146">
        <v>4.7</v>
      </c>
      <c r="M708" s="146"/>
      <c r="N708" s="146"/>
      <c r="O708" s="146"/>
      <c r="P708" s="146"/>
      <c r="Q708" s="146"/>
      <c r="R708" s="146"/>
    </row>
    <row r="709" spans="1:18" s="5" customFormat="1" ht="13">
      <c r="A709" s="416" t="s">
        <v>360</v>
      </c>
      <c r="B709" s="146">
        <v>5</v>
      </c>
      <c r="C709" s="456" t="s">
        <v>320</v>
      </c>
      <c r="D709" s="146">
        <v>2.5</v>
      </c>
      <c r="E709" s="146">
        <v>0.4</v>
      </c>
      <c r="F709" s="146">
        <v>3.1</v>
      </c>
      <c r="G709" s="146">
        <v>2.7</v>
      </c>
      <c r="H709" s="146">
        <v>3.4</v>
      </c>
      <c r="I709" s="146">
        <v>3.7</v>
      </c>
      <c r="J709" s="146">
        <v>4</v>
      </c>
      <c r="K709" s="44">
        <v>4.4000000000000004</v>
      </c>
      <c r="L709" s="146">
        <v>4.7</v>
      </c>
      <c r="M709" s="146"/>
      <c r="N709" s="146"/>
      <c r="O709" s="146"/>
      <c r="P709" s="146"/>
      <c r="Q709" s="146"/>
      <c r="R709" s="146"/>
    </row>
    <row r="710" spans="1:18" s="5" customFormat="1" ht="13">
      <c r="A710" s="409"/>
      <c r="B710" s="146"/>
      <c r="C710" s="146"/>
      <c r="D710" s="146"/>
      <c r="E710" s="618"/>
      <c r="F710" s="618"/>
      <c r="G710" s="146"/>
      <c r="H710" s="146"/>
      <c r="I710" s="146"/>
      <c r="J710" s="146"/>
      <c r="K710" s="44"/>
      <c r="L710" s="146"/>
      <c r="M710" s="146"/>
      <c r="N710" s="146"/>
      <c r="O710" s="146"/>
      <c r="P710" s="146"/>
      <c r="Q710" s="146"/>
      <c r="R710" s="146"/>
    </row>
    <row r="711" spans="1:18" s="5" customFormat="1" ht="13">
      <c r="A711" s="411" t="s">
        <v>361</v>
      </c>
      <c r="B711" s="164">
        <v>402.9</v>
      </c>
      <c r="C711" s="164">
        <v>475.5</v>
      </c>
      <c r="D711" s="164">
        <v>555</v>
      </c>
      <c r="E711" s="164">
        <v>565.20000000000005</v>
      </c>
      <c r="F711" s="164">
        <v>536.79999999999995</v>
      </c>
      <c r="G711" s="164">
        <v>557.70000000000005</v>
      </c>
      <c r="H711" s="164">
        <v>626.1</v>
      </c>
      <c r="I711" s="164">
        <v>653</v>
      </c>
      <c r="J711" s="716">
        <v>682.5</v>
      </c>
      <c r="K711" s="43">
        <v>714.6</v>
      </c>
      <c r="L711" s="164">
        <v>750.1</v>
      </c>
      <c r="M711" s="164"/>
      <c r="N711" s="164"/>
      <c r="O711" s="164"/>
      <c r="P711" s="164"/>
      <c r="Q711" s="164"/>
      <c r="R711" s="164"/>
    </row>
    <row r="712" spans="1:18" s="5" customFormat="1" ht="13">
      <c r="A712" s="409" t="s">
        <v>444</v>
      </c>
      <c r="B712" s="146">
        <v>223</v>
      </c>
      <c r="C712" s="146">
        <v>263.89999999999998</v>
      </c>
      <c r="D712" s="146">
        <v>280.5</v>
      </c>
      <c r="E712" s="617">
        <v>249.1</v>
      </c>
      <c r="F712" s="617">
        <v>242.9</v>
      </c>
      <c r="G712" s="146">
        <v>260.3</v>
      </c>
      <c r="H712" s="146">
        <v>296.10000000000002</v>
      </c>
      <c r="I712" s="146">
        <v>323</v>
      </c>
      <c r="J712" s="146">
        <v>352.5</v>
      </c>
      <c r="K712" s="44">
        <v>384.6</v>
      </c>
      <c r="L712" s="146">
        <v>420</v>
      </c>
      <c r="M712" s="146"/>
      <c r="N712" s="146"/>
      <c r="O712" s="146"/>
      <c r="P712" s="146"/>
      <c r="Q712" s="146"/>
      <c r="R712" s="146"/>
    </row>
    <row r="713" spans="1:18" s="5" customFormat="1" ht="13">
      <c r="A713" s="416" t="s">
        <v>363</v>
      </c>
      <c r="B713" s="146">
        <v>223</v>
      </c>
      <c r="C713" s="146">
        <v>257.2</v>
      </c>
      <c r="D713" s="146">
        <v>273.2</v>
      </c>
      <c r="E713" s="146">
        <v>243.4</v>
      </c>
      <c r="F713" s="146">
        <v>242.9</v>
      </c>
      <c r="G713" s="146">
        <v>246.4</v>
      </c>
      <c r="H713" s="146">
        <v>296.10000000000002</v>
      </c>
      <c r="I713" s="146">
        <v>323</v>
      </c>
      <c r="J713" s="146">
        <v>352.5</v>
      </c>
      <c r="K713" s="44">
        <v>384.6</v>
      </c>
      <c r="L713" s="146">
        <v>420</v>
      </c>
      <c r="M713" s="146"/>
      <c r="N713" s="146"/>
      <c r="O713" s="146"/>
      <c r="P713" s="146"/>
      <c r="Q713" s="146"/>
      <c r="R713" s="146"/>
    </row>
    <row r="714" spans="1:18" s="5" customFormat="1" ht="13">
      <c r="A714" s="416" t="s">
        <v>364</v>
      </c>
      <c r="B714" s="146" t="s">
        <v>320</v>
      </c>
      <c r="C714" s="146">
        <v>6.7</v>
      </c>
      <c r="D714" s="146">
        <v>7.3</v>
      </c>
      <c r="E714" s="146">
        <v>5.7</v>
      </c>
      <c r="F714" s="52"/>
      <c r="G714" s="146">
        <v>14</v>
      </c>
      <c r="H714" s="146"/>
      <c r="I714" s="146"/>
      <c r="J714" s="146"/>
      <c r="K714" s="44"/>
      <c r="L714" s="146"/>
      <c r="M714" s="146"/>
      <c r="N714" s="146"/>
      <c r="O714" s="146"/>
      <c r="P714" s="146"/>
      <c r="Q714" s="146"/>
      <c r="R714" s="146"/>
    </row>
    <row r="715" spans="1:18" s="5" customFormat="1" ht="13">
      <c r="A715" s="409" t="s">
        <v>445</v>
      </c>
      <c r="B715" s="146">
        <v>179.9</v>
      </c>
      <c r="C715" s="146">
        <v>211.7</v>
      </c>
      <c r="D715" s="146">
        <v>274.5</v>
      </c>
      <c r="E715" s="146">
        <v>316.2</v>
      </c>
      <c r="F715" s="146">
        <v>294</v>
      </c>
      <c r="G715" s="146">
        <v>297.3</v>
      </c>
      <c r="H715" s="146">
        <v>330</v>
      </c>
      <c r="I715" s="146">
        <v>330</v>
      </c>
      <c r="J715" s="146">
        <v>330</v>
      </c>
      <c r="K715" s="44">
        <v>330</v>
      </c>
      <c r="L715" s="146">
        <v>330</v>
      </c>
      <c r="M715" s="146"/>
      <c r="N715" s="146"/>
      <c r="O715" s="146"/>
      <c r="P715" s="146"/>
      <c r="Q715" s="146"/>
      <c r="R715" s="146"/>
    </row>
    <row r="716" spans="1:18" s="5" customFormat="1" ht="13">
      <c r="A716" s="416" t="s">
        <v>367</v>
      </c>
      <c r="B716" s="146">
        <v>179.9</v>
      </c>
      <c r="C716" s="146">
        <v>211.7</v>
      </c>
      <c r="D716" s="146">
        <v>274.5</v>
      </c>
      <c r="E716" s="146">
        <v>316.2</v>
      </c>
      <c r="F716" s="146">
        <v>294</v>
      </c>
      <c r="G716" s="146">
        <v>297.3</v>
      </c>
      <c r="H716" s="146">
        <v>330</v>
      </c>
      <c r="I716" s="146">
        <v>330</v>
      </c>
      <c r="J716" s="146">
        <v>330</v>
      </c>
      <c r="K716" s="44">
        <v>330</v>
      </c>
      <c r="L716" s="146">
        <v>330</v>
      </c>
      <c r="M716" s="146"/>
      <c r="N716" s="146"/>
      <c r="O716" s="146"/>
      <c r="P716" s="146"/>
      <c r="Q716" s="146"/>
      <c r="R716" s="146"/>
    </row>
    <row r="717" spans="1:18" s="5" customFormat="1" ht="13">
      <c r="A717" s="409" t="s">
        <v>368</v>
      </c>
      <c r="B717" s="146"/>
      <c r="C717" s="146"/>
      <c r="D717" s="146"/>
      <c r="E717" s="141"/>
      <c r="F717" s="620"/>
      <c r="G717" s="146"/>
      <c r="H717" s="146"/>
      <c r="I717" s="146"/>
      <c r="J717" s="146"/>
      <c r="K717" s="44"/>
      <c r="L717" s="146"/>
      <c r="M717" s="146"/>
      <c r="N717" s="146"/>
      <c r="O717" s="146"/>
      <c r="P717" s="146"/>
      <c r="Q717" s="146"/>
      <c r="R717" s="146"/>
    </row>
    <row r="718" spans="1:18" s="5" customFormat="1" ht="13">
      <c r="A718" s="411" t="s">
        <v>369</v>
      </c>
      <c r="B718" s="164">
        <v>930.8</v>
      </c>
      <c r="C718" s="164">
        <v>877.5</v>
      </c>
      <c r="D718" s="164">
        <v>867.5</v>
      </c>
      <c r="E718" s="164">
        <v>819.5</v>
      </c>
      <c r="F718" s="164">
        <v>1430.1</v>
      </c>
      <c r="G718" s="164">
        <v>1439.9</v>
      </c>
      <c r="H718" s="164">
        <v>1024.5999999999999</v>
      </c>
      <c r="I718" s="164">
        <v>943.1</v>
      </c>
      <c r="J718" s="716">
        <v>932.1</v>
      </c>
      <c r="K718" s="43">
        <v>932.1</v>
      </c>
      <c r="L718" s="164">
        <v>932.1</v>
      </c>
      <c r="M718" s="164"/>
      <c r="N718" s="164"/>
      <c r="O718" s="164"/>
      <c r="P718" s="164"/>
      <c r="Q718" s="164"/>
      <c r="R718" s="164"/>
    </row>
    <row r="719" spans="1:18" s="5" customFormat="1" ht="13">
      <c r="A719" s="409" t="s">
        <v>446</v>
      </c>
      <c r="B719" s="146">
        <v>823.3</v>
      </c>
      <c r="C719" s="146">
        <v>776.2</v>
      </c>
      <c r="D719" s="146">
        <v>767.3</v>
      </c>
      <c r="E719" s="617">
        <v>778.8</v>
      </c>
      <c r="F719" s="617">
        <v>1261.4000000000001</v>
      </c>
      <c r="G719" s="146">
        <v>1281.9000000000001</v>
      </c>
      <c r="H719" s="146">
        <v>752.8</v>
      </c>
      <c r="I719" s="146">
        <v>928</v>
      </c>
      <c r="J719" s="146">
        <v>922.6</v>
      </c>
      <c r="K719" s="44">
        <v>922.6</v>
      </c>
      <c r="L719" s="146">
        <v>922.6</v>
      </c>
      <c r="M719" s="146"/>
      <c r="N719" s="146"/>
      <c r="O719" s="146"/>
      <c r="P719" s="146"/>
      <c r="Q719" s="146"/>
      <c r="R719" s="146"/>
    </row>
    <row r="720" spans="1:18" s="5" customFormat="1" ht="13">
      <c r="A720" s="416" t="s">
        <v>433</v>
      </c>
      <c r="B720" s="146">
        <v>453.2</v>
      </c>
      <c r="C720" s="146">
        <v>427.2</v>
      </c>
      <c r="D720" s="146">
        <v>422.3</v>
      </c>
      <c r="E720" s="146">
        <v>505</v>
      </c>
      <c r="F720" s="146">
        <v>1207.0999999999999</v>
      </c>
      <c r="G720" s="146"/>
      <c r="H720" s="146">
        <v>602.20000000000005</v>
      </c>
      <c r="I720" s="146">
        <v>504.1</v>
      </c>
      <c r="J720" s="146">
        <v>498.6</v>
      </c>
      <c r="K720" s="44">
        <v>498.6</v>
      </c>
      <c r="L720" s="146">
        <v>498.6</v>
      </c>
      <c r="M720" s="146"/>
      <c r="N720" s="146"/>
      <c r="O720" s="146"/>
      <c r="P720" s="146"/>
      <c r="Q720" s="146"/>
      <c r="R720" s="146"/>
    </row>
    <row r="721" spans="1:18" s="5" customFormat="1" ht="13">
      <c r="A721" s="416" t="s">
        <v>434</v>
      </c>
      <c r="B721" s="146">
        <v>10.199999999999999</v>
      </c>
      <c r="C721" s="146">
        <v>9.6</v>
      </c>
      <c r="D721" s="146">
        <v>9.5</v>
      </c>
      <c r="E721" s="146" t="s">
        <v>320</v>
      </c>
      <c r="F721" s="146"/>
      <c r="G721" s="456"/>
      <c r="H721" s="456"/>
      <c r="I721" s="456"/>
      <c r="J721" s="456"/>
      <c r="K721" s="59"/>
      <c r="L721" s="456"/>
      <c r="M721" s="456"/>
      <c r="N721" s="456"/>
      <c r="O721" s="456"/>
      <c r="P721" s="456"/>
      <c r="Q721" s="456"/>
      <c r="R721" s="456"/>
    </row>
    <row r="722" spans="1:18" s="5" customFormat="1" ht="13">
      <c r="A722" s="416" t="s">
        <v>435</v>
      </c>
      <c r="B722" s="146">
        <v>442.9</v>
      </c>
      <c r="C722" s="146">
        <v>417.6</v>
      </c>
      <c r="D722" s="146">
        <v>412.8</v>
      </c>
      <c r="E722" s="146">
        <v>505</v>
      </c>
      <c r="F722" s="146">
        <v>1207.0999999999999</v>
      </c>
      <c r="G722" s="146"/>
      <c r="H722" s="146">
        <v>602.20000000000005</v>
      </c>
      <c r="I722" s="146">
        <v>504.1</v>
      </c>
      <c r="J722" s="146">
        <v>498.6</v>
      </c>
      <c r="K722" s="44">
        <v>498.6</v>
      </c>
      <c r="L722" s="146">
        <v>498.6</v>
      </c>
      <c r="M722" s="146"/>
      <c r="N722" s="146"/>
      <c r="O722" s="146"/>
      <c r="P722" s="146"/>
      <c r="Q722" s="146"/>
      <c r="R722" s="146"/>
    </row>
    <row r="723" spans="1:18" s="5" customFormat="1" ht="13">
      <c r="A723" s="416" t="s">
        <v>436</v>
      </c>
      <c r="B723" s="146">
        <v>370.2</v>
      </c>
      <c r="C723" s="146">
        <v>349</v>
      </c>
      <c r="D723" s="146">
        <v>345</v>
      </c>
      <c r="E723" s="146">
        <v>273.8</v>
      </c>
      <c r="F723" s="146">
        <v>54.3</v>
      </c>
      <c r="G723" s="456"/>
      <c r="H723" s="456">
        <v>150.6</v>
      </c>
      <c r="I723" s="456">
        <v>423.9</v>
      </c>
      <c r="J723" s="456">
        <v>423.9</v>
      </c>
      <c r="K723" s="59">
        <v>423.9</v>
      </c>
      <c r="L723" s="456">
        <v>423.9</v>
      </c>
      <c r="M723" s="456"/>
      <c r="N723" s="456"/>
      <c r="O723" s="456"/>
      <c r="P723" s="456"/>
      <c r="Q723" s="456"/>
      <c r="R723" s="456"/>
    </row>
    <row r="724" spans="1:18" s="5" customFormat="1" ht="13">
      <c r="A724" s="416" t="s">
        <v>434</v>
      </c>
      <c r="B724" s="146">
        <v>20.7</v>
      </c>
      <c r="C724" s="146">
        <v>19.5</v>
      </c>
      <c r="D724" s="146">
        <v>19.3</v>
      </c>
      <c r="E724" s="146" t="s">
        <v>320</v>
      </c>
      <c r="F724" s="146"/>
      <c r="G724" s="456"/>
      <c r="H724" s="456"/>
      <c r="I724" s="456"/>
      <c r="J724" s="456"/>
      <c r="K724" s="59"/>
      <c r="L724" s="456"/>
      <c r="M724" s="456"/>
      <c r="N724" s="456"/>
      <c r="O724" s="456"/>
      <c r="P724" s="456"/>
      <c r="Q724" s="456"/>
      <c r="R724" s="456"/>
    </row>
    <row r="725" spans="1:18" s="5" customFormat="1" ht="13">
      <c r="A725" s="416" t="s">
        <v>435</v>
      </c>
      <c r="B725" s="146">
        <v>349.5</v>
      </c>
      <c r="C725" s="146">
        <v>329.5</v>
      </c>
      <c r="D725" s="146">
        <v>325.7</v>
      </c>
      <c r="E725" s="146">
        <v>273.8</v>
      </c>
      <c r="F725" s="146">
        <v>54.3</v>
      </c>
      <c r="G725" s="456"/>
      <c r="H725" s="456">
        <v>150.6</v>
      </c>
      <c r="I725" s="456">
        <v>423.9</v>
      </c>
      <c r="J725" s="456">
        <v>423.9</v>
      </c>
      <c r="K725" s="59">
        <v>423.9</v>
      </c>
      <c r="L725" s="456">
        <v>423.9</v>
      </c>
      <c r="M725" s="456"/>
      <c r="N725" s="456"/>
      <c r="O725" s="456"/>
      <c r="P725" s="456"/>
      <c r="Q725" s="456"/>
      <c r="R725" s="456"/>
    </row>
    <row r="726" spans="1:18" s="5" customFormat="1" ht="13">
      <c r="A726" s="409" t="s">
        <v>447</v>
      </c>
      <c r="B726" s="146">
        <v>107.5</v>
      </c>
      <c r="C726" s="146">
        <v>101.3</v>
      </c>
      <c r="D726" s="146">
        <v>100.2</v>
      </c>
      <c r="E726" s="146">
        <v>40.700000000000003</v>
      </c>
      <c r="F726" s="146">
        <v>168.7</v>
      </c>
      <c r="G726" s="456">
        <v>158</v>
      </c>
      <c r="H726" s="456">
        <v>271.8</v>
      </c>
      <c r="I726" s="456">
        <v>15.1</v>
      </c>
      <c r="J726" s="456">
        <v>9.5</v>
      </c>
      <c r="K726" s="59">
        <v>9.5</v>
      </c>
      <c r="L726" s="456">
        <v>9.5</v>
      </c>
      <c r="M726" s="456"/>
      <c r="N726" s="456"/>
      <c r="O726" s="456"/>
      <c r="P726" s="456"/>
      <c r="Q726" s="456"/>
      <c r="R726" s="456"/>
    </row>
    <row r="727" spans="1:18" s="5" customFormat="1" ht="13">
      <c r="A727" s="416" t="s">
        <v>433</v>
      </c>
      <c r="B727" s="146">
        <v>98.6</v>
      </c>
      <c r="C727" s="146">
        <v>92.9</v>
      </c>
      <c r="D727" s="146">
        <v>91.9</v>
      </c>
      <c r="E727" s="146">
        <v>22.4</v>
      </c>
      <c r="F727" s="146">
        <v>147</v>
      </c>
      <c r="G727" s="456"/>
      <c r="H727" s="456">
        <v>217.4</v>
      </c>
      <c r="I727" s="456">
        <v>15.1</v>
      </c>
      <c r="J727" s="456">
        <v>9.5</v>
      </c>
      <c r="K727" s="59">
        <v>9.5</v>
      </c>
      <c r="L727" s="456">
        <v>9.5</v>
      </c>
      <c r="M727" s="456"/>
      <c r="N727" s="456"/>
      <c r="O727" s="456"/>
      <c r="P727" s="456"/>
      <c r="Q727" s="456"/>
      <c r="R727" s="456"/>
    </row>
    <row r="728" spans="1:18" s="5" customFormat="1" ht="13">
      <c r="A728" s="416" t="s">
        <v>434</v>
      </c>
      <c r="B728" s="146">
        <v>43.5</v>
      </c>
      <c r="C728" s="146">
        <v>41</v>
      </c>
      <c r="D728" s="146">
        <v>40.6</v>
      </c>
      <c r="E728" s="146">
        <v>0.9</v>
      </c>
      <c r="F728" s="146"/>
      <c r="G728" s="456"/>
      <c r="H728" s="456"/>
      <c r="I728" s="456">
        <v>8.6</v>
      </c>
      <c r="J728" s="456">
        <v>9.1</v>
      </c>
      <c r="K728" s="59">
        <v>9.1</v>
      </c>
      <c r="L728" s="456">
        <v>9.1</v>
      </c>
      <c r="M728" s="456"/>
      <c r="N728" s="456"/>
      <c r="O728" s="456"/>
      <c r="P728" s="456"/>
      <c r="Q728" s="456"/>
      <c r="R728" s="456"/>
    </row>
    <row r="729" spans="1:18" s="5" customFormat="1" ht="13">
      <c r="A729" s="416" t="s">
        <v>435</v>
      </c>
      <c r="B729" s="146">
        <v>55</v>
      </c>
      <c r="C729" s="146">
        <v>51.9</v>
      </c>
      <c r="D729" s="146">
        <v>51.3</v>
      </c>
      <c r="E729" s="146">
        <v>21.5</v>
      </c>
      <c r="F729" s="146">
        <v>147</v>
      </c>
      <c r="G729" s="456"/>
      <c r="H729" s="456">
        <v>217.4</v>
      </c>
      <c r="I729" s="456">
        <v>6.5</v>
      </c>
      <c r="J729" s="456">
        <v>0.4</v>
      </c>
      <c r="K729" s="59">
        <v>0.4</v>
      </c>
      <c r="L729" s="456">
        <v>0.4</v>
      </c>
      <c r="M729" s="456"/>
      <c r="N729" s="456"/>
      <c r="O729" s="456"/>
      <c r="P729" s="456"/>
      <c r="Q729" s="456"/>
      <c r="R729" s="456"/>
    </row>
    <row r="730" spans="1:18" s="5" customFormat="1" ht="13">
      <c r="A730" s="416" t="s">
        <v>436</v>
      </c>
      <c r="B730" s="146">
        <v>8.9</v>
      </c>
      <c r="C730" s="146">
        <v>8.4</v>
      </c>
      <c r="D730" s="146">
        <v>8.3000000000000007</v>
      </c>
      <c r="E730" s="146">
        <v>18.3</v>
      </c>
      <c r="F730" s="146">
        <v>21.7</v>
      </c>
      <c r="G730" s="456"/>
      <c r="H730" s="456">
        <v>54.4</v>
      </c>
      <c r="I730" s="456"/>
      <c r="J730" s="456"/>
      <c r="K730" s="59"/>
      <c r="L730" s="456"/>
      <c r="M730" s="456"/>
      <c r="N730" s="456"/>
      <c r="O730" s="456"/>
      <c r="P730" s="456"/>
      <c r="Q730" s="456"/>
      <c r="R730" s="456"/>
    </row>
    <row r="731" spans="1:18" s="5" customFormat="1" ht="13">
      <c r="A731" s="416" t="s">
        <v>434</v>
      </c>
      <c r="B731" s="146" t="s">
        <v>320</v>
      </c>
      <c r="C731" s="146" t="s">
        <v>320</v>
      </c>
      <c r="D731" s="146" t="s">
        <v>320</v>
      </c>
      <c r="E731" s="456">
        <v>18.3</v>
      </c>
      <c r="F731" s="456"/>
      <c r="G731" s="456"/>
      <c r="H731" s="456"/>
      <c r="I731" s="456"/>
      <c r="J731" s="456"/>
      <c r="K731" s="59"/>
      <c r="L731" s="456"/>
      <c r="M731" s="456"/>
      <c r="N731" s="456"/>
      <c r="O731" s="456"/>
      <c r="P731" s="456"/>
      <c r="Q731" s="456"/>
      <c r="R731" s="456"/>
    </row>
    <row r="732" spans="1:18" s="5" customFormat="1" ht="13">
      <c r="A732" s="416" t="s">
        <v>435</v>
      </c>
      <c r="B732" s="146">
        <v>8.9</v>
      </c>
      <c r="C732" s="146">
        <v>8.4</v>
      </c>
      <c r="D732" s="146">
        <v>8.3000000000000007</v>
      </c>
      <c r="E732" s="146" t="s">
        <v>320</v>
      </c>
      <c r="F732" s="146">
        <v>21.7</v>
      </c>
      <c r="G732" s="456"/>
      <c r="H732" s="456">
        <v>54.4</v>
      </c>
      <c r="I732" s="456" t="s">
        <v>320</v>
      </c>
      <c r="J732" s="456" t="s">
        <v>320</v>
      </c>
      <c r="K732" s="59" t="s">
        <v>320</v>
      </c>
      <c r="L732" s="456"/>
      <c r="M732" s="456"/>
      <c r="N732" s="456"/>
      <c r="O732" s="456"/>
      <c r="P732" s="456"/>
      <c r="Q732" s="456"/>
      <c r="R732" s="456"/>
    </row>
    <row r="733" spans="1:18" s="5" customFormat="1" ht="13">
      <c r="A733" s="409" t="s">
        <v>368</v>
      </c>
      <c r="B733" s="621"/>
      <c r="C733" s="621"/>
      <c r="D733" s="621"/>
      <c r="E733" s="146" t="s">
        <v>320</v>
      </c>
      <c r="F733" s="622"/>
      <c r="G733" s="621"/>
      <c r="H733" s="621"/>
      <c r="I733" s="621"/>
      <c r="J733" s="621"/>
      <c r="K733" s="666"/>
      <c r="L733" s="621"/>
      <c r="M733" s="621"/>
      <c r="N733" s="621"/>
      <c r="O733" s="621"/>
      <c r="P733" s="621"/>
      <c r="Q733" s="621"/>
      <c r="R733" s="621"/>
    </row>
    <row r="734" spans="1:18" s="5" customFormat="1" ht="13">
      <c r="A734" s="411" t="s">
        <v>382</v>
      </c>
      <c r="B734" s="164">
        <v>269.10000000000002</v>
      </c>
      <c r="C734" s="164">
        <v>140.30000000000001</v>
      </c>
      <c r="D734" s="164">
        <v>775.3</v>
      </c>
      <c r="E734" s="164">
        <v>1026</v>
      </c>
      <c r="F734" s="164">
        <v>633.9</v>
      </c>
      <c r="G734" s="164">
        <v>943.8</v>
      </c>
      <c r="H734" s="164">
        <v>2066.6999999999998</v>
      </c>
      <c r="I734" s="164">
        <v>1074</v>
      </c>
      <c r="J734" s="164">
        <v>1108.2</v>
      </c>
      <c r="K734" s="43">
        <v>1165.7</v>
      </c>
      <c r="L734" s="164">
        <v>1224.0999999999999</v>
      </c>
      <c r="M734" s="164"/>
      <c r="N734" s="164"/>
      <c r="O734" s="164"/>
      <c r="P734" s="164"/>
      <c r="Q734" s="164"/>
      <c r="R734" s="164"/>
    </row>
    <row r="735" spans="1:18" s="5" customFormat="1" ht="13">
      <c r="A735" s="409" t="s">
        <v>383</v>
      </c>
      <c r="B735" s="146">
        <v>196</v>
      </c>
      <c r="C735" s="146">
        <v>75.400000000000006</v>
      </c>
      <c r="D735" s="146">
        <v>696</v>
      </c>
      <c r="E735" s="617">
        <v>943.1</v>
      </c>
      <c r="F735" s="617">
        <v>551.29999999999995</v>
      </c>
      <c r="G735" s="146">
        <v>860.9</v>
      </c>
      <c r="H735" s="146">
        <v>1321.9</v>
      </c>
      <c r="I735" s="146">
        <v>741.9</v>
      </c>
      <c r="J735" s="146">
        <v>741.9</v>
      </c>
      <c r="K735" s="44">
        <v>741.9</v>
      </c>
      <c r="L735" s="146">
        <v>741.9</v>
      </c>
      <c r="M735" s="146"/>
      <c r="N735" s="146"/>
      <c r="O735" s="146"/>
      <c r="P735" s="146"/>
      <c r="Q735" s="146"/>
      <c r="R735" s="146"/>
    </row>
    <row r="736" spans="1:18" s="5" customFormat="1" ht="13">
      <c r="A736" s="409" t="s">
        <v>237</v>
      </c>
      <c r="B736" s="146">
        <v>0.1</v>
      </c>
      <c r="C736" s="146"/>
      <c r="D736" s="146"/>
      <c r="E736" s="146"/>
      <c r="F736" s="146"/>
      <c r="G736" s="146"/>
      <c r="H736" s="146">
        <v>0.7</v>
      </c>
      <c r="I736" s="146">
        <v>0.7</v>
      </c>
      <c r="J736" s="146">
        <v>0.7</v>
      </c>
      <c r="K736" s="44">
        <v>0.7</v>
      </c>
      <c r="L736" s="146">
        <v>0.7</v>
      </c>
      <c r="M736" s="146"/>
      <c r="N736" s="146"/>
      <c r="O736" s="146"/>
      <c r="P736" s="146"/>
      <c r="Q736" s="146"/>
      <c r="R736" s="146"/>
    </row>
    <row r="737" spans="1:18" s="5" customFormat="1" ht="13">
      <c r="A737" s="409" t="s">
        <v>448</v>
      </c>
      <c r="B737" s="146">
        <v>172.3</v>
      </c>
      <c r="C737" s="146">
        <v>55</v>
      </c>
      <c r="D737" s="146">
        <v>665.8</v>
      </c>
      <c r="E737" s="146">
        <v>911.4</v>
      </c>
      <c r="F737" s="146">
        <v>528.9</v>
      </c>
      <c r="G737" s="146">
        <v>841.6</v>
      </c>
      <c r="H737" s="146">
        <v>1250</v>
      </c>
      <c r="I737" s="146">
        <v>700</v>
      </c>
      <c r="J737" s="146">
        <v>700</v>
      </c>
      <c r="K737" s="44">
        <v>700</v>
      </c>
      <c r="L737" s="146">
        <v>700</v>
      </c>
      <c r="M737" s="146"/>
      <c r="N737" s="146"/>
      <c r="O737" s="146"/>
      <c r="P737" s="146"/>
      <c r="Q737" s="146"/>
      <c r="R737" s="146"/>
    </row>
    <row r="738" spans="1:18" s="5" customFormat="1" ht="13">
      <c r="A738" s="416" t="s">
        <v>427</v>
      </c>
      <c r="B738" s="146">
        <v>122.3</v>
      </c>
      <c r="C738" s="146"/>
      <c r="D738" s="146">
        <v>507.2</v>
      </c>
      <c r="E738" s="146">
        <v>456.4</v>
      </c>
      <c r="F738" s="146">
        <v>300.5</v>
      </c>
      <c r="G738" s="146">
        <v>562.29999999999995</v>
      </c>
      <c r="H738" s="146">
        <v>500</v>
      </c>
      <c r="I738" s="146">
        <v>300</v>
      </c>
      <c r="J738" s="146">
        <v>300</v>
      </c>
      <c r="K738" s="44">
        <v>300</v>
      </c>
      <c r="L738" s="146">
        <v>300</v>
      </c>
      <c r="M738" s="146"/>
      <c r="N738" s="146"/>
      <c r="O738" s="146"/>
      <c r="P738" s="146"/>
      <c r="Q738" s="146"/>
      <c r="R738" s="146"/>
    </row>
    <row r="739" spans="1:18" s="5" customFormat="1" ht="13">
      <c r="A739" s="416" t="s">
        <v>387</v>
      </c>
      <c r="B739" s="146">
        <v>50</v>
      </c>
      <c r="C739" s="146">
        <v>55</v>
      </c>
      <c r="D739" s="146">
        <v>152</v>
      </c>
      <c r="E739" s="146">
        <v>85</v>
      </c>
      <c r="F739" s="146">
        <v>228.4</v>
      </c>
      <c r="G739" s="146">
        <v>279.3</v>
      </c>
      <c r="H739" s="146">
        <v>625</v>
      </c>
      <c r="I739" s="146">
        <v>325</v>
      </c>
      <c r="J739" s="146">
        <v>325</v>
      </c>
      <c r="K739" s="44">
        <v>325</v>
      </c>
      <c r="L739" s="146">
        <v>325</v>
      </c>
      <c r="M739" s="146"/>
      <c r="N739" s="146"/>
      <c r="O739" s="146"/>
      <c r="P739" s="146"/>
      <c r="Q739" s="146"/>
      <c r="R739" s="146"/>
    </row>
    <row r="740" spans="1:18" s="5" customFormat="1" ht="13">
      <c r="A740" s="416" t="s">
        <v>388</v>
      </c>
      <c r="B740" s="146"/>
      <c r="C740" s="146"/>
      <c r="D740" s="146">
        <v>6.6</v>
      </c>
      <c r="E740" s="146"/>
      <c r="F740" s="456"/>
      <c r="G740" s="456">
        <v>0</v>
      </c>
      <c r="H740" s="456" t="s">
        <v>320</v>
      </c>
      <c r="I740" s="456" t="s">
        <v>320</v>
      </c>
      <c r="J740" s="456" t="s">
        <v>320</v>
      </c>
      <c r="K740" s="59" t="s">
        <v>320</v>
      </c>
      <c r="L740" s="456"/>
      <c r="M740" s="456"/>
      <c r="N740" s="456"/>
      <c r="O740" s="456"/>
      <c r="P740" s="456"/>
      <c r="Q740" s="456"/>
      <c r="R740" s="456"/>
    </row>
    <row r="741" spans="1:18" s="5" customFormat="1" ht="13">
      <c r="A741" s="416" t="s">
        <v>389</v>
      </c>
      <c r="B741" s="146"/>
      <c r="C741" s="146"/>
      <c r="D741" s="146"/>
      <c r="E741" s="146">
        <v>370</v>
      </c>
      <c r="F741" s="146">
        <v>0</v>
      </c>
      <c r="G741" s="146">
        <v>0</v>
      </c>
      <c r="H741" s="146">
        <v>125</v>
      </c>
      <c r="I741" s="146">
        <v>75</v>
      </c>
      <c r="J741" s="146">
        <v>75</v>
      </c>
      <c r="K741" s="44">
        <v>75</v>
      </c>
      <c r="L741" s="146">
        <v>75</v>
      </c>
      <c r="M741" s="146"/>
      <c r="N741" s="146"/>
      <c r="O741" s="146"/>
      <c r="P741" s="146"/>
      <c r="Q741" s="146"/>
      <c r="R741" s="146"/>
    </row>
    <row r="742" spans="1:18" s="5" customFormat="1" ht="13">
      <c r="A742" s="409" t="s">
        <v>449</v>
      </c>
      <c r="B742" s="146"/>
      <c r="C742" s="146"/>
      <c r="D742" s="146"/>
      <c r="E742" s="456"/>
      <c r="F742" s="456"/>
      <c r="G742" s="146"/>
      <c r="H742" s="146">
        <v>40</v>
      </c>
      <c r="I742" s="146"/>
      <c r="J742" s="146"/>
      <c r="K742" s="44"/>
      <c r="L742" s="146"/>
      <c r="M742" s="146"/>
      <c r="N742" s="146"/>
      <c r="O742" s="146"/>
      <c r="P742" s="146"/>
      <c r="Q742" s="146"/>
      <c r="R742" s="146"/>
    </row>
    <row r="743" spans="1:18" s="5" customFormat="1" ht="13">
      <c r="A743" s="409" t="s">
        <v>450</v>
      </c>
      <c r="B743" s="146">
        <v>23.6</v>
      </c>
      <c r="C743" s="146">
        <v>20.399999999999999</v>
      </c>
      <c r="D743" s="146">
        <v>30.2</v>
      </c>
      <c r="E743" s="146">
        <v>31.7</v>
      </c>
      <c r="F743" s="146">
        <v>22.4</v>
      </c>
      <c r="G743" s="146">
        <v>19.3</v>
      </c>
      <c r="H743" s="146">
        <v>31.2</v>
      </c>
      <c r="I743" s="146">
        <v>41.2</v>
      </c>
      <c r="J743" s="146">
        <v>41.2</v>
      </c>
      <c r="K743" s="44">
        <v>41.2</v>
      </c>
      <c r="L743" s="146">
        <v>41.2</v>
      </c>
      <c r="M743" s="146"/>
      <c r="N743" s="146"/>
      <c r="O743" s="146"/>
      <c r="P743" s="146"/>
      <c r="Q743" s="146"/>
      <c r="R743" s="146"/>
    </row>
    <row r="744" spans="1:18" s="5" customFormat="1" ht="13">
      <c r="A744" s="409" t="s">
        <v>451</v>
      </c>
      <c r="B744" s="146">
        <v>50.8</v>
      </c>
      <c r="C744" s="146">
        <v>41.6</v>
      </c>
      <c r="D744" s="146">
        <v>75</v>
      </c>
      <c r="E744" s="146">
        <v>65.599999999999994</v>
      </c>
      <c r="F744" s="146">
        <v>63.5</v>
      </c>
      <c r="G744" s="146">
        <v>62.8</v>
      </c>
      <c r="H744" s="146">
        <v>112.5</v>
      </c>
      <c r="I744" s="146">
        <v>132.5</v>
      </c>
      <c r="J744" s="146">
        <v>132.5</v>
      </c>
      <c r="K744" s="44">
        <v>132.5</v>
      </c>
      <c r="L744" s="146">
        <v>132.5</v>
      </c>
      <c r="M744" s="146"/>
      <c r="N744" s="146"/>
      <c r="O744" s="146"/>
      <c r="P744" s="146"/>
      <c r="Q744" s="146"/>
      <c r="R744" s="146"/>
    </row>
    <row r="745" spans="1:18" s="5" customFormat="1" ht="13">
      <c r="A745" s="416" t="s">
        <v>452</v>
      </c>
      <c r="B745" s="146">
        <v>31.4</v>
      </c>
      <c r="C745" s="146">
        <v>32.799999999999997</v>
      </c>
      <c r="D745" s="146">
        <v>31</v>
      </c>
      <c r="E745" s="146">
        <v>25.3</v>
      </c>
      <c r="F745" s="146">
        <v>28.7</v>
      </c>
      <c r="G745" s="146">
        <v>22.9</v>
      </c>
      <c r="H745" s="146">
        <v>46.6</v>
      </c>
      <c r="I745" s="146">
        <v>56.6</v>
      </c>
      <c r="J745" s="146">
        <v>56.6</v>
      </c>
      <c r="K745" s="44">
        <v>56.6</v>
      </c>
      <c r="L745" s="146">
        <v>56.6</v>
      </c>
      <c r="M745" s="146"/>
      <c r="N745" s="146"/>
      <c r="O745" s="146"/>
      <c r="P745" s="146"/>
      <c r="Q745" s="146"/>
      <c r="R745" s="146"/>
    </row>
    <row r="746" spans="1:18" s="5" customFormat="1" ht="13">
      <c r="A746" s="416" t="s">
        <v>453</v>
      </c>
      <c r="B746" s="146">
        <v>19.5</v>
      </c>
      <c r="C746" s="146">
        <v>8.8000000000000007</v>
      </c>
      <c r="D746" s="146">
        <v>44.1</v>
      </c>
      <c r="E746" s="146">
        <v>40.299999999999997</v>
      </c>
      <c r="F746" s="146">
        <v>34.9</v>
      </c>
      <c r="G746" s="146">
        <v>39.9</v>
      </c>
      <c r="H746" s="146">
        <v>65.8</v>
      </c>
      <c r="I746" s="146">
        <v>75.8</v>
      </c>
      <c r="J746" s="146">
        <v>75.8</v>
      </c>
      <c r="K746" s="44">
        <v>75.8</v>
      </c>
      <c r="L746" s="146">
        <v>75.8</v>
      </c>
      <c r="M746" s="146"/>
      <c r="N746" s="146"/>
      <c r="O746" s="146"/>
      <c r="P746" s="146"/>
      <c r="Q746" s="146"/>
      <c r="R746" s="146"/>
    </row>
    <row r="747" spans="1:18" s="5" customFormat="1" ht="13">
      <c r="A747" s="409" t="s">
        <v>454</v>
      </c>
      <c r="B747" s="146">
        <v>0.3</v>
      </c>
      <c r="C747" s="146">
        <v>2.4</v>
      </c>
      <c r="D747" s="146">
        <v>1.9</v>
      </c>
      <c r="E747" s="146">
        <v>2.8</v>
      </c>
      <c r="F747" s="146">
        <v>1.8</v>
      </c>
      <c r="G747" s="146">
        <v>1.6</v>
      </c>
      <c r="H747" s="146">
        <v>1</v>
      </c>
      <c r="I747" s="146">
        <v>1</v>
      </c>
      <c r="J747" s="146">
        <v>1</v>
      </c>
      <c r="K747" s="44">
        <v>1</v>
      </c>
      <c r="L747" s="146">
        <v>1</v>
      </c>
      <c r="M747" s="146"/>
      <c r="N747" s="146"/>
      <c r="O747" s="146"/>
      <c r="P747" s="146"/>
      <c r="Q747" s="146"/>
      <c r="R747" s="146"/>
    </row>
    <row r="748" spans="1:18" s="5" customFormat="1" ht="13">
      <c r="A748" s="418" t="s">
        <v>455</v>
      </c>
      <c r="B748" s="457">
        <v>21.9</v>
      </c>
      <c r="C748" s="457">
        <v>20.8</v>
      </c>
      <c r="D748" s="457">
        <v>2.5</v>
      </c>
      <c r="E748" s="457">
        <v>14.4</v>
      </c>
      <c r="F748" s="457">
        <v>17.2</v>
      </c>
      <c r="G748" s="457">
        <v>18.5</v>
      </c>
      <c r="H748" s="457">
        <v>631.4</v>
      </c>
      <c r="I748" s="457">
        <v>198.7</v>
      </c>
      <c r="J748" s="457">
        <v>232.8</v>
      </c>
      <c r="K748" s="724">
        <v>290.39999999999998</v>
      </c>
      <c r="L748" s="457">
        <v>348.7</v>
      </c>
      <c r="M748" s="457"/>
      <c r="N748" s="457"/>
      <c r="O748" s="457"/>
      <c r="P748" s="457"/>
      <c r="Q748" s="457"/>
      <c r="R748" s="457"/>
    </row>
    <row r="749" spans="1:18" s="5" customFormat="1" ht="13">
      <c r="A749" s="409"/>
      <c r="B749" s="146"/>
      <c r="C749" s="146"/>
      <c r="D749" s="146"/>
      <c r="E749" s="146"/>
      <c r="F749" s="146"/>
      <c r="G749" s="146"/>
      <c r="H749" s="146"/>
      <c r="I749" s="146"/>
      <c r="J749" s="146"/>
      <c r="K749" s="44"/>
      <c r="L749" s="146"/>
      <c r="M749" s="146"/>
      <c r="N749" s="146"/>
      <c r="O749" s="146"/>
      <c r="P749" s="146"/>
      <c r="Q749" s="146"/>
      <c r="R749" s="146"/>
    </row>
    <row r="750" spans="1:18" s="5" customFormat="1" ht="13">
      <c r="A750" s="409"/>
      <c r="B750" s="146"/>
      <c r="C750" s="146"/>
      <c r="D750" s="146"/>
      <c r="E750" s="146"/>
      <c r="F750" s="146"/>
      <c r="G750" s="146"/>
      <c r="H750" s="146"/>
      <c r="I750" s="146"/>
      <c r="J750" s="146"/>
      <c r="K750" s="44"/>
      <c r="L750" s="146"/>
      <c r="M750" s="146"/>
      <c r="N750" s="146"/>
      <c r="O750" s="146"/>
      <c r="P750" s="146"/>
      <c r="Q750" s="146"/>
      <c r="R750" s="146"/>
    </row>
    <row r="751" spans="1:18" s="5" customFormat="1" ht="13">
      <c r="A751" s="61"/>
      <c r="B751" s="332"/>
      <c r="C751" s="332"/>
      <c r="D751" s="332"/>
      <c r="E751" s="332"/>
      <c r="F751" s="332"/>
      <c r="G751" s="332"/>
      <c r="H751" s="332"/>
      <c r="I751" s="332"/>
      <c r="J751" s="332"/>
      <c r="K751" s="332"/>
      <c r="L751" s="332"/>
      <c r="M751" s="332"/>
      <c r="N751" s="332"/>
      <c r="O751" s="332"/>
      <c r="P751" s="332"/>
      <c r="Q751" s="332"/>
      <c r="R751" s="332"/>
    </row>
    <row r="752" spans="1:18" s="5" customFormat="1" ht="20">
      <c r="A752" s="369" t="s">
        <v>292</v>
      </c>
      <c r="B752" s="332"/>
      <c r="C752" s="332"/>
      <c r="D752" s="332"/>
      <c r="E752" s="332"/>
      <c r="F752" s="332"/>
      <c r="G752" s="332"/>
      <c r="H752" s="332"/>
      <c r="I752" s="332"/>
      <c r="J752" s="332"/>
      <c r="K752" s="332"/>
      <c r="L752" s="332"/>
      <c r="M752" s="332"/>
      <c r="N752" s="332"/>
      <c r="O752" s="332"/>
      <c r="P752" s="332"/>
      <c r="Q752" s="332"/>
      <c r="R752" s="332"/>
    </row>
    <row r="753" spans="1:18" s="5" customFormat="1" ht="13">
      <c r="A753" s="406" t="s">
        <v>456</v>
      </c>
      <c r="B753" s="332"/>
      <c r="C753" s="332"/>
      <c r="D753" s="332"/>
      <c r="E753" s="332"/>
      <c r="F753" s="332"/>
      <c r="G753" s="332"/>
      <c r="H753" s="332"/>
      <c r="I753" s="332"/>
      <c r="J753" s="332"/>
      <c r="K753" s="332"/>
      <c r="L753" s="332"/>
      <c r="M753" s="332"/>
      <c r="N753" s="332"/>
      <c r="O753" s="332"/>
      <c r="P753" s="332"/>
      <c r="Q753" s="332"/>
      <c r="R753" s="332"/>
    </row>
    <row r="754" spans="1:18" s="5" customFormat="1" ht="25.5">
      <c r="A754" s="406" t="s">
        <v>304</v>
      </c>
      <c r="B754" s="332"/>
      <c r="C754" s="332"/>
      <c r="D754" s="332"/>
      <c r="E754" s="408" t="s">
        <v>250</v>
      </c>
      <c r="F754" s="408" t="s">
        <v>251</v>
      </c>
      <c r="G754" s="408" t="s">
        <v>251</v>
      </c>
      <c r="H754" s="408" t="s">
        <v>251</v>
      </c>
      <c r="I754" s="408" t="s">
        <v>251</v>
      </c>
      <c r="J754" s="408" t="s">
        <v>251</v>
      </c>
      <c r="K754" s="37" t="s">
        <v>251</v>
      </c>
      <c r="L754" s="408"/>
      <c r="M754" s="408"/>
      <c r="N754" s="408"/>
      <c r="O754" s="408"/>
      <c r="P754" s="408"/>
      <c r="Q754" s="408"/>
      <c r="R754" s="408"/>
    </row>
    <row r="755" spans="1:18" s="5" customFormat="1" ht="13">
      <c r="A755" s="409" t="s">
        <v>305</v>
      </c>
      <c r="B755" s="332"/>
      <c r="C755" s="332"/>
      <c r="D755" s="332"/>
      <c r="E755" s="410" t="s">
        <v>457</v>
      </c>
      <c r="F755" s="410" t="s">
        <v>457</v>
      </c>
      <c r="G755" s="410" t="s">
        <v>457</v>
      </c>
      <c r="H755" s="410" t="s">
        <v>457</v>
      </c>
      <c r="I755" s="410" t="s">
        <v>457</v>
      </c>
      <c r="J755" s="410" t="s">
        <v>457</v>
      </c>
      <c r="K755" s="38" t="s">
        <v>457</v>
      </c>
      <c r="L755" s="410"/>
      <c r="M755" s="410"/>
      <c r="N755" s="410"/>
      <c r="O755" s="410"/>
      <c r="P755" s="410"/>
      <c r="Q755" s="410"/>
      <c r="R755" s="410"/>
    </row>
    <row r="756" spans="1:18" s="5" customFormat="1" ht="13">
      <c r="A756" s="409"/>
      <c r="B756" s="332"/>
      <c r="C756" s="332"/>
      <c r="D756" s="332"/>
      <c r="E756" s="410"/>
      <c r="F756" s="410"/>
      <c r="G756" s="410"/>
      <c r="H756" s="410"/>
      <c r="I756" s="410"/>
      <c r="J756" s="410"/>
      <c r="K756" s="740"/>
      <c r="L756" s="410"/>
      <c r="M756" s="410"/>
      <c r="N756" s="410"/>
      <c r="O756" s="410"/>
      <c r="P756" s="410"/>
      <c r="Q756" s="410"/>
      <c r="R756" s="410"/>
    </row>
    <row r="757" spans="1:18" s="5" customFormat="1" ht="13">
      <c r="A757" s="411" t="s">
        <v>308</v>
      </c>
      <c r="B757" s="332"/>
      <c r="C757" s="332"/>
      <c r="D757" s="332"/>
      <c r="E757" s="412">
        <v>11003.1</v>
      </c>
      <c r="F757" s="412">
        <v>11082.3</v>
      </c>
      <c r="G757" s="412">
        <v>11473.1</v>
      </c>
      <c r="H757" s="412">
        <v>11138.8</v>
      </c>
      <c r="I757" s="412">
        <v>11645.8</v>
      </c>
      <c r="J757" s="412">
        <v>12210.3</v>
      </c>
      <c r="K757" s="43">
        <v>12907.4</v>
      </c>
      <c r="L757" s="412"/>
      <c r="M757" s="412"/>
      <c r="N757" s="412"/>
      <c r="O757" s="412"/>
      <c r="P757" s="412"/>
      <c r="Q757" s="412"/>
      <c r="R757" s="412"/>
    </row>
    <row r="758" spans="1:18" s="5" customFormat="1" ht="13">
      <c r="A758" s="409"/>
      <c r="B758" s="332"/>
      <c r="C758" s="332"/>
      <c r="D758" s="332"/>
      <c r="E758" s="519"/>
      <c r="F758" s="519"/>
      <c r="G758" s="383"/>
      <c r="H758" s="383"/>
      <c r="I758" s="383"/>
      <c r="J758" s="383"/>
      <c r="K758" s="333"/>
      <c r="L758" s="383"/>
      <c r="M758" s="383"/>
      <c r="N758" s="383"/>
      <c r="O758" s="383"/>
      <c r="P758" s="383"/>
      <c r="Q758" s="383"/>
      <c r="R758" s="383"/>
    </row>
    <row r="759" spans="1:18" s="5" customFormat="1" ht="13">
      <c r="A759" s="411" t="s">
        <v>309</v>
      </c>
      <c r="B759" s="332"/>
      <c r="C759" s="332"/>
      <c r="D759" s="332"/>
      <c r="E759" s="412">
        <v>9157.6</v>
      </c>
      <c r="F759" s="412">
        <v>8453.2000000000007</v>
      </c>
      <c r="G759" s="412">
        <v>9182.2000000000007</v>
      </c>
      <c r="H759" s="412">
        <v>9729.9</v>
      </c>
      <c r="I759" s="412">
        <v>10316.700000000001</v>
      </c>
      <c r="J759" s="412">
        <v>10918.2</v>
      </c>
      <c r="K759" s="43">
        <v>11592.2</v>
      </c>
      <c r="L759" s="412"/>
      <c r="M759" s="412"/>
      <c r="N759" s="412"/>
      <c r="O759" s="412"/>
      <c r="P759" s="412"/>
      <c r="Q759" s="412"/>
      <c r="R759" s="412"/>
    </row>
    <row r="760" spans="1:18" s="5" customFormat="1" ht="13">
      <c r="A760" s="409"/>
      <c r="B760" s="332"/>
      <c r="C760" s="332"/>
      <c r="D760" s="332"/>
      <c r="E760" s="519"/>
      <c r="F760" s="519"/>
      <c r="G760" s="383"/>
      <c r="H760" s="383"/>
      <c r="I760" s="383"/>
      <c r="J760" s="383"/>
      <c r="K760" s="333"/>
      <c r="L760" s="383"/>
      <c r="M760" s="383"/>
      <c r="N760" s="383"/>
      <c r="O760" s="383"/>
      <c r="P760" s="383"/>
      <c r="Q760" s="383"/>
      <c r="R760" s="383"/>
    </row>
    <row r="761" spans="1:18" s="5" customFormat="1" ht="13">
      <c r="A761" s="413" t="s">
        <v>310</v>
      </c>
      <c r="B761" s="332"/>
      <c r="C761" s="332"/>
      <c r="D761" s="332"/>
      <c r="E761" s="412">
        <v>5894.2</v>
      </c>
      <c r="F761" s="412">
        <v>5375.1</v>
      </c>
      <c r="G761" s="533">
        <v>5818.9</v>
      </c>
      <c r="H761" s="533">
        <v>6168.6</v>
      </c>
      <c r="I761" s="533">
        <v>6525.4</v>
      </c>
      <c r="J761" s="533">
        <v>6887.3</v>
      </c>
      <c r="K761" s="504">
        <v>7317.3</v>
      </c>
      <c r="L761" s="533"/>
      <c r="M761" s="533"/>
      <c r="N761" s="533"/>
      <c r="O761" s="533"/>
      <c r="P761" s="533"/>
      <c r="Q761" s="533"/>
      <c r="R761" s="533"/>
    </row>
    <row r="762" spans="1:18" s="5" customFormat="1" ht="13">
      <c r="A762" s="389" t="s">
        <v>311</v>
      </c>
      <c r="B762" s="332"/>
      <c r="C762" s="332"/>
      <c r="D762" s="332"/>
      <c r="E762" s="534">
        <v>3037.1</v>
      </c>
      <c r="F762" s="534">
        <v>2849.1</v>
      </c>
      <c r="G762" s="385">
        <v>3035.7</v>
      </c>
      <c r="H762" s="385">
        <v>3091.3</v>
      </c>
      <c r="I762" s="385">
        <v>3199.8</v>
      </c>
      <c r="J762" s="385">
        <v>3238.2</v>
      </c>
      <c r="K762" s="58">
        <v>3460.3</v>
      </c>
      <c r="L762" s="385"/>
      <c r="M762" s="385"/>
      <c r="N762" s="385"/>
      <c r="O762" s="385"/>
      <c r="P762" s="385"/>
      <c r="Q762" s="385"/>
      <c r="R762" s="385"/>
    </row>
    <row r="763" spans="1:18" s="5" customFormat="1" ht="13">
      <c r="A763" s="416" t="s">
        <v>312</v>
      </c>
      <c r="B763" s="332"/>
      <c r="C763" s="332"/>
      <c r="D763" s="332"/>
      <c r="E763" s="383">
        <v>3037.1</v>
      </c>
      <c r="F763" s="383">
        <v>2849.1</v>
      </c>
      <c r="G763" s="383">
        <v>3035.7</v>
      </c>
      <c r="H763" s="383">
        <v>3091.3</v>
      </c>
      <c r="I763" s="383">
        <v>3199.8</v>
      </c>
      <c r="J763" s="383">
        <v>3238.2</v>
      </c>
      <c r="K763" s="44">
        <v>3460.3</v>
      </c>
      <c r="L763" s="383"/>
      <c r="M763" s="383"/>
      <c r="N763" s="383"/>
      <c r="O763" s="383"/>
      <c r="P763" s="383"/>
      <c r="Q763" s="383"/>
      <c r="R763" s="383"/>
    </row>
    <row r="764" spans="1:18" s="5" customFormat="1" ht="13">
      <c r="A764" s="409" t="s">
        <v>313</v>
      </c>
      <c r="B764" s="332"/>
      <c r="C764" s="332"/>
      <c r="D764" s="332"/>
      <c r="E764" s="383">
        <v>2621.6</v>
      </c>
      <c r="F764" s="383">
        <v>2305.5</v>
      </c>
      <c r="G764" s="383">
        <v>2565.9</v>
      </c>
      <c r="H764" s="383">
        <v>2846.2</v>
      </c>
      <c r="I764" s="383">
        <v>3080.5</v>
      </c>
      <c r="J764" s="383">
        <v>3299.5</v>
      </c>
      <c r="K764" s="44">
        <v>3582</v>
      </c>
      <c r="L764" s="383"/>
      <c r="M764" s="383"/>
      <c r="N764" s="383"/>
      <c r="O764" s="383"/>
      <c r="P764" s="383"/>
      <c r="Q764" s="383"/>
      <c r="R764" s="383"/>
    </row>
    <row r="765" spans="1:18" s="5" customFormat="1" ht="13">
      <c r="A765" s="416" t="s">
        <v>314</v>
      </c>
      <c r="B765" s="332"/>
      <c r="C765" s="332"/>
      <c r="D765" s="332"/>
      <c r="E765" s="383">
        <v>2374.8000000000002</v>
      </c>
      <c r="F765" s="383">
        <v>2230.1</v>
      </c>
      <c r="G765" s="383">
        <v>2433.9</v>
      </c>
      <c r="H765" s="383">
        <v>2602.3000000000002</v>
      </c>
      <c r="I765" s="383">
        <v>2829.7</v>
      </c>
      <c r="J765" s="383">
        <v>3069.1</v>
      </c>
      <c r="K765" s="44">
        <v>3322.6</v>
      </c>
      <c r="L765" s="383"/>
      <c r="M765" s="383"/>
      <c r="N765" s="383"/>
      <c r="O765" s="383"/>
      <c r="P765" s="383"/>
      <c r="Q765" s="383"/>
      <c r="R765" s="383"/>
    </row>
    <row r="766" spans="1:18" s="5" customFormat="1" ht="13">
      <c r="A766" s="416" t="s">
        <v>315</v>
      </c>
      <c r="B766" s="332"/>
      <c r="C766" s="332"/>
      <c r="D766" s="332"/>
      <c r="E766" s="383">
        <v>195.4</v>
      </c>
      <c r="F766" s="383">
        <v>21.9</v>
      </c>
      <c r="G766" s="383">
        <v>77.099999999999994</v>
      </c>
      <c r="H766" s="383">
        <v>183.6</v>
      </c>
      <c r="I766" s="383">
        <v>185.2</v>
      </c>
      <c r="J766" s="383">
        <v>159.30000000000001</v>
      </c>
      <c r="K766" s="44">
        <v>182.3</v>
      </c>
      <c r="L766" s="383"/>
      <c r="M766" s="383"/>
      <c r="N766" s="383"/>
      <c r="O766" s="383"/>
      <c r="P766" s="383"/>
      <c r="Q766" s="383"/>
      <c r="R766" s="383"/>
    </row>
    <row r="767" spans="1:18" s="5" customFormat="1" ht="13">
      <c r="A767" s="416" t="s">
        <v>316</v>
      </c>
      <c r="B767" s="332"/>
      <c r="C767" s="332"/>
      <c r="D767" s="332"/>
      <c r="E767" s="383">
        <v>30.8</v>
      </c>
      <c r="F767" s="383">
        <v>43.2</v>
      </c>
      <c r="G767" s="383">
        <v>44</v>
      </c>
      <c r="H767" s="383">
        <v>48.3</v>
      </c>
      <c r="I767" s="383">
        <v>52.6</v>
      </c>
      <c r="J767" s="383">
        <v>57</v>
      </c>
      <c r="K767" s="44">
        <v>61.7</v>
      </c>
      <c r="L767" s="383"/>
      <c r="M767" s="383"/>
      <c r="N767" s="383"/>
      <c r="O767" s="383"/>
      <c r="P767" s="383"/>
      <c r="Q767" s="383"/>
      <c r="R767" s="383"/>
    </row>
    <row r="768" spans="1:18" s="5" customFormat="1" ht="13">
      <c r="A768" s="416" t="s">
        <v>317</v>
      </c>
      <c r="B768" s="332"/>
      <c r="C768" s="332"/>
      <c r="D768" s="332"/>
      <c r="E768" s="383">
        <v>20.5</v>
      </c>
      <c r="F768" s="383">
        <v>10.3</v>
      </c>
      <c r="G768" s="383">
        <v>10.9</v>
      </c>
      <c r="H768" s="383">
        <v>12</v>
      </c>
      <c r="I768" s="383">
        <v>13</v>
      </c>
      <c r="J768" s="383">
        <v>14.1</v>
      </c>
      <c r="K768" s="44">
        <v>15.3</v>
      </c>
      <c r="L768" s="383"/>
      <c r="M768" s="383"/>
      <c r="N768" s="383"/>
      <c r="O768" s="383"/>
      <c r="P768" s="383"/>
      <c r="Q768" s="383"/>
      <c r="R768" s="383"/>
    </row>
    <row r="769" spans="1:18" s="5" customFormat="1" ht="13">
      <c r="A769" s="409" t="s">
        <v>318</v>
      </c>
      <c r="B769" s="332"/>
      <c r="C769" s="332"/>
      <c r="D769" s="332"/>
      <c r="E769" s="383">
        <v>235.6</v>
      </c>
      <c r="F769" s="383">
        <v>220.5</v>
      </c>
      <c r="G769" s="383">
        <v>217.2</v>
      </c>
      <c r="H769" s="383">
        <v>231.1</v>
      </c>
      <c r="I769" s="383">
        <v>245</v>
      </c>
      <c r="J769" s="383">
        <v>259.60000000000002</v>
      </c>
      <c r="K769" s="44">
        <v>275.10000000000002</v>
      </c>
      <c r="L769" s="383"/>
      <c r="M769" s="383"/>
      <c r="N769" s="383"/>
      <c r="O769" s="383"/>
      <c r="P769" s="383"/>
      <c r="Q769" s="383"/>
      <c r="R769" s="383"/>
    </row>
    <row r="770" spans="1:18" s="5" customFormat="1" ht="13">
      <c r="A770" s="416" t="s">
        <v>319</v>
      </c>
      <c r="B770" s="332"/>
      <c r="C770" s="332"/>
      <c r="D770" s="332"/>
      <c r="E770" s="417" t="s">
        <v>320</v>
      </c>
      <c r="F770" s="417" t="s">
        <v>320</v>
      </c>
      <c r="G770" s="417" t="s">
        <v>320</v>
      </c>
      <c r="H770" s="417" t="s">
        <v>320</v>
      </c>
      <c r="I770" s="417" t="s">
        <v>320</v>
      </c>
      <c r="J770" s="417" t="s">
        <v>320</v>
      </c>
      <c r="K770" s="59" t="s">
        <v>320</v>
      </c>
      <c r="L770" s="417"/>
      <c r="M770" s="417"/>
      <c r="N770" s="417"/>
      <c r="O770" s="417"/>
      <c r="P770" s="417"/>
      <c r="Q770" s="417"/>
      <c r="R770" s="417"/>
    </row>
    <row r="771" spans="1:18" s="5" customFormat="1" ht="13">
      <c r="A771" s="416" t="s">
        <v>321</v>
      </c>
      <c r="B771" s="332"/>
      <c r="C771" s="332"/>
      <c r="D771" s="332"/>
      <c r="E771" s="383">
        <v>168.9</v>
      </c>
      <c r="F771" s="383">
        <v>133.69999999999999</v>
      </c>
      <c r="G771" s="383">
        <v>138.80000000000001</v>
      </c>
      <c r="H771" s="383">
        <v>152.5</v>
      </c>
      <c r="I771" s="383">
        <v>165.9</v>
      </c>
      <c r="J771" s="383">
        <v>179.9</v>
      </c>
      <c r="K771" s="44">
        <v>194.9</v>
      </c>
      <c r="L771" s="383"/>
      <c r="M771" s="383"/>
      <c r="N771" s="383"/>
      <c r="O771" s="383"/>
      <c r="P771" s="383"/>
      <c r="Q771" s="383"/>
      <c r="R771" s="383"/>
    </row>
    <row r="772" spans="1:18" s="5" customFormat="1" ht="13">
      <c r="A772" s="416" t="s">
        <v>323</v>
      </c>
      <c r="B772" s="332"/>
      <c r="C772" s="332"/>
      <c r="D772" s="332"/>
      <c r="E772" s="383">
        <v>66</v>
      </c>
      <c r="F772" s="383">
        <v>86.4</v>
      </c>
      <c r="G772" s="383">
        <v>77.8</v>
      </c>
      <c r="H772" s="383">
        <v>77.8</v>
      </c>
      <c r="I772" s="383">
        <v>77.8</v>
      </c>
      <c r="J772" s="383">
        <v>77.8</v>
      </c>
      <c r="K772" s="44">
        <v>77.8</v>
      </c>
      <c r="L772" s="383"/>
      <c r="M772" s="383"/>
      <c r="N772" s="383"/>
      <c r="O772" s="383"/>
      <c r="P772" s="383"/>
      <c r="Q772" s="383"/>
      <c r="R772" s="383"/>
    </row>
    <row r="773" spans="1:18" s="5" customFormat="1" ht="13">
      <c r="A773" s="416" t="s">
        <v>325</v>
      </c>
      <c r="B773" s="332"/>
      <c r="C773" s="332"/>
      <c r="D773" s="332"/>
      <c r="E773" s="383">
        <v>0.6</v>
      </c>
      <c r="F773" s="383">
        <v>0.4</v>
      </c>
      <c r="G773" s="383">
        <v>0.5</v>
      </c>
      <c r="H773" s="383">
        <v>0.8</v>
      </c>
      <c r="I773" s="383">
        <v>1.3</v>
      </c>
      <c r="J773" s="383">
        <v>1.8</v>
      </c>
      <c r="K773" s="44">
        <v>2.4</v>
      </c>
      <c r="L773" s="383"/>
      <c r="M773" s="383"/>
      <c r="N773" s="383"/>
      <c r="O773" s="383"/>
      <c r="P773" s="383"/>
      <c r="Q773" s="383"/>
      <c r="R773" s="383"/>
    </row>
    <row r="774" spans="1:18" s="5" customFormat="1" ht="13">
      <c r="A774" s="409"/>
      <c r="B774" s="332"/>
      <c r="C774" s="332"/>
      <c r="D774" s="332"/>
      <c r="E774" s="535"/>
      <c r="F774" s="535"/>
      <c r="G774" s="383"/>
      <c r="H774" s="383"/>
      <c r="I774" s="383"/>
      <c r="J774" s="383"/>
      <c r="K774" s="724"/>
      <c r="L774" s="383"/>
      <c r="M774" s="383"/>
      <c r="N774" s="383"/>
      <c r="O774" s="383"/>
      <c r="P774" s="383"/>
      <c r="Q774" s="383"/>
      <c r="R774" s="383"/>
    </row>
    <row r="775" spans="1:18" s="5" customFormat="1" ht="13">
      <c r="A775" s="411" t="s">
        <v>326</v>
      </c>
      <c r="B775" s="332"/>
      <c r="C775" s="332"/>
      <c r="D775" s="332"/>
      <c r="E775" s="412">
        <v>18</v>
      </c>
      <c r="F775" s="412">
        <v>17</v>
      </c>
      <c r="G775" s="412">
        <v>17.600000000000001</v>
      </c>
      <c r="H775" s="412">
        <v>19.3</v>
      </c>
      <c r="I775" s="412">
        <v>21</v>
      </c>
      <c r="J775" s="719">
        <v>22.8</v>
      </c>
      <c r="K775" s="45">
        <v>24.7</v>
      </c>
      <c r="L775" s="412"/>
      <c r="M775" s="412"/>
      <c r="N775" s="412"/>
      <c r="O775" s="412"/>
      <c r="P775" s="412"/>
      <c r="Q775" s="412"/>
      <c r="R775" s="412"/>
    </row>
    <row r="776" spans="1:18" s="5" customFormat="1" ht="13">
      <c r="A776" s="409"/>
      <c r="B776" s="332"/>
      <c r="C776" s="332"/>
      <c r="D776" s="332"/>
      <c r="E776" s="412"/>
      <c r="F776" s="412"/>
      <c r="G776" s="383"/>
      <c r="H776" s="383"/>
      <c r="I776" s="383"/>
      <c r="J776" s="721"/>
      <c r="K776" s="333"/>
      <c r="L776" s="383"/>
      <c r="M776" s="383"/>
      <c r="N776" s="383"/>
      <c r="O776" s="383"/>
      <c r="P776" s="383"/>
      <c r="Q776" s="383"/>
      <c r="R776" s="383"/>
    </row>
    <row r="777" spans="1:18" s="5" customFormat="1" ht="13">
      <c r="A777" s="411" t="s">
        <v>328</v>
      </c>
      <c r="B777" s="332"/>
      <c r="C777" s="332"/>
      <c r="D777" s="332"/>
      <c r="E777" s="412">
        <v>2680.2</v>
      </c>
      <c r="F777" s="412">
        <v>2513.6</v>
      </c>
      <c r="G777" s="412">
        <v>2762.2</v>
      </c>
      <c r="H777" s="412">
        <v>2959.5</v>
      </c>
      <c r="I777" s="412">
        <v>3165.8</v>
      </c>
      <c r="J777" s="412">
        <v>3380.3</v>
      </c>
      <c r="K777" s="43">
        <v>3597.7</v>
      </c>
      <c r="L777" s="412"/>
      <c r="M777" s="412"/>
      <c r="N777" s="412"/>
      <c r="O777" s="412"/>
      <c r="P777" s="412"/>
      <c r="Q777" s="412"/>
      <c r="R777" s="412"/>
    </row>
    <row r="778" spans="1:18" s="5" customFormat="1" ht="13">
      <c r="A778" s="409" t="s">
        <v>442</v>
      </c>
      <c r="B778" s="332"/>
      <c r="C778" s="332"/>
      <c r="D778" s="332"/>
      <c r="E778" s="534">
        <v>1693.2</v>
      </c>
      <c r="F778" s="534">
        <v>1514.9</v>
      </c>
      <c r="G778" s="383">
        <v>1527.7</v>
      </c>
      <c r="H778" s="383">
        <v>1617</v>
      </c>
      <c r="I778" s="383">
        <v>1716.2</v>
      </c>
      <c r="J778" s="383">
        <v>1817.2</v>
      </c>
      <c r="K778" s="44">
        <v>1913.1</v>
      </c>
      <c r="L778" s="383"/>
      <c r="M778" s="383"/>
      <c r="N778" s="383"/>
      <c r="O778" s="383"/>
      <c r="P778" s="383"/>
      <c r="Q778" s="383"/>
      <c r="R778" s="383"/>
    </row>
    <row r="779" spans="1:18" s="5" customFormat="1" ht="13">
      <c r="A779" s="416" t="s">
        <v>443</v>
      </c>
      <c r="B779" s="332"/>
      <c r="C779" s="332"/>
      <c r="D779" s="332"/>
      <c r="E779" s="383">
        <v>1567</v>
      </c>
      <c r="F779" s="383">
        <v>1459</v>
      </c>
      <c r="G779" s="383">
        <v>1484.7</v>
      </c>
      <c r="H779" s="383">
        <v>1573.6</v>
      </c>
      <c r="I779" s="383">
        <v>1672.3</v>
      </c>
      <c r="J779" s="383">
        <v>1772.8</v>
      </c>
      <c r="K779" s="44">
        <v>1868.1</v>
      </c>
      <c r="L779" s="383"/>
      <c r="M779" s="383"/>
      <c r="N779" s="383"/>
      <c r="O779" s="383"/>
      <c r="P779" s="383"/>
      <c r="Q779" s="383"/>
      <c r="R779" s="383"/>
    </row>
    <row r="780" spans="1:18" s="5" customFormat="1" ht="13">
      <c r="A780" s="409" t="s">
        <v>458</v>
      </c>
      <c r="B780" s="332"/>
      <c r="C780" s="332"/>
      <c r="D780" s="332"/>
      <c r="E780" s="383">
        <v>126.1</v>
      </c>
      <c r="F780" s="383">
        <v>55.8</v>
      </c>
      <c r="G780" s="383">
        <v>42.9</v>
      </c>
      <c r="H780" s="383">
        <v>43.4</v>
      </c>
      <c r="I780" s="383">
        <v>43.9</v>
      </c>
      <c r="J780" s="383">
        <v>44.4</v>
      </c>
      <c r="K780" s="44">
        <v>44.9</v>
      </c>
      <c r="L780" s="383"/>
      <c r="M780" s="383"/>
      <c r="N780" s="383"/>
      <c r="O780" s="383"/>
      <c r="P780" s="383"/>
      <c r="Q780" s="383"/>
      <c r="R780" s="383"/>
    </row>
    <row r="781" spans="1:18" s="5" customFormat="1" ht="13">
      <c r="A781" s="416" t="s">
        <v>337</v>
      </c>
      <c r="B781" s="332"/>
      <c r="C781" s="332"/>
      <c r="D781" s="332"/>
      <c r="E781" s="383">
        <v>126.1</v>
      </c>
      <c r="F781" s="383">
        <v>55.8</v>
      </c>
      <c r="G781" s="383">
        <v>42.9</v>
      </c>
      <c r="H781" s="383">
        <v>43.4</v>
      </c>
      <c r="I781" s="383">
        <v>43.9</v>
      </c>
      <c r="J781" s="383">
        <v>44.4</v>
      </c>
      <c r="K781" s="44">
        <v>44.9</v>
      </c>
      <c r="L781" s="383"/>
      <c r="M781" s="383"/>
      <c r="N781" s="383"/>
      <c r="O781" s="383"/>
      <c r="P781" s="383"/>
      <c r="Q781" s="383"/>
      <c r="R781" s="383"/>
    </row>
    <row r="782" spans="1:18" s="5" customFormat="1" ht="13">
      <c r="A782" s="409" t="s">
        <v>338</v>
      </c>
      <c r="B782" s="332"/>
      <c r="C782" s="332"/>
      <c r="D782" s="332"/>
      <c r="E782" s="383">
        <v>802</v>
      </c>
      <c r="F782" s="383">
        <v>844.8</v>
      </c>
      <c r="G782" s="383">
        <v>991.4</v>
      </c>
      <c r="H782" s="383">
        <v>1089.0999999999999</v>
      </c>
      <c r="I782" s="383">
        <v>1184.4000000000001</v>
      </c>
      <c r="J782" s="383">
        <v>1284.8</v>
      </c>
      <c r="K782" s="44">
        <v>1391.5</v>
      </c>
      <c r="L782" s="383"/>
      <c r="M782" s="383"/>
      <c r="N782" s="383"/>
      <c r="O782" s="383"/>
      <c r="P782" s="383"/>
      <c r="Q782" s="383"/>
      <c r="R782" s="383"/>
    </row>
    <row r="783" spans="1:18" s="5" customFormat="1" ht="13">
      <c r="A783" s="416" t="s">
        <v>339</v>
      </c>
      <c r="B783" s="332"/>
      <c r="C783" s="332"/>
      <c r="D783" s="332"/>
      <c r="E783" s="383">
        <v>503.3</v>
      </c>
      <c r="F783" s="383">
        <v>571.20000000000005</v>
      </c>
      <c r="G783" s="383">
        <v>691.1</v>
      </c>
      <c r="H783" s="383">
        <v>759.2</v>
      </c>
      <c r="I783" s="383">
        <v>825.7</v>
      </c>
      <c r="J783" s="383">
        <v>895.6</v>
      </c>
      <c r="K783" s="44">
        <v>970</v>
      </c>
      <c r="L783" s="383"/>
      <c r="M783" s="383"/>
      <c r="N783" s="383"/>
      <c r="O783" s="383"/>
      <c r="P783" s="383"/>
      <c r="Q783" s="383"/>
      <c r="R783" s="383"/>
    </row>
    <row r="784" spans="1:18" s="5" customFormat="1" ht="13">
      <c r="A784" s="416" t="s">
        <v>340</v>
      </c>
      <c r="B784" s="332"/>
      <c r="C784" s="332"/>
      <c r="D784" s="332"/>
      <c r="E784" s="383">
        <v>298.7</v>
      </c>
      <c r="F784" s="383">
        <v>273.7</v>
      </c>
      <c r="G784" s="383">
        <v>300.3</v>
      </c>
      <c r="H784" s="383">
        <v>329.9</v>
      </c>
      <c r="I784" s="383">
        <v>358.8</v>
      </c>
      <c r="J784" s="383">
        <v>389.2</v>
      </c>
      <c r="K784" s="44">
        <v>421.5</v>
      </c>
      <c r="L784" s="383"/>
      <c r="M784" s="383"/>
      <c r="N784" s="383"/>
      <c r="O784" s="383"/>
      <c r="P784" s="383"/>
      <c r="Q784" s="383"/>
      <c r="R784" s="383"/>
    </row>
    <row r="785" spans="1:18" s="5" customFormat="1" ht="13">
      <c r="A785" s="409" t="s">
        <v>342</v>
      </c>
      <c r="B785" s="332"/>
      <c r="C785" s="332"/>
      <c r="D785" s="332"/>
      <c r="E785" s="383">
        <v>177.7</v>
      </c>
      <c r="F785" s="383">
        <v>144.19999999999999</v>
      </c>
      <c r="G785" s="383">
        <v>234.2</v>
      </c>
      <c r="H785" s="383">
        <v>244.8</v>
      </c>
      <c r="I785" s="383">
        <v>256.5</v>
      </c>
      <c r="J785" s="383">
        <v>269.60000000000002</v>
      </c>
      <c r="K785" s="44">
        <v>284.39999999999998</v>
      </c>
      <c r="L785" s="383"/>
      <c r="M785" s="383"/>
      <c r="N785" s="383"/>
      <c r="O785" s="383"/>
      <c r="P785" s="383"/>
      <c r="Q785" s="383"/>
      <c r="R785" s="383"/>
    </row>
    <row r="786" spans="1:18" s="5" customFormat="1" ht="13">
      <c r="A786" s="416" t="s">
        <v>343</v>
      </c>
      <c r="B786" s="332"/>
      <c r="C786" s="332"/>
      <c r="D786" s="332"/>
      <c r="E786" s="383">
        <v>9.4</v>
      </c>
      <c r="F786" s="383">
        <v>8.9</v>
      </c>
      <c r="G786" s="383">
        <v>42.4</v>
      </c>
      <c r="H786" s="383">
        <v>46.6</v>
      </c>
      <c r="I786" s="383">
        <v>50.6</v>
      </c>
      <c r="J786" s="383">
        <v>54.9</v>
      </c>
      <c r="K786" s="44">
        <v>59.5</v>
      </c>
      <c r="L786" s="383"/>
      <c r="M786" s="383"/>
      <c r="N786" s="383"/>
      <c r="O786" s="383"/>
      <c r="P786" s="383"/>
      <c r="Q786" s="383"/>
      <c r="R786" s="383"/>
    </row>
    <row r="787" spans="1:18" s="5" customFormat="1" ht="13">
      <c r="A787" s="416" t="s">
        <v>344</v>
      </c>
      <c r="B787" s="332"/>
      <c r="C787" s="332"/>
      <c r="D787" s="332"/>
      <c r="E787" s="383">
        <v>162.1</v>
      </c>
      <c r="F787" s="383">
        <v>131.5</v>
      </c>
      <c r="G787" s="383">
        <v>180.5</v>
      </c>
      <c r="H787" s="383">
        <v>185.9</v>
      </c>
      <c r="I787" s="383">
        <v>192.4</v>
      </c>
      <c r="J787" s="383">
        <v>200.1</v>
      </c>
      <c r="K787" s="44">
        <v>209.1</v>
      </c>
      <c r="L787" s="383"/>
      <c r="M787" s="383"/>
      <c r="N787" s="383"/>
      <c r="O787" s="383"/>
      <c r="P787" s="383"/>
      <c r="Q787" s="383"/>
      <c r="R787" s="383"/>
    </row>
    <row r="788" spans="1:18" s="5" customFormat="1" ht="13">
      <c r="A788" s="416" t="s">
        <v>345</v>
      </c>
      <c r="B788" s="332"/>
      <c r="C788" s="332"/>
      <c r="D788" s="332"/>
      <c r="E788" s="383">
        <v>6.2</v>
      </c>
      <c r="F788" s="383">
        <v>3.9</v>
      </c>
      <c r="G788" s="383">
        <v>11.3</v>
      </c>
      <c r="H788" s="383">
        <v>12.4</v>
      </c>
      <c r="I788" s="383">
        <v>13.5</v>
      </c>
      <c r="J788" s="383">
        <v>14.6</v>
      </c>
      <c r="K788" s="44">
        <v>15.8</v>
      </c>
      <c r="L788" s="383"/>
      <c r="M788" s="383"/>
      <c r="N788" s="383"/>
      <c r="O788" s="383"/>
      <c r="P788" s="383"/>
      <c r="Q788" s="383"/>
      <c r="R788" s="383"/>
    </row>
    <row r="789" spans="1:18" s="5" customFormat="1" ht="13">
      <c r="A789" s="409" t="s">
        <v>346</v>
      </c>
      <c r="B789" s="332"/>
      <c r="C789" s="332"/>
      <c r="D789" s="332"/>
      <c r="E789" s="383">
        <v>6.9</v>
      </c>
      <c r="F789" s="383">
        <v>8.1</v>
      </c>
      <c r="G789" s="383">
        <v>8</v>
      </c>
      <c r="H789" s="383">
        <v>8</v>
      </c>
      <c r="I789" s="383">
        <v>8</v>
      </c>
      <c r="J789" s="383">
        <v>8</v>
      </c>
      <c r="K789" s="44">
        <v>8</v>
      </c>
      <c r="L789" s="383"/>
      <c r="M789" s="383"/>
      <c r="N789" s="383"/>
      <c r="O789" s="383"/>
      <c r="P789" s="383"/>
      <c r="Q789" s="383"/>
      <c r="R789" s="383"/>
    </row>
    <row r="790" spans="1:18" s="5" customFormat="1" ht="13">
      <c r="A790" s="416" t="s">
        <v>347</v>
      </c>
      <c r="B790" s="332"/>
      <c r="C790" s="332"/>
      <c r="D790" s="332"/>
      <c r="E790" s="383">
        <v>5.7</v>
      </c>
      <c r="F790" s="383">
        <v>7.2</v>
      </c>
      <c r="G790" s="383">
        <v>7.2</v>
      </c>
      <c r="H790" s="383">
        <v>7.2</v>
      </c>
      <c r="I790" s="383">
        <v>7.2</v>
      </c>
      <c r="J790" s="383">
        <v>7.2</v>
      </c>
      <c r="K790" s="44">
        <v>7.2</v>
      </c>
      <c r="L790" s="383"/>
      <c r="M790" s="383"/>
      <c r="N790" s="383"/>
      <c r="O790" s="383"/>
      <c r="P790" s="383"/>
      <c r="Q790" s="383"/>
      <c r="R790" s="383"/>
    </row>
    <row r="791" spans="1:18" s="5" customFormat="1" ht="13">
      <c r="A791" s="416" t="s">
        <v>348</v>
      </c>
      <c r="B791" s="332"/>
      <c r="C791" s="332"/>
      <c r="D791" s="332"/>
      <c r="E791" s="383">
        <v>1.1000000000000001</v>
      </c>
      <c r="F791" s="383">
        <v>0.9</v>
      </c>
      <c r="G791" s="383">
        <v>0.8</v>
      </c>
      <c r="H791" s="383">
        <v>0.8</v>
      </c>
      <c r="I791" s="383">
        <v>0.8</v>
      </c>
      <c r="J791" s="383">
        <v>0.8</v>
      </c>
      <c r="K791" s="44">
        <v>0.8</v>
      </c>
      <c r="L791" s="383"/>
      <c r="M791" s="383"/>
      <c r="N791" s="383"/>
      <c r="O791" s="383"/>
      <c r="P791" s="383"/>
      <c r="Q791" s="383"/>
      <c r="R791" s="383"/>
    </row>
    <row r="792" spans="1:18" s="5" customFormat="1" ht="13">
      <c r="A792" s="409" t="s">
        <v>359</v>
      </c>
      <c r="B792" s="332"/>
      <c r="C792" s="332"/>
      <c r="D792" s="332"/>
      <c r="E792" s="383">
        <v>0.4</v>
      </c>
      <c r="F792" s="383">
        <v>1.6</v>
      </c>
      <c r="G792" s="383">
        <v>0.9</v>
      </c>
      <c r="H792" s="383">
        <v>0.6</v>
      </c>
      <c r="I792" s="383">
        <v>0.6</v>
      </c>
      <c r="J792" s="383">
        <v>0.6</v>
      </c>
      <c r="K792" s="44">
        <v>0.7</v>
      </c>
      <c r="L792" s="383"/>
      <c r="M792" s="383"/>
      <c r="N792" s="383"/>
      <c r="O792" s="383"/>
      <c r="P792" s="383"/>
      <c r="Q792" s="383"/>
      <c r="R792" s="383"/>
    </row>
    <row r="793" spans="1:18" s="5" customFormat="1" ht="13">
      <c r="A793" s="416" t="s">
        <v>360</v>
      </c>
      <c r="B793" s="332"/>
      <c r="C793" s="332"/>
      <c r="D793" s="332"/>
      <c r="E793" s="383">
        <v>0.4</v>
      </c>
      <c r="F793" s="383">
        <v>1.6</v>
      </c>
      <c r="G793" s="383">
        <v>0.9</v>
      </c>
      <c r="H793" s="383">
        <v>0.6</v>
      </c>
      <c r="I793" s="383">
        <v>0.6</v>
      </c>
      <c r="J793" s="383">
        <v>0.6</v>
      </c>
      <c r="K793" s="44">
        <v>0.7</v>
      </c>
      <c r="L793" s="383"/>
      <c r="M793" s="383"/>
      <c r="N793" s="383"/>
      <c r="O793" s="383"/>
      <c r="P793" s="383"/>
      <c r="Q793" s="383"/>
      <c r="R793" s="383"/>
    </row>
    <row r="794" spans="1:18" s="5" customFormat="1" ht="13">
      <c r="A794" s="409"/>
      <c r="B794" s="332"/>
      <c r="C794" s="332"/>
      <c r="D794" s="332"/>
      <c r="E794" s="535"/>
      <c r="F794" s="535"/>
      <c r="G794" s="383"/>
      <c r="H794" s="383"/>
      <c r="I794" s="383"/>
      <c r="J794" s="383"/>
      <c r="K794" s="44"/>
      <c r="L794" s="383"/>
      <c r="M794" s="383"/>
      <c r="N794" s="383"/>
      <c r="O794" s="383"/>
      <c r="P794" s="383"/>
      <c r="Q794" s="383"/>
      <c r="R794" s="383"/>
    </row>
    <row r="795" spans="1:18" s="5" customFormat="1" ht="13">
      <c r="A795" s="411" t="s">
        <v>361</v>
      </c>
      <c r="B795" s="332"/>
      <c r="C795" s="332"/>
      <c r="D795" s="332"/>
      <c r="E795" s="412">
        <v>565.20000000000005</v>
      </c>
      <c r="F795" s="412">
        <v>547.6</v>
      </c>
      <c r="G795" s="412">
        <v>559.5</v>
      </c>
      <c r="H795" s="412">
        <v>582.5</v>
      </c>
      <c r="I795" s="412">
        <v>604.6</v>
      </c>
      <c r="J795" s="412">
        <v>627.79999999999995</v>
      </c>
      <c r="K795" s="43">
        <v>652.5</v>
      </c>
      <c r="L795" s="412"/>
      <c r="M795" s="412"/>
      <c r="N795" s="412"/>
      <c r="O795" s="412"/>
      <c r="P795" s="412"/>
      <c r="Q795" s="412"/>
      <c r="R795" s="412"/>
    </row>
    <row r="796" spans="1:18" s="5" customFormat="1" ht="13">
      <c r="A796" s="409" t="s">
        <v>444</v>
      </c>
      <c r="B796" s="332"/>
      <c r="C796" s="332"/>
      <c r="D796" s="332"/>
      <c r="E796" s="534">
        <v>249.1</v>
      </c>
      <c r="F796" s="534">
        <v>220.8</v>
      </c>
      <c r="G796" s="383">
        <v>232.9</v>
      </c>
      <c r="H796" s="383">
        <v>255.9</v>
      </c>
      <c r="I796" s="383">
        <v>278</v>
      </c>
      <c r="J796" s="383">
        <v>301.2</v>
      </c>
      <c r="K796" s="44">
        <v>325.89999999999998</v>
      </c>
      <c r="L796" s="383"/>
      <c r="M796" s="383"/>
      <c r="N796" s="383"/>
      <c r="O796" s="383"/>
      <c r="P796" s="383"/>
      <c r="Q796" s="383"/>
      <c r="R796" s="383"/>
    </row>
    <row r="797" spans="1:18" s="5" customFormat="1" ht="13">
      <c r="A797" s="416" t="s">
        <v>363</v>
      </c>
      <c r="B797" s="332"/>
      <c r="C797" s="332"/>
      <c r="D797" s="332"/>
      <c r="E797" s="383">
        <v>243.4</v>
      </c>
      <c r="F797" s="383">
        <v>218.6</v>
      </c>
      <c r="G797" s="383">
        <v>230</v>
      </c>
      <c r="H797" s="383">
        <v>252.6</v>
      </c>
      <c r="I797" s="383">
        <v>274.8</v>
      </c>
      <c r="J797" s="383">
        <v>298</v>
      </c>
      <c r="K797" s="44">
        <v>322.8</v>
      </c>
      <c r="L797" s="383"/>
      <c r="M797" s="383"/>
      <c r="N797" s="383"/>
      <c r="O797" s="383"/>
      <c r="P797" s="383"/>
      <c r="Q797" s="383"/>
      <c r="R797" s="383"/>
    </row>
    <row r="798" spans="1:18" s="5" customFormat="1" ht="13">
      <c r="A798" s="416" t="s">
        <v>364</v>
      </c>
      <c r="B798" s="332"/>
      <c r="C798" s="332"/>
      <c r="D798" s="332"/>
      <c r="E798" s="383">
        <v>5.7</v>
      </c>
      <c r="F798" s="383">
        <v>2.2000000000000002</v>
      </c>
      <c r="G798" s="383">
        <v>2.9</v>
      </c>
      <c r="H798" s="383">
        <v>3.3</v>
      </c>
      <c r="I798" s="383">
        <v>3.2</v>
      </c>
      <c r="J798" s="383">
        <v>3.2</v>
      </c>
      <c r="K798" s="44"/>
      <c r="L798" s="383"/>
      <c r="M798" s="383"/>
      <c r="N798" s="383"/>
      <c r="O798" s="383"/>
      <c r="P798" s="383"/>
      <c r="Q798" s="383"/>
      <c r="R798" s="383"/>
    </row>
    <row r="799" spans="1:18" s="5" customFormat="1" ht="13">
      <c r="A799" s="409" t="s">
        <v>445</v>
      </c>
      <c r="B799" s="332"/>
      <c r="C799" s="332"/>
      <c r="D799" s="332"/>
      <c r="E799" s="383">
        <v>316.2</v>
      </c>
      <c r="F799" s="383">
        <v>326.8</v>
      </c>
      <c r="G799" s="383">
        <v>326.60000000000002</v>
      </c>
      <c r="H799" s="383">
        <v>326.60000000000002</v>
      </c>
      <c r="I799" s="383">
        <v>326.60000000000002</v>
      </c>
      <c r="J799" s="383">
        <v>326.60000000000002</v>
      </c>
      <c r="K799" s="44">
        <v>326.60000000000002</v>
      </c>
      <c r="L799" s="383"/>
      <c r="M799" s="383"/>
      <c r="N799" s="383"/>
      <c r="O799" s="383"/>
      <c r="P799" s="383"/>
      <c r="Q799" s="383"/>
      <c r="R799" s="383"/>
    </row>
    <row r="800" spans="1:18" s="5" customFormat="1" ht="13">
      <c r="A800" s="416" t="s">
        <v>367</v>
      </c>
      <c r="B800" s="332"/>
      <c r="C800" s="332"/>
      <c r="D800" s="332"/>
      <c r="E800" s="383">
        <v>316.2</v>
      </c>
      <c r="F800" s="383">
        <v>326.8</v>
      </c>
      <c r="G800" s="383">
        <v>326.60000000000002</v>
      </c>
      <c r="H800" s="383">
        <v>326.60000000000002</v>
      </c>
      <c r="I800" s="383">
        <v>326.60000000000002</v>
      </c>
      <c r="J800" s="383">
        <v>326.60000000000002</v>
      </c>
      <c r="K800" s="44">
        <v>326.60000000000002</v>
      </c>
      <c r="L800" s="383"/>
      <c r="M800" s="383"/>
      <c r="N800" s="383"/>
      <c r="O800" s="383"/>
      <c r="P800" s="383"/>
      <c r="Q800" s="383"/>
      <c r="R800" s="383"/>
    </row>
    <row r="801" spans="1:18" s="5" customFormat="1" ht="13">
      <c r="A801" s="409" t="s">
        <v>459</v>
      </c>
      <c r="B801" s="332"/>
      <c r="C801" s="332"/>
      <c r="D801" s="332"/>
      <c r="E801" s="417"/>
      <c r="F801" s="417" t="s">
        <v>320</v>
      </c>
      <c r="G801" s="383">
        <v>24</v>
      </c>
      <c r="H801" s="383" t="s">
        <v>320</v>
      </c>
      <c r="I801" s="383" t="s">
        <v>320</v>
      </c>
      <c r="J801" s="383" t="s">
        <v>320</v>
      </c>
      <c r="K801" s="44" t="s">
        <v>320</v>
      </c>
      <c r="L801" s="383"/>
      <c r="M801" s="383"/>
      <c r="N801" s="383"/>
      <c r="O801" s="383"/>
      <c r="P801" s="383"/>
      <c r="Q801" s="383"/>
      <c r="R801" s="383"/>
    </row>
    <row r="802" spans="1:18" s="5" customFormat="1" ht="13">
      <c r="A802" s="416" t="s">
        <v>460</v>
      </c>
      <c r="B802" s="332"/>
      <c r="C802" s="332"/>
      <c r="D802" s="332"/>
      <c r="E802" s="417"/>
      <c r="F802" s="417" t="s">
        <v>320</v>
      </c>
      <c r="G802" s="417" t="s">
        <v>320</v>
      </c>
      <c r="H802" s="417" t="s">
        <v>320</v>
      </c>
      <c r="I802" s="417" t="s">
        <v>320</v>
      </c>
      <c r="J802" s="417" t="s">
        <v>320</v>
      </c>
      <c r="K802" s="59" t="s">
        <v>320</v>
      </c>
      <c r="L802" s="417"/>
      <c r="M802" s="417"/>
      <c r="N802" s="417"/>
      <c r="O802" s="417"/>
      <c r="P802" s="417"/>
      <c r="Q802" s="417"/>
      <c r="R802" s="417"/>
    </row>
    <row r="803" spans="1:18" s="5" customFormat="1" ht="13">
      <c r="A803" s="416" t="s">
        <v>461</v>
      </c>
      <c r="B803" s="332"/>
      <c r="C803" s="332"/>
      <c r="D803" s="332"/>
      <c r="E803" s="417"/>
      <c r="F803" s="417" t="s">
        <v>320</v>
      </c>
      <c r="G803" s="383">
        <v>24</v>
      </c>
      <c r="H803" s="383" t="s">
        <v>320</v>
      </c>
      <c r="I803" s="383" t="s">
        <v>320</v>
      </c>
      <c r="J803" s="383" t="s">
        <v>320</v>
      </c>
      <c r="K803" s="44" t="s">
        <v>320</v>
      </c>
      <c r="L803" s="383"/>
      <c r="M803" s="383"/>
      <c r="N803" s="383"/>
      <c r="O803" s="383"/>
      <c r="P803" s="383"/>
      <c r="Q803" s="383"/>
      <c r="R803" s="383"/>
    </row>
    <row r="804" spans="1:18" s="5" customFormat="1" ht="13">
      <c r="A804" s="409" t="s">
        <v>368</v>
      </c>
      <c r="B804" s="332"/>
      <c r="C804" s="332"/>
      <c r="D804" s="332"/>
      <c r="E804" s="536"/>
      <c r="F804" s="536"/>
      <c r="G804" s="383"/>
      <c r="H804" s="383"/>
      <c r="I804" s="383"/>
      <c r="J804" s="383"/>
      <c r="K804" s="724"/>
      <c r="L804" s="383"/>
      <c r="M804" s="383"/>
      <c r="N804" s="383"/>
      <c r="O804" s="383"/>
      <c r="P804" s="383"/>
      <c r="Q804" s="383"/>
      <c r="R804" s="383"/>
    </row>
    <row r="805" spans="1:18" s="5" customFormat="1" ht="13">
      <c r="A805" s="411" t="s">
        <v>369</v>
      </c>
      <c r="B805" s="332"/>
      <c r="C805" s="332"/>
      <c r="D805" s="332"/>
      <c r="E805" s="412">
        <v>819.5</v>
      </c>
      <c r="F805" s="412">
        <v>1881.4</v>
      </c>
      <c r="G805" s="412">
        <v>1045.3</v>
      </c>
      <c r="H805" s="412">
        <v>1208.3</v>
      </c>
      <c r="I805" s="412">
        <v>1128.4000000000001</v>
      </c>
      <c r="J805" s="412">
        <v>1091.4000000000001</v>
      </c>
      <c r="K805" s="43">
        <v>1114.5</v>
      </c>
      <c r="L805" s="412"/>
      <c r="M805" s="412"/>
      <c r="N805" s="412"/>
      <c r="O805" s="412"/>
      <c r="P805" s="412"/>
      <c r="Q805" s="412"/>
      <c r="R805" s="412"/>
    </row>
    <row r="806" spans="1:18" s="5" customFormat="1" ht="13">
      <c r="A806" s="409" t="s">
        <v>446</v>
      </c>
      <c r="B806" s="332"/>
      <c r="C806" s="332"/>
      <c r="D806" s="332"/>
      <c r="E806" s="534">
        <v>778.8</v>
      </c>
      <c r="F806" s="534">
        <v>998.8</v>
      </c>
      <c r="G806" s="383">
        <v>968.1</v>
      </c>
      <c r="H806" s="383">
        <v>961.1</v>
      </c>
      <c r="I806" s="383">
        <v>928</v>
      </c>
      <c r="J806" s="383">
        <v>922.6</v>
      </c>
      <c r="K806" s="44">
        <v>922.6</v>
      </c>
      <c r="L806" s="383"/>
      <c r="M806" s="383"/>
      <c r="N806" s="383"/>
      <c r="O806" s="383"/>
      <c r="P806" s="383"/>
      <c r="Q806" s="383"/>
      <c r="R806" s="383"/>
    </row>
    <row r="807" spans="1:18" s="5" customFormat="1" ht="13">
      <c r="A807" s="416" t="s">
        <v>433</v>
      </c>
      <c r="B807" s="332"/>
      <c r="C807" s="332"/>
      <c r="D807" s="332"/>
      <c r="E807" s="383">
        <v>505</v>
      </c>
      <c r="F807" s="383">
        <v>549.79999999999995</v>
      </c>
      <c r="G807" s="383">
        <v>968.1</v>
      </c>
      <c r="H807" s="383">
        <v>530</v>
      </c>
      <c r="I807" s="383">
        <v>504.1</v>
      </c>
      <c r="J807" s="383">
        <v>498.6</v>
      </c>
      <c r="K807" s="44">
        <v>498.6</v>
      </c>
      <c r="L807" s="383"/>
      <c r="M807" s="383"/>
      <c r="N807" s="383"/>
      <c r="O807" s="383"/>
      <c r="P807" s="383"/>
      <c r="Q807" s="383"/>
      <c r="R807" s="383"/>
    </row>
    <row r="808" spans="1:18" s="5" customFormat="1" ht="13">
      <c r="A808" s="416" t="s">
        <v>434</v>
      </c>
      <c r="B808" s="332"/>
      <c r="C808" s="332"/>
      <c r="D808" s="332"/>
      <c r="E808" s="383" t="s">
        <v>320</v>
      </c>
      <c r="F808" s="383">
        <v>12.4</v>
      </c>
      <c r="G808" s="417" t="s">
        <v>320</v>
      </c>
      <c r="H808" s="417">
        <v>14.1</v>
      </c>
      <c r="I808" s="417" t="s">
        <v>320</v>
      </c>
      <c r="J808" s="417" t="s">
        <v>320</v>
      </c>
      <c r="K808" s="59" t="s">
        <v>320</v>
      </c>
      <c r="L808" s="417"/>
      <c r="M808" s="417"/>
      <c r="N808" s="417"/>
      <c r="O808" s="417"/>
      <c r="P808" s="417"/>
      <c r="Q808" s="417"/>
      <c r="R808" s="417"/>
    </row>
    <row r="809" spans="1:18" s="5" customFormat="1" ht="13">
      <c r="A809" s="416" t="s">
        <v>435</v>
      </c>
      <c r="B809" s="332"/>
      <c r="C809" s="332"/>
      <c r="D809" s="332"/>
      <c r="E809" s="383">
        <v>505</v>
      </c>
      <c r="F809" s="383">
        <v>537.29999999999995</v>
      </c>
      <c r="G809" s="383">
        <v>968.1</v>
      </c>
      <c r="H809" s="383">
        <v>515.9</v>
      </c>
      <c r="I809" s="383">
        <v>504.1</v>
      </c>
      <c r="J809" s="383">
        <v>498.6</v>
      </c>
      <c r="K809" s="44">
        <v>498.6</v>
      </c>
      <c r="L809" s="383"/>
      <c r="M809" s="383"/>
      <c r="N809" s="383"/>
      <c r="O809" s="383"/>
      <c r="P809" s="383"/>
      <c r="Q809" s="383"/>
      <c r="R809" s="383"/>
    </row>
    <row r="810" spans="1:18" s="5" customFormat="1" ht="13">
      <c r="A810" s="416" t="s">
        <v>436</v>
      </c>
      <c r="B810" s="332"/>
      <c r="C810" s="332"/>
      <c r="D810" s="332"/>
      <c r="E810" s="383">
        <v>273.8</v>
      </c>
      <c r="F810" s="383">
        <v>449</v>
      </c>
      <c r="G810" s="417" t="s">
        <v>320</v>
      </c>
      <c r="H810" s="417">
        <v>431.1</v>
      </c>
      <c r="I810" s="417">
        <v>423.9</v>
      </c>
      <c r="J810" s="417">
        <v>423.9</v>
      </c>
      <c r="K810" s="59">
        <v>423.9</v>
      </c>
      <c r="L810" s="417"/>
      <c r="M810" s="417"/>
      <c r="N810" s="417"/>
      <c r="O810" s="417"/>
      <c r="P810" s="417"/>
      <c r="Q810" s="417"/>
      <c r="R810" s="417"/>
    </row>
    <row r="811" spans="1:18" s="5" customFormat="1" ht="13">
      <c r="A811" s="416" t="s">
        <v>434</v>
      </c>
      <c r="B811" s="332"/>
      <c r="C811" s="332"/>
      <c r="D811" s="332"/>
      <c r="E811" s="383" t="s">
        <v>320</v>
      </c>
      <c r="F811" s="383">
        <v>25.1</v>
      </c>
      <c r="G811" s="417" t="s">
        <v>320</v>
      </c>
      <c r="H811" s="417">
        <v>7.2</v>
      </c>
      <c r="I811" s="417" t="s">
        <v>320</v>
      </c>
      <c r="J811" s="417" t="s">
        <v>320</v>
      </c>
      <c r="K811" s="59" t="s">
        <v>320</v>
      </c>
      <c r="L811" s="417"/>
      <c r="M811" s="417"/>
      <c r="N811" s="417"/>
      <c r="O811" s="417"/>
      <c r="P811" s="417"/>
      <c r="Q811" s="417"/>
      <c r="R811" s="417"/>
    </row>
    <row r="812" spans="1:18" s="5" customFormat="1" ht="13">
      <c r="A812" s="416" t="s">
        <v>435</v>
      </c>
      <c r="B812" s="332"/>
      <c r="C812" s="332"/>
      <c r="D812" s="332"/>
      <c r="E812" s="383">
        <v>273.8</v>
      </c>
      <c r="F812" s="383">
        <v>423.9</v>
      </c>
      <c r="G812" s="417" t="s">
        <v>320</v>
      </c>
      <c r="H812" s="417">
        <v>423.9</v>
      </c>
      <c r="I812" s="417">
        <v>423.9</v>
      </c>
      <c r="J812" s="417">
        <v>423.9</v>
      </c>
      <c r="K812" s="59">
        <v>423.9</v>
      </c>
      <c r="L812" s="417"/>
      <c r="M812" s="417"/>
      <c r="N812" s="417"/>
      <c r="O812" s="417"/>
      <c r="P812" s="417"/>
      <c r="Q812" s="417"/>
      <c r="R812" s="417"/>
    </row>
    <row r="813" spans="1:18" s="5" customFormat="1" ht="13">
      <c r="A813" s="409" t="s">
        <v>447</v>
      </c>
      <c r="B813" s="332"/>
      <c r="C813" s="332"/>
      <c r="D813" s="332"/>
      <c r="E813" s="383">
        <v>40.700000000000003</v>
      </c>
      <c r="F813" s="383">
        <v>135.30000000000001</v>
      </c>
      <c r="G813" s="417" t="s">
        <v>320</v>
      </c>
      <c r="H813" s="417">
        <v>63.5</v>
      </c>
      <c r="I813" s="417">
        <v>15.1</v>
      </c>
      <c r="J813" s="417">
        <v>9.5</v>
      </c>
      <c r="K813" s="59">
        <v>9.5</v>
      </c>
      <c r="L813" s="417"/>
      <c r="M813" s="417"/>
      <c r="N813" s="417"/>
      <c r="O813" s="417"/>
      <c r="P813" s="417"/>
      <c r="Q813" s="417"/>
      <c r="R813" s="417"/>
    </row>
    <row r="814" spans="1:18" s="5" customFormat="1" ht="13">
      <c r="A814" s="416" t="s">
        <v>433</v>
      </c>
      <c r="B814" s="332"/>
      <c r="C814" s="332"/>
      <c r="D814" s="332"/>
      <c r="E814" s="383">
        <v>22.4</v>
      </c>
      <c r="F814" s="383">
        <v>124.5</v>
      </c>
      <c r="G814" s="417" t="s">
        <v>320</v>
      </c>
      <c r="H814" s="417">
        <v>62.7</v>
      </c>
      <c r="I814" s="417">
        <v>15.1</v>
      </c>
      <c r="J814" s="417">
        <v>9.5</v>
      </c>
      <c r="K814" s="59">
        <v>9.5</v>
      </c>
      <c r="L814" s="417"/>
      <c r="M814" s="417"/>
      <c r="N814" s="417"/>
      <c r="O814" s="417"/>
      <c r="P814" s="417"/>
      <c r="Q814" s="417"/>
      <c r="R814" s="417"/>
    </row>
    <row r="815" spans="1:18" s="5" customFormat="1" ht="13">
      <c r="A815" s="416" t="s">
        <v>434</v>
      </c>
      <c r="B815" s="332"/>
      <c r="C815" s="332"/>
      <c r="D815" s="332"/>
      <c r="E815" s="383">
        <v>0.9</v>
      </c>
      <c r="F815" s="383">
        <v>53.1</v>
      </c>
      <c r="G815" s="417" t="s">
        <v>320</v>
      </c>
      <c r="H815" s="417">
        <v>26.9</v>
      </c>
      <c r="I815" s="417">
        <v>8.6</v>
      </c>
      <c r="J815" s="417">
        <v>9.1</v>
      </c>
      <c r="K815" s="59">
        <v>9.1</v>
      </c>
      <c r="L815" s="417"/>
      <c r="M815" s="417"/>
      <c r="N815" s="417"/>
      <c r="O815" s="417"/>
      <c r="P815" s="417"/>
      <c r="Q815" s="417"/>
      <c r="R815" s="417"/>
    </row>
    <row r="816" spans="1:18" s="5" customFormat="1" ht="13">
      <c r="A816" s="416" t="s">
        <v>435</v>
      </c>
      <c r="B816" s="332"/>
      <c r="C816" s="332"/>
      <c r="D816" s="332"/>
      <c r="E816" s="383">
        <v>21.5</v>
      </c>
      <c r="F816" s="383">
        <v>71.5</v>
      </c>
      <c r="G816" s="417" t="s">
        <v>320</v>
      </c>
      <c r="H816" s="417">
        <v>35.799999999999997</v>
      </c>
      <c r="I816" s="417">
        <v>6.5</v>
      </c>
      <c r="J816" s="417">
        <v>0.4</v>
      </c>
      <c r="K816" s="59">
        <v>0.4</v>
      </c>
      <c r="L816" s="417"/>
      <c r="M816" s="417"/>
      <c r="N816" s="417"/>
      <c r="O816" s="417"/>
      <c r="P816" s="417"/>
      <c r="Q816" s="417"/>
      <c r="R816" s="417"/>
    </row>
    <row r="817" spans="1:18" s="5" customFormat="1" ht="13">
      <c r="A817" s="416" t="s">
        <v>436</v>
      </c>
      <c r="B817" s="332"/>
      <c r="C817" s="332"/>
      <c r="D817" s="332"/>
      <c r="E817" s="383">
        <v>18.3</v>
      </c>
      <c r="F817" s="383">
        <v>10.8</v>
      </c>
      <c r="G817" s="417" t="s">
        <v>320</v>
      </c>
      <c r="H817" s="417">
        <v>0.8</v>
      </c>
      <c r="I817" s="417" t="s">
        <v>320</v>
      </c>
      <c r="J817" s="417" t="s">
        <v>320</v>
      </c>
      <c r="K817" s="59" t="s">
        <v>320</v>
      </c>
      <c r="L817" s="417"/>
      <c r="M817" s="417"/>
      <c r="N817" s="417"/>
      <c r="O817" s="417"/>
      <c r="P817" s="417"/>
      <c r="Q817" s="417"/>
      <c r="R817" s="417"/>
    </row>
    <row r="818" spans="1:18" s="5" customFormat="1" ht="13">
      <c r="A818" s="416" t="s">
        <v>434</v>
      </c>
      <c r="B818" s="332"/>
      <c r="C818" s="332"/>
      <c r="D818" s="332"/>
      <c r="E818" s="417">
        <v>18.3</v>
      </c>
      <c r="F818" s="417" t="s">
        <v>320</v>
      </c>
      <c r="G818" s="417" t="s">
        <v>320</v>
      </c>
      <c r="H818" s="417" t="s">
        <v>320</v>
      </c>
      <c r="I818" s="417" t="s">
        <v>320</v>
      </c>
      <c r="J818" s="417" t="s">
        <v>320</v>
      </c>
      <c r="K818" s="59" t="s">
        <v>320</v>
      </c>
      <c r="L818" s="417"/>
      <c r="M818" s="417"/>
      <c r="N818" s="417"/>
      <c r="O818" s="417"/>
      <c r="P818" s="417"/>
      <c r="Q818" s="417"/>
      <c r="R818" s="417"/>
    </row>
    <row r="819" spans="1:18" s="5" customFormat="1" ht="13">
      <c r="A819" s="416" t="s">
        <v>435</v>
      </c>
      <c r="B819" s="332"/>
      <c r="C819" s="332"/>
      <c r="D819" s="332"/>
      <c r="E819" s="383" t="s">
        <v>320</v>
      </c>
      <c r="F819" s="383">
        <v>10.8</v>
      </c>
      <c r="G819" s="417" t="s">
        <v>320</v>
      </c>
      <c r="H819" s="417">
        <v>0.8</v>
      </c>
      <c r="I819" s="417" t="s">
        <v>320</v>
      </c>
      <c r="J819" s="417" t="s">
        <v>320</v>
      </c>
      <c r="K819" s="59" t="s">
        <v>320</v>
      </c>
      <c r="L819" s="417"/>
      <c r="M819" s="417"/>
      <c r="N819" s="417"/>
      <c r="O819" s="417"/>
      <c r="P819" s="417"/>
      <c r="Q819" s="417"/>
      <c r="R819" s="417"/>
    </row>
    <row r="820" spans="1:18" s="5" customFormat="1" ht="13">
      <c r="A820" s="409" t="s">
        <v>462</v>
      </c>
      <c r="B820" s="332"/>
      <c r="C820" s="332"/>
      <c r="D820" s="332"/>
      <c r="E820" s="383" t="s">
        <v>320</v>
      </c>
      <c r="F820" s="383">
        <v>747.3</v>
      </c>
      <c r="G820" s="383">
        <v>77.2</v>
      </c>
      <c r="H820" s="383">
        <v>183.7</v>
      </c>
      <c r="I820" s="383">
        <v>185.3</v>
      </c>
      <c r="J820" s="383">
        <v>159.30000000000001</v>
      </c>
      <c r="K820" s="44">
        <v>182.4</v>
      </c>
      <c r="L820" s="383"/>
      <c r="M820" s="383"/>
      <c r="N820" s="383"/>
      <c r="O820" s="383"/>
      <c r="P820" s="383"/>
      <c r="Q820" s="383"/>
      <c r="R820" s="383"/>
    </row>
    <row r="821" spans="1:18" s="5" customFormat="1" ht="13">
      <c r="A821" s="416" t="s">
        <v>433</v>
      </c>
      <c r="B821" s="332"/>
      <c r="C821" s="332"/>
      <c r="D821" s="332"/>
      <c r="E821" s="383" t="s">
        <v>320</v>
      </c>
      <c r="F821" s="383">
        <v>747.3</v>
      </c>
      <c r="G821" s="383">
        <v>77.2</v>
      </c>
      <c r="H821" s="383">
        <v>183.7</v>
      </c>
      <c r="I821" s="383">
        <v>185.3</v>
      </c>
      <c r="J821" s="383">
        <v>159.30000000000001</v>
      </c>
      <c r="K821" s="44">
        <v>182.4</v>
      </c>
      <c r="L821" s="383"/>
      <c r="M821" s="383"/>
      <c r="N821" s="383"/>
      <c r="O821" s="383"/>
      <c r="P821" s="383"/>
      <c r="Q821" s="383"/>
      <c r="R821" s="383"/>
    </row>
    <row r="822" spans="1:18" s="5" customFormat="1" ht="13">
      <c r="A822" s="416" t="s">
        <v>434</v>
      </c>
      <c r="B822" s="332"/>
      <c r="C822" s="332"/>
      <c r="D822" s="332"/>
      <c r="E822" s="383" t="s">
        <v>320</v>
      </c>
      <c r="F822" s="383">
        <v>747.3</v>
      </c>
      <c r="G822" s="383">
        <v>77.2</v>
      </c>
      <c r="H822" s="383">
        <v>183.7</v>
      </c>
      <c r="I822" s="383">
        <v>185.3</v>
      </c>
      <c r="J822" s="383">
        <v>159.30000000000001</v>
      </c>
      <c r="K822" s="44">
        <v>182.4</v>
      </c>
      <c r="L822" s="383"/>
      <c r="M822" s="383"/>
      <c r="N822" s="383"/>
      <c r="O822" s="383"/>
      <c r="P822" s="383"/>
      <c r="Q822" s="383"/>
      <c r="R822" s="383"/>
    </row>
    <row r="823" spans="1:18" s="5" customFormat="1" ht="13">
      <c r="A823" s="416" t="s">
        <v>435</v>
      </c>
      <c r="B823" s="332"/>
      <c r="C823" s="332"/>
      <c r="D823" s="332"/>
      <c r="E823" s="417" t="s">
        <v>320</v>
      </c>
      <c r="F823" s="417" t="s">
        <v>320</v>
      </c>
      <c r="G823" s="417" t="s">
        <v>320</v>
      </c>
      <c r="H823" s="417" t="s">
        <v>320</v>
      </c>
      <c r="I823" s="417" t="s">
        <v>320</v>
      </c>
      <c r="J823" s="417" t="s">
        <v>320</v>
      </c>
      <c r="K823" s="59" t="s">
        <v>320</v>
      </c>
      <c r="L823" s="417"/>
      <c r="M823" s="417"/>
      <c r="N823" s="417"/>
      <c r="O823" s="417"/>
      <c r="P823" s="417"/>
      <c r="Q823" s="417"/>
      <c r="R823" s="417"/>
    </row>
    <row r="824" spans="1:18" s="5" customFormat="1" ht="13">
      <c r="A824" s="409" t="s">
        <v>368</v>
      </c>
      <c r="B824" s="332"/>
      <c r="C824" s="332"/>
      <c r="D824" s="332"/>
      <c r="E824" s="537"/>
      <c r="F824" s="537"/>
      <c r="G824" s="538"/>
      <c r="H824" s="538"/>
      <c r="I824" s="538"/>
      <c r="J824" s="538"/>
      <c r="K824" s="741"/>
      <c r="L824" s="538"/>
      <c r="M824" s="538"/>
      <c r="N824" s="538"/>
      <c r="O824" s="538"/>
      <c r="P824" s="538"/>
      <c r="Q824" s="538"/>
      <c r="R824" s="538"/>
    </row>
    <row r="825" spans="1:18" s="5" customFormat="1" ht="13">
      <c r="A825" s="411" t="s">
        <v>382</v>
      </c>
      <c r="B825" s="332"/>
      <c r="C825" s="332"/>
      <c r="D825" s="332"/>
      <c r="E825" s="412">
        <v>1026</v>
      </c>
      <c r="F825" s="412">
        <v>747.7</v>
      </c>
      <c r="G825" s="412">
        <v>1245.7</v>
      </c>
      <c r="H825" s="412">
        <v>200.7</v>
      </c>
      <c r="I825" s="412">
        <v>200.7</v>
      </c>
      <c r="J825" s="412">
        <v>200.7</v>
      </c>
      <c r="K825" s="43">
        <v>200.7</v>
      </c>
      <c r="L825" s="412"/>
      <c r="M825" s="412"/>
      <c r="N825" s="412"/>
      <c r="O825" s="412"/>
      <c r="P825" s="412"/>
      <c r="Q825" s="412"/>
      <c r="R825" s="412"/>
    </row>
    <row r="826" spans="1:18" s="5" customFormat="1" ht="13">
      <c r="A826" s="409" t="s">
        <v>383</v>
      </c>
      <c r="B826" s="332"/>
      <c r="C826" s="332"/>
      <c r="D826" s="332"/>
      <c r="E826" s="534">
        <v>943.1</v>
      </c>
      <c r="F826" s="534">
        <v>653.29999999999995</v>
      </c>
      <c r="G826" s="383">
        <v>1130.0999999999999</v>
      </c>
      <c r="H826" s="383">
        <v>115.1</v>
      </c>
      <c r="I826" s="383">
        <v>115.1</v>
      </c>
      <c r="J826" s="383">
        <v>115.1</v>
      </c>
      <c r="K826" s="44">
        <v>115.1</v>
      </c>
      <c r="L826" s="383"/>
      <c r="M826" s="383"/>
      <c r="N826" s="383"/>
      <c r="O826" s="383"/>
      <c r="P826" s="383"/>
      <c r="Q826" s="383"/>
      <c r="R826" s="383"/>
    </row>
    <row r="827" spans="1:18" s="5" customFormat="1" ht="13">
      <c r="A827" s="409" t="s">
        <v>237</v>
      </c>
      <c r="B827" s="332"/>
      <c r="C827" s="332"/>
      <c r="D827" s="332"/>
      <c r="E827" s="383" t="s">
        <v>320</v>
      </c>
      <c r="F827" s="383">
        <v>4</v>
      </c>
      <c r="G827" s="383">
        <v>4</v>
      </c>
      <c r="H827" s="383">
        <v>4</v>
      </c>
      <c r="I827" s="383">
        <v>4</v>
      </c>
      <c r="J827" s="383">
        <v>4</v>
      </c>
      <c r="K827" s="44">
        <v>4</v>
      </c>
      <c r="L827" s="383"/>
      <c r="M827" s="383"/>
      <c r="N827" s="383"/>
      <c r="O827" s="383"/>
      <c r="P827" s="383"/>
      <c r="Q827" s="383"/>
      <c r="R827" s="383"/>
    </row>
    <row r="828" spans="1:18" s="5" customFormat="1" ht="13">
      <c r="A828" s="409" t="s">
        <v>448</v>
      </c>
      <c r="B828" s="332"/>
      <c r="C828" s="332"/>
      <c r="D828" s="332"/>
      <c r="E828" s="383">
        <v>911.4</v>
      </c>
      <c r="F828" s="383">
        <v>616.4</v>
      </c>
      <c r="G828" s="383">
        <v>1075</v>
      </c>
      <c r="H828" s="383">
        <v>80</v>
      </c>
      <c r="I828" s="383">
        <v>80</v>
      </c>
      <c r="J828" s="383">
        <v>80</v>
      </c>
      <c r="K828" s="44">
        <v>80</v>
      </c>
      <c r="L828" s="383"/>
      <c r="M828" s="383"/>
      <c r="N828" s="383"/>
      <c r="O828" s="383"/>
      <c r="P828" s="383"/>
      <c r="Q828" s="383"/>
      <c r="R828" s="383"/>
    </row>
    <row r="829" spans="1:18" s="5" customFormat="1" ht="13">
      <c r="A829" s="416" t="s">
        <v>427</v>
      </c>
      <c r="B829" s="332"/>
      <c r="C829" s="332"/>
      <c r="D829" s="332"/>
      <c r="E829" s="383">
        <v>456.4</v>
      </c>
      <c r="F829" s="383">
        <v>300</v>
      </c>
      <c r="G829" s="383">
        <v>500</v>
      </c>
      <c r="H829" s="383" t="s">
        <v>320</v>
      </c>
      <c r="I829" s="383" t="s">
        <v>320</v>
      </c>
      <c r="J829" s="383" t="s">
        <v>320</v>
      </c>
      <c r="K829" s="44" t="s">
        <v>320</v>
      </c>
      <c r="L829" s="383"/>
      <c r="M829" s="383"/>
      <c r="N829" s="383"/>
      <c r="O829" s="383"/>
      <c r="P829" s="383"/>
      <c r="Q829" s="383"/>
      <c r="R829" s="383"/>
    </row>
    <row r="830" spans="1:18" s="5" customFormat="1" ht="13">
      <c r="A830" s="416" t="s">
        <v>387</v>
      </c>
      <c r="B830" s="332"/>
      <c r="C830" s="332"/>
      <c r="D830" s="332"/>
      <c r="E830" s="383">
        <v>85</v>
      </c>
      <c r="F830" s="383">
        <v>178</v>
      </c>
      <c r="G830" s="383">
        <v>375</v>
      </c>
      <c r="H830" s="383">
        <v>45</v>
      </c>
      <c r="I830" s="383">
        <v>45</v>
      </c>
      <c r="J830" s="383">
        <v>45</v>
      </c>
      <c r="K830" s="44">
        <v>45</v>
      </c>
      <c r="L830" s="383"/>
      <c r="M830" s="383"/>
      <c r="N830" s="383"/>
      <c r="O830" s="383"/>
      <c r="P830" s="383"/>
      <c r="Q830" s="383"/>
      <c r="R830" s="383"/>
    </row>
    <row r="831" spans="1:18" s="5" customFormat="1" ht="13">
      <c r="A831" s="416" t="s">
        <v>388</v>
      </c>
      <c r="B831" s="332"/>
      <c r="C831" s="332"/>
      <c r="D831" s="332"/>
      <c r="E831" s="417" t="s">
        <v>320</v>
      </c>
      <c r="F831" s="417" t="s">
        <v>320</v>
      </c>
      <c r="G831" s="417" t="s">
        <v>320</v>
      </c>
      <c r="H831" s="417" t="s">
        <v>320</v>
      </c>
      <c r="I831" s="417" t="s">
        <v>320</v>
      </c>
      <c r="J831" s="417" t="s">
        <v>320</v>
      </c>
      <c r="K831" s="59" t="s">
        <v>320</v>
      </c>
      <c r="L831" s="417"/>
      <c r="M831" s="417"/>
      <c r="N831" s="417"/>
      <c r="O831" s="417"/>
      <c r="P831" s="417"/>
      <c r="Q831" s="417"/>
      <c r="R831" s="417"/>
    </row>
    <row r="832" spans="1:18" s="5" customFormat="1" ht="13">
      <c r="A832" s="416" t="s">
        <v>389</v>
      </c>
      <c r="B832" s="332"/>
      <c r="C832" s="332"/>
      <c r="D832" s="332"/>
      <c r="E832" s="383">
        <v>370</v>
      </c>
      <c r="F832" s="383">
        <v>138.4</v>
      </c>
      <c r="G832" s="383">
        <v>125</v>
      </c>
      <c r="H832" s="383">
        <v>35</v>
      </c>
      <c r="I832" s="383">
        <v>35</v>
      </c>
      <c r="J832" s="383">
        <v>35</v>
      </c>
      <c r="K832" s="44">
        <v>35</v>
      </c>
      <c r="L832" s="383"/>
      <c r="M832" s="383"/>
      <c r="N832" s="383"/>
      <c r="O832" s="383"/>
      <c r="P832" s="383"/>
      <c r="Q832" s="383"/>
      <c r="R832" s="383"/>
    </row>
    <row r="833" spans="1:18" s="5" customFormat="1" ht="13">
      <c r="A833" s="416" t="s">
        <v>463</v>
      </c>
      <c r="B833" s="332"/>
      <c r="C833" s="332"/>
      <c r="D833" s="332"/>
      <c r="E833" s="417" t="s">
        <v>320</v>
      </c>
      <c r="F833" s="417" t="s">
        <v>320</v>
      </c>
      <c r="G833" s="383">
        <v>75</v>
      </c>
      <c r="H833" s="383" t="s">
        <v>320</v>
      </c>
      <c r="I833" s="383" t="s">
        <v>320</v>
      </c>
      <c r="J833" s="383" t="s">
        <v>320</v>
      </c>
      <c r="K833" s="44" t="s">
        <v>320</v>
      </c>
      <c r="L833" s="383"/>
      <c r="M833" s="383"/>
      <c r="N833" s="383"/>
      <c r="O833" s="383"/>
      <c r="P833" s="383"/>
      <c r="Q833" s="383"/>
      <c r="R833" s="383"/>
    </row>
    <row r="834" spans="1:18" s="5" customFormat="1" ht="13">
      <c r="A834" s="409" t="s">
        <v>450</v>
      </c>
      <c r="B834" s="332"/>
      <c r="C834" s="332"/>
      <c r="D834" s="332"/>
      <c r="E834" s="383">
        <v>31.7</v>
      </c>
      <c r="F834" s="383">
        <v>32.9</v>
      </c>
      <c r="G834" s="383">
        <v>51.1</v>
      </c>
      <c r="H834" s="383">
        <v>31.1</v>
      </c>
      <c r="I834" s="383">
        <v>31.1</v>
      </c>
      <c r="J834" s="383">
        <v>31.1</v>
      </c>
      <c r="K834" s="44">
        <v>31.1</v>
      </c>
      <c r="L834" s="383"/>
      <c r="M834" s="383"/>
      <c r="N834" s="383"/>
      <c r="O834" s="383"/>
      <c r="P834" s="383"/>
      <c r="Q834" s="383"/>
      <c r="R834" s="383"/>
    </row>
    <row r="835" spans="1:18" s="5" customFormat="1" ht="13">
      <c r="A835" s="409" t="s">
        <v>451</v>
      </c>
      <c r="B835" s="332"/>
      <c r="C835" s="332"/>
      <c r="D835" s="332"/>
      <c r="E835" s="383">
        <v>65.599999999999994</v>
      </c>
      <c r="F835" s="383">
        <v>85.4</v>
      </c>
      <c r="G835" s="383">
        <v>91.2</v>
      </c>
      <c r="H835" s="383">
        <v>76.2</v>
      </c>
      <c r="I835" s="383">
        <v>76.2</v>
      </c>
      <c r="J835" s="383">
        <v>76.2</v>
      </c>
      <c r="K835" s="44">
        <v>76.2</v>
      </c>
      <c r="L835" s="383"/>
      <c r="M835" s="383"/>
      <c r="N835" s="383"/>
      <c r="O835" s="383"/>
      <c r="P835" s="383"/>
      <c r="Q835" s="383"/>
      <c r="R835" s="383"/>
    </row>
    <row r="836" spans="1:18" s="5" customFormat="1" ht="13">
      <c r="A836" s="416" t="s">
        <v>452</v>
      </c>
      <c r="B836" s="332"/>
      <c r="C836" s="332"/>
      <c r="D836" s="332"/>
      <c r="E836" s="383">
        <v>25.3</v>
      </c>
      <c r="F836" s="383">
        <v>31.1</v>
      </c>
      <c r="G836" s="383">
        <v>38.799999999999997</v>
      </c>
      <c r="H836" s="383">
        <v>28.8</v>
      </c>
      <c r="I836" s="383">
        <v>28.8</v>
      </c>
      <c r="J836" s="383">
        <v>28.8</v>
      </c>
      <c r="K836" s="44">
        <v>28.8</v>
      </c>
      <c r="L836" s="383"/>
      <c r="M836" s="383"/>
      <c r="N836" s="383"/>
      <c r="O836" s="383"/>
      <c r="P836" s="383"/>
      <c r="Q836" s="383"/>
      <c r="R836" s="383"/>
    </row>
    <row r="837" spans="1:18" s="5" customFormat="1" ht="13">
      <c r="A837" s="416" t="s">
        <v>453</v>
      </c>
      <c r="B837" s="332"/>
      <c r="C837" s="332"/>
      <c r="D837" s="332"/>
      <c r="E837" s="383">
        <v>40.299999999999997</v>
      </c>
      <c r="F837" s="383">
        <v>54.3</v>
      </c>
      <c r="G837" s="383">
        <v>52.4</v>
      </c>
      <c r="H837" s="383">
        <v>47.4</v>
      </c>
      <c r="I837" s="383">
        <v>47.4</v>
      </c>
      <c r="J837" s="383">
        <v>47.4</v>
      </c>
      <c r="K837" s="44">
        <v>47.4</v>
      </c>
      <c r="L837" s="383"/>
      <c r="M837" s="383"/>
      <c r="N837" s="383"/>
      <c r="O837" s="383"/>
      <c r="P837" s="383"/>
      <c r="Q837" s="383"/>
      <c r="R837" s="383"/>
    </row>
    <row r="838" spans="1:18" s="5" customFormat="1" ht="13">
      <c r="A838" s="409" t="s">
        <v>454</v>
      </c>
      <c r="B838" s="332"/>
      <c r="C838" s="332"/>
      <c r="D838" s="332"/>
      <c r="E838" s="383">
        <v>2.8</v>
      </c>
      <c r="F838" s="383">
        <v>0.8</v>
      </c>
      <c r="G838" s="383">
        <v>0.8</v>
      </c>
      <c r="H838" s="383">
        <v>0.8</v>
      </c>
      <c r="I838" s="383">
        <v>0.8</v>
      </c>
      <c r="J838" s="383">
        <v>0.8</v>
      </c>
      <c r="K838" s="44">
        <v>0.8</v>
      </c>
      <c r="L838" s="383"/>
      <c r="M838" s="383"/>
      <c r="N838" s="383"/>
      <c r="O838" s="383"/>
      <c r="P838" s="383"/>
      <c r="Q838" s="383"/>
      <c r="R838" s="383"/>
    </row>
    <row r="839" spans="1:18" s="5" customFormat="1" ht="13">
      <c r="A839" s="418" t="s">
        <v>455</v>
      </c>
      <c r="B839" s="332"/>
      <c r="C839" s="332"/>
      <c r="D839" s="332"/>
      <c r="E839" s="419">
        <v>14.4</v>
      </c>
      <c r="F839" s="419">
        <v>8.1999999999999993</v>
      </c>
      <c r="G839" s="419">
        <v>23.6</v>
      </c>
      <c r="H839" s="419">
        <v>8.6</v>
      </c>
      <c r="I839" s="419">
        <v>8.6</v>
      </c>
      <c r="J839" s="419">
        <v>8.6</v>
      </c>
      <c r="K839" s="724">
        <v>8.6</v>
      </c>
      <c r="L839" s="419"/>
      <c r="M839" s="419"/>
      <c r="N839" s="419"/>
      <c r="O839" s="419"/>
      <c r="P839" s="419"/>
      <c r="Q839" s="419"/>
      <c r="R839" s="419"/>
    </row>
    <row r="840" spans="1:18" s="5" customFormat="1" ht="13">
      <c r="A840" s="61"/>
      <c r="B840" s="332"/>
      <c r="C840" s="332"/>
      <c r="D840" s="332"/>
      <c r="E840" s="332"/>
      <c r="F840" s="332"/>
      <c r="G840" s="332"/>
      <c r="H840" s="332"/>
      <c r="I840" s="332"/>
      <c r="J840" s="332"/>
      <c r="K840" s="332"/>
      <c r="L840" s="332"/>
      <c r="M840" s="332"/>
      <c r="N840" s="332"/>
      <c r="O840" s="332"/>
      <c r="P840" s="332"/>
      <c r="Q840" s="332"/>
      <c r="R840" s="332"/>
    </row>
    <row r="841" spans="1:18" s="5" customFormat="1" ht="13">
      <c r="A841" s="61"/>
      <c r="B841" s="332"/>
      <c r="C841" s="332"/>
      <c r="D841" s="332"/>
      <c r="E841" s="332"/>
      <c r="F841" s="332"/>
      <c r="G841" s="332"/>
      <c r="H841" s="332"/>
      <c r="I841" s="332"/>
      <c r="J841" s="332"/>
      <c r="K841" s="332"/>
      <c r="L841" s="332"/>
      <c r="M841" s="332"/>
      <c r="N841" s="332"/>
      <c r="O841" s="332"/>
      <c r="P841" s="332"/>
      <c r="Q841" s="332"/>
      <c r="R841" s="332"/>
    </row>
    <row r="842" spans="1:18" s="12" customFormat="1">
      <c r="A842" s="61"/>
      <c r="B842" s="141"/>
      <c r="C842" s="141"/>
      <c r="D842" s="141"/>
      <c r="E842" s="141"/>
      <c r="F842" s="141"/>
      <c r="G842" s="141"/>
      <c r="H842" s="141"/>
      <c r="I842" s="141"/>
      <c r="J842" s="141"/>
      <c r="K842" s="38"/>
      <c r="L842" s="141"/>
      <c r="M842" s="141"/>
      <c r="N842" s="141"/>
      <c r="O842" s="141"/>
      <c r="P842" s="141"/>
      <c r="Q842" s="141"/>
      <c r="R842" s="141"/>
    </row>
    <row r="843" spans="1:18" s="12" customFormat="1" ht="20">
      <c r="A843" s="369" t="s">
        <v>298</v>
      </c>
      <c r="B843" s="332"/>
      <c r="C843" s="332"/>
      <c r="D843" s="332"/>
      <c r="E843" s="332"/>
      <c r="F843" s="332"/>
      <c r="G843" s="332"/>
      <c r="H843" s="332"/>
      <c r="I843" s="332"/>
      <c r="J843" s="332"/>
      <c r="K843" s="332"/>
      <c r="L843" s="332"/>
      <c r="M843" s="332"/>
      <c r="N843" s="332"/>
      <c r="O843" s="332"/>
      <c r="P843" s="332"/>
      <c r="Q843" s="332"/>
      <c r="R843" s="332"/>
    </row>
    <row r="844" spans="1:18" s="12" customFormat="1" ht="14.25" customHeight="1">
      <c r="A844" s="406" t="s">
        <v>456</v>
      </c>
      <c r="B844" s="342">
        <v>2012</v>
      </c>
      <c r="C844" s="342">
        <v>2013</v>
      </c>
      <c r="D844" s="342">
        <v>2014</v>
      </c>
      <c r="E844" s="453"/>
      <c r="F844" s="407">
        <v>2016</v>
      </c>
      <c r="G844" s="407">
        <v>2017</v>
      </c>
      <c r="H844" s="407">
        <v>2018</v>
      </c>
      <c r="I844" s="407">
        <v>2019</v>
      </c>
      <c r="J844" s="407">
        <v>2020</v>
      </c>
      <c r="K844" s="35"/>
      <c r="L844" s="407"/>
      <c r="M844" s="407"/>
      <c r="N844" s="407"/>
      <c r="O844" s="407"/>
      <c r="P844" s="407"/>
      <c r="Q844" s="407"/>
      <c r="R844" s="407"/>
    </row>
    <row r="845" spans="1:18" s="12" customFormat="1" ht="25.5">
      <c r="A845" s="406" t="s">
        <v>304</v>
      </c>
      <c r="B845" s="343" t="s">
        <v>249</v>
      </c>
      <c r="C845" s="343" t="s">
        <v>249</v>
      </c>
      <c r="D845" s="343" t="s">
        <v>249</v>
      </c>
      <c r="E845" s="454"/>
      <c r="F845" s="408" t="s">
        <v>251</v>
      </c>
      <c r="G845" s="408" t="s">
        <v>251</v>
      </c>
      <c r="H845" s="408" t="s">
        <v>251</v>
      </c>
      <c r="I845" s="408" t="s">
        <v>251</v>
      </c>
      <c r="J845" s="408" t="s">
        <v>251</v>
      </c>
      <c r="K845" s="37"/>
      <c r="L845" s="408"/>
      <c r="M845" s="408"/>
      <c r="N845" s="408"/>
      <c r="O845" s="408"/>
      <c r="P845" s="408"/>
      <c r="Q845" s="408"/>
      <c r="R845" s="408"/>
    </row>
    <row r="846" spans="1:18" s="12" customFormat="1">
      <c r="A846" s="409" t="s">
        <v>305</v>
      </c>
      <c r="B846" s="344" t="s">
        <v>306</v>
      </c>
      <c r="C846" s="344" t="s">
        <v>306</v>
      </c>
      <c r="D846" s="344" t="s">
        <v>306</v>
      </c>
      <c r="E846" s="454"/>
      <c r="F846" s="408" t="s">
        <v>306</v>
      </c>
      <c r="G846" s="408" t="s">
        <v>306</v>
      </c>
      <c r="H846" s="408" t="s">
        <v>306</v>
      </c>
      <c r="I846" s="408" t="s">
        <v>306</v>
      </c>
      <c r="J846" s="408" t="s">
        <v>306</v>
      </c>
      <c r="K846" s="37"/>
      <c r="L846" s="408"/>
      <c r="M846" s="408"/>
      <c r="N846" s="408"/>
      <c r="O846" s="408"/>
      <c r="P846" s="408"/>
      <c r="Q846" s="408"/>
      <c r="R846" s="408"/>
    </row>
    <row r="847" spans="1:18" s="12" customFormat="1">
      <c r="A847" s="409"/>
      <c r="B847" s="344"/>
      <c r="C847" s="344"/>
      <c r="D847" s="344"/>
      <c r="E847" s="141"/>
      <c r="F847" s="410"/>
      <c r="G847" s="410"/>
      <c r="H847" s="410"/>
      <c r="I847" s="410"/>
      <c r="J847" s="722"/>
      <c r="K847" s="740"/>
      <c r="L847" s="410"/>
      <c r="M847" s="410"/>
      <c r="N847" s="410"/>
      <c r="O847" s="410"/>
      <c r="P847" s="410"/>
      <c r="Q847" s="410"/>
      <c r="R847" s="410"/>
    </row>
    <row r="848" spans="1:18" s="12" customFormat="1" ht="13">
      <c r="A848" s="411" t="s">
        <v>308</v>
      </c>
      <c r="B848" s="345">
        <v>9418.9</v>
      </c>
      <c r="C848" s="345">
        <v>9897.5</v>
      </c>
      <c r="D848" s="345">
        <v>11874.9</v>
      </c>
      <c r="E848" s="164"/>
      <c r="F848" s="412">
        <v>12650.1</v>
      </c>
      <c r="G848" s="412">
        <v>12667.2</v>
      </c>
      <c r="H848" s="412">
        <v>13271</v>
      </c>
      <c r="I848" s="412">
        <v>14618.4</v>
      </c>
      <c r="J848" s="720">
        <v>15465.3</v>
      </c>
      <c r="K848" s="43"/>
      <c r="L848" s="412"/>
      <c r="M848" s="412"/>
      <c r="N848" s="412"/>
      <c r="O848" s="412"/>
      <c r="P848" s="412"/>
      <c r="Q848" s="412"/>
      <c r="R848" s="412"/>
    </row>
    <row r="849" spans="1:18" s="12" customFormat="1">
      <c r="A849" s="409"/>
      <c r="B849" s="344"/>
      <c r="C849" s="344"/>
      <c r="D849" s="344"/>
      <c r="E849" s="146"/>
      <c r="F849" s="383"/>
      <c r="G849" s="383"/>
      <c r="H849" s="383"/>
      <c r="I849" s="383"/>
      <c r="J849" s="721"/>
      <c r="K849" s="333"/>
      <c r="L849" s="383"/>
      <c r="M849" s="383"/>
      <c r="N849" s="383"/>
      <c r="O849" s="383"/>
      <c r="P849" s="383"/>
      <c r="Q849" s="383"/>
      <c r="R849" s="383"/>
    </row>
    <row r="850" spans="1:18" s="12" customFormat="1" ht="13">
      <c r="A850" s="411" t="s">
        <v>309</v>
      </c>
      <c r="B850" s="345">
        <v>8219</v>
      </c>
      <c r="C850" s="345">
        <v>8879.6</v>
      </c>
      <c r="D850" s="345">
        <v>10232.1</v>
      </c>
      <c r="E850" s="164"/>
      <c r="F850" s="412">
        <v>10525.6</v>
      </c>
      <c r="G850" s="412">
        <v>10979.8</v>
      </c>
      <c r="H850" s="412">
        <v>11586.3</v>
      </c>
      <c r="I850" s="412">
        <v>12745.8</v>
      </c>
      <c r="J850" s="723">
        <v>13769.3</v>
      </c>
      <c r="K850" s="43"/>
      <c r="L850" s="412"/>
      <c r="M850" s="412"/>
      <c r="N850" s="412"/>
      <c r="O850" s="412"/>
      <c r="P850" s="412"/>
      <c r="Q850" s="412"/>
      <c r="R850" s="412"/>
    </row>
    <row r="851" spans="1:18" s="12" customFormat="1" ht="14.15" customHeight="1">
      <c r="A851" s="409"/>
      <c r="B851" s="344">
        <v>0</v>
      </c>
      <c r="C851" s="344">
        <v>0</v>
      </c>
      <c r="D851" s="344">
        <v>0</v>
      </c>
      <c r="E851" s="146"/>
      <c r="F851" s="383"/>
      <c r="G851" s="383"/>
      <c r="H851" s="383"/>
      <c r="I851" s="383"/>
      <c r="J851" s="383"/>
      <c r="K851" s="333"/>
      <c r="L851" s="383"/>
      <c r="M851" s="383"/>
      <c r="N851" s="383"/>
      <c r="O851" s="383"/>
      <c r="P851" s="383"/>
      <c r="Q851" s="383"/>
      <c r="R851" s="383"/>
    </row>
    <row r="852" spans="1:18" s="12" customFormat="1" ht="13">
      <c r="A852" s="413" t="s">
        <v>310</v>
      </c>
      <c r="B852" s="346">
        <v>5629.2</v>
      </c>
      <c r="C852" s="346">
        <v>5848.5</v>
      </c>
      <c r="D852" s="346">
        <v>6778.9</v>
      </c>
      <c r="E852" s="455"/>
      <c r="F852" s="414">
        <v>6764.4</v>
      </c>
      <c r="G852" s="414">
        <v>7049.7</v>
      </c>
      <c r="H852" s="414">
        <v>7354.8</v>
      </c>
      <c r="I852" s="414">
        <v>8231</v>
      </c>
      <c r="J852" s="414">
        <v>8842.9</v>
      </c>
      <c r="K852" s="663"/>
      <c r="L852" s="414"/>
      <c r="M852" s="414"/>
      <c r="N852" s="414"/>
      <c r="O852" s="414"/>
      <c r="P852" s="414"/>
      <c r="Q852" s="414"/>
      <c r="R852" s="414"/>
    </row>
    <row r="853" spans="1:18" s="12" customFormat="1">
      <c r="A853" s="389" t="s">
        <v>311</v>
      </c>
      <c r="B853" s="347">
        <v>2645.1</v>
      </c>
      <c r="C853" s="347">
        <v>2808.4</v>
      </c>
      <c r="D853" s="347">
        <v>3195.1</v>
      </c>
      <c r="E853" s="163"/>
      <c r="F853" s="415">
        <v>3511.7</v>
      </c>
      <c r="G853" s="415">
        <v>3658.1</v>
      </c>
      <c r="H853" s="415">
        <v>3950.7</v>
      </c>
      <c r="I853" s="415">
        <v>4266.8</v>
      </c>
      <c r="J853" s="415">
        <v>4608.2</v>
      </c>
      <c r="K853" s="120"/>
      <c r="L853" s="415"/>
      <c r="M853" s="415"/>
      <c r="N853" s="415"/>
      <c r="O853" s="415"/>
      <c r="P853" s="415"/>
      <c r="Q853" s="415"/>
      <c r="R853" s="415"/>
    </row>
    <row r="854" spans="1:18" s="12" customFormat="1" ht="13">
      <c r="A854" s="416" t="s">
        <v>312</v>
      </c>
      <c r="B854" s="344">
        <v>2645.1</v>
      </c>
      <c r="C854" s="344">
        <v>2808.4</v>
      </c>
      <c r="D854" s="344">
        <v>3195.1</v>
      </c>
      <c r="E854" s="146"/>
      <c r="F854" s="383">
        <v>3511.7</v>
      </c>
      <c r="G854" s="383">
        <v>3658.1</v>
      </c>
      <c r="H854" s="383">
        <v>3950.7</v>
      </c>
      <c r="I854" s="383">
        <v>4266.8</v>
      </c>
      <c r="J854" s="383">
        <v>4608.2</v>
      </c>
      <c r="K854" s="44"/>
      <c r="L854" s="383"/>
      <c r="M854" s="383"/>
      <c r="N854" s="383"/>
      <c r="O854" s="383"/>
      <c r="P854" s="383"/>
      <c r="Q854" s="383"/>
      <c r="R854" s="383"/>
    </row>
    <row r="855" spans="1:18" s="12" customFormat="1" ht="13">
      <c r="A855" s="416" t="s">
        <v>464</v>
      </c>
      <c r="B855" s="344" t="s">
        <v>320</v>
      </c>
      <c r="C855" s="344" t="s">
        <v>320</v>
      </c>
      <c r="D855" s="344" t="s">
        <v>320</v>
      </c>
      <c r="E855" s="146"/>
      <c r="F855" s="383" t="s">
        <v>320</v>
      </c>
      <c r="G855" s="383" t="s">
        <v>320</v>
      </c>
      <c r="H855" s="383" t="s">
        <v>320</v>
      </c>
      <c r="I855" s="383" t="s">
        <v>320</v>
      </c>
      <c r="J855" s="383" t="s">
        <v>320</v>
      </c>
      <c r="K855" s="44"/>
      <c r="L855" s="383"/>
      <c r="M855" s="383"/>
      <c r="N855" s="383"/>
      <c r="O855" s="383"/>
      <c r="P855" s="383"/>
      <c r="Q855" s="383"/>
      <c r="R855" s="383"/>
    </row>
    <row r="856" spans="1:18" s="12" customFormat="1" ht="13">
      <c r="A856" s="416" t="s">
        <v>465</v>
      </c>
      <c r="B856" s="344" t="s">
        <v>320</v>
      </c>
      <c r="C856" s="344" t="s">
        <v>320</v>
      </c>
      <c r="D856" s="344" t="s">
        <v>320</v>
      </c>
      <c r="E856" s="146"/>
      <c r="F856" s="383" t="s">
        <v>320</v>
      </c>
      <c r="G856" s="383" t="s">
        <v>320</v>
      </c>
      <c r="H856" s="383" t="s">
        <v>320</v>
      </c>
      <c r="I856" s="383" t="s">
        <v>320</v>
      </c>
      <c r="J856" s="383" t="s">
        <v>320</v>
      </c>
      <c r="K856" s="44"/>
      <c r="L856" s="383"/>
      <c r="M856" s="383"/>
      <c r="N856" s="383"/>
      <c r="O856" s="383"/>
      <c r="P856" s="383"/>
      <c r="Q856" s="383"/>
      <c r="R856" s="383"/>
    </row>
    <row r="857" spans="1:18" s="12" customFormat="1">
      <c r="A857" s="409" t="s">
        <v>313</v>
      </c>
      <c r="B857" s="344">
        <v>2739.3</v>
      </c>
      <c r="C857" s="344">
        <v>2755.1</v>
      </c>
      <c r="D857" s="344">
        <v>3353.9</v>
      </c>
      <c r="E857" s="146"/>
      <c r="F857" s="383">
        <v>2966.5</v>
      </c>
      <c r="G857" s="383">
        <v>3085.4</v>
      </c>
      <c r="H857" s="383">
        <v>3076.7</v>
      </c>
      <c r="I857" s="383">
        <v>3614.4</v>
      </c>
      <c r="J857" s="383">
        <v>3860.5</v>
      </c>
      <c r="K857" s="44"/>
      <c r="L857" s="383"/>
      <c r="M857" s="383"/>
      <c r="N857" s="383"/>
      <c r="O857" s="383"/>
      <c r="P857" s="383"/>
      <c r="Q857" s="383"/>
      <c r="R857" s="383"/>
    </row>
    <row r="858" spans="1:18" s="12" customFormat="1" ht="13">
      <c r="A858" s="416" t="s">
        <v>314</v>
      </c>
      <c r="B858" s="344">
        <v>1740.5</v>
      </c>
      <c r="C858" s="344">
        <v>2060.5</v>
      </c>
      <c r="D858" s="344">
        <v>2522.4</v>
      </c>
      <c r="E858" s="146"/>
      <c r="F858" s="383">
        <v>2793.2</v>
      </c>
      <c r="G858" s="383">
        <v>2917.8</v>
      </c>
      <c r="H858" s="383">
        <v>2923.7</v>
      </c>
      <c r="I858" s="383">
        <v>3192.4</v>
      </c>
      <c r="J858" s="383">
        <v>3456.7</v>
      </c>
      <c r="K858" s="44"/>
      <c r="L858" s="383"/>
      <c r="M858" s="383"/>
      <c r="N858" s="383"/>
      <c r="O858" s="383"/>
      <c r="P858" s="383"/>
      <c r="Q858" s="383"/>
      <c r="R858" s="383"/>
    </row>
    <row r="859" spans="1:18" s="12" customFormat="1" ht="13">
      <c r="A859" s="416" t="s">
        <v>315</v>
      </c>
      <c r="B859" s="344">
        <v>981.1</v>
      </c>
      <c r="C859" s="344">
        <v>666.7</v>
      </c>
      <c r="D859" s="344">
        <v>794.2</v>
      </c>
      <c r="E859" s="146"/>
      <c r="F859" s="383">
        <v>129.9</v>
      </c>
      <c r="G859" s="383">
        <v>120.5</v>
      </c>
      <c r="H859" s="383">
        <v>102</v>
      </c>
      <c r="I859" s="383">
        <v>366.9</v>
      </c>
      <c r="J859" s="383">
        <v>344.2</v>
      </c>
      <c r="K859" s="44"/>
      <c r="L859" s="383"/>
      <c r="M859" s="383"/>
      <c r="N859" s="383"/>
      <c r="O859" s="383"/>
      <c r="P859" s="383"/>
      <c r="Q859" s="383"/>
      <c r="R859" s="383"/>
    </row>
    <row r="860" spans="1:18" s="12" customFormat="1" ht="13">
      <c r="A860" s="416" t="s">
        <v>316</v>
      </c>
      <c r="B860" s="344">
        <v>11.4</v>
      </c>
      <c r="C860" s="344">
        <v>18.600000000000001</v>
      </c>
      <c r="D860" s="344">
        <v>22.4</v>
      </c>
      <c r="E860" s="456"/>
      <c r="F860" s="417">
        <v>26</v>
      </c>
      <c r="G860" s="417">
        <v>28.2</v>
      </c>
      <c r="H860" s="417">
        <v>30.6</v>
      </c>
      <c r="I860" s="417">
        <v>33.1</v>
      </c>
      <c r="J860" s="417">
        <v>35.700000000000003</v>
      </c>
      <c r="K860" s="59"/>
      <c r="L860" s="417"/>
      <c r="M860" s="417"/>
      <c r="N860" s="417"/>
      <c r="O860" s="417"/>
      <c r="P860" s="417"/>
      <c r="Q860" s="417"/>
      <c r="R860" s="417"/>
    </row>
    <row r="861" spans="1:18" s="12" customFormat="1" ht="13">
      <c r="A861" s="416" t="s">
        <v>317</v>
      </c>
      <c r="B861" s="344">
        <v>6.3</v>
      </c>
      <c r="C861" s="344">
        <v>9.1999999999999993</v>
      </c>
      <c r="D861" s="344">
        <v>14.9</v>
      </c>
      <c r="E861" s="456"/>
      <c r="F861" s="417">
        <v>17.399999999999999</v>
      </c>
      <c r="G861" s="417">
        <v>18.8</v>
      </c>
      <c r="H861" s="417">
        <v>20.399999999999999</v>
      </c>
      <c r="I861" s="417">
        <v>22</v>
      </c>
      <c r="J861" s="417">
        <v>23.8</v>
      </c>
      <c r="K861" s="59"/>
      <c r="L861" s="417"/>
      <c r="M861" s="417"/>
      <c r="N861" s="417"/>
      <c r="O861" s="417"/>
      <c r="P861" s="417"/>
      <c r="Q861" s="417"/>
      <c r="R861" s="417"/>
    </row>
    <row r="862" spans="1:18" s="12" customFormat="1">
      <c r="A862" s="409" t="s">
        <v>318</v>
      </c>
      <c r="B862" s="344">
        <v>244.8</v>
      </c>
      <c r="C862" s="344">
        <v>285</v>
      </c>
      <c r="D862" s="344">
        <v>229.9</v>
      </c>
      <c r="E862" s="456"/>
      <c r="F862" s="417">
        <v>286.2</v>
      </c>
      <c r="G862" s="417">
        <v>306.2</v>
      </c>
      <c r="H862" s="417">
        <v>327.3</v>
      </c>
      <c r="I862" s="417">
        <v>349.8</v>
      </c>
      <c r="J862" s="417">
        <v>374.3</v>
      </c>
      <c r="K862" s="59"/>
      <c r="L862" s="417"/>
      <c r="M862" s="417"/>
      <c r="N862" s="417"/>
      <c r="O862" s="417"/>
      <c r="P862" s="417"/>
      <c r="Q862" s="417"/>
      <c r="R862" s="417"/>
    </row>
    <row r="863" spans="1:18" s="12" customFormat="1" ht="13">
      <c r="A863" s="416" t="s">
        <v>319</v>
      </c>
      <c r="B863" s="344">
        <v>13.3</v>
      </c>
      <c r="C863" s="344" t="s">
        <v>320</v>
      </c>
      <c r="D863" s="344" t="s">
        <v>320</v>
      </c>
      <c r="E863" s="456"/>
      <c r="F863" s="417" t="s">
        <v>320</v>
      </c>
      <c r="G863" s="417" t="s">
        <v>320</v>
      </c>
      <c r="H863" s="417" t="s">
        <v>320</v>
      </c>
      <c r="I863" s="417" t="s">
        <v>320</v>
      </c>
      <c r="J863" s="417" t="s">
        <v>320</v>
      </c>
      <c r="K863" s="59"/>
      <c r="L863" s="417"/>
      <c r="M863" s="417"/>
      <c r="N863" s="417"/>
      <c r="O863" s="417"/>
      <c r="P863" s="417"/>
      <c r="Q863" s="417"/>
      <c r="R863" s="417"/>
    </row>
    <row r="864" spans="1:18" s="12" customFormat="1" ht="13">
      <c r="A864" s="416" t="s">
        <v>321</v>
      </c>
      <c r="B864" s="344">
        <v>163.19999999999999</v>
      </c>
      <c r="C864" s="344">
        <v>244.5</v>
      </c>
      <c r="D864" s="344">
        <v>186.1</v>
      </c>
      <c r="E864" s="456"/>
      <c r="F864" s="417">
        <v>232.7</v>
      </c>
      <c r="G864" s="417">
        <v>252.6</v>
      </c>
      <c r="H864" s="417">
        <v>273.60000000000002</v>
      </c>
      <c r="I864" s="417">
        <v>295.60000000000002</v>
      </c>
      <c r="J864" s="417">
        <v>319.5</v>
      </c>
      <c r="K864" s="59"/>
      <c r="L864" s="417"/>
      <c r="M864" s="417"/>
      <c r="N864" s="417"/>
      <c r="O864" s="417"/>
      <c r="P864" s="417"/>
      <c r="Q864" s="417"/>
      <c r="R864" s="417"/>
    </row>
    <row r="865" spans="1:18" s="12" customFormat="1" ht="13">
      <c r="A865" s="416" t="s">
        <v>323</v>
      </c>
      <c r="B865" s="344">
        <v>67.400000000000006</v>
      </c>
      <c r="C865" s="344">
        <v>38.5</v>
      </c>
      <c r="D865" s="344">
        <v>43.1</v>
      </c>
      <c r="E865" s="456"/>
      <c r="F865" s="417">
        <v>52.7</v>
      </c>
      <c r="G865" s="417">
        <v>52.7</v>
      </c>
      <c r="H865" s="417">
        <v>52.7</v>
      </c>
      <c r="I865" s="417">
        <v>52.7</v>
      </c>
      <c r="J865" s="417">
        <v>52.7</v>
      </c>
      <c r="K865" s="59"/>
      <c r="L865" s="417"/>
      <c r="M865" s="417"/>
      <c r="N865" s="417"/>
      <c r="O865" s="417"/>
      <c r="P865" s="417"/>
      <c r="Q865" s="417"/>
      <c r="R865" s="417"/>
    </row>
    <row r="866" spans="1:18" s="12" customFormat="1" ht="13">
      <c r="A866" s="416" t="s">
        <v>325</v>
      </c>
      <c r="B866" s="344">
        <v>0.9</v>
      </c>
      <c r="C866" s="344">
        <v>2</v>
      </c>
      <c r="D866" s="344">
        <v>0.7</v>
      </c>
      <c r="E866" s="456"/>
      <c r="F866" s="417">
        <v>0.8</v>
      </c>
      <c r="G866" s="417">
        <v>0.9</v>
      </c>
      <c r="H866" s="417">
        <v>1</v>
      </c>
      <c r="I866" s="417">
        <v>1.5</v>
      </c>
      <c r="J866" s="417">
        <v>2</v>
      </c>
      <c r="K866" s="59"/>
      <c r="L866" s="417"/>
      <c r="M866" s="417"/>
      <c r="N866" s="417"/>
      <c r="O866" s="417"/>
      <c r="P866" s="417"/>
      <c r="Q866" s="417"/>
      <c r="R866" s="417"/>
    </row>
    <row r="867" spans="1:18" s="12" customFormat="1">
      <c r="A867" s="409"/>
      <c r="B867" s="344">
        <v>0</v>
      </c>
      <c r="C867" s="344">
        <v>0</v>
      </c>
      <c r="D867" s="344">
        <v>0</v>
      </c>
      <c r="E867" s="146"/>
      <c r="F867" s="383"/>
      <c r="G867" s="383"/>
      <c r="H867" s="383"/>
      <c r="I867" s="383"/>
      <c r="J867" s="383"/>
      <c r="K867" s="44"/>
      <c r="L867" s="383"/>
      <c r="M867" s="383"/>
      <c r="N867" s="383"/>
      <c r="O867" s="383"/>
      <c r="P867" s="383"/>
      <c r="Q867" s="383"/>
      <c r="R867" s="383"/>
    </row>
    <row r="868" spans="1:18" s="12" customFormat="1" ht="13">
      <c r="A868" s="411" t="s">
        <v>326</v>
      </c>
      <c r="B868" s="345">
        <v>3.7</v>
      </c>
      <c r="C868" s="345">
        <v>6.4</v>
      </c>
      <c r="D868" s="345">
        <v>14.6</v>
      </c>
      <c r="E868" s="164"/>
      <c r="F868" s="412">
        <v>17</v>
      </c>
      <c r="G868" s="412">
        <v>18.399999999999999</v>
      </c>
      <c r="H868" s="412">
        <v>19.899999999999999</v>
      </c>
      <c r="I868" s="412">
        <v>21.5</v>
      </c>
      <c r="J868" s="412">
        <v>23.3</v>
      </c>
      <c r="K868" s="43"/>
      <c r="L868" s="412"/>
      <c r="M868" s="412"/>
      <c r="N868" s="412"/>
      <c r="O868" s="412"/>
      <c r="P868" s="412"/>
      <c r="Q868" s="412"/>
      <c r="R868" s="412"/>
    </row>
    <row r="869" spans="1:18" s="12" customFormat="1">
      <c r="A869" s="409"/>
      <c r="B869" s="344">
        <v>0</v>
      </c>
      <c r="C869" s="344">
        <v>0</v>
      </c>
      <c r="D869" s="344">
        <v>0</v>
      </c>
      <c r="E869" s="146"/>
      <c r="F869" s="383">
        <v>0</v>
      </c>
      <c r="G869" s="383">
        <v>0</v>
      </c>
      <c r="H869" s="383">
        <v>0</v>
      </c>
      <c r="I869" s="383">
        <v>0</v>
      </c>
      <c r="J869" s="383">
        <v>0</v>
      </c>
      <c r="K869" s="333"/>
      <c r="L869" s="383"/>
      <c r="M869" s="383"/>
      <c r="N869" s="383"/>
      <c r="O869" s="383"/>
      <c r="P869" s="383"/>
      <c r="Q869" s="383"/>
      <c r="R869" s="383"/>
    </row>
    <row r="870" spans="1:18" s="12" customFormat="1" ht="13">
      <c r="A870" s="411" t="s">
        <v>328</v>
      </c>
      <c r="B870" s="345">
        <v>2183.1</v>
      </c>
      <c r="C870" s="345">
        <v>2549.1999999999998</v>
      </c>
      <c r="D870" s="345">
        <v>2883.6</v>
      </c>
      <c r="E870" s="164"/>
      <c r="F870" s="412">
        <v>3137.4</v>
      </c>
      <c r="G870" s="412">
        <v>3275.1</v>
      </c>
      <c r="H870" s="412">
        <v>3544.7</v>
      </c>
      <c r="I870" s="412">
        <v>3794.7</v>
      </c>
      <c r="J870" s="412">
        <v>4170.1000000000004</v>
      </c>
      <c r="K870" s="43"/>
      <c r="L870" s="412"/>
      <c r="M870" s="412"/>
      <c r="N870" s="412"/>
      <c r="O870" s="412"/>
      <c r="P870" s="412"/>
      <c r="Q870" s="412"/>
      <c r="R870" s="412"/>
    </row>
    <row r="871" spans="1:18" s="12" customFormat="1">
      <c r="A871" s="409" t="s">
        <v>442</v>
      </c>
      <c r="B871" s="344">
        <v>1162.2</v>
      </c>
      <c r="C871" s="344">
        <v>1563.4</v>
      </c>
      <c r="D871" s="344">
        <v>1806</v>
      </c>
      <c r="E871" s="146"/>
      <c r="F871" s="383">
        <v>1876.7</v>
      </c>
      <c r="G871" s="383">
        <v>1952.9</v>
      </c>
      <c r="H871" s="383">
        <v>2124.4</v>
      </c>
      <c r="I871" s="383">
        <v>2261.1999999999998</v>
      </c>
      <c r="J871" s="383">
        <v>2443.1999999999998</v>
      </c>
      <c r="K871" s="44"/>
      <c r="L871" s="383"/>
      <c r="M871" s="383"/>
      <c r="N871" s="383"/>
      <c r="O871" s="383"/>
      <c r="P871" s="383"/>
      <c r="Q871" s="383"/>
      <c r="R871" s="383"/>
    </row>
    <row r="872" spans="1:18" s="12" customFormat="1" ht="12" customHeight="1">
      <c r="A872" s="416" t="s">
        <v>443</v>
      </c>
      <c r="B872" s="344">
        <v>1092.0999999999999</v>
      </c>
      <c r="C872" s="344">
        <v>1496.1</v>
      </c>
      <c r="D872" s="344">
        <v>1668.8</v>
      </c>
      <c r="E872" s="146"/>
      <c r="F872" s="383">
        <v>1759</v>
      </c>
      <c r="G872" s="383">
        <v>1833.8</v>
      </c>
      <c r="H872" s="383">
        <v>2003.9</v>
      </c>
      <c r="I872" s="383">
        <v>2139.4</v>
      </c>
      <c r="J872" s="383">
        <v>2320</v>
      </c>
      <c r="K872" s="44"/>
      <c r="L872" s="383"/>
      <c r="M872" s="383"/>
      <c r="N872" s="383"/>
      <c r="O872" s="383"/>
      <c r="P872" s="383"/>
      <c r="Q872" s="383"/>
      <c r="R872" s="383"/>
    </row>
    <row r="873" spans="1:18" s="12" customFormat="1">
      <c r="A873" s="409" t="s">
        <v>458</v>
      </c>
      <c r="B873" s="344">
        <v>70.2</v>
      </c>
      <c r="C873" s="344">
        <v>67.3</v>
      </c>
      <c r="D873" s="344">
        <v>137.30000000000001</v>
      </c>
      <c r="E873" s="456"/>
      <c r="F873" s="417">
        <v>117.8</v>
      </c>
      <c r="G873" s="417">
        <v>119.1</v>
      </c>
      <c r="H873" s="417">
        <v>120.5</v>
      </c>
      <c r="I873" s="417">
        <v>121.8</v>
      </c>
      <c r="J873" s="417">
        <v>123.2</v>
      </c>
      <c r="K873" s="59"/>
      <c r="L873" s="417"/>
      <c r="M873" s="417"/>
      <c r="N873" s="417"/>
      <c r="O873" s="417"/>
      <c r="P873" s="417"/>
      <c r="Q873" s="417"/>
      <c r="R873" s="417"/>
    </row>
    <row r="874" spans="1:18" s="12" customFormat="1" ht="13">
      <c r="A874" s="416" t="s">
        <v>337</v>
      </c>
      <c r="B874" s="344">
        <v>70.2</v>
      </c>
      <c r="C874" s="344">
        <v>67.3</v>
      </c>
      <c r="D874" s="344">
        <v>137.30000000000001</v>
      </c>
      <c r="E874" s="146"/>
      <c r="F874" s="383">
        <v>117.8</v>
      </c>
      <c r="G874" s="383">
        <v>119.1</v>
      </c>
      <c r="H874" s="383">
        <v>120.5</v>
      </c>
      <c r="I874" s="383">
        <v>121.8</v>
      </c>
      <c r="J874" s="383">
        <v>123.2</v>
      </c>
      <c r="K874" s="44"/>
      <c r="L874" s="383"/>
      <c r="M874" s="383"/>
      <c r="N874" s="383"/>
      <c r="O874" s="383"/>
      <c r="P874" s="383"/>
      <c r="Q874" s="383"/>
      <c r="R874" s="383"/>
    </row>
    <row r="875" spans="1:18" s="12" customFormat="1">
      <c r="A875" s="409" t="s">
        <v>338</v>
      </c>
      <c r="B875" s="344">
        <v>855.3</v>
      </c>
      <c r="C875" s="344">
        <v>814.4</v>
      </c>
      <c r="D875" s="344">
        <v>889.1</v>
      </c>
      <c r="E875" s="146"/>
      <c r="F875" s="383">
        <v>1051.5</v>
      </c>
      <c r="G875" s="383">
        <v>1086.9000000000001</v>
      </c>
      <c r="H875" s="383">
        <v>1177.5</v>
      </c>
      <c r="I875" s="383">
        <v>1271.9000000000001</v>
      </c>
      <c r="J875" s="383">
        <v>1425</v>
      </c>
      <c r="K875" s="44"/>
      <c r="L875" s="383"/>
      <c r="M875" s="383"/>
      <c r="N875" s="383"/>
      <c r="O875" s="383"/>
      <c r="P875" s="383"/>
      <c r="Q875" s="383"/>
      <c r="R875" s="383"/>
    </row>
    <row r="876" spans="1:18" s="12" customFormat="1" ht="13">
      <c r="A876" s="416" t="s">
        <v>339</v>
      </c>
      <c r="B876" s="344">
        <v>560.5</v>
      </c>
      <c r="C876" s="344">
        <v>541.9</v>
      </c>
      <c r="D876" s="344">
        <v>638.6</v>
      </c>
      <c r="E876" s="456"/>
      <c r="F876" s="417">
        <v>734.8</v>
      </c>
      <c r="G876" s="417">
        <v>743.1</v>
      </c>
      <c r="H876" s="417">
        <v>805.1</v>
      </c>
      <c r="I876" s="417">
        <v>869.6</v>
      </c>
      <c r="J876" s="417">
        <v>990.1</v>
      </c>
      <c r="K876" s="59"/>
      <c r="L876" s="417"/>
      <c r="M876" s="417"/>
      <c r="N876" s="417"/>
      <c r="O876" s="417"/>
      <c r="P876" s="417"/>
      <c r="Q876" s="417"/>
      <c r="R876" s="417"/>
    </row>
    <row r="877" spans="1:18" s="12" customFormat="1" ht="13">
      <c r="A877" s="416" t="s">
        <v>340</v>
      </c>
      <c r="B877" s="344">
        <v>294.8</v>
      </c>
      <c r="C877" s="344">
        <v>272.5</v>
      </c>
      <c r="D877" s="344">
        <v>250.6</v>
      </c>
      <c r="E877" s="146"/>
      <c r="F877" s="383">
        <v>316.7</v>
      </c>
      <c r="G877" s="383">
        <v>343.7</v>
      </c>
      <c r="H877" s="383">
        <v>372.4</v>
      </c>
      <c r="I877" s="383">
        <v>402.3</v>
      </c>
      <c r="J877" s="383">
        <v>434.9</v>
      </c>
      <c r="K877" s="44"/>
      <c r="L877" s="383"/>
      <c r="M877" s="383"/>
      <c r="N877" s="383"/>
      <c r="O877" s="383"/>
      <c r="P877" s="383"/>
      <c r="Q877" s="383"/>
      <c r="R877" s="383"/>
    </row>
    <row r="878" spans="1:18" s="12" customFormat="1">
      <c r="A878" s="409" t="s">
        <v>342</v>
      </c>
      <c r="B878" s="344">
        <v>149.9</v>
      </c>
      <c r="C878" s="344">
        <v>159.19999999999999</v>
      </c>
      <c r="D878" s="344">
        <v>176.7</v>
      </c>
      <c r="E878" s="146"/>
      <c r="F878" s="383">
        <v>198.2</v>
      </c>
      <c r="G878" s="383">
        <v>224.2</v>
      </c>
      <c r="H878" s="383">
        <v>231.4</v>
      </c>
      <c r="I878" s="383">
        <v>249.9</v>
      </c>
      <c r="J878" s="383">
        <v>289.89999999999998</v>
      </c>
      <c r="K878" s="44"/>
      <c r="L878" s="383"/>
      <c r="M878" s="383"/>
      <c r="N878" s="383"/>
      <c r="O878" s="383"/>
      <c r="P878" s="383"/>
      <c r="Q878" s="383"/>
      <c r="R878" s="383"/>
    </row>
    <row r="879" spans="1:18" s="12" customFormat="1" ht="13">
      <c r="A879" s="416" t="s">
        <v>343</v>
      </c>
      <c r="B879" s="344">
        <v>9.5</v>
      </c>
      <c r="C879" s="344">
        <v>8.8000000000000007</v>
      </c>
      <c r="D879" s="344">
        <v>12.8</v>
      </c>
      <c r="E879" s="146"/>
      <c r="F879" s="383">
        <v>14.9</v>
      </c>
      <c r="G879" s="383">
        <v>16.100000000000001</v>
      </c>
      <c r="H879" s="383">
        <v>17.5</v>
      </c>
      <c r="I879" s="383">
        <v>18.899999999999999</v>
      </c>
      <c r="J879" s="383">
        <v>20.399999999999999</v>
      </c>
      <c r="K879" s="44"/>
      <c r="L879" s="383"/>
      <c r="M879" s="383"/>
      <c r="N879" s="383"/>
      <c r="O879" s="383"/>
      <c r="P879" s="383"/>
      <c r="Q879" s="383"/>
      <c r="R879" s="383"/>
    </row>
    <row r="880" spans="1:18" s="12" customFormat="1" ht="13">
      <c r="A880" s="416" t="s">
        <v>344</v>
      </c>
      <c r="B880" s="344">
        <v>133.9</v>
      </c>
      <c r="C880" s="344">
        <v>144.6</v>
      </c>
      <c r="D880" s="344">
        <v>158.1</v>
      </c>
      <c r="E880" s="456"/>
      <c r="F880" s="417">
        <v>176.5</v>
      </c>
      <c r="G880" s="417">
        <v>200.7</v>
      </c>
      <c r="H880" s="417">
        <v>205.9</v>
      </c>
      <c r="I880" s="417">
        <v>222.4</v>
      </c>
      <c r="J880" s="417">
        <v>260.2</v>
      </c>
      <c r="K880" s="59"/>
      <c r="L880" s="417"/>
      <c r="M880" s="417"/>
      <c r="N880" s="417"/>
      <c r="O880" s="417"/>
      <c r="P880" s="417"/>
      <c r="Q880" s="417"/>
      <c r="R880" s="417"/>
    </row>
    <row r="881" spans="1:18" s="12" customFormat="1" ht="13">
      <c r="A881" s="416" t="s">
        <v>345</v>
      </c>
      <c r="B881" s="344">
        <v>6.5</v>
      </c>
      <c r="C881" s="344">
        <v>5.9</v>
      </c>
      <c r="D881" s="344">
        <v>5.8</v>
      </c>
      <c r="E881" s="146"/>
      <c r="F881" s="383">
        <v>6.8</v>
      </c>
      <c r="G881" s="383">
        <v>7.4</v>
      </c>
      <c r="H881" s="383">
        <v>8</v>
      </c>
      <c r="I881" s="383">
        <v>8.6</v>
      </c>
      <c r="J881" s="383">
        <v>9.3000000000000007</v>
      </c>
      <c r="K881" s="44"/>
      <c r="L881" s="383"/>
      <c r="M881" s="383"/>
      <c r="N881" s="383"/>
      <c r="O881" s="383"/>
      <c r="P881" s="383"/>
      <c r="Q881" s="383"/>
      <c r="R881" s="383"/>
    </row>
    <row r="882" spans="1:18" s="12" customFormat="1">
      <c r="A882" s="409" t="s">
        <v>346</v>
      </c>
      <c r="B882" s="344">
        <v>10.7</v>
      </c>
      <c r="C882" s="344">
        <v>12.3</v>
      </c>
      <c r="D882" s="344">
        <v>9.1999999999999993</v>
      </c>
      <c r="E882" s="146"/>
      <c r="F882" s="383">
        <v>8.1</v>
      </c>
      <c r="G882" s="383">
        <v>8.1</v>
      </c>
      <c r="H882" s="383">
        <v>8.1</v>
      </c>
      <c r="I882" s="383">
        <v>8.1</v>
      </c>
      <c r="J882" s="383">
        <v>8.1</v>
      </c>
      <c r="K882" s="44"/>
      <c r="L882" s="383"/>
      <c r="M882" s="383"/>
      <c r="N882" s="383"/>
      <c r="O882" s="383"/>
      <c r="P882" s="383"/>
      <c r="Q882" s="383"/>
      <c r="R882" s="383"/>
    </row>
    <row r="883" spans="1:18" s="12" customFormat="1" ht="13">
      <c r="A883" s="416" t="s">
        <v>347</v>
      </c>
      <c r="B883" s="344">
        <v>6.7</v>
      </c>
      <c r="C883" s="344">
        <v>7.3</v>
      </c>
      <c r="D883" s="344">
        <v>8.1999999999999993</v>
      </c>
      <c r="E883" s="146"/>
      <c r="F883" s="383">
        <v>7.2</v>
      </c>
      <c r="G883" s="383">
        <v>7.2</v>
      </c>
      <c r="H883" s="383">
        <v>7.2</v>
      </c>
      <c r="I883" s="383">
        <v>7.2</v>
      </c>
      <c r="J883" s="383">
        <v>7.2</v>
      </c>
      <c r="K883" s="44"/>
      <c r="L883" s="383"/>
      <c r="M883" s="383"/>
      <c r="N883" s="383"/>
      <c r="O883" s="383"/>
      <c r="P883" s="383"/>
      <c r="Q883" s="383"/>
      <c r="R883" s="383"/>
    </row>
    <row r="884" spans="1:18" s="12" customFormat="1" ht="13">
      <c r="A884" s="416" t="s">
        <v>348</v>
      </c>
      <c r="B884" s="344">
        <v>3.9</v>
      </c>
      <c r="C884" s="344">
        <v>5</v>
      </c>
      <c r="D884" s="344">
        <v>1</v>
      </c>
      <c r="E884" s="146"/>
      <c r="F884" s="383">
        <v>0.9</v>
      </c>
      <c r="G884" s="383">
        <v>0.9</v>
      </c>
      <c r="H884" s="383">
        <v>0.9</v>
      </c>
      <c r="I884" s="383">
        <v>0.9</v>
      </c>
      <c r="J884" s="383">
        <v>0.9</v>
      </c>
      <c r="K884" s="44"/>
      <c r="L884" s="383"/>
      <c r="M884" s="383"/>
      <c r="N884" s="383"/>
      <c r="O884" s="383"/>
      <c r="P884" s="383"/>
      <c r="Q884" s="383"/>
      <c r="R884" s="383"/>
    </row>
    <row r="885" spans="1:18" s="12" customFormat="1">
      <c r="A885" s="409" t="s">
        <v>359</v>
      </c>
      <c r="B885" s="344">
        <v>5</v>
      </c>
      <c r="C885" s="344">
        <v>0</v>
      </c>
      <c r="D885" s="344">
        <v>2.5</v>
      </c>
      <c r="E885" s="456"/>
      <c r="F885" s="417">
        <v>2.9</v>
      </c>
      <c r="G885" s="417">
        <v>3.1</v>
      </c>
      <c r="H885" s="417">
        <v>3.4</v>
      </c>
      <c r="I885" s="417">
        <v>3.7</v>
      </c>
      <c r="J885" s="417">
        <v>3.9</v>
      </c>
      <c r="K885" s="59"/>
      <c r="L885" s="417"/>
      <c r="M885" s="417"/>
      <c r="N885" s="417"/>
      <c r="O885" s="417"/>
      <c r="P885" s="417"/>
      <c r="Q885" s="417"/>
      <c r="R885" s="417"/>
    </row>
    <row r="886" spans="1:18" s="12" customFormat="1" ht="13">
      <c r="A886" s="416" t="s">
        <v>360</v>
      </c>
      <c r="B886" s="344">
        <v>5</v>
      </c>
      <c r="C886" s="344">
        <v>0</v>
      </c>
      <c r="D886" s="344">
        <v>2.5</v>
      </c>
      <c r="E886" s="146"/>
      <c r="F886" s="383">
        <v>2.9</v>
      </c>
      <c r="G886" s="383">
        <v>3.1</v>
      </c>
      <c r="H886" s="383">
        <v>3.4</v>
      </c>
      <c r="I886" s="383">
        <v>3.7</v>
      </c>
      <c r="J886" s="383">
        <v>3.9</v>
      </c>
      <c r="K886" s="44"/>
      <c r="L886" s="383"/>
      <c r="M886" s="383"/>
      <c r="N886" s="383"/>
      <c r="O886" s="383"/>
      <c r="P886" s="383"/>
      <c r="Q886" s="383"/>
      <c r="R886" s="383"/>
    </row>
    <row r="887" spans="1:18" s="12" customFormat="1">
      <c r="A887" s="409"/>
      <c r="B887" s="344"/>
      <c r="C887" s="344"/>
      <c r="D887" s="344"/>
      <c r="E887" s="146"/>
      <c r="F887" s="383"/>
      <c r="G887" s="383"/>
      <c r="H887" s="383"/>
      <c r="I887" s="383"/>
      <c r="J887" s="383"/>
      <c r="K887" s="724"/>
      <c r="L887" s="383"/>
      <c r="M887" s="383"/>
      <c r="N887" s="383"/>
      <c r="O887" s="383"/>
      <c r="P887" s="383"/>
      <c r="Q887" s="383"/>
      <c r="R887" s="383"/>
    </row>
    <row r="888" spans="1:18" s="12" customFormat="1" ht="13">
      <c r="A888" s="411" t="s">
        <v>466</v>
      </c>
      <c r="B888" s="345">
        <v>402.9</v>
      </c>
      <c r="C888" s="345">
        <v>475.5</v>
      </c>
      <c r="D888" s="345">
        <v>555</v>
      </c>
      <c r="E888" s="164"/>
      <c r="F888" s="412">
        <v>606.79999999999995</v>
      </c>
      <c r="G888" s="412">
        <v>636.6</v>
      </c>
      <c r="H888" s="412">
        <v>666.9</v>
      </c>
      <c r="I888" s="412">
        <v>698.5</v>
      </c>
      <c r="J888" s="412">
        <v>733</v>
      </c>
      <c r="K888" s="43"/>
      <c r="L888" s="412"/>
      <c r="M888" s="412"/>
      <c r="N888" s="412"/>
      <c r="O888" s="412"/>
      <c r="P888" s="412"/>
      <c r="Q888" s="412"/>
      <c r="R888" s="412"/>
    </row>
    <row r="889" spans="1:18" s="12" customFormat="1">
      <c r="A889" s="409" t="s">
        <v>444</v>
      </c>
      <c r="B889" s="344">
        <v>223</v>
      </c>
      <c r="C889" s="344">
        <v>263.89999999999998</v>
      </c>
      <c r="D889" s="344">
        <v>280.5</v>
      </c>
      <c r="E889" s="456"/>
      <c r="F889" s="417">
        <v>332.3</v>
      </c>
      <c r="G889" s="417">
        <v>362.1</v>
      </c>
      <c r="H889" s="417">
        <v>392.4</v>
      </c>
      <c r="I889" s="417">
        <v>424</v>
      </c>
      <c r="J889" s="417">
        <v>458.5</v>
      </c>
      <c r="K889" s="59"/>
      <c r="L889" s="417"/>
      <c r="M889" s="417"/>
      <c r="N889" s="417"/>
      <c r="O889" s="417"/>
      <c r="P889" s="417"/>
      <c r="Q889" s="417"/>
      <c r="R889" s="417"/>
    </row>
    <row r="890" spans="1:18" s="12" customFormat="1" ht="13">
      <c r="A890" s="416" t="s">
        <v>363</v>
      </c>
      <c r="B890" s="344">
        <v>223</v>
      </c>
      <c r="C890" s="344">
        <v>257.2</v>
      </c>
      <c r="D890" s="344">
        <v>273.2</v>
      </c>
      <c r="E890" s="146"/>
      <c r="F890" s="383">
        <v>328.3</v>
      </c>
      <c r="G890" s="383">
        <v>357.2</v>
      </c>
      <c r="H890" s="383">
        <v>386.8</v>
      </c>
      <c r="I890" s="383">
        <v>417.6</v>
      </c>
      <c r="J890" s="383">
        <v>451.2</v>
      </c>
      <c r="K890" s="44"/>
      <c r="L890" s="383"/>
      <c r="M890" s="383"/>
      <c r="N890" s="383"/>
      <c r="O890" s="383"/>
      <c r="P890" s="383"/>
      <c r="Q890" s="383"/>
      <c r="R890" s="383"/>
    </row>
    <row r="891" spans="1:18" s="12" customFormat="1" ht="13">
      <c r="A891" s="416" t="s">
        <v>364</v>
      </c>
      <c r="B891" s="344" t="s">
        <v>320</v>
      </c>
      <c r="C891" s="344">
        <v>6.7</v>
      </c>
      <c r="D891" s="344">
        <v>7.3</v>
      </c>
      <c r="E891" s="146"/>
      <c r="F891" s="383">
        <v>4.0999999999999996</v>
      </c>
      <c r="G891" s="383">
        <v>4.8</v>
      </c>
      <c r="H891" s="383">
        <v>5.6</v>
      </c>
      <c r="I891" s="383">
        <v>6.4</v>
      </c>
      <c r="J891" s="383">
        <v>7.3</v>
      </c>
      <c r="K891" s="44"/>
      <c r="L891" s="383"/>
      <c r="M891" s="383"/>
      <c r="N891" s="383"/>
      <c r="O891" s="383"/>
      <c r="P891" s="383"/>
      <c r="Q891" s="383"/>
      <c r="R891" s="383"/>
    </row>
    <row r="892" spans="1:18" s="12" customFormat="1">
      <c r="A892" s="409" t="s">
        <v>445</v>
      </c>
      <c r="B892" s="344">
        <v>179.9</v>
      </c>
      <c r="C892" s="344">
        <v>211.7</v>
      </c>
      <c r="D892" s="344">
        <v>274.5</v>
      </c>
      <c r="E892" s="146"/>
      <c r="F892" s="383">
        <v>274.5</v>
      </c>
      <c r="G892" s="383">
        <v>274.5</v>
      </c>
      <c r="H892" s="383">
        <v>274.5</v>
      </c>
      <c r="I892" s="383">
        <v>274.5</v>
      </c>
      <c r="J892" s="383">
        <v>274.5</v>
      </c>
      <c r="K892" s="44"/>
      <c r="L892" s="383"/>
      <c r="M892" s="383"/>
      <c r="N892" s="383"/>
      <c r="O892" s="383"/>
      <c r="P892" s="383"/>
      <c r="Q892" s="383"/>
      <c r="R892" s="383"/>
    </row>
    <row r="893" spans="1:18" s="12" customFormat="1" ht="13">
      <c r="A893" s="416" t="s">
        <v>367</v>
      </c>
      <c r="B893" s="344">
        <v>179.9</v>
      </c>
      <c r="C893" s="344">
        <v>211.7</v>
      </c>
      <c r="D893" s="344">
        <v>274.5</v>
      </c>
      <c r="E893" s="146"/>
      <c r="F893" s="383">
        <v>274.5</v>
      </c>
      <c r="G893" s="383">
        <v>274.5</v>
      </c>
      <c r="H893" s="383">
        <v>274.5</v>
      </c>
      <c r="I893" s="383">
        <v>274.5</v>
      </c>
      <c r="J893" s="383">
        <v>274.5</v>
      </c>
      <c r="K893" s="44"/>
      <c r="L893" s="383"/>
      <c r="M893" s="383"/>
      <c r="N893" s="383"/>
      <c r="O893" s="383"/>
      <c r="P893" s="383"/>
      <c r="Q893" s="383"/>
      <c r="R893" s="383"/>
    </row>
    <row r="894" spans="1:18" s="12" customFormat="1">
      <c r="A894" s="409" t="s">
        <v>368</v>
      </c>
      <c r="B894" s="344">
        <v>0</v>
      </c>
      <c r="C894" s="344">
        <v>0</v>
      </c>
      <c r="D894" s="344">
        <v>0</v>
      </c>
      <c r="E894" s="146"/>
      <c r="F894" s="383">
        <v>0</v>
      </c>
      <c r="G894" s="383">
        <v>0</v>
      </c>
      <c r="H894" s="383">
        <v>0</v>
      </c>
      <c r="I894" s="383">
        <v>0</v>
      </c>
      <c r="J894" s="383">
        <v>0</v>
      </c>
      <c r="K894" s="724"/>
      <c r="L894" s="383"/>
      <c r="M894" s="383"/>
      <c r="N894" s="383"/>
      <c r="O894" s="383"/>
      <c r="P894" s="383"/>
      <c r="Q894" s="383"/>
      <c r="R894" s="383"/>
    </row>
    <row r="895" spans="1:18" s="12" customFormat="1" ht="13">
      <c r="A895" s="411" t="s">
        <v>369</v>
      </c>
      <c r="B895" s="345">
        <v>930.8</v>
      </c>
      <c r="C895" s="345">
        <v>877.5</v>
      </c>
      <c r="D895" s="345">
        <v>867.5</v>
      </c>
      <c r="E895" s="164"/>
      <c r="F895" s="412">
        <v>1513.2</v>
      </c>
      <c r="G895" s="412">
        <v>1476.1</v>
      </c>
      <c r="H895" s="412">
        <v>1473.3</v>
      </c>
      <c r="I895" s="412">
        <v>1661.3</v>
      </c>
      <c r="J895" s="412">
        <v>1484.6</v>
      </c>
      <c r="K895" s="43"/>
      <c r="L895" s="412"/>
      <c r="M895" s="412"/>
      <c r="N895" s="412"/>
      <c r="O895" s="412"/>
      <c r="P895" s="412"/>
      <c r="Q895" s="412"/>
      <c r="R895" s="412"/>
    </row>
    <row r="896" spans="1:18" s="12" customFormat="1">
      <c r="A896" s="409" t="s">
        <v>446</v>
      </c>
      <c r="B896" s="344">
        <v>823.3</v>
      </c>
      <c r="C896" s="344">
        <v>776.2</v>
      </c>
      <c r="D896" s="344">
        <v>767.3</v>
      </c>
      <c r="E896" s="146"/>
      <c r="F896" s="383">
        <v>998.8</v>
      </c>
      <c r="G896" s="383">
        <v>991.9</v>
      </c>
      <c r="H896" s="383">
        <v>961.1</v>
      </c>
      <c r="I896" s="383">
        <v>928</v>
      </c>
      <c r="J896" s="383">
        <v>922.6</v>
      </c>
      <c r="K896" s="44"/>
      <c r="L896" s="383"/>
      <c r="M896" s="383"/>
      <c r="N896" s="383"/>
      <c r="O896" s="383"/>
      <c r="P896" s="383"/>
      <c r="Q896" s="383"/>
      <c r="R896" s="383"/>
    </row>
    <row r="897" spans="1:18" s="12" customFormat="1" ht="13">
      <c r="A897" s="416" t="s">
        <v>433</v>
      </c>
      <c r="B897" s="344">
        <v>453.2</v>
      </c>
      <c r="C897" s="344">
        <v>427.2</v>
      </c>
      <c r="D897" s="344">
        <v>422.3</v>
      </c>
      <c r="E897" s="146"/>
      <c r="F897" s="383">
        <v>549.79999999999995</v>
      </c>
      <c r="G897" s="383">
        <v>540.6</v>
      </c>
      <c r="H897" s="383">
        <v>530</v>
      </c>
      <c r="I897" s="383">
        <v>504.1</v>
      </c>
      <c r="J897" s="383">
        <v>498.6</v>
      </c>
      <c r="K897" s="44"/>
      <c r="L897" s="383"/>
      <c r="M897" s="383"/>
      <c r="N897" s="383"/>
      <c r="O897" s="383"/>
      <c r="P897" s="383"/>
      <c r="Q897" s="383"/>
      <c r="R897" s="383"/>
    </row>
    <row r="898" spans="1:18" s="12" customFormat="1" ht="13">
      <c r="A898" s="416" t="s">
        <v>434</v>
      </c>
      <c r="B898" s="344">
        <v>10.199999999999999</v>
      </c>
      <c r="C898" s="344">
        <v>9.6</v>
      </c>
      <c r="D898" s="344">
        <v>9.5</v>
      </c>
      <c r="E898" s="146"/>
      <c r="F898" s="383">
        <v>12.4</v>
      </c>
      <c r="G898" s="383">
        <v>12.9</v>
      </c>
      <c r="H898" s="383">
        <v>14.1</v>
      </c>
      <c r="I898" s="383" t="s">
        <v>320</v>
      </c>
      <c r="J898" s="383" t="s">
        <v>320</v>
      </c>
      <c r="K898" s="44"/>
      <c r="L898" s="383"/>
      <c r="M898" s="383"/>
      <c r="N898" s="383"/>
      <c r="O898" s="383"/>
      <c r="P898" s="383"/>
      <c r="Q898" s="383"/>
      <c r="R898" s="383"/>
    </row>
    <row r="899" spans="1:18" s="12" customFormat="1" ht="13">
      <c r="A899" s="416" t="s">
        <v>435</v>
      </c>
      <c r="B899" s="344">
        <v>442.9</v>
      </c>
      <c r="C899" s="344">
        <v>417.6</v>
      </c>
      <c r="D899" s="344">
        <v>412.8</v>
      </c>
      <c r="E899" s="146"/>
      <c r="F899" s="383">
        <v>537.29999999999995</v>
      </c>
      <c r="G899" s="383">
        <v>527.79999999999995</v>
      </c>
      <c r="H899" s="383">
        <v>515.9</v>
      </c>
      <c r="I899" s="383">
        <v>504.1</v>
      </c>
      <c r="J899" s="383">
        <v>498.6</v>
      </c>
      <c r="K899" s="44"/>
      <c r="L899" s="383"/>
      <c r="M899" s="383"/>
      <c r="N899" s="383"/>
      <c r="O899" s="383"/>
      <c r="P899" s="383"/>
      <c r="Q899" s="383"/>
      <c r="R899" s="383"/>
    </row>
    <row r="900" spans="1:18" s="12" customFormat="1" ht="13">
      <c r="A900" s="416" t="s">
        <v>436</v>
      </c>
      <c r="B900" s="344">
        <v>370.2</v>
      </c>
      <c r="C900" s="344">
        <v>349</v>
      </c>
      <c r="D900" s="344">
        <v>345</v>
      </c>
      <c r="E900" s="146"/>
      <c r="F900" s="383">
        <v>449</v>
      </c>
      <c r="G900" s="383">
        <v>451.3</v>
      </c>
      <c r="H900" s="383">
        <v>431.1</v>
      </c>
      <c r="I900" s="383">
        <v>423.9</v>
      </c>
      <c r="J900" s="383">
        <v>423.9</v>
      </c>
      <c r="K900" s="44"/>
      <c r="L900" s="383"/>
      <c r="M900" s="383"/>
      <c r="N900" s="383"/>
      <c r="O900" s="383"/>
      <c r="P900" s="383"/>
      <c r="Q900" s="383"/>
      <c r="R900" s="383"/>
    </row>
    <row r="901" spans="1:18" s="12" customFormat="1" ht="13">
      <c r="A901" s="416" t="s">
        <v>434</v>
      </c>
      <c r="B901" s="344">
        <v>20.7</v>
      </c>
      <c r="C901" s="344">
        <v>19.5</v>
      </c>
      <c r="D901" s="344">
        <v>19.3</v>
      </c>
      <c r="E901" s="146"/>
      <c r="F901" s="383">
        <v>25.1</v>
      </c>
      <c r="G901" s="383">
        <v>27.3</v>
      </c>
      <c r="H901" s="383">
        <v>7.2</v>
      </c>
      <c r="I901" s="383" t="s">
        <v>320</v>
      </c>
      <c r="J901" s="383" t="s">
        <v>320</v>
      </c>
      <c r="K901" s="44"/>
      <c r="L901" s="383"/>
      <c r="M901" s="383"/>
      <c r="N901" s="383"/>
      <c r="O901" s="383"/>
      <c r="P901" s="383"/>
      <c r="Q901" s="383"/>
      <c r="R901" s="383"/>
    </row>
    <row r="902" spans="1:18" s="12" customFormat="1" ht="13">
      <c r="A902" s="416" t="s">
        <v>435</v>
      </c>
      <c r="B902" s="344">
        <v>349.5</v>
      </c>
      <c r="C902" s="344">
        <v>329.5</v>
      </c>
      <c r="D902" s="344">
        <v>325.7</v>
      </c>
      <c r="E902" s="146"/>
      <c r="F902" s="383">
        <v>423.9</v>
      </c>
      <c r="G902" s="383">
        <v>423.9</v>
      </c>
      <c r="H902" s="383">
        <v>423.9</v>
      </c>
      <c r="I902" s="383">
        <v>423.9</v>
      </c>
      <c r="J902" s="383">
        <v>423.9</v>
      </c>
      <c r="K902" s="44"/>
      <c r="L902" s="383"/>
      <c r="M902" s="383"/>
      <c r="N902" s="383"/>
      <c r="O902" s="383"/>
      <c r="P902" s="383"/>
      <c r="Q902" s="383"/>
      <c r="R902" s="383"/>
    </row>
    <row r="903" spans="1:18" s="12" customFormat="1">
      <c r="A903" s="409" t="s">
        <v>447</v>
      </c>
      <c r="B903" s="344">
        <v>107.5</v>
      </c>
      <c r="C903" s="344">
        <v>101.3</v>
      </c>
      <c r="D903" s="344">
        <v>100.2</v>
      </c>
      <c r="E903" s="146"/>
      <c r="F903" s="383">
        <v>135.30000000000001</v>
      </c>
      <c r="G903" s="383">
        <v>134</v>
      </c>
      <c r="H903" s="383">
        <v>63.5</v>
      </c>
      <c r="I903" s="383">
        <v>15.1</v>
      </c>
      <c r="J903" s="383">
        <v>9.5</v>
      </c>
      <c r="K903" s="44"/>
      <c r="L903" s="383"/>
      <c r="M903" s="383"/>
      <c r="N903" s="383"/>
      <c r="O903" s="383"/>
      <c r="P903" s="383"/>
      <c r="Q903" s="383"/>
      <c r="R903" s="383"/>
    </row>
    <row r="904" spans="1:18" s="12" customFormat="1" ht="13">
      <c r="A904" s="416" t="s">
        <v>433</v>
      </c>
      <c r="B904" s="344">
        <v>98.6</v>
      </c>
      <c r="C904" s="344">
        <v>92.9</v>
      </c>
      <c r="D904" s="344">
        <v>91.9</v>
      </c>
      <c r="E904" s="146"/>
      <c r="F904" s="383">
        <v>124.5</v>
      </c>
      <c r="G904" s="383">
        <v>127</v>
      </c>
      <c r="H904" s="383">
        <v>62.7</v>
      </c>
      <c r="I904" s="383">
        <v>15.1</v>
      </c>
      <c r="J904" s="383">
        <v>9.5</v>
      </c>
      <c r="K904" s="44"/>
      <c r="L904" s="383"/>
      <c r="M904" s="383"/>
      <c r="N904" s="383"/>
      <c r="O904" s="383"/>
      <c r="P904" s="383"/>
      <c r="Q904" s="383"/>
      <c r="R904" s="383"/>
    </row>
    <row r="905" spans="1:18" s="12" customFormat="1" ht="13">
      <c r="A905" s="416" t="s">
        <v>434</v>
      </c>
      <c r="B905" s="344">
        <v>43.5</v>
      </c>
      <c r="C905" s="344">
        <v>41</v>
      </c>
      <c r="D905" s="344">
        <v>40.6</v>
      </c>
      <c r="E905" s="146"/>
      <c r="F905" s="383">
        <v>53.1</v>
      </c>
      <c r="G905" s="383">
        <v>49.3</v>
      </c>
      <c r="H905" s="383">
        <v>26.9</v>
      </c>
      <c r="I905" s="383">
        <v>8.6</v>
      </c>
      <c r="J905" s="383">
        <v>9.1</v>
      </c>
      <c r="K905" s="44"/>
      <c r="L905" s="383"/>
      <c r="M905" s="383"/>
      <c r="N905" s="383"/>
      <c r="O905" s="383"/>
      <c r="P905" s="383"/>
      <c r="Q905" s="383"/>
      <c r="R905" s="383"/>
    </row>
    <row r="906" spans="1:18" s="12" customFormat="1" ht="13">
      <c r="A906" s="416" t="s">
        <v>435</v>
      </c>
      <c r="B906" s="344">
        <v>55</v>
      </c>
      <c r="C906" s="344">
        <v>51.9</v>
      </c>
      <c r="D906" s="344">
        <v>51.3</v>
      </c>
      <c r="E906" s="146"/>
      <c r="F906" s="383">
        <v>71.5</v>
      </c>
      <c r="G906" s="383">
        <v>77.7</v>
      </c>
      <c r="H906" s="383">
        <v>35.799999999999997</v>
      </c>
      <c r="I906" s="383">
        <v>6.5</v>
      </c>
      <c r="J906" s="383">
        <v>0.4</v>
      </c>
      <c r="K906" s="44"/>
      <c r="L906" s="383"/>
      <c r="M906" s="383"/>
      <c r="N906" s="383"/>
      <c r="O906" s="383"/>
      <c r="P906" s="383"/>
      <c r="Q906" s="383"/>
      <c r="R906" s="383"/>
    </row>
    <row r="907" spans="1:18" s="12" customFormat="1" ht="13">
      <c r="A907" s="416" t="s">
        <v>436</v>
      </c>
      <c r="B907" s="344">
        <v>8.9</v>
      </c>
      <c r="C907" s="344">
        <v>8.4</v>
      </c>
      <c r="D907" s="344">
        <v>8.3000000000000007</v>
      </c>
      <c r="E907" s="146"/>
      <c r="F907" s="383">
        <v>10.8</v>
      </c>
      <c r="G907" s="383">
        <v>7</v>
      </c>
      <c r="H907" s="383">
        <v>0.8</v>
      </c>
      <c r="I907" s="383" t="s">
        <v>320</v>
      </c>
      <c r="J907" s="383" t="s">
        <v>320</v>
      </c>
      <c r="K907" s="44"/>
      <c r="L907" s="383"/>
      <c r="M907" s="383"/>
      <c r="N907" s="383"/>
      <c r="O907" s="383"/>
      <c r="P907" s="383"/>
      <c r="Q907" s="383"/>
      <c r="R907" s="383"/>
    </row>
    <row r="908" spans="1:18" s="12" customFormat="1" ht="13">
      <c r="A908" s="416" t="s">
        <v>434</v>
      </c>
      <c r="B908" s="344" t="s">
        <v>320</v>
      </c>
      <c r="C908" s="344" t="s">
        <v>320</v>
      </c>
      <c r="D908" s="344" t="s">
        <v>320</v>
      </c>
      <c r="E908" s="146"/>
      <c r="F908" s="383" t="s">
        <v>320</v>
      </c>
      <c r="G908" s="383" t="s">
        <v>320</v>
      </c>
      <c r="H908" s="383" t="s">
        <v>320</v>
      </c>
      <c r="I908" s="383" t="s">
        <v>320</v>
      </c>
      <c r="J908" s="383" t="s">
        <v>320</v>
      </c>
      <c r="K908" s="44"/>
      <c r="L908" s="383"/>
      <c r="M908" s="383"/>
      <c r="N908" s="383"/>
      <c r="O908" s="383"/>
      <c r="P908" s="383"/>
      <c r="Q908" s="383"/>
      <c r="R908" s="383"/>
    </row>
    <row r="909" spans="1:18" s="12" customFormat="1" ht="13">
      <c r="A909" s="416" t="s">
        <v>435</v>
      </c>
      <c r="B909" s="344">
        <v>8.9</v>
      </c>
      <c r="C909" s="344">
        <v>8.4</v>
      </c>
      <c r="D909" s="344">
        <v>8.3000000000000007</v>
      </c>
      <c r="E909" s="146"/>
      <c r="F909" s="383">
        <v>10.8</v>
      </c>
      <c r="G909" s="383">
        <v>7</v>
      </c>
      <c r="H909" s="383">
        <v>0.8</v>
      </c>
      <c r="I909" s="383" t="s">
        <v>320</v>
      </c>
      <c r="J909" s="383" t="s">
        <v>320</v>
      </c>
      <c r="K909" s="44"/>
      <c r="L909" s="383"/>
      <c r="M909" s="383"/>
      <c r="N909" s="383"/>
      <c r="O909" s="383"/>
      <c r="P909" s="383"/>
      <c r="Q909" s="383"/>
      <c r="R909" s="383"/>
    </row>
    <row r="910" spans="1:18" s="12" customFormat="1">
      <c r="A910" s="409" t="s">
        <v>462</v>
      </c>
      <c r="B910" s="344" t="s">
        <v>320</v>
      </c>
      <c r="C910" s="344" t="s">
        <v>320</v>
      </c>
      <c r="D910" s="344" t="s">
        <v>320</v>
      </c>
      <c r="E910" s="456"/>
      <c r="F910" s="417">
        <v>379.1</v>
      </c>
      <c r="G910" s="417">
        <v>350.2</v>
      </c>
      <c r="H910" s="417">
        <v>448.7</v>
      </c>
      <c r="I910" s="417">
        <v>718.2</v>
      </c>
      <c r="J910" s="417">
        <v>552.6</v>
      </c>
      <c r="K910" s="59"/>
      <c r="L910" s="417"/>
      <c r="M910" s="417"/>
      <c r="N910" s="417"/>
      <c r="O910" s="417"/>
      <c r="P910" s="417"/>
      <c r="Q910" s="417"/>
      <c r="R910" s="417"/>
    </row>
    <row r="911" spans="1:18" s="12" customFormat="1" ht="13">
      <c r="A911" s="416" t="s">
        <v>433</v>
      </c>
      <c r="B911" s="344" t="s">
        <v>320</v>
      </c>
      <c r="C911" s="344" t="s">
        <v>320</v>
      </c>
      <c r="D911" s="344" t="s">
        <v>320</v>
      </c>
      <c r="E911" s="146"/>
      <c r="F911" s="383">
        <v>379.1</v>
      </c>
      <c r="G911" s="383">
        <v>350.2</v>
      </c>
      <c r="H911" s="383">
        <v>448.7</v>
      </c>
      <c r="I911" s="383">
        <v>718.2</v>
      </c>
      <c r="J911" s="383">
        <v>552.6</v>
      </c>
      <c r="K911" s="44"/>
      <c r="L911" s="383"/>
      <c r="M911" s="383"/>
      <c r="N911" s="383"/>
      <c r="O911" s="383"/>
      <c r="P911" s="383"/>
      <c r="Q911" s="383"/>
      <c r="R911" s="383"/>
    </row>
    <row r="912" spans="1:18" s="12" customFormat="1" ht="13">
      <c r="A912" s="416" t="s">
        <v>434</v>
      </c>
      <c r="B912" s="344" t="s">
        <v>320</v>
      </c>
      <c r="C912" s="344" t="s">
        <v>320</v>
      </c>
      <c r="D912" s="344" t="s">
        <v>320</v>
      </c>
      <c r="E912" s="146"/>
      <c r="F912" s="383">
        <v>379.1</v>
      </c>
      <c r="G912" s="383">
        <v>350.2</v>
      </c>
      <c r="H912" s="383">
        <v>448.7</v>
      </c>
      <c r="I912" s="383">
        <v>718.2</v>
      </c>
      <c r="J912" s="383">
        <v>552.6</v>
      </c>
      <c r="K912" s="44"/>
      <c r="L912" s="383"/>
      <c r="M912" s="383"/>
      <c r="N912" s="383"/>
      <c r="O912" s="383"/>
      <c r="P912" s="383"/>
      <c r="Q912" s="383"/>
      <c r="R912" s="383"/>
    </row>
    <row r="913" spans="1:18" s="12" customFormat="1" ht="13">
      <c r="A913" s="416" t="s">
        <v>435</v>
      </c>
      <c r="B913" s="344" t="s">
        <v>320</v>
      </c>
      <c r="C913" s="344" t="s">
        <v>320</v>
      </c>
      <c r="D913" s="344" t="s">
        <v>320</v>
      </c>
      <c r="E913" s="146"/>
      <c r="F913" s="383" t="s">
        <v>320</v>
      </c>
      <c r="G913" s="383" t="s">
        <v>320</v>
      </c>
      <c r="H913" s="383" t="s">
        <v>320</v>
      </c>
      <c r="I913" s="383" t="s">
        <v>320</v>
      </c>
      <c r="J913" s="383" t="s">
        <v>320</v>
      </c>
      <c r="K913" s="44"/>
      <c r="L913" s="383"/>
      <c r="M913" s="383"/>
      <c r="N913" s="383"/>
      <c r="O913" s="383"/>
      <c r="P913" s="383"/>
      <c r="Q913" s="383"/>
      <c r="R913" s="383"/>
    </row>
    <row r="914" spans="1:18" s="12" customFormat="1" ht="13">
      <c r="A914" s="416" t="s">
        <v>436</v>
      </c>
      <c r="B914" s="344" t="s">
        <v>320</v>
      </c>
      <c r="C914" s="344" t="s">
        <v>320</v>
      </c>
      <c r="D914" s="344" t="s">
        <v>320</v>
      </c>
      <c r="E914" s="456"/>
      <c r="F914" s="417" t="s">
        <v>320</v>
      </c>
      <c r="G914" s="417" t="s">
        <v>320</v>
      </c>
      <c r="H914" s="417" t="s">
        <v>320</v>
      </c>
      <c r="I914" s="417" t="s">
        <v>320</v>
      </c>
      <c r="J914" s="417" t="s">
        <v>320</v>
      </c>
      <c r="K914" s="59"/>
      <c r="L914" s="417"/>
      <c r="M914" s="417"/>
      <c r="N914" s="417"/>
      <c r="O914" s="417"/>
      <c r="P914" s="417"/>
      <c r="Q914" s="417"/>
      <c r="R914" s="417"/>
    </row>
    <row r="915" spans="1:18" s="12" customFormat="1" ht="13">
      <c r="A915" s="416" t="s">
        <v>434</v>
      </c>
      <c r="B915" s="344" t="s">
        <v>320</v>
      </c>
      <c r="C915" s="344" t="s">
        <v>320</v>
      </c>
      <c r="D915" s="344" t="s">
        <v>320</v>
      </c>
      <c r="E915" s="146"/>
      <c r="F915" s="383" t="s">
        <v>320</v>
      </c>
      <c r="G915" s="383" t="s">
        <v>320</v>
      </c>
      <c r="H915" s="383" t="s">
        <v>320</v>
      </c>
      <c r="I915" s="383" t="s">
        <v>320</v>
      </c>
      <c r="J915" s="383" t="s">
        <v>320</v>
      </c>
      <c r="K915" s="44"/>
      <c r="L915" s="383"/>
      <c r="M915" s="383"/>
      <c r="N915" s="383"/>
      <c r="O915" s="383"/>
      <c r="P915" s="383"/>
      <c r="Q915" s="383"/>
      <c r="R915" s="383"/>
    </row>
    <row r="916" spans="1:18" s="12" customFormat="1" ht="13">
      <c r="A916" s="416" t="s">
        <v>435</v>
      </c>
      <c r="B916" s="344" t="s">
        <v>320</v>
      </c>
      <c r="C916" s="344" t="s">
        <v>320</v>
      </c>
      <c r="D916" s="344" t="s">
        <v>320</v>
      </c>
      <c r="E916" s="146"/>
      <c r="F916" s="383" t="s">
        <v>320</v>
      </c>
      <c r="G916" s="383" t="s">
        <v>320</v>
      </c>
      <c r="H916" s="383" t="s">
        <v>320</v>
      </c>
      <c r="I916" s="383" t="s">
        <v>320</v>
      </c>
      <c r="J916" s="383" t="s">
        <v>320</v>
      </c>
      <c r="K916" s="44"/>
      <c r="L916" s="383"/>
      <c r="M916" s="383"/>
      <c r="N916" s="383"/>
      <c r="O916" s="383"/>
      <c r="P916" s="383"/>
      <c r="Q916" s="383"/>
      <c r="R916" s="383"/>
    </row>
    <row r="917" spans="1:18" s="12" customFormat="1">
      <c r="A917" s="409" t="s">
        <v>368</v>
      </c>
      <c r="B917" s="344">
        <v>0</v>
      </c>
      <c r="C917" s="344">
        <v>0</v>
      </c>
      <c r="D917" s="344">
        <v>0</v>
      </c>
      <c r="E917" s="146"/>
      <c r="F917" s="383">
        <v>0</v>
      </c>
      <c r="G917" s="383">
        <v>0</v>
      </c>
      <c r="H917" s="383">
        <v>0</v>
      </c>
      <c r="I917" s="383">
        <v>0</v>
      </c>
      <c r="J917" s="383">
        <v>0</v>
      </c>
      <c r="K917" s="724"/>
      <c r="L917" s="383"/>
      <c r="M917" s="383"/>
      <c r="N917" s="383"/>
      <c r="O917" s="383"/>
      <c r="P917" s="383"/>
      <c r="Q917" s="383"/>
      <c r="R917" s="383"/>
    </row>
    <row r="918" spans="1:18" s="12" customFormat="1" ht="13">
      <c r="A918" s="411" t="s">
        <v>382</v>
      </c>
      <c r="B918" s="345">
        <v>269.10000000000002</v>
      </c>
      <c r="C918" s="345">
        <v>140.30000000000001</v>
      </c>
      <c r="D918" s="345">
        <v>775.3</v>
      </c>
      <c r="E918" s="164"/>
      <c r="F918" s="412">
        <v>611.29999999999995</v>
      </c>
      <c r="G918" s="412">
        <v>211.3</v>
      </c>
      <c r="H918" s="412">
        <v>211.3</v>
      </c>
      <c r="I918" s="412">
        <v>211.3</v>
      </c>
      <c r="J918" s="412">
        <v>211.3</v>
      </c>
      <c r="K918" s="43"/>
      <c r="L918" s="412"/>
      <c r="M918" s="412"/>
      <c r="N918" s="412"/>
      <c r="O918" s="412"/>
      <c r="P918" s="412"/>
      <c r="Q918" s="412"/>
      <c r="R918" s="412"/>
    </row>
    <row r="919" spans="1:18" s="12" customFormat="1">
      <c r="A919" s="409" t="s">
        <v>383</v>
      </c>
      <c r="B919" s="344">
        <v>196</v>
      </c>
      <c r="C919" s="344">
        <v>75.400000000000006</v>
      </c>
      <c r="D919" s="344">
        <v>696</v>
      </c>
      <c r="E919" s="456"/>
      <c r="F919" s="417">
        <v>516.9</v>
      </c>
      <c r="G919" s="417">
        <v>116.9</v>
      </c>
      <c r="H919" s="417">
        <v>116.9</v>
      </c>
      <c r="I919" s="417">
        <v>116.9</v>
      </c>
      <c r="J919" s="417">
        <v>116.9</v>
      </c>
      <c r="K919" s="59"/>
      <c r="L919" s="417"/>
      <c r="M919" s="417"/>
      <c r="N919" s="417"/>
      <c r="O919" s="417"/>
      <c r="P919" s="417"/>
      <c r="Q919" s="417"/>
      <c r="R919" s="417"/>
    </row>
    <row r="920" spans="1:18" s="12" customFormat="1">
      <c r="A920" s="409" t="s">
        <v>237</v>
      </c>
      <c r="B920" s="344">
        <v>0.1</v>
      </c>
      <c r="C920" s="344" t="s">
        <v>320</v>
      </c>
      <c r="D920" s="344" t="s">
        <v>320</v>
      </c>
      <c r="E920" s="456"/>
      <c r="F920" s="417">
        <v>4</v>
      </c>
      <c r="G920" s="417">
        <v>4</v>
      </c>
      <c r="H920" s="417">
        <v>4</v>
      </c>
      <c r="I920" s="417">
        <v>4</v>
      </c>
      <c r="J920" s="417">
        <v>4</v>
      </c>
      <c r="K920" s="59"/>
      <c r="L920" s="417"/>
      <c r="M920" s="417"/>
      <c r="N920" s="417"/>
      <c r="O920" s="417"/>
      <c r="P920" s="417"/>
      <c r="Q920" s="417"/>
      <c r="R920" s="417"/>
    </row>
    <row r="921" spans="1:18" s="12" customFormat="1">
      <c r="A921" s="409" t="s">
        <v>448</v>
      </c>
      <c r="B921" s="344">
        <v>0.1</v>
      </c>
      <c r="C921" s="344" t="s">
        <v>320</v>
      </c>
      <c r="D921" s="344" t="s">
        <v>320</v>
      </c>
      <c r="E921" s="456"/>
      <c r="F921" s="417">
        <v>4</v>
      </c>
      <c r="G921" s="417">
        <v>4</v>
      </c>
      <c r="H921" s="417">
        <v>4</v>
      </c>
      <c r="I921" s="417">
        <v>4</v>
      </c>
      <c r="J921" s="417">
        <v>4</v>
      </c>
      <c r="K921" s="59"/>
      <c r="L921" s="417"/>
      <c r="M921" s="417"/>
      <c r="N921" s="417"/>
      <c r="O921" s="417"/>
      <c r="P921" s="417"/>
      <c r="Q921" s="417"/>
      <c r="R921" s="417"/>
    </row>
    <row r="922" spans="1:18" s="12" customFormat="1" ht="13">
      <c r="A922" s="416" t="s">
        <v>427</v>
      </c>
      <c r="B922" s="344">
        <v>172.3</v>
      </c>
      <c r="C922" s="344">
        <v>55</v>
      </c>
      <c r="D922" s="344">
        <v>665.8</v>
      </c>
      <c r="E922" s="456"/>
      <c r="F922" s="417">
        <v>480</v>
      </c>
      <c r="G922" s="417">
        <v>80</v>
      </c>
      <c r="H922" s="417">
        <v>80</v>
      </c>
      <c r="I922" s="417">
        <v>80</v>
      </c>
      <c r="J922" s="417">
        <v>80</v>
      </c>
      <c r="K922" s="59"/>
      <c r="L922" s="417"/>
      <c r="M922" s="417"/>
      <c r="N922" s="417"/>
      <c r="O922" s="417"/>
      <c r="P922" s="417"/>
      <c r="Q922" s="417"/>
      <c r="R922" s="417"/>
    </row>
    <row r="923" spans="1:18" s="12" customFormat="1" ht="13">
      <c r="A923" s="416" t="s">
        <v>387</v>
      </c>
      <c r="B923" s="344">
        <v>122.3</v>
      </c>
      <c r="C923" s="344" t="s">
        <v>320</v>
      </c>
      <c r="D923" s="344">
        <v>507.2</v>
      </c>
      <c r="E923" s="146"/>
      <c r="F923" s="383" t="s">
        <v>320</v>
      </c>
      <c r="G923" s="383" t="s">
        <v>320</v>
      </c>
      <c r="H923" s="383" t="s">
        <v>320</v>
      </c>
      <c r="I923" s="383" t="s">
        <v>320</v>
      </c>
      <c r="J923" s="383" t="s">
        <v>320</v>
      </c>
      <c r="K923" s="44"/>
      <c r="L923" s="383"/>
      <c r="M923" s="383"/>
      <c r="N923" s="383"/>
      <c r="O923" s="383"/>
      <c r="P923" s="383"/>
      <c r="Q923" s="383"/>
      <c r="R923" s="383"/>
    </row>
    <row r="924" spans="1:18" s="12" customFormat="1" ht="13">
      <c r="A924" s="416" t="s">
        <v>388</v>
      </c>
      <c r="B924" s="344">
        <v>50</v>
      </c>
      <c r="C924" s="344">
        <v>55</v>
      </c>
      <c r="D924" s="344">
        <v>152</v>
      </c>
      <c r="E924" s="146"/>
      <c r="F924" s="383">
        <v>70</v>
      </c>
      <c r="G924" s="383">
        <v>70</v>
      </c>
      <c r="H924" s="383">
        <v>70</v>
      </c>
      <c r="I924" s="383">
        <v>70</v>
      </c>
      <c r="J924" s="383">
        <v>70</v>
      </c>
      <c r="K924" s="44"/>
      <c r="L924" s="383"/>
      <c r="M924" s="383"/>
      <c r="N924" s="383"/>
      <c r="O924" s="383"/>
      <c r="P924" s="383"/>
      <c r="Q924" s="383"/>
      <c r="R924" s="383"/>
    </row>
    <row r="925" spans="1:18" s="12" customFormat="1" ht="13">
      <c r="A925" s="416" t="s">
        <v>389</v>
      </c>
      <c r="B925" s="344" t="s">
        <v>320</v>
      </c>
      <c r="C925" s="344" t="s">
        <v>320</v>
      </c>
      <c r="D925" s="344" t="s">
        <v>320</v>
      </c>
      <c r="E925" s="146"/>
      <c r="F925" s="383">
        <v>110</v>
      </c>
      <c r="G925" s="383">
        <v>10</v>
      </c>
      <c r="H925" s="383">
        <v>10</v>
      </c>
      <c r="I925" s="383">
        <v>10</v>
      </c>
      <c r="J925" s="383">
        <v>10</v>
      </c>
      <c r="K925" s="44"/>
      <c r="L925" s="383"/>
      <c r="M925" s="383"/>
      <c r="N925" s="383"/>
      <c r="O925" s="383"/>
      <c r="P925" s="383"/>
      <c r="Q925" s="383"/>
      <c r="R925" s="383"/>
    </row>
    <row r="926" spans="1:18" s="12" customFormat="1" ht="13">
      <c r="A926" s="416" t="s">
        <v>463</v>
      </c>
      <c r="B926" s="344" t="s">
        <v>320</v>
      </c>
      <c r="C926" s="344" t="s">
        <v>320</v>
      </c>
      <c r="D926" s="344" t="s">
        <v>320</v>
      </c>
      <c r="E926" s="146"/>
      <c r="F926" s="383">
        <v>300</v>
      </c>
      <c r="G926" s="383" t="s">
        <v>320</v>
      </c>
      <c r="H926" s="383" t="s">
        <v>320</v>
      </c>
      <c r="I926" s="383" t="s">
        <v>320</v>
      </c>
      <c r="J926" s="383" t="s">
        <v>320</v>
      </c>
      <c r="K926" s="44"/>
      <c r="L926" s="383"/>
      <c r="M926" s="383"/>
      <c r="N926" s="383"/>
      <c r="O926" s="383"/>
      <c r="P926" s="383"/>
      <c r="Q926" s="383"/>
      <c r="R926" s="383"/>
    </row>
    <row r="927" spans="1:18" s="12" customFormat="1">
      <c r="A927" s="409" t="s">
        <v>450</v>
      </c>
      <c r="B927" s="344">
        <v>23.6</v>
      </c>
      <c r="C927" s="344">
        <v>20.399999999999999</v>
      </c>
      <c r="D927" s="344">
        <v>30.2</v>
      </c>
      <c r="E927" s="146"/>
      <c r="F927" s="383">
        <v>32.9</v>
      </c>
      <c r="G927" s="383">
        <v>32.9</v>
      </c>
      <c r="H927" s="383">
        <v>32.9</v>
      </c>
      <c r="I927" s="383">
        <v>32.9</v>
      </c>
      <c r="J927" s="383">
        <v>32.9</v>
      </c>
      <c r="K927" s="44"/>
      <c r="L927" s="383"/>
      <c r="M927" s="383"/>
      <c r="N927" s="383"/>
      <c r="O927" s="383"/>
      <c r="P927" s="383"/>
      <c r="Q927" s="383"/>
      <c r="R927" s="383"/>
    </row>
    <row r="928" spans="1:18" s="12" customFormat="1">
      <c r="A928" s="409" t="s">
        <v>451</v>
      </c>
      <c r="B928" s="344">
        <v>50.8</v>
      </c>
      <c r="C928" s="344">
        <v>41.6</v>
      </c>
      <c r="D928" s="344">
        <v>75</v>
      </c>
      <c r="E928" s="146"/>
      <c r="F928" s="383">
        <v>85.4</v>
      </c>
      <c r="G928" s="383">
        <v>85.4</v>
      </c>
      <c r="H928" s="383">
        <v>85.4</v>
      </c>
      <c r="I928" s="383">
        <v>85.4</v>
      </c>
      <c r="J928" s="383">
        <v>85.4</v>
      </c>
      <c r="K928" s="44"/>
      <c r="L928" s="383"/>
      <c r="M928" s="383"/>
      <c r="N928" s="383"/>
      <c r="O928" s="383"/>
      <c r="P928" s="383"/>
      <c r="Q928" s="383"/>
      <c r="R928" s="383"/>
    </row>
    <row r="929" spans="1:18" s="12" customFormat="1" ht="13">
      <c r="A929" s="416" t="s">
        <v>452</v>
      </c>
      <c r="B929" s="344">
        <v>31.4</v>
      </c>
      <c r="C929" s="344">
        <v>32.799999999999997</v>
      </c>
      <c r="D929" s="344">
        <v>31</v>
      </c>
      <c r="E929" s="146"/>
      <c r="F929" s="383">
        <v>31.1</v>
      </c>
      <c r="G929" s="383">
        <v>31.1</v>
      </c>
      <c r="H929" s="383">
        <v>31.1</v>
      </c>
      <c r="I929" s="383">
        <v>31.1</v>
      </c>
      <c r="J929" s="383">
        <v>31.1</v>
      </c>
      <c r="K929" s="44"/>
      <c r="L929" s="383"/>
      <c r="M929" s="383"/>
      <c r="N929" s="383"/>
      <c r="O929" s="383"/>
      <c r="P929" s="383"/>
      <c r="Q929" s="383"/>
      <c r="R929" s="383"/>
    </row>
    <row r="930" spans="1:18" s="12" customFormat="1" ht="13">
      <c r="A930" s="416" t="s">
        <v>453</v>
      </c>
      <c r="B930" s="344">
        <v>19.5</v>
      </c>
      <c r="C930" s="344">
        <v>8.8000000000000007</v>
      </c>
      <c r="D930" s="344">
        <v>44.1</v>
      </c>
      <c r="E930" s="146"/>
      <c r="F930" s="383">
        <v>54.3</v>
      </c>
      <c r="G930" s="383">
        <v>54.3</v>
      </c>
      <c r="H930" s="383">
        <v>54.3</v>
      </c>
      <c r="I930" s="383">
        <v>54.3</v>
      </c>
      <c r="J930" s="383">
        <v>54.3</v>
      </c>
      <c r="K930" s="44"/>
      <c r="L930" s="383"/>
      <c r="M930" s="383"/>
      <c r="N930" s="383"/>
      <c r="O930" s="383"/>
      <c r="P930" s="383"/>
      <c r="Q930" s="383"/>
      <c r="R930" s="383"/>
    </row>
    <row r="931" spans="1:18" s="12" customFormat="1">
      <c r="A931" s="409" t="s">
        <v>454</v>
      </c>
      <c r="B931" s="344">
        <v>0.3</v>
      </c>
      <c r="C931" s="344">
        <v>2.4</v>
      </c>
      <c r="D931" s="344">
        <v>1.9</v>
      </c>
      <c r="E931" s="456"/>
      <c r="F931" s="417">
        <v>0.8</v>
      </c>
      <c r="G931" s="417">
        <v>0.8</v>
      </c>
      <c r="H931" s="417">
        <v>0.8</v>
      </c>
      <c r="I931" s="417">
        <v>0.8</v>
      </c>
      <c r="J931" s="417">
        <v>0.8</v>
      </c>
      <c r="K931" s="59"/>
      <c r="L931" s="417"/>
      <c r="M931" s="417"/>
      <c r="N931" s="417"/>
      <c r="O931" s="417"/>
      <c r="P931" s="417"/>
      <c r="Q931" s="417"/>
      <c r="R931" s="417"/>
    </row>
    <row r="932" spans="1:18">
      <c r="A932" s="418" t="s">
        <v>455</v>
      </c>
      <c r="B932" s="348">
        <v>21.9</v>
      </c>
      <c r="C932" s="348">
        <v>20.8</v>
      </c>
      <c r="D932" s="348">
        <v>2.5</v>
      </c>
      <c r="E932" s="457"/>
      <c r="F932" s="419">
        <v>8.1999999999999993</v>
      </c>
      <c r="G932" s="419">
        <v>8.1999999999999993</v>
      </c>
      <c r="H932" s="419">
        <v>8.1999999999999993</v>
      </c>
      <c r="I932" s="419">
        <v>8.1999999999999993</v>
      </c>
      <c r="J932" s="419">
        <v>8.1999999999999993</v>
      </c>
      <c r="K932" s="724"/>
      <c r="L932" s="419"/>
      <c r="M932" s="419"/>
      <c r="N932" s="419"/>
      <c r="O932" s="419"/>
      <c r="P932" s="419"/>
      <c r="Q932" s="419"/>
      <c r="R932" s="419"/>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G596"/>
  <sheetViews>
    <sheetView zoomScale="50" zoomScaleNormal="70" workbookViewId="0">
      <pane xSplit="1" ySplit="3" topLeftCell="R4" activePane="bottomRight" state="frozen"/>
      <selection pane="topRight" activeCell="C1" sqref="C1"/>
      <selection pane="bottomLeft" activeCell="A4" sqref="A4"/>
      <selection pane="bottomRight" activeCell="AC34" sqref="AC34"/>
    </sheetView>
  </sheetViews>
  <sheetFormatPr defaultColWidth="8.90625" defaultRowHeight="12.5"/>
  <cols>
    <col min="1" max="1" width="48" style="24" customWidth="1"/>
    <col min="2" max="2" width="8.453125" style="52" customWidth="1"/>
    <col min="3" max="10" width="10.08984375" style="52" customWidth="1"/>
    <col min="11" max="24" width="9" style="52" customWidth="1"/>
    <col min="25" max="27" width="11.90625" style="47" customWidth="1"/>
    <col min="28" max="28" width="14.08984375" style="48" customWidth="1"/>
    <col min="29" max="29" width="12.453125" style="539" customWidth="1"/>
    <col min="30" max="34" width="12.453125" style="40" customWidth="1"/>
    <col min="35" max="40" width="12.90625" style="3" customWidth="1"/>
    <col min="41" max="41" width="12.81640625" style="3" customWidth="1"/>
    <col min="42" max="16384" width="8.90625" style="3"/>
  </cols>
  <sheetData>
    <row r="1" spans="1:85" ht="15.5">
      <c r="A1" s="137" t="s">
        <v>467</v>
      </c>
      <c r="B1" s="138">
        <f t="shared" ref="B1:J1" si="0">C1-1</f>
        <v>1989</v>
      </c>
      <c r="C1" s="138">
        <f t="shared" si="0"/>
        <v>1990</v>
      </c>
      <c r="D1" s="138">
        <f t="shared" si="0"/>
        <v>1991</v>
      </c>
      <c r="E1" s="138">
        <f t="shared" si="0"/>
        <v>1992</v>
      </c>
      <c r="F1" s="138">
        <f t="shared" si="0"/>
        <v>1993</v>
      </c>
      <c r="G1" s="138">
        <f t="shared" si="0"/>
        <v>1994</v>
      </c>
      <c r="H1" s="138">
        <f t="shared" si="0"/>
        <v>1995</v>
      </c>
      <c r="I1" s="138">
        <f t="shared" si="0"/>
        <v>1996</v>
      </c>
      <c r="J1" s="138">
        <f t="shared" si="0"/>
        <v>1997</v>
      </c>
      <c r="K1" s="138">
        <f>L1-1</f>
        <v>1998</v>
      </c>
      <c r="L1" s="138">
        <v>1999</v>
      </c>
      <c r="M1" s="138">
        <v>2000</v>
      </c>
      <c r="N1" s="138">
        <v>2001</v>
      </c>
      <c r="O1" s="138">
        <v>2002</v>
      </c>
      <c r="P1" s="138">
        <v>2003</v>
      </c>
      <c r="Q1" s="138">
        <v>2004</v>
      </c>
      <c r="R1" s="138">
        <v>2005</v>
      </c>
      <c r="S1" s="138">
        <f>R1+1</f>
        <v>2006</v>
      </c>
      <c r="T1" s="138">
        <f>S1+1</f>
        <v>2007</v>
      </c>
      <c r="U1" s="138">
        <f>T1+1</f>
        <v>2008</v>
      </c>
      <c r="V1" s="138">
        <v>2009</v>
      </c>
      <c r="W1" s="138">
        <v>2010</v>
      </c>
      <c r="X1" s="138">
        <v>2011</v>
      </c>
      <c r="Y1" s="70">
        <v>2012</v>
      </c>
      <c r="Z1" s="70">
        <v>2013</v>
      </c>
      <c r="AA1" s="70">
        <v>2014</v>
      </c>
      <c r="AB1" s="70">
        <v>2015</v>
      </c>
      <c r="AC1" s="70">
        <v>2016</v>
      </c>
      <c r="AD1" s="70">
        <f>'Rev (Tb12)'!G1</f>
        <v>2017</v>
      </c>
      <c r="AE1" s="70">
        <f>'Rev (Tb12)'!H1</f>
        <v>2018</v>
      </c>
      <c r="AF1" s="70">
        <f>'Rev (Tb12)'!I1</f>
        <v>2019</v>
      </c>
      <c r="AG1" s="70">
        <f>'Rev (Tb12)'!J1</f>
        <v>2020</v>
      </c>
      <c r="AH1" s="70">
        <f>'Rev (Tb12)'!K1</f>
        <v>2021</v>
      </c>
      <c r="AI1" s="70">
        <f>'Rev (Tb12)'!L1</f>
        <v>2022</v>
      </c>
      <c r="AJ1" s="69">
        <f>'Rev (Tb12)'!M1</f>
        <v>2023</v>
      </c>
      <c r="AK1" s="69">
        <f>'Rev (Tb12)'!N1</f>
        <v>2024</v>
      </c>
      <c r="AL1" s="69">
        <f>'Rev (Tb12)'!O1</f>
        <v>2025</v>
      </c>
      <c r="AM1" s="69">
        <f>'Rev (Tb12)'!P1</f>
        <v>2026</v>
      </c>
      <c r="AN1" s="69">
        <f>'Rev (Tb12)'!Q1</f>
        <v>2027</v>
      </c>
      <c r="AO1" s="69">
        <f>'Rev (Tb12)'!R1</f>
        <v>2028</v>
      </c>
    </row>
    <row r="2" spans="1:85" ht="15.75" customHeight="1">
      <c r="A2" s="137" t="s">
        <v>468</v>
      </c>
      <c r="B2" s="139" t="s">
        <v>469</v>
      </c>
      <c r="C2" s="139" t="s">
        <v>469</v>
      </c>
      <c r="D2" s="139" t="s">
        <v>469</v>
      </c>
      <c r="E2" s="139" t="s">
        <v>469</v>
      </c>
      <c r="F2" s="139" t="s">
        <v>469</v>
      </c>
      <c r="G2" s="139" t="s">
        <v>469</v>
      </c>
      <c r="H2" s="139" t="s">
        <v>469</v>
      </c>
      <c r="I2" s="139" t="s">
        <v>469</v>
      </c>
      <c r="J2" s="139" t="s">
        <v>469</v>
      </c>
      <c r="K2" s="139" t="s">
        <v>469</v>
      </c>
      <c r="L2" s="139" t="s">
        <v>469</v>
      </c>
      <c r="M2" s="139" t="s">
        <v>469</v>
      </c>
      <c r="N2" s="139" t="s">
        <v>469</v>
      </c>
      <c r="O2" s="139" t="s">
        <v>469</v>
      </c>
      <c r="P2" s="139" t="s">
        <v>469</v>
      </c>
      <c r="Q2" s="139" t="s">
        <v>469</v>
      </c>
      <c r="R2" s="139" t="s">
        <v>469</v>
      </c>
      <c r="S2" s="139" t="s">
        <v>469</v>
      </c>
      <c r="T2" s="139" t="s">
        <v>469</v>
      </c>
      <c r="U2" s="139" t="s">
        <v>469</v>
      </c>
      <c r="V2" s="139" t="s">
        <v>469</v>
      </c>
      <c r="W2" s="139" t="s">
        <v>469</v>
      </c>
      <c r="X2" s="139" t="s">
        <v>469</v>
      </c>
      <c r="Y2" s="71" t="s">
        <v>249</v>
      </c>
      <c r="Z2" s="71" t="s">
        <v>249</v>
      </c>
      <c r="AA2" s="71" t="s">
        <v>249</v>
      </c>
      <c r="AB2" s="71" t="s">
        <v>249</v>
      </c>
      <c r="AC2" s="71" t="s">
        <v>249</v>
      </c>
      <c r="AD2" s="71" t="s">
        <v>249</v>
      </c>
      <c r="AE2" s="71" t="str">
        <f>'Rev (Tb12)'!H2</f>
        <v>ACTUAL</v>
      </c>
      <c r="AF2" s="71" t="str">
        <f>'Rev (Tb12)'!I2</f>
        <v>ACTUAL</v>
      </c>
      <c r="AG2" s="71" t="str">
        <f>'Rev (Tb12)'!J2</f>
        <v>ACTUAL</v>
      </c>
      <c r="AH2" s="71" t="str">
        <f>'Rev (Tb12)'!K2</f>
        <v>ACTUAL</v>
      </c>
      <c r="AI2" s="71" t="str">
        <f>'Rev (Tb12)'!L2</f>
        <v>ACTUAL</v>
      </c>
      <c r="AJ2" s="211" t="str">
        <f>'Rev (Tb12)'!M2</f>
        <v>ESTIMATE</v>
      </c>
      <c r="AK2" s="211" t="str">
        <f>'Rev (Tb12)'!N2</f>
        <v>ESTIMATE</v>
      </c>
      <c r="AL2" s="211" t="str">
        <f>'Rev (Tb12)'!O2</f>
        <v>PROJECTION</v>
      </c>
      <c r="AM2" s="211" t="str">
        <f>'Rev (Tb12)'!P2</f>
        <v>PROJECTION</v>
      </c>
      <c r="AN2" s="211" t="str">
        <f>'Rev (Tb12)'!Q2</f>
        <v>PROJECTION</v>
      </c>
      <c r="AO2" s="211" t="str">
        <f>'Rev (Tb12)'!R2</f>
        <v>PROJECTION</v>
      </c>
    </row>
    <row r="3" spans="1:85" ht="25">
      <c r="A3" s="140" t="s">
        <v>470</v>
      </c>
      <c r="B3" s="139"/>
      <c r="C3" s="139" t="s">
        <v>471</v>
      </c>
      <c r="D3" s="139" t="s">
        <v>471</v>
      </c>
      <c r="E3" s="139" t="s">
        <v>471</v>
      </c>
      <c r="F3" s="139" t="s">
        <v>471</v>
      </c>
      <c r="G3" s="139" t="s">
        <v>472</v>
      </c>
      <c r="H3" s="139" t="s">
        <v>473</v>
      </c>
      <c r="I3" s="139" t="s">
        <v>473</v>
      </c>
      <c r="J3" s="139" t="s">
        <v>473</v>
      </c>
      <c r="K3" s="139"/>
      <c r="L3" s="139"/>
      <c r="M3" s="139"/>
      <c r="N3" s="139"/>
      <c r="O3" s="139"/>
      <c r="P3" s="139"/>
      <c r="Q3" s="139"/>
      <c r="R3" s="139"/>
      <c r="S3" s="139"/>
      <c r="T3" s="139"/>
      <c r="U3" s="139"/>
      <c r="V3" s="139"/>
      <c r="W3" s="139"/>
      <c r="X3" s="139"/>
      <c r="Y3" s="257" t="s">
        <v>474</v>
      </c>
      <c r="Z3" s="37" t="s">
        <v>475</v>
      </c>
      <c r="AA3" s="257" t="s">
        <v>476</v>
      </c>
      <c r="AB3" s="257" t="s">
        <v>477</v>
      </c>
      <c r="AC3" s="44" t="s">
        <v>188</v>
      </c>
      <c r="AD3" s="44" t="str">
        <f>'Rev (Tb12)'!G3</f>
        <v>2019 Budget</v>
      </c>
      <c r="AE3" s="44" t="str">
        <f>'Rev (Tb12)'!H3</f>
        <v>2020 Budget</v>
      </c>
      <c r="AF3" s="44" t="str">
        <f>'Rev (Tb12)'!I3</f>
        <v>2019 FBO</v>
      </c>
      <c r="AG3" s="44" t="str">
        <f>'Rev (Tb12)'!J3</f>
        <v>2020 FBO</v>
      </c>
      <c r="AH3" s="44" t="str">
        <f>'Rev (Tb12)'!K3</f>
        <v>2021 FBO</v>
      </c>
      <c r="AI3" s="44" t="str">
        <f>'Rev (Tb12)'!L3</f>
        <v>2022 FBO</v>
      </c>
      <c r="AJ3" s="41" t="str">
        <f>'Rev (Tb12)'!M3</f>
        <v>2024 Budget</v>
      </c>
      <c r="AK3" s="41" t="str">
        <f>'Rev (Tb12)'!N3</f>
        <v>2024 Budget</v>
      </c>
      <c r="AL3" s="41" t="str">
        <f>'Rev (Tb12)'!O3</f>
        <v>2024 Budget</v>
      </c>
      <c r="AM3" s="41" t="str">
        <f>'Rev (Tb12)'!P3</f>
        <v>2024 Budget</v>
      </c>
      <c r="AN3" s="41" t="str">
        <f>'Rev (Tb12)'!Q3</f>
        <v>2024 Budget</v>
      </c>
      <c r="AO3" s="41" t="str">
        <f>'Rev (Tb12)'!R3</f>
        <v>2024 Budget</v>
      </c>
    </row>
    <row r="4" spans="1:85">
      <c r="A4" s="140"/>
      <c r="B4" s="141"/>
      <c r="C4" s="141"/>
      <c r="D4" s="141"/>
      <c r="E4" s="141"/>
      <c r="F4" s="141"/>
      <c r="G4" s="141"/>
      <c r="H4" s="141"/>
      <c r="I4" s="141"/>
      <c r="J4" s="141"/>
      <c r="K4" s="141"/>
      <c r="L4" s="141"/>
      <c r="M4" s="141"/>
      <c r="N4" s="141"/>
      <c r="O4" s="141"/>
      <c r="P4" s="141"/>
      <c r="Q4" s="141"/>
      <c r="R4" s="141"/>
      <c r="S4" s="141"/>
      <c r="T4" s="141"/>
      <c r="U4" s="141"/>
      <c r="V4" s="141"/>
      <c r="W4" s="141"/>
      <c r="X4" s="141"/>
      <c r="Y4" s="71"/>
      <c r="Z4" s="71"/>
      <c r="AA4" s="71"/>
      <c r="AB4" s="71"/>
      <c r="AC4" s="44"/>
      <c r="AD4" s="44"/>
      <c r="AE4" s="44"/>
      <c r="AF4" s="44"/>
      <c r="AG4" s="44"/>
      <c r="AH4" s="44"/>
      <c r="AI4" s="44"/>
      <c r="AJ4" s="41"/>
      <c r="AK4" s="41"/>
      <c r="AL4" s="41"/>
      <c r="AM4" s="41"/>
      <c r="AN4" s="41"/>
      <c r="AO4" s="41"/>
    </row>
    <row r="5" spans="1:85" ht="13">
      <c r="A5" s="322" t="s">
        <v>478</v>
      </c>
      <c r="B5" s="142"/>
      <c r="C5" s="142"/>
      <c r="D5" s="142"/>
      <c r="E5" s="142"/>
      <c r="F5" s="142"/>
      <c r="G5" s="142"/>
      <c r="H5" s="142"/>
      <c r="I5" s="142"/>
      <c r="J5" s="142"/>
      <c r="K5" s="142"/>
      <c r="L5" s="142"/>
      <c r="M5" s="142"/>
      <c r="N5" s="142"/>
      <c r="O5" s="142"/>
      <c r="P5" s="142"/>
      <c r="Q5" s="142"/>
      <c r="R5" s="142"/>
      <c r="S5" s="142"/>
      <c r="T5" s="142"/>
      <c r="U5" s="142"/>
      <c r="V5" s="142"/>
      <c r="W5" s="142"/>
      <c r="X5" s="142"/>
      <c r="Y5" s="143">
        <f>'Rev (Tb12)'!B5</f>
        <v>9418.9</v>
      </c>
      <c r="Z5" s="143">
        <f>'Rev (Tb12)'!C5</f>
        <v>9897.5</v>
      </c>
      <c r="AA5" s="143">
        <f>'Rev (Tb12)'!D5</f>
        <v>11874.9</v>
      </c>
      <c r="AB5" s="579">
        <f>'Rev (Tb12)'!E5</f>
        <v>11003.1</v>
      </c>
      <c r="AC5" s="579">
        <f>'Rev (Tb12)'!F5</f>
        <v>10485.5</v>
      </c>
      <c r="AD5" s="579">
        <f>'Rev (Tb12)'!G5</f>
        <v>11525.1</v>
      </c>
      <c r="AE5" s="579">
        <f>'Rev (Tb12)'!H5</f>
        <v>14085.1</v>
      </c>
      <c r="AF5" s="579">
        <f>'Rev (Tb12)'!I5</f>
        <v>13680.5</v>
      </c>
      <c r="AG5" s="579">
        <f>'Rev (Tb12)'!J5</f>
        <v>12093.3</v>
      </c>
      <c r="AH5" s="579">
        <f>'Rev (Tb12)'!K5</f>
        <v>13860.4</v>
      </c>
      <c r="AI5" s="579">
        <f>'Rev (Tb12)'!L5</f>
        <v>18538.2</v>
      </c>
      <c r="AJ5" s="585">
        <f>'Rev (Tb12)'!M5</f>
        <v>20403</v>
      </c>
      <c r="AK5" s="585">
        <f>'Rev (Tb12)'!N5</f>
        <v>23393.8</v>
      </c>
      <c r="AL5" s="585">
        <f>'Rev (Tb12)'!O5</f>
        <v>25826.400000000001</v>
      </c>
      <c r="AM5" s="585">
        <f>'Rev (Tb12)'!P5</f>
        <v>28491.7</v>
      </c>
      <c r="AN5" s="585">
        <f>'Rev (Tb12)'!Q5</f>
        <v>31360.2</v>
      </c>
      <c r="AO5" s="585">
        <f>'Rev (Tb12)'!R5</f>
        <v>34745.800000000003</v>
      </c>
    </row>
    <row r="6" spans="1:85" s="19" customFormat="1" ht="13">
      <c r="A6" s="144" t="s">
        <v>479</v>
      </c>
      <c r="B6" s="145">
        <v>1013.9</v>
      </c>
      <c r="C6" s="145">
        <v>988.9</v>
      </c>
      <c r="D6" s="145">
        <v>1026.2</v>
      </c>
      <c r="E6" s="145">
        <v>1125.5</v>
      </c>
      <c r="F6" s="145">
        <v>1308.7</v>
      </c>
      <c r="G6" s="145">
        <v>1451.7</v>
      </c>
      <c r="H6" s="145">
        <v>1721.6</v>
      </c>
      <c r="I6" s="145">
        <v>1897.7</v>
      </c>
      <c r="J6" s="145">
        <v>2201.8000000000002</v>
      </c>
      <c r="K6" s="145">
        <v>2352.9</v>
      </c>
      <c r="L6" s="145">
        <v>2569</v>
      </c>
      <c r="M6" s="145">
        <v>2975.8</v>
      </c>
      <c r="N6" s="145">
        <v>3184.8</v>
      </c>
      <c r="O6" s="145">
        <v>3286.4</v>
      </c>
      <c r="P6" s="145">
        <v>3650.1</v>
      </c>
      <c r="Q6" s="145">
        <v>4349.6000000000004</v>
      </c>
      <c r="R6" s="145">
        <v>5326.8</v>
      </c>
      <c r="S6" s="145">
        <v>6311.6</v>
      </c>
      <c r="T6" s="145">
        <v>7028.6</v>
      </c>
      <c r="U6" s="145">
        <v>7073.3</v>
      </c>
      <c r="V6" s="145">
        <v>6651.3</v>
      </c>
      <c r="W6" s="145">
        <v>8278.9</v>
      </c>
      <c r="X6" s="145">
        <v>9304.9</v>
      </c>
      <c r="Y6" s="145">
        <v>9566</v>
      </c>
      <c r="Z6" s="145">
        <v>9832.7000000000007</v>
      </c>
      <c r="AA6" s="145">
        <v>11497.6</v>
      </c>
      <c r="AB6" s="145">
        <v>10963.5</v>
      </c>
      <c r="AC6" s="145"/>
      <c r="AD6" s="145"/>
      <c r="AE6" s="145"/>
      <c r="AF6" s="145"/>
      <c r="AG6" s="145"/>
      <c r="AH6" s="145"/>
      <c r="AI6" s="145"/>
      <c r="AJ6" s="586"/>
      <c r="AK6" s="586"/>
      <c r="AL6" s="586"/>
      <c r="AM6" s="586"/>
      <c r="AN6" s="586"/>
      <c r="AO6" s="58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row>
    <row r="7" spans="1:85">
      <c r="A7" s="140"/>
      <c r="B7" s="146"/>
      <c r="C7" s="146"/>
      <c r="D7" s="146"/>
      <c r="E7" s="146"/>
      <c r="F7" s="146"/>
      <c r="G7" s="146"/>
      <c r="H7" s="146"/>
      <c r="I7" s="146"/>
      <c r="J7" s="146"/>
      <c r="K7" s="146"/>
      <c r="L7" s="146"/>
      <c r="M7" s="146"/>
      <c r="N7" s="146"/>
      <c r="O7" s="146"/>
      <c r="P7" s="146"/>
      <c r="Q7" s="146"/>
      <c r="R7" s="146"/>
      <c r="S7" s="146"/>
      <c r="T7" s="146"/>
      <c r="U7" s="146"/>
      <c r="V7" s="146"/>
      <c r="W7" s="146"/>
      <c r="X7" s="146"/>
      <c r="Y7" s="147"/>
      <c r="Z7" s="147"/>
      <c r="AA7" s="147"/>
      <c r="AB7" s="147"/>
      <c r="AC7" s="147"/>
      <c r="AD7" s="147"/>
      <c r="AE7" s="147"/>
      <c r="AF7" s="147"/>
      <c r="AG7" s="147"/>
      <c r="AH7" s="147"/>
      <c r="AI7" s="147"/>
      <c r="AJ7" s="587"/>
      <c r="AK7" s="587"/>
      <c r="AL7" s="587"/>
      <c r="AM7" s="587"/>
      <c r="AN7" s="587"/>
      <c r="AO7" s="587"/>
      <c r="AP7" s="10"/>
      <c r="AQ7" s="10"/>
    </row>
    <row r="8" spans="1:85" s="21" customFormat="1" ht="13">
      <c r="A8" s="148" t="s">
        <v>309</v>
      </c>
      <c r="B8" s="149"/>
      <c r="C8" s="149"/>
      <c r="D8" s="149"/>
      <c r="E8" s="149"/>
      <c r="F8" s="149"/>
      <c r="G8" s="149"/>
      <c r="H8" s="149"/>
      <c r="I8" s="149"/>
      <c r="J8" s="149"/>
      <c r="K8" s="149"/>
      <c r="L8" s="149"/>
      <c r="M8" s="149"/>
      <c r="N8" s="149"/>
      <c r="O8" s="149"/>
      <c r="P8" s="149"/>
      <c r="Q8" s="149"/>
      <c r="R8" s="149"/>
      <c r="S8" s="149"/>
      <c r="T8" s="149"/>
      <c r="U8" s="149"/>
      <c r="V8" s="149"/>
      <c r="W8" s="149"/>
      <c r="X8" s="149"/>
      <c r="Y8" s="43">
        <f>'Rev (Tb12)'!B7</f>
        <v>8219</v>
      </c>
      <c r="Z8" s="43">
        <f>'Rev (Tb12)'!C7</f>
        <v>8879.6</v>
      </c>
      <c r="AA8" s="43">
        <f>'Rev (Tb12)'!D7</f>
        <v>10232.1</v>
      </c>
      <c r="AB8" s="583">
        <f>'Rev (Tb12)'!E7</f>
        <v>9157.6</v>
      </c>
      <c r="AC8" s="583">
        <f>'Rev (Tb12)'!F7</f>
        <v>8421.6</v>
      </c>
      <c r="AD8" s="43">
        <f>'Rev (Tb12)'!G7</f>
        <v>9141.4</v>
      </c>
      <c r="AE8" s="43">
        <f>'Rev (Tb12)'!H7</f>
        <v>10475.9</v>
      </c>
      <c r="AF8" s="43">
        <f>'Rev (Tb12)'!I7</f>
        <v>10918.1</v>
      </c>
      <c r="AG8" s="43">
        <f>'Rev (Tb12)'!J7</f>
        <v>9802.1</v>
      </c>
      <c r="AH8" s="43">
        <f>'Rev (Tb12)'!K7</f>
        <v>11129.4</v>
      </c>
      <c r="AI8" s="43">
        <f>'Rev (Tb12)'!L7</f>
        <v>16453.599999999999</v>
      </c>
      <c r="AJ8" s="42">
        <f>'Rev (Tb12)'!M7</f>
        <v>16320.7</v>
      </c>
      <c r="AK8" s="42">
        <f>'Rev (Tb12)'!N7</f>
        <v>18694.8</v>
      </c>
      <c r="AL8" s="42">
        <f>'Rev (Tb12)'!O7</f>
        <v>20834.5</v>
      </c>
      <c r="AM8" s="42">
        <f>'Rev (Tb12)'!P7</f>
        <v>23066</v>
      </c>
      <c r="AN8" s="42">
        <f>'Rev (Tb12)'!Q7</f>
        <v>25321.599999999999</v>
      </c>
      <c r="AO8" s="42">
        <f>'Rev (Tb12)'!R7</f>
        <v>28233.599999999999</v>
      </c>
      <c r="AP8" s="3"/>
      <c r="AQ8" s="3"/>
    </row>
    <row r="9" spans="1:85" ht="13">
      <c r="A9" s="150" t="s">
        <v>309</v>
      </c>
      <c r="B9" s="151">
        <v>689.2</v>
      </c>
      <c r="C9" s="151">
        <v>591.6</v>
      </c>
      <c r="D9" s="151">
        <v>624.20000000000005</v>
      </c>
      <c r="E9" s="151">
        <v>762.4</v>
      </c>
      <c r="F9" s="151">
        <v>977.9</v>
      </c>
      <c r="G9" s="151">
        <v>1124.2</v>
      </c>
      <c r="H9" s="151">
        <v>1207.2</v>
      </c>
      <c r="I9" s="151">
        <v>1526.3</v>
      </c>
      <c r="J9" s="151">
        <v>1674.6</v>
      </c>
      <c r="K9" s="151">
        <v>1603</v>
      </c>
      <c r="L9" s="151">
        <v>1920.7</v>
      </c>
      <c r="M9" s="151">
        <v>2314.9</v>
      </c>
      <c r="N9" s="151">
        <v>2294.3000000000002</v>
      </c>
      <c r="O9" s="151">
        <v>2369.9</v>
      </c>
      <c r="P9" s="151">
        <v>2677.9</v>
      </c>
      <c r="Q9" s="151">
        <v>3220.1</v>
      </c>
      <c r="R9" s="151">
        <v>3744</v>
      </c>
      <c r="S9" s="151">
        <v>4944.8</v>
      </c>
      <c r="T9" s="151">
        <v>5854</v>
      </c>
      <c r="U9" s="151">
        <v>5756.1</v>
      </c>
      <c r="V9" s="151">
        <v>4974.5</v>
      </c>
      <c r="W9" s="151">
        <v>6434.7</v>
      </c>
      <c r="X9" s="151">
        <v>7904.2</v>
      </c>
      <c r="Y9" s="152">
        <v>8148.3</v>
      </c>
      <c r="Z9" s="152">
        <v>8588.5</v>
      </c>
      <c r="AA9" s="152">
        <v>9596</v>
      </c>
      <c r="AB9" s="502">
        <v>8797.6</v>
      </c>
      <c r="AC9" s="502"/>
      <c r="AD9" s="502"/>
      <c r="AE9" s="502"/>
      <c r="AF9" s="502"/>
      <c r="AG9" s="502"/>
      <c r="AH9" s="502"/>
      <c r="AI9" s="502"/>
      <c r="AJ9" s="588"/>
      <c r="AK9" s="588"/>
      <c r="AL9" s="588"/>
      <c r="AM9" s="588"/>
      <c r="AN9" s="588"/>
      <c r="AO9" s="588"/>
    </row>
    <row r="10" spans="1:85">
      <c r="A10" s="153" t="s">
        <v>480</v>
      </c>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44">
        <f>'Rev (Tb12)'!B11</f>
        <v>2645.1</v>
      </c>
      <c r="Z10" s="44">
        <f>'Rev (Tb12)'!C11</f>
        <v>2808.4</v>
      </c>
      <c r="AA10" s="44">
        <f>'Rev (Tb12)'!D11</f>
        <v>3195.1</v>
      </c>
      <c r="AB10" s="44">
        <f>'Rev (Tb12)'!E11</f>
        <v>3037.1</v>
      </c>
      <c r="AC10" s="44">
        <f>'Rev (Tb12)'!F11</f>
        <v>2844.3</v>
      </c>
      <c r="AD10" s="44">
        <f>'Rev (Tb12)'!G11</f>
        <v>3093.8</v>
      </c>
      <c r="AE10" s="44">
        <f>'Rev (Tb12)'!H11</f>
        <v>3101.9</v>
      </c>
      <c r="AF10" s="44">
        <f>'Rev (Tb12)'!I11</f>
        <v>3211.6</v>
      </c>
      <c r="AG10" s="44">
        <f>'Rev (Tb12)'!J11</f>
        <v>3517.3</v>
      </c>
      <c r="AH10" s="44">
        <f>'Rev (Tb12)'!K11</f>
        <v>3467.9</v>
      </c>
      <c r="AI10" s="44">
        <f>'Rev (Tb12)'!L11</f>
        <v>3652.1</v>
      </c>
      <c r="AJ10" s="41">
        <f>'Rev (Tb12)'!M11</f>
        <v>3868.2</v>
      </c>
      <c r="AK10" s="41">
        <f>'Rev (Tb12)'!N11</f>
        <v>4341</v>
      </c>
      <c r="AL10" s="41">
        <f>'Rev (Tb12)'!O11</f>
        <v>4747.3999999999996</v>
      </c>
      <c r="AM10" s="41">
        <f>'Rev (Tb12)'!P11</f>
        <v>5190.8999999999996</v>
      </c>
      <c r="AN10" s="41">
        <f>'Rev (Tb12)'!Q11</f>
        <v>5695.4</v>
      </c>
      <c r="AO10" s="41">
        <f>'Rev (Tb12)'!R11</f>
        <v>6083.1</v>
      </c>
    </row>
    <row r="11" spans="1:85">
      <c r="A11" s="154" t="s">
        <v>480</v>
      </c>
      <c r="B11" s="155">
        <v>172.7</v>
      </c>
      <c r="C11" s="155">
        <v>186.2</v>
      </c>
      <c r="D11" s="155">
        <v>206.2</v>
      </c>
      <c r="E11" s="155">
        <v>235.5</v>
      </c>
      <c r="F11" s="155">
        <v>188.9</v>
      </c>
      <c r="G11" s="155">
        <v>193.7</v>
      </c>
      <c r="H11" s="155">
        <v>257.8</v>
      </c>
      <c r="I11" s="155">
        <v>317.3</v>
      </c>
      <c r="J11" s="155">
        <v>367.7</v>
      </c>
      <c r="K11" s="155">
        <v>448.7</v>
      </c>
      <c r="L11" s="155">
        <v>524.4</v>
      </c>
      <c r="M11" s="155">
        <v>544</v>
      </c>
      <c r="N11" s="155">
        <v>598.79999999999995</v>
      </c>
      <c r="O11" s="155">
        <v>694.3</v>
      </c>
      <c r="P11" s="155">
        <v>758.4</v>
      </c>
      <c r="Q11" s="155">
        <v>826.5</v>
      </c>
      <c r="R11" s="155">
        <v>841</v>
      </c>
      <c r="S11" s="155">
        <v>907</v>
      </c>
      <c r="T11" s="155">
        <v>1006.9</v>
      </c>
      <c r="U11" s="155">
        <v>1108.8</v>
      </c>
      <c r="V11" s="155">
        <v>1241.8</v>
      </c>
      <c r="W11" s="155">
        <v>1494</v>
      </c>
      <c r="X11" s="155">
        <v>2158.8000000000002</v>
      </c>
      <c r="Y11" s="156">
        <v>2648.7</v>
      </c>
      <c r="Z11" s="156">
        <v>2808.4</v>
      </c>
      <c r="AA11" s="156">
        <v>3195.1</v>
      </c>
      <c r="AB11" s="157">
        <v>3037.1</v>
      </c>
      <c r="AC11" s="157"/>
      <c r="AD11" s="157"/>
      <c r="AE11" s="157"/>
      <c r="AF11" s="157"/>
      <c r="AG11" s="157"/>
      <c r="AH11" s="157"/>
      <c r="AI11" s="157"/>
      <c r="AJ11" s="589"/>
      <c r="AK11" s="589"/>
      <c r="AL11" s="589"/>
      <c r="AM11" s="589"/>
      <c r="AN11" s="589"/>
      <c r="AO11" s="589"/>
    </row>
    <row r="12" spans="1:85">
      <c r="A12" s="158" t="s">
        <v>481</v>
      </c>
      <c r="B12" s="155"/>
      <c r="C12" s="155"/>
      <c r="D12" s="155"/>
      <c r="E12" s="155"/>
      <c r="F12" s="155"/>
      <c r="G12" s="155"/>
      <c r="H12" s="155"/>
      <c r="I12" s="155"/>
      <c r="J12" s="155"/>
      <c r="K12" s="155"/>
      <c r="L12" s="146"/>
      <c r="M12" s="146"/>
      <c r="N12" s="146"/>
      <c r="O12" s="146"/>
      <c r="P12" s="146"/>
      <c r="Q12" s="146"/>
      <c r="R12" s="146"/>
      <c r="S12" s="146"/>
      <c r="T12" s="146"/>
      <c r="U12" s="146"/>
      <c r="V12" s="146"/>
      <c r="W12" s="146"/>
      <c r="X12" s="146"/>
      <c r="Y12" s="44">
        <f>'Rev (Tb12)'!B13</f>
        <v>1740.5</v>
      </c>
      <c r="Z12" s="44">
        <f>'Rev (Tb12)'!C13</f>
        <v>2060.5</v>
      </c>
      <c r="AA12" s="44">
        <f>'Rev (Tb12)'!D13</f>
        <v>2522.4</v>
      </c>
      <c r="AB12" s="44">
        <f>'Rev (Tb12)'!E13</f>
        <v>2374.8000000000002</v>
      </c>
      <c r="AC12" s="44">
        <f>'Rev (Tb12)'!F13</f>
        <v>2093.8000000000002</v>
      </c>
      <c r="AD12" s="44">
        <f>'Rev (Tb12)'!G13</f>
        <v>1794.1</v>
      </c>
      <c r="AE12" s="44">
        <f>'Rev (Tb12)'!H13</f>
        <v>1933</v>
      </c>
      <c r="AF12" s="44">
        <f>'Rev (Tb12)'!I13</f>
        <v>1696.9</v>
      </c>
      <c r="AG12" s="44">
        <f>'Rev (Tb12)'!J13</f>
        <v>1554.2</v>
      </c>
      <c r="AH12" s="44">
        <f>'Rev (Tb12)'!K13</f>
        <v>1690.3</v>
      </c>
      <c r="AI12" s="44">
        <f>'Rev (Tb12)'!L13</f>
        <v>2756.9</v>
      </c>
      <c r="AJ12" s="41">
        <f>'Rev (Tb12)'!M13</f>
        <v>3040.5</v>
      </c>
      <c r="AK12" s="41">
        <f>'Rev (Tb12)'!N13</f>
        <v>3761.2</v>
      </c>
      <c r="AL12" s="41">
        <f>'Rev (Tb12)'!O13</f>
        <v>4053.9</v>
      </c>
      <c r="AM12" s="41">
        <f>'Rev (Tb12)'!P13</f>
        <v>4504.7</v>
      </c>
      <c r="AN12" s="41">
        <f>'Rev (Tb12)'!Q13</f>
        <v>5083</v>
      </c>
      <c r="AO12" s="41">
        <f>'Rev (Tb12)'!R13</f>
        <v>5684.1</v>
      </c>
    </row>
    <row r="13" spans="1:85" s="10" customFormat="1">
      <c r="A13" s="154" t="s">
        <v>481</v>
      </c>
      <c r="B13" s="155">
        <v>85.3</v>
      </c>
      <c r="C13" s="155">
        <v>94.5</v>
      </c>
      <c r="D13" s="155">
        <v>89.9</v>
      </c>
      <c r="E13" s="155">
        <v>92</v>
      </c>
      <c r="F13" s="155">
        <v>109.6</v>
      </c>
      <c r="G13" s="155">
        <v>109.4</v>
      </c>
      <c r="H13" s="155">
        <v>99</v>
      </c>
      <c r="I13" s="155">
        <v>118</v>
      </c>
      <c r="J13" s="155">
        <v>150.1</v>
      </c>
      <c r="K13" s="155">
        <v>185.8</v>
      </c>
      <c r="L13" s="155">
        <v>246.4</v>
      </c>
      <c r="M13" s="155">
        <v>265.39999999999998</v>
      </c>
      <c r="N13" s="155">
        <v>252</v>
      </c>
      <c r="O13" s="155">
        <v>310.89999999999998</v>
      </c>
      <c r="P13" s="155">
        <v>334.5</v>
      </c>
      <c r="Q13" s="155">
        <v>436.7</v>
      </c>
      <c r="R13" s="155">
        <v>516.5</v>
      </c>
      <c r="S13" s="155">
        <v>550.6</v>
      </c>
      <c r="T13" s="155">
        <v>723.7</v>
      </c>
      <c r="U13" s="155">
        <v>888.1</v>
      </c>
      <c r="V13" s="155">
        <v>1121.4000000000001</v>
      </c>
      <c r="W13" s="155">
        <v>1192.0999999999999</v>
      </c>
      <c r="X13" s="155">
        <v>1543.4</v>
      </c>
      <c r="Y13" s="156">
        <v>1744.5</v>
      </c>
      <c r="Z13" s="156">
        <v>2060.5</v>
      </c>
      <c r="AA13" s="156">
        <v>2522.6</v>
      </c>
      <c r="AB13" s="156">
        <v>2374.8000000000002</v>
      </c>
      <c r="AC13" s="156"/>
      <c r="AD13" s="156"/>
      <c r="AE13" s="156"/>
      <c r="AF13" s="156"/>
      <c r="AG13" s="156"/>
      <c r="AH13" s="156"/>
      <c r="AI13" s="156"/>
      <c r="AJ13" s="590"/>
      <c r="AK13" s="590"/>
      <c r="AL13" s="590"/>
      <c r="AM13" s="590"/>
      <c r="AN13" s="590"/>
      <c r="AO13" s="590"/>
    </row>
    <row r="14" spans="1:85">
      <c r="A14" s="159" t="s">
        <v>482</v>
      </c>
      <c r="B14" s="155"/>
      <c r="C14" s="155"/>
      <c r="D14" s="155"/>
      <c r="E14" s="155"/>
      <c r="F14" s="155"/>
      <c r="G14" s="155"/>
      <c r="H14" s="155"/>
      <c r="I14" s="155"/>
      <c r="J14" s="155"/>
      <c r="K14" s="155"/>
      <c r="L14" s="146"/>
      <c r="M14" s="146"/>
      <c r="N14" s="146"/>
      <c r="O14" s="146"/>
      <c r="P14" s="146"/>
      <c r="Q14" s="146"/>
      <c r="R14" s="146"/>
      <c r="S14" s="146"/>
      <c r="T14" s="146"/>
      <c r="U14" s="146"/>
      <c r="V14" s="146"/>
      <c r="W14" s="146"/>
      <c r="X14" s="146"/>
      <c r="Y14" s="44">
        <f>'Rev (Tb12)'!B14</f>
        <v>981.1</v>
      </c>
      <c r="Z14" s="44">
        <f>'Rev (Tb12)'!C14</f>
        <v>666.7</v>
      </c>
      <c r="AA14" s="44">
        <f>'Rev (Tb12)'!D14</f>
        <v>794.2</v>
      </c>
      <c r="AB14" s="44">
        <f>'Rev (Tb12)'!E14</f>
        <v>195.4</v>
      </c>
      <c r="AC14" s="44">
        <f>'Rev (Tb12)'!F14</f>
        <v>92</v>
      </c>
      <c r="AD14" s="44">
        <f>'Rev (Tb12)'!G14</f>
        <v>113.6</v>
      </c>
      <c r="AE14" s="44">
        <f>'Rev (Tb12)'!H14</f>
        <v>775</v>
      </c>
      <c r="AF14" s="44">
        <f>'Rev (Tb12)'!I14</f>
        <v>760.7</v>
      </c>
      <c r="AG14" s="44">
        <f>'Rev (Tb12)'!J14</f>
        <v>183.4</v>
      </c>
      <c r="AH14" s="44">
        <f>'Rev (Tb12)'!K14</f>
        <v>635.4</v>
      </c>
      <c r="AI14" s="44">
        <f>'Rev (Tb12)'!L14</f>
        <v>4036.1</v>
      </c>
      <c r="AJ14" s="41">
        <f>'Rev (Tb12)'!M14</f>
        <v>3025.6</v>
      </c>
      <c r="AK14" s="41">
        <f>'Rev (Tb12)'!N14</f>
        <v>3550</v>
      </c>
      <c r="AL14" s="41">
        <f>'Rev (Tb12)'!O14</f>
        <v>3000</v>
      </c>
      <c r="AM14" s="41">
        <f>'Rev (Tb12)'!P14</f>
        <v>2600</v>
      </c>
      <c r="AN14" s="41">
        <f>'Rev (Tb12)'!Q14</f>
        <v>2300</v>
      </c>
      <c r="AO14" s="41">
        <f>'Rev (Tb12)'!R14</f>
        <v>2564.5</v>
      </c>
    </row>
    <row r="15" spans="1:85" s="10" customFormat="1">
      <c r="A15" s="160" t="s">
        <v>482</v>
      </c>
      <c r="B15" s="155">
        <v>102.9</v>
      </c>
      <c r="C15" s="167"/>
      <c r="D15" s="167"/>
      <c r="E15" s="155">
        <v>66.900000000000006</v>
      </c>
      <c r="F15" s="155">
        <v>260</v>
      </c>
      <c r="G15" s="155">
        <v>272.39999999999998</v>
      </c>
      <c r="H15" s="155">
        <v>256.7</v>
      </c>
      <c r="I15" s="155">
        <v>405.4</v>
      </c>
      <c r="J15" s="155">
        <v>390</v>
      </c>
      <c r="K15" s="155">
        <v>245.1</v>
      </c>
      <c r="L15" s="155">
        <v>258.7</v>
      </c>
      <c r="M15" s="155">
        <v>426.9</v>
      </c>
      <c r="N15" s="155">
        <v>434.9</v>
      </c>
      <c r="O15" s="155">
        <v>258.89999999999998</v>
      </c>
      <c r="P15" s="155">
        <v>396.5</v>
      </c>
      <c r="Q15" s="155">
        <v>634.29999999999995</v>
      </c>
      <c r="R15" s="155">
        <v>1076.8</v>
      </c>
      <c r="S15" s="155">
        <v>1946.5</v>
      </c>
      <c r="T15" s="155">
        <v>2333.9</v>
      </c>
      <c r="U15" s="155">
        <v>1961.8</v>
      </c>
      <c r="V15" s="155">
        <v>693.1</v>
      </c>
      <c r="W15" s="155">
        <v>1476.3</v>
      </c>
      <c r="X15" s="155">
        <v>1903.2</v>
      </c>
      <c r="Y15" s="156">
        <v>981.1</v>
      </c>
      <c r="Z15" s="156">
        <v>666.7</v>
      </c>
      <c r="AA15" s="156">
        <v>794.2</v>
      </c>
      <c r="AB15" s="157">
        <v>195.4</v>
      </c>
      <c r="AC15" s="157"/>
      <c r="AD15" s="157"/>
      <c r="AE15" s="157"/>
      <c r="AF15" s="157"/>
      <c r="AG15" s="157"/>
      <c r="AH15" s="157"/>
      <c r="AI15" s="157"/>
      <c r="AJ15" s="589"/>
      <c r="AK15" s="589"/>
      <c r="AL15" s="589"/>
      <c r="AM15" s="589"/>
      <c r="AN15" s="589"/>
      <c r="AO15" s="589"/>
    </row>
    <row r="16" spans="1:85">
      <c r="A16" s="153" t="s">
        <v>483</v>
      </c>
      <c r="B16" s="155"/>
      <c r="C16" s="155"/>
      <c r="D16" s="155"/>
      <c r="E16" s="155"/>
      <c r="F16" s="155"/>
      <c r="G16" s="155"/>
      <c r="H16" s="155"/>
      <c r="I16" s="155"/>
      <c r="J16" s="155"/>
      <c r="K16" s="155"/>
      <c r="L16" s="146"/>
      <c r="M16" s="146"/>
      <c r="N16" s="146"/>
      <c r="O16" s="146"/>
      <c r="P16" s="146"/>
      <c r="Q16" s="146"/>
      <c r="R16" s="146"/>
      <c r="S16" s="146"/>
      <c r="T16" s="146"/>
      <c r="U16" s="146"/>
      <c r="V16" s="146"/>
      <c r="W16" s="146"/>
      <c r="X16" s="146"/>
      <c r="Y16" s="44">
        <f>'Rev (Tb12)'!B15</f>
        <v>11.4</v>
      </c>
      <c r="Z16" s="44">
        <f>'Rev (Tb12)'!C15</f>
        <v>18.600000000000001</v>
      </c>
      <c r="AA16" s="44">
        <f>'Rev (Tb12)'!D15</f>
        <v>22.4</v>
      </c>
      <c r="AB16" s="44">
        <f>'Rev (Tb12)'!E15</f>
        <v>30.8</v>
      </c>
      <c r="AC16" s="44">
        <f>'Rev (Tb12)'!F15</f>
        <v>26.6</v>
      </c>
      <c r="AD16" s="44">
        <f>'Rev (Tb12)'!G15</f>
        <v>25.6</v>
      </c>
      <c r="AE16" s="44">
        <f>'Rev (Tb12)'!H15</f>
        <v>26.3</v>
      </c>
      <c r="AF16" s="44">
        <f>'Rev (Tb12)'!I15</f>
        <v>25.8</v>
      </c>
      <c r="AG16" s="44">
        <f>'Rev (Tb12)'!J15</f>
        <v>30.1</v>
      </c>
      <c r="AH16" s="44">
        <f>'Rev (Tb12)'!K15</f>
        <v>29.6</v>
      </c>
      <c r="AI16" s="44">
        <f>'Rev (Tb12)'!L15</f>
        <v>30.6</v>
      </c>
      <c r="AJ16" s="41">
        <f>'Rev (Tb12)'!M15</f>
        <v>44.4</v>
      </c>
      <c r="AK16" s="41">
        <f>'Rev (Tb12)'!N15</f>
        <v>52.7</v>
      </c>
      <c r="AL16" s="41">
        <f>'Rev (Tb12)'!O15</f>
        <v>54.4</v>
      </c>
      <c r="AM16" s="41">
        <f>'Rev (Tb12)'!P15</f>
        <v>55.8</v>
      </c>
      <c r="AN16" s="41">
        <f>'Rev (Tb12)'!Q15</f>
        <v>57.2</v>
      </c>
      <c r="AO16" s="41">
        <f>'Rev (Tb12)'!R15</f>
        <v>58.8</v>
      </c>
    </row>
    <row r="17" spans="1:41" s="10" customFormat="1">
      <c r="A17" s="160" t="s">
        <v>484</v>
      </c>
      <c r="B17" s="167"/>
      <c r="C17" s="167"/>
      <c r="D17" s="167"/>
      <c r="E17" s="167"/>
      <c r="F17" s="167"/>
      <c r="G17" s="167"/>
      <c r="H17" s="167"/>
      <c r="I17" s="167"/>
      <c r="J17" s="167"/>
      <c r="K17" s="167"/>
      <c r="L17" s="155">
        <v>7.1</v>
      </c>
      <c r="M17" s="155">
        <v>108.5</v>
      </c>
      <c r="N17" s="155">
        <v>120.2</v>
      </c>
      <c r="O17" s="155">
        <v>105.9</v>
      </c>
      <c r="P17" s="155">
        <v>101.8</v>
      </c>
      <c r="Q17" s="155">
        <v>101.3</v>
      </c>
      <c r="R17" s="155">
        <v>73.099999999999994</v>
      </c>
      <c r="S17" s="155">
        <v>56.1</v>
      </c>
      <c r="T17" s="155">
        <v>56.6</v>
      </c>
      <c r="U17" s="155">
        <v>11.4</v>
      </c>
      <c r="V17" s="155"/>
      <c r="W17" s="155"/>
      <c r="X17" s="155"/>
      <c r="Y17" s="161"/>
      <c r="Z17" s="161"/>
      <c r="AA17" s="161"/>
      <c r="AB17" s="161"/>
      <c r="AC17" s="161"/>
      <c r="AD17" s="161"/>
      <c r="AE17" s="161"/>
      <c r="AF17" s="161"/>
      <c r="AG17" s="161"/>
      <c r="AH17" s="161"/>
      <c r="AI17" s="161"/>
      <c r="AJ17" s="591"/>
      <c r="AK17" s="591"/>
      <c r="AL17" s="591"/>
      <c r="AM17" s="591"/>
      <c r="AN17" s="591"/>
      <c r="AO17" s="591"/>
    </row>
    <row r="18" spans="1:41">
      <c r="A18" s="153" t="s">
        <v>485</v>
      </c>
      <c r="B18" s="155"/>
      <c r="C18" s="155"/>
      <c r="D18" s="155"/>
      <c r="E18" s="155"/>
      <c r="F18" s="155"/>
      <c r="G18" s="155"/>
      <c r="H18" s="155"/>
      <c r="I18" s="155"/>
      <c r="J18" s="155"/>
      <c r="K18" s="155"/>
      <c r="L18" s="146"/>
      <c r="M18" s="146"/>
      <c r="N18" s="146"/>
      <c r="O18" s="146"/>
      <c r="P18" s="146"/>
      <c r="Q18" s="146"/>
      <c r="R18" s="146"/>
      <c r="S18" s="146"/>
      <c r="T18" s="146"/>
      <c r="U18" s="146"/>
      <c r="V18" s="146"/>
      <c r="W18" s="146"/>
      <c r="X18" s="146"/>
      <c r="Y18" s="44">
        <f>'Rev (Tb12)'!B16</f>
        <v>6.3</v>
      </c>
      <c r="Z18" s="44">
        <f>'Rev (Tb12)'!C16</f>
        <v>9.1999999999999993</v>
      </c>
      <c r="AA18" s="44">
        <f>'Rev (Tb12)'!D16</f>
        <v>14.9</v>
      </c>
      <c r="AB18" s="44">
        <f>'Rev (Tb12)'!E16</f>
        <v>20.5</v>
      </c>
      <c r="AC18" s="44">
        <f>'Rev (Tb12)'!F16</f>
        <v>17.7</v>
      </c>
      <c r="AD18" s="44">
        <f>'Rev (Tb12)'!G16</f>
        <v>17.100000000000001</v>
      </c>
      <c r="AE18" s="44">
        <f>'Rev (Tb12)'!H16</f>
        <v>17.600000000000001</v>
      </c>
      <c r="AF18" s="44">
        <f>'Rev (Tb12)'!I16</f>
        <v>17.2</v>
      </c>
      <c r="AG18" s="44">
        <f>'Rev (Tb12)'!J16</f>
        <v>20.100000000000001</v>
      </c>
      <c r="AH18" s="44">
        <f>'Rev (Tb12)'!K16</f>
        <v>19.7</v>
      </c>
      <c r="AI18" s="44">
        <f>'Rev (Tb12)'!L16</f>
        <v>20.399999999999999</v>
      </c>
      <c r="AJ18" s="41">
        <f>'Rev (Tb12)'!M16</f>
        <v>25.6</v>
      </c>
      <c r="AK18" s="41">
        <f>'Rev (Tb12)'!N16</f>
        <v>27.5</v>
      </c>
      <c r="AL18" s="41">
        <f>'Rev (Tb12)'!O16</f>
        <v>36.6</v>
      </c>
      <c r="AM18" s="41">
        <f>'Rev (Tb12)'!P16</f>
        <v>37.799999999999997</v>
      </c>
      <c r="AN18" s="41">
        <f>'Rev (Tb12)'!Q16</f>
        <v>38.9</v>
      </c>
      <c r="AO18" s="41">
        <f>'Rev (Tb12)'!R16</f>
        <v>40.700000000000003</v>
      </c>
    </row>
    <row r="19" spans="1:41">
      <c r="A19" s="153" t="s">
        <v>486</v>
      </c>
      <c r="B19" s="155"/>
      <c r="C19" s="155"/>
      <c r="D19" s="155"/>
      <c r="E19" s="155"/>
      <c r="F19" s="155"/>
      <c r="G19" s="155"/>
      <c r="H19" s="155"/>
      <c r="I19" s="155"/>
      <c r="J19" s="155"/>
      <c r="K19" s="155"/>
      <c r="L19" s="146"/>
      <c r="M19" s="146"/>
      <c r="N19" s="146"/>
      <c r="O19" s="146"/>
      <c r="P19" s="146"/>
      <c r="Q19" s="146"/>
      <c r="R19" s="146"/>
      <c r="S19" s="146"/>
      <c r="T19" s="146"/>
      <c r="U19" s="146"/>
      <c r="V19" s="146"/>
      <c r="W19" s="146"/>
      <c r="X19" s="146"/>
      <c r="Y19" s="44">
        <f>'Rev (Tb12)'!B18</f>
        <v>13.3</v>
      </c>
      <c r="Z19" s="44">
        <f>'Rev (Tb12)'!C18</f>
        <v>0</v>
      </c>
      <c r="AA19" s="44">
        <f>'Rev (Tb12)'!D18</f>
        <v>0</v>
      </c>
      <c r="AB19" s="59">
        <v>0</v>
      </c>
      <c r="AC19" s="59">
        <f>'Rev (Tb12)'!F18</f>
        <v>0</v>
      </c>
      <c r="AD19" s="59">
        <f>'Rev (Tb12)'!G18</f>
        <v>0</v>
      </c>
      <c r="AE19" s="59">
        <f>'Rev (Tb12)'!H18</f>
        <v>0</v>
      </c>
      <c r="AF19" s="59">
        <f>'Rev (Tb12)'!I18</f>
        <v>0</v>
      </c>
      <c r="AG19" s="59">
        <f>'Rev (Tb12)'!J18</f>
        <v>0</v>
      </c>
      <c r="AH19" s="59">
        <f>'Rev (Tb12)'!K18</f>
        <v>0</v>
      </c>
      <c r="AI19" s="59">
        <f>'Rev (Tb12)'!L18</f>
        <v>0</v>
      </c>
      <c r="AJ19" s="592">
        <f>'Rev (Tb12)'!M18</f>
        <v>0</v>
      </c>
      <c r="AK19" s="592">
        <f>'Rev (Tb12)'!N18</f>
        <v>0</v>
      </c>
      <c r="AL19" s="592">
        <f>'Rev (Tb12)'!O18</f>
        <v>0</v>
      </c>
      <c r="AM19" s="592">
        <f>'Rev (Tb12)'!P18</f>
        <v>0</v>
      </c>
      <c r="AN19" s="592">
        <f>'Rev (Tb12)'!Q18</f>
        <v>0</v>
      </c>
      <c r="AO19" s="592">
        <f>'Rev (Tb12)'!R18</f>
        <v>0</v>
      </c>
    </row>
    <row r="20" spans="1:41">
      <c r="A20" s="153" t="s">
        <v>487</v>
      </c>
      <c r="B20" s="155"/>
      <c r="C20" s="155"/>
      <c r="D20" s="155"/>
      <c r="E20" s="155"/>
      <c r="F20" s="155"/>
      <c r="G20" s="155"/>
      <c r="H20" s="155"/>
      <c r="I20" s="155"/>
      <c r="J20" s="155"/>
      <c r="K20" s="155"/>
      <c r="L20" s="146"/>
      <c r="M20" s="146"/>
      <c r="N20" s="146"/>
      <c r="O20" s="146"/>
      <c r="P20" s="146"/>
      <c r="Q20" s="146"/>
      <c r="R20" s="146"/>
      <c r="S20" s="146"/>
      <c r="T20" s="146"/>
      <c r="U20" s="146"/>
      <c r="V20" s="146"/>
      <c r="W20" s="146"/>
      <c r="X20" s="146"/>
      <c r="Y20" s="44">
        <f>'Rev (Tb12)'!B19</f>
        <v>163.19999999999999</v>
      </c>
      <c r="Z20" s="44">
        <f>'Rev (Tb12)'!C19</f>
        <v>244.5</v>
      </c>
      <c r="AA20" s="44">
        <f>'Rev (Tb12)'!D19</f>
        <v>186.1</v>
      </c>
      <c r="AB20" s="59">
        <f>'Rev (Tb12)'!E19</f>
        <v>168.9</v>
      </c>
      <c r="AC20" s="59">
        <f>'Rev (Tb12)'!F19</f>
        <v>132.6</v>
      </c>
      <c r="AD20" s="59">
        <f>'Rev (Tb12)'!G19</f>
        <v>181.7</v>
      </c>
      <c r="AE20" s="59">
        <f>'Rev (Tb12)'!H19</f>
        <v>154.6</v>
      </c>
      <c r="AF20" s="59">
        <f>'Rev (Tb12)'!I19</f>
        <v>215</v>
      </c>
      <c r="AG20" s="59">
        <f>'Rev (Tb12)'!J19</f>
        <v>215.9</v>
      </c>
      <c r="AH20" s="59">
        <f>'Rev (Tb12)'!K19</f>
        <v>366</v>
      </c>
      <c r="AI20" s="59">
        <f>'Rev (Tb12)'!L19</f>
        <v>680.6</v>
      </c>
      <c r="AJ20" s="592">
        <f>'Rev (Tb12)'!M19</f>
        <v>452.8</v>
      </c>
      <c r="AK20" s="592">
        <f>'Rev (Tb12)'!N19</f>
        <v>496</v>
      </c>
      <c r="AL20" s="592">
        <f>'Rev (Tb12)'!O19</f>
        <v>545.79999999999995</v>
      </c>
      <c r="AM20" s="592">
        <f>'Rev (Tb12)'!P19</f>
        <v>600.6</v>
      </c>
      <c r="AN20" s="592">
        <f>'Rev (Tb12)'!Q19</f>
        <v>660.1</v>
      </c>
      <c r="AO20" s="592">
        <f>'Rev (Tb12)'!R19</f>
        <v>760.1</v>
      </c>
    </row>
    <row r="21" spans="1:41" s="10" customFormat="1">
      <c r="A21" s="160" t="s">
        <v>488</v>
      </c>
      <c r="B21" s="155">
        <v>9.3000000000000007</v>
      </c>
      <c r="C21" s="155">
        <v>0</v>
      </c>
      <c r="D21" s="155">
        <v>15.9</v>
      </c>
      <c r="E21" s="155">
        <v>24.3</v>
      </c>
      <c r="F21" s="155">
        <v>24.1</v>
      </c>
      <c r="G21" s="155">
        <v>26.9</v>
      </c>
      <c r="H21" s="155">
        <v>27.9</v>
      </c>
      <c r="I21" s="155">
        <v>33.6</v>
      </c>
      <c r="J21" s="155">
        <v>34.1</v>
      </c>
      <c r="K21" s="155">
        <v>42.5</v>
      </c>
      <c r="L21" s="155">
        <v>47</v>
      </c>
      <c r="M21" s="155">
        <v>53.8</v>
      </c>
      <c r="N21" s="155">
        <v>57.9</v>
      </c>
      <c r="O21" s="155">
        <v>62.1</v>
      </c>
      <c r="P21" s="155">
        <v>117.2</v>
      </c>
      <c r="Q21" s="155">
        <v>123.2</v>
      </c>
      <c r="R21" s="155">
        <v>154.69999999999999</v>
      </c>
      <c r="S21" s="155">
        <v>200.9</v>
      </c>
      <c r="T21" s="155">
        <v>199.3</v>
      </c>
      <c r="U21" s="155">
        <v>189.9</v>
      </c>
      <c r="V21" s="155">
        <v>244.4</v>
      </c>
      <c r="W21" s="155">
        <v>278.8</v>
      </c>
      <c r="X21" s="155">
        <v>290.7</v>
      </c>
      <c r="Y21" s="156">
        <v>190.7</v>
      </c>
      <c r="Z21" s="156">
        <v>244.5</v>
      </c>
      <c r="AA21" s="156">
        <v>186.1</v>
      </c>
      <c r="AB21" s="157">
        <v>168.9</v>
      </c>
      <c r="AC21" s="157"/>
      <c r="AD21" s="157"/>
      <c r="AE21" s="157"/>
      <c r="AF21" s="157"/>
      <c r="AG21" s="157"/>
      <c r="AH21" s="59"/>
      <c r="AI21" s="59"/>
      <c r="AJ21" s="592"/>
      <c r="AK21" s="592"/>
      <c r="AL21" s="592"/>
      <c r="AM21" s="592"/>
      <c r="AN21" s="592"/>
      <c r="AO21" s="592"/>
    </row>
    <row r="22" spans="1:41">
      <c r="A22" s="153" t="s">
        <v>489</v>
      </c>
      <c r="B22" s="155"/>
      <c r="C22" s="155"/>
      <c r="D22" s="155"/>
      <c r="E22" s="155"/>
      <c r="F22" s="155"/>
      <c r="G22" s="155"/>
      <c r="H22" s="155"/>
      <c r="I22" s="155"/>
      <c r="J22" s="155"/>
      <c r="K22" s="155"/>
      <c r="L22" s="146"/>
      <c r="M22" s="146"/>
      <c r="N22" s="146"/>
      <c r="O22" s="146"/>
      <c r="P22" s="146"/>
      <c r="Q22" s="146"/>
      <c r="R22" s="146"/>
      <c r="S22" s="146"/>
      <c r="T22" s="146"/>
      <c r="U22" s="146"/>
      <c r="V22" s="146"/>
      <c r="W22" s="146"/>
      <c r="X22" s="146"/>
      <c r="Y22" s="44">
        <f>'Rev (Tb12)'!B21</f>
        <v>67.400000000000006</v>
      </c>
      <c r="Z22" s="44">
        <f>'Rev (Tb12)'!C21</f>
        <v>38.5</v>
      </c>
      <c r="AA22" s="44">
        <f>'Rev (Tb12)'!D21</f>
        <v>43.1</v>
      </c>
      <c r="AB22" s="44">
        <f>'Rev (Tb12)'!E21</f>
        <v>66</v>
      </c>
      <c r="AC22" s="44">
        <f>'Rev (Tb12)'!F21</f>
        <v>78.7</v>
      </c>
      <c r="AD22" s="44">
        <f>'Rev (Tb12)'!G21</f>
        <v>91.4</v>
      </c>
      <c r="AE22" s="44">
        <f>'Rev (Tb12)'!H21</f>
        <v>110.8</v>
      </c>
      <c r="AF22" s="44">
        <f>'Rev (Tb12)'!I21</f>
        <v>128</v>
      </c>
      <c r="AG22" s="44">
        <f>'Rev (Tb12)'!J21</f>
        <v>134.9</v>
      </c>
      <c r="AH22" s="59">
        <f>'Rev (Tb12)'!K21</f>
        <v>127</v>
      </c>
      <c r="AI22" s="59">
        <f>'Rev (Tb12)'!L21</f>
        <v>55.3</v>
      </c>
      <c r="AJ22" s="592">
        <f>'Rev (Tb12)'!M20</f>
        <v>7.2</v>
      </c>
      <c r="AK22" s="592">
        <f>'Rev (Tb12)'!N20</f>
        <v>7.3</v>
      </c>
      <c r="AL22" s="592">
        <f>'Rev (Tb12)'!O20</f>
        <v>7.5</v>
      </c>
      <c r="AM22" s="592">
        <f>'Rev (Tb12)'!P20</f>
        <v>7.7</v>
      </c>
      <c r="AN22" s="592">
        <f>'Rev (Tb12)'!Q20</f>
        <v>9.5</v>
      </c>
      <c r="AO22" s="592">
        <f>'Rev (Tb12)'!R20</f>
        <v>9.9</v>
      </c>
    </row>
    <row r="23" spans="1:41" s="10" customFormat="1">
      <c r="A23" s="160" t="s">
        <v>489</v>
      </c>
      <c r="B23" s="167"/>
      <c r="C23" s="167"/>
      <c r="D23" s="167"/>
      <c r="E23" s="167"/>
      <c r="F23" s="167"/>
      <c r="G23" s="167"/>
      <c r="H23" s="167"/>
      <c r="I23" s="167"/>
      <c r="J23" s="167"/>
      <c r="K23" s="167"/>
      <c r="L23" s="155">
        <v>37</v>
      </c>
      <c r="M23" s="155">
        <v>64.2</v>
      </c>
      <c r="N23" s="155">
        <v>51.3</v>
      </c>
      <c r="O23" s="155">
        <v>21.9</v>
      </c>
      <c r="P23" s="155">
        <v>41.4</v>
      </c>
      <c r="Q23" s="155">
        <v>33.299999999999997</v>
      </c>
      <c r="R23" s="155">
        <v>17.899999999999999</v>
      </c>
      <c r="S23" s="155">
        <v>22.1</v>
      </c>
      <c r="T23" s="155">
        <v>19.3</v>
      </c>
      <c r="U23" s="155">
        <v>22</v>
      </c>
      <c r="V23" s="155">
        <v>32</v>
      </c>
      <c r="W23" s="155">
        <v>42.3</v>
      </c>
      <c r="X23" s="155">
        <v>40.4</v>
      </c>
      <c r="Y23" s="156">
        <v>67.400000000000006</v>
      </c>
      <c r="Z23" s="156">
        <v>38.5</v>
      </c>
      <c r="AA23" s="156">
        <v>42.9</v>
      </c>
      <c r="AB23" s="157">
        <v>66</v>
      </c>
      <c r="AC23" s="157"/>
      <c r="AD23" s="157"/>
      <c r="AE23" s="157"/>
      <c r="AF23" s="157"/>
      <c r="AG23" s="157"/>
      <c r="AH23" s="59"/>
      <c r="AI23" s="59"/>
      <c r="AJ23" s="592"/>
      <c r="AK23" s="592"/>
      <c r="AL23" s="592"/>
      <c r="AM23" s="592"/>
      <c r="AN23" s="592"/>
      <c r="AO23" s="592"/>
    </row>
    <row r="24" spans="1:41" s="10" customFormat="1">
      <c r="A24" s="160" t="s">
        <v>490</v>
      </c>
      <c r="B24" s="167"/>
      <c r="C24" s="167"/>
      <c r="D24" s="167"/>
      <c r="E24" s="167"/>
      <c r="F24" s="167"/>
      <c r="G24" s="167"/>
      <c r="H24" s="167"/>
      <c r="I24" s="167"/>
      <c r="J24" s="167"/>
      <c r="K24" s="155">
        <v>22.7</v>
      </c>
      <c r="L24" s="155">
        <v>49.6</v>
      </c>
      <c r="M24" s="155">
        <v>56.8</v>
      </c>
      <c r="N24" s="155">
        <v>51.7</v>
      </c>
      <c r="O24" s="155">
        <v>69</v>
      </c>
      <c r="P24" s="155">
        <v>55.3</v>
      </c>
      <c r="Q24" s="155">
        <v>78.599999999999994</v>
      </c>
      <c r="R24" s="155">
        <v>72.099999999999994</v>
      </c>
      <c r="S24" s="155">
        <v>92.4</v>
      </c>
      <c r="T24" s="155">
        <v>111.2</v>
      </c>
      <c r="U24" s="155">
        <v>99</v>
      </c>
      <c r="V24" s="155">
        <v>83.1</v>
      </c>
      <c r="W24" s="155">
        <v>91.7</v>
      </c>
      <c r="X24" s="155">
        <v>96.3</v>
      </c>
      <c r="Y24" s="156">
        <v>108.8</v>
      </c>
      <c r="Z24" s="156">
        <v>144.6</v>
      </c>
      <c r="AA24" s="156">
        <v>158.1</v>
      </c>
      <c r="AB24" s="157">
        <v>162.1</v>
      </c>
      <c r="AC24" s="157"/>
      <c r="AD24" s="157"/>
      <c r="AE24" s="157"/>
      <c r="AF24" s="157"/>
      <c r="AG24" s="157"/>
      <c r="AH24" s="59"/>
      <c r="AI24" s="59"/>
      <c r="AJ24" s="592"/>
      <c r="AK24" s="592"/>
      <c r="AL24" s="592"/>
      <c r="AM24" s="592"/>
      <c r="AN24" s="592"/>
      <c r="AO24" s="592"/>
    </row>
    <row r="25" spans="1:41" s="10" customFormat="1">
      <c r="A25" s="160" t="s">
        <v>491</v>
      </c>
      <c r="B25" s="155">
        <v>20</v>
      </c>
      <c r="C25" s="155">
        <v>27.1</v>
      </c>
      <c r="D25" s="155">
        <v>25</v>
      </c>
      <c r="E25" s="155">
        <v>26.5</v>
      </c>
      <c r="F25" s="155">
        <v>29.7</v>
      </c>
      <c r="G25" s="155">
        <v>33.6</v>
      </c>
      <c r="H25" s="155">
        <v>35.799999999999997</v>
      </c>
      <c r="I25" s="155">
        <v>37.299999999999997</v>
      </c>
      <c r="J25" s="155">
        <v>62.5</v>
      </c>
      <c r="K25" s="155">
        <v>67.8</v>
      </c>
      <c r="L25" s="155">
        <v>34.9</v>
      </c>
      <c r="M25" s="155">
        <v>58.8</v>
      </c>
      <c r="N25" s="155">
        <v>62.4</v>
      </c>
      <c r="O25" s="155">
        <v>73.900000000000006</v>
      </c>
      <c r="P25" s="155">
        <v>83.3</v>
      </c>
      <c r="Q25" s="155">
        <v>90.7</v>
      </c>
      <c r="R25" s="155">
        <v>91.9</v>
      </c>
      <c r="S25" s="155">
        <v>104</v>
      </c>
      <c r="T25" s="155">
        <v>97</v>
      </c>
      <c r="U25" s="155">
        <v>82.3</v>
      </c>
      <c r="V25" s="155">
        <v>103.9</v>
      </c>
      <c r="W25" s="155">
        <v>92.9</v>
      </c>
      <c r="X25" s="155">
        <v>111.3</v>
      </c>
      <c r="Y25" s="156">
        <v>133.9</v>
      </c>
      <c r="Z25" s="156">
        <v>118.1</v>
      </c>
      <c r="AA25" s="156">
        <v>208.5</v>
      </c>
      <c r="AB25" s="157">
        <v>211.7</v>
      </c>
      <c r="AC25" s="157"/>
      <c r="AD25" s="157"/>
      <c r="AE25" s="157"/>
      <c r="AF25" s="157"/>
      <c r="AG25" s="157"/>
      <c r="AH25" s="59"/>
      <c r="AI25" s="59"/>
      <c r="AJ25" s="592"/>
      <c r="AK25" s="592"/>
      <c r="AL25" s="592"/>
      <c r="AM25" s="592"/>
      <c r="AN25" s="592"/>
      <c r="AO25" s="592"/>
    </row>
    <row r="26" spans="1:41">
      <c r="A26" s="153" t="s">
        <v>492</v>
      </c>
      <c r="B26" s="155"/>
      <c r="C26" s="155"/>
      <c r="D26" s="155"/>
      <c r="E26" s="155"/>
      <c r="F26" s="155"/>
      <c r="G26" s="155"/>
      <c r="H26" s="155"/>
      <c r="I26" s="155"/>
      <c r="J26" s="155"/>
      <c r="K26" s="155"/>
      <c r="L26" s="146"/>
      <c r="M26" s="146"/>
      <c r="N26" s="146"/>
      <c r="O26" s="146"/>
      <c r="P26" s="146"/>
      <c r="Q26" s="146"/>
      <c r="R26" s="146"/>
      <c r="S26" s="146"/>
      <c r="T26" s="146"/>
      <c r="U26" s="146"/>
      <c r="V26" s="146"/>
      <c r="W26" s="146"/>
      <c r="X26" s="146"/>
      <c r="Y26" s="44">
        <f>'Rev (Tb12)'!B23</f>
        <v>0.9</v>
      </c>
      <c r="Z26" s="44">
        <f>'Rev (Tb12)'!C23</f>
        <v>2</v>
      </c>
      <c r="AA26" s="44">
        <f>'Rev (Tb12)'!D23</f>
        <v>0.7</v>
      </c>
      <c r="AB26" s="44">
        <f>'Rev (Tb12)'!E23</f>
        <v>0.6</v>
      </c>
      <c r="AC26" s="44">
        <f>'Rev (Tb12)'!F23</f>
        <v>0.5</v>
      </c>
      <c r="AD26" s="44">
        <f>'Rev (Tb12)'!G23</f>
        <v>0.02</v>
      </c>
      <c r="AE26" s="44">
        <f>'Rev (Tb12)'!H23</f>
        <v>0</v>
      </c>
      <c r="AF26" s="44">
        <f>'Rev (Tb12)'!I23</f>
        <v>0</v>
      </c>
      <c r="AG26" s="44">
        <f>'Rev (Tb12)'!J23</f>
        <v>0</v>
      </c>
      <c r="AH26" s="59">
        <f>'Rev (Tb12)'!K23</f>
        <v>0</v>
      </c>
      <c r="AI26" s="59">
        <f>'Rev (Tb12)'!L23</f>
        <v>0.3</v>
      </c>
      <c r="AJ26" s="592">
        <f>'Rev (Tb12)'!M23</f>
        <v>0.2</v>
      </c>
      <c r="AK26" s="592">
        <f>'Rev (Tb12)'!N23</f>
        <v>0.2</v>
      </c>
      <c r="AL26" s="592">
        <f>'Rev (Tb12)'!O23</f>
        <v>0.7</v>
      </c>
      <c r="AM26" s="592">
        <f>'Rev (Tb12)'!P23</f>
        <v>1.2</v>
      </c>
      <c r="AN26" s="592">
        <f>'Rev (Tb12)'!Q23</f>
        <v>1.7</v>
      </c>
      <c r="AO26" s="592">
        <f>'Rev (Tb12)'!R23</f>
        <v>2.2000000000000002</v>
      </c>
    </row>
    <row r="27" spans="1:41">
      <c r="A27" s="153" t="s">
        <v>493</v>
      </c>
      <c r="B27" s="155"/>
      <c r="C27" s="155"/>
      <c r="D27" s="155"/>
      <c r="E27" s="155"/>
      <c r="F27" s="155"/>
      <c r="G27" s="155"/>
      <c r="H27" s="155"/>
      <c r="I27" s="155"/>
      <c r="J27" s="155"/>
      <c r="K27" s="155"/>
      <c r="L27" s="146"/>
      <c r="M27" s="146"/>
      <c r="N27" s="146"/>
      <c r="O27" s="146"/>
      <c r="P27" s="146"/>
      <c r="Q27" s="146"/>
      <c r="R27" s="146"/>
      <c r="S27" s="146"/>
      <c r="T27" s="146"/>
      <c r="U27" s="146"/>
      <c r="V27" s="146"/>
      <c r="W27" s="146"/>
      <c r="X27" s="146"/>
      <c r="Y27" s="44"/>
      <c r="Z27" s="44"/>
      <c r="AA27" s="44"/>
      <c r="AB27" s="44"/>
      <c r="AC27" s="44"/>
      <c r="AD27" s="44"/>
      <c r="AE27" s="44"/>
      <c r="AF27" s="44"/>
      <c r="AG27" s="44">
        <f>'Rev (Tb12)'!J22</f>
        <v>12.6</v>
      </c>
      <c r="AH27" s="59">
        <f>'Rev (Tb12)'!K22</f>
        <v>0</v>
      </c>
      <c r="AI27" s="59">
        <f>'Rev (Tb12)'!L22</f>
        <v>0</v>
      </c>
      <c r="AJ27" s="592">
        <f>'Rev (Tb12)'!M22</f>
        <v>0</v>
      </c>
      <c r="AK27" s="592">
        <f>'Rev (Tb12)'!N22</f>
        <v>0</v>
      </c>
      <c r="AL27" s="592">
        <f>'Rev (Tb12)'!O22</f>
        <v>0</v>
      </c>
      <c r="AM27" s="592">
        <f>'Rev (Tb12)'!P22</f>
        <v>0</v>
      </c>
      <c r="AN27" s="592">
        <f>'Rev (Tb12)'!Q22</f>
        <v>0</v>
      </c>
      <c r="AO27" s="592">
        <f>'Rev (Tb12)'!R22</f>
        <v>0</v>
      </c>
    </row>
    <row r="28" spans="1:41">
      <c r="A28" s="153" t="s">
        <v>326</v>
      </c>
      <c r="B28" s="155"/>
      <c r="C28" s="155"/>
      <c r="D28" s="155"/>
      <c r="E28" s="155"/>
      <c r="F28" s="155"/>
      <c r="G28" s="155"/>
      <c r="H28" s="155"/>
      <c r="I28" s="155"/>
      <c r="J28" s="155"/>
      <c r="K28" s="155"/>
      <c r="L28" s="146"/>
      <c r="M28" s="146"/>
      <c r="N28" s="146"/>
      <c r="O28" s="146"/>
      <c r="P28" s="146"/>
      <c r="Q28" s="146"/>
      <c r="R28" s="146"/>
      <c r="S28" s="146"/>
      <c r="T28" s="146"/>
      <c r="U28" s="146"/>
      <c r="V28" s="146"/>
      <c r="W28" s="146"/>
      <c r="X28" s="146"/>
      <c r="Y28" s="44">
        <f>'Rev (Tb12)'!B25</f>
        <v>3.7</v>
      </c>
      <c r="Z28" s="44">
        <f>'Rev (Tb12)'!C25</f>
        <v>6.4</v>
      </c>
      <c r="AA28" s="44">
        <f>'Rev (Tb12)'!D25</f>
        <v>14.6</v>
      </c>
      <c r="AB28" s="44">
        <f>'Rev (Tb12)'!E25</f>
        <v>18</v>
      </c>
      <c r="AC28" s="44">
        <f>'Rev (Tb12)'!F25</f>
        <v>14.4</v>
      </c>
      <c r="AD28" s="44">
        <f>'Rev (Tb12)'!G25</f>
        <v>11.2</v>
      </c>
      <c r="AE28" s="44">
        <f>'Rev (Tb12)'!H25</f>
        <v>8.6</v>
      </c>
      <c r="AF28" s="44">
        <f>'Rev (Tb12)'!I25</f>
        <v>1.9</v>
      </c>
      <c r="AG28" s="44">
        <f>'Rev (Tb12)'!J25</f>
        <v>0.4</v>
      </c>
      <c r="AH28" s="59">
        <f>'Rev (Tb12)'!K25</f>
        <v>0.8</v>
      </c>
      <c r="AI28" s="59">
        <f>'Rev (Tb12)'!L25</f>
        <v>1.4</v>
      </c>
      <c r="AJ28" s="592">
        <f>'Rev (Tb12)'!M25</f>
        <v>1.2</v>
      </c>
      <c r="AK28" s="592">
        <f>'Rev (Tb12)'!N25</f>
        <v>1.2</v>
      </c>
      <c r="AL28" s="592">
        <f>'Rev (Tb12)'!O25</f>
        <v>1.2</v>
      </c>
      <c r="AM28" s="592">
        <f>'Rev (Tb12)'!P25</f>
        <v>1.3</v>
      </c>
      <c r="AN28" s="592">
        <f>'Rev (Tb12)'!Q25</f>
        <v>0</v>
      </c>
      <c r="AO28" s="592">
        <f>'Rev (Tb12)'!R25</f>
        <v>0</v>
      </c>
    </row>
    <row r="29" spans="1:41">
      <c r="A29" s="153" t="s">
        <v>494</v>
      </c>
      <c r="B29" s="155"/>
      <c r="C29" s="155"/>
      <c r="D29" s="155"/>
      <c r="E29" s="155"/>
      <c r="F29" s="155"/>
      <c r="G29" s="155"/>
      <c r="H29" s="155"/>
      <c r="I29" s="155"/>
      <c r="J29" s="155"/>
      <c r="K29" s="155"/>
      <c r="L29" s="146"/>
      <c r="M29" s="146"/>
      <c r="N29" s="146"/>
      <c r="O29" s="146"/>
      <c r="P29" s="146"/>
      <c r="Q29" s="146"/>
      <c r="R29" s="146"/>
      <c r="S29" s="146"/>
      <c r="T29" s="146"/>
      <c r="U29" s="146"/>
      <c r="V29" s="146"/>
      <c r="W29" s="146"/>
      <c r="X29" s="146"/>
      <c r="Y29" s="317"/>
      <c r="Z29" s="317"/>
      <c r="AA29" s="317"/>
      <c r="AB29" s="44"/>
      <c r="AC29" s="44"/>
      <c r="AD29" s="44"/>
      <c r="AE29" s="44"/>
      <c r="AF29" s="44"/>
      <c r="AG29" s="44"/>
      <c r="AH29" s="44"/>
      <c r="AI29" s="44"/>
      <c r="AJ29" s="41"/>
      <c r="AK29" s="41"/>
      <c r="AL29" s="41"/>
      <c r="AM29" s="41"/>
      <c r="AN29" s="41"/>
      <c r="AO29" s="41"/>
    </row>
    <row r="30" spans="1:41">
      <c r="A30" s="153" t="s">
        <v>495</v>
      </c>
      <c r="B30" s="155"/>
      <c r="C30" s="155"/>
      <c r="D30" s="155"/>
      <c r="E30" s="155"/>
      <c r="F30" s="155"/>
      <c r="G30" s="155"/>
      <c r="H30" s="155"/>
      <c r="I30" s="155"/>
      <c r="J30" s="155"/>
      <c r="K30" s="155"/>
      <c r="L30" s="146"/>
      <c r="M30" s="146"/>
      <c r="N30" s="146"/>
      <c r="O30" s="146"/>
      <c r="P30" s="146"/>
      <c r="Q30" s="146"/>
      <c r="R30" s="146"/>
      <c r="S30" s="146"/>
      <c r="T30" s="146"/>
      <c r="U30" s="146"/>
      <c r="V30" s="146"/>
      <c r="W30" s="146"/>
      <c r="X30" s="146"/>
      <c r="Y30" s="44">
        <f>'Rev (Tb12)'!B31</f>
        <v>1092.0999999999999</v>
      </c>
      <c r="Z30" s="44">
        <f>'Rev (Tb12)'!C31</f>
        <v>1496.1</v>
      </c>
      <c r="AA30" s="44">
        <f>'Rev (Tb12)'!D31</f>
        <v>1668.8</v>
      </c>
      <c r="AB30" s="584">
        <f>'Rev (Tb12)'!E31</f>
        <v>1567</v>
      </c>
      <c r="AC30" s="584">
        <f>'Rev (Tb12)'!F31</f>
        <v>1442.6</v>
      </c>
      <c r="AD30" s="44">
        <f>'Rev (Tb12)'!G31</f>
        <v>1868.8</v>
      </c>
      <c r="AE30" s="44">
        <f>'Rev (Tb12)'!H31</f>
        <v>2067.1</v>
      </c>
      <c r="AF30" s="44">
        <f>'Rev (Tb12)'!I31</f>
        <v>2252.5</v>
      </c>
      <c r="AG30" s="44">
        <f>'Rev (Tb12)'!J31</f>
        <v>2079.1999999999998</v>
      </c>
      <c r="AH30" s="44">
        <f>'Rev (Tb12)'!K31</f>
        <v>2457.1999999999998</v>
      </c>
      <c r="AI30" s="44">
        <f>'Rev (Tb12)'!L31</f>
        <v>2475.1</v>
      </c>
      <c r="AJ30" s="41">
        <f>'Rev (Tb12)'!M31</f>
        <v>3036.1</v>
      </c>
      <c r="AK30" s="41">
        <f>'Rev (Tb12)'!N31</f>
        <v>3236.4</v>
      </c>
      <c r="AL30" s="41">
        <f>'Rev (Tb12)'!O31</f>
        <v>4393.7</v>
      </c>
      <c r="AM30" s="41">
        <f>'Rev (Tb12)'!P31</f>
        <v>5119.6000000000004</v>
      </c>
      <c r="AN30" s="41">
        <f>'Rev (Tb12)'!Q31</f>
        <v>5849.8</v>
      </c>
      <c r="AO30" s="41">
        <f>'Rev (Tb12)'!R31</f>
        <v>6678.8</v>
      </c>
    </row>
    <row r="31" spans="1:41" s="10" customFormat="1">
      <c r="A31" s="160" t="s">
        <v>495</v>
      </c>
      <c r="B31" s="167"/>
      <c r="C31" s="167"/>
      <c r="D31" s="167"/>
      <c r="E31" s="167"/>
      <c r="F31" s="167"/>
      <c r="G31" s="167"/>
      <c r="H31" s="167"/>
      <c r="I31" s="167"/>
      <c r="J31" s="167"/>
      <c r="K31" s="167"/>
      <c r="L31" s="155">
        <v>146</v>
      </c>
      <c r="M31" s="155">
        <v>218.2</v>
      </c>
      <c r="N31" s="155">
        <v>198.3</v>
      </c>
      <c r="O31" s="155">
        <v>289.60000000000002</v>
      </c>
      <c r="P31" s="155">
        <v>311.8</v>
      </c>
      <c r="Q31" s="155">
        <v>315.7</v>
      </c>
      <c r="R31" s="155">
        <v>326.2</v>
      </c>
      <c r="S31" s="155">
        <v>401.1</v>
      </c>
      <c r="T31" s="155">
        <v>557.5</v>
      </c>
      <c r="U31" s="155">
        <v>610.9</v>
      </c>
      <c r="V31" s="155">
        <v>703</v>
      </c>
      <c r="W31" s="155">
        <v>778.1</v>
      </c>
      <c r="X31" s="155">
        <v>525.5</v>
      </c>
      <c r="Y31" s="156">
        <v>1010</v>
      </c>
      <c r="Z31" s="156">
        <v>1217.2</v>
      </c>
      <c r="AA31" s="156">
        <v>1042</v>
      </c>
      <c r="AB31" s="157">
        <v>1214</v>
      </c>
      <c r="AC31" s="157"/>
      <c r="AD31" s="157"/>
      <c r="AE31" s="157"/>
      <c r="AF31" s="157"/>
      <c r="AG31" s="157"/>
      <c r="AH31" s="157"/>
      <c r="AI31" s="157"/>
      <c r="AJ31" s="589"/>
      <c r="AK31" s="589"/>
      <c r="AL31" s="589"/>
      <c r="AM31" s="589"/>
      <c r="AN31" s="589"/>
      <c r="AO31" s="589"/>
    </row>
    <row r="32" spans="1:41">
      <c r="A32" s="153" t="s">
        <v>496</v>
      </c>
      <c r="B32" s="155"/>
      <c r="C32" s="155"/>
      <c r="D32" s="155"/>
      <c r="E32" s="155"/>
      <c r="F32" s="155"/>
      <c r="G32" s="155"/>
      <c r="H32" s="155"/>
      <c r="I32" s="155"/>
      <c r="J32" s="155"/>
      <c r="K32" s="155"/>
      <c r="L32" s="146"/>
      <c r="M32" s="146"/>
      <c r="N32" s="146"/>
      <c r="O32" s="146"/>
      <c r="P32" s="146"/>
      <c r="Q32" s="146"/>
      <c r="R32" s="146"/>
      <c r="S32" s="146"/>
      <c r="T32" s="146"/>
      <c r="U32" s="146"/>
      <c r="V32" s="146"/>
      <c r="W32" s="146"/>
      <c r="X32" s="146"/>
      <c r="Y32" s="44">
        <f>'Rev (Tb12)'!B37</f>
        <v>70.2</v>
      </c>
      <c r="Z32" s="44">
        <f>'Rev (Tb12)'!C37</f>
        <v>67.3</v>
      </c>
      <c r="AA32" s="44">
        <f>'Rev (Tb12)'!D37</f>
        <v>137.30000000000001</v>
      </c>
      <c r="AB32" s="44">
        <f>'Rev (Tb12)'!E37</f>
        <v>126.1</v>
      </c>
      <c r="AC32" s="44">
        <f>'Rev (Tb12)'!F37</f>
        <v>79.2</v>
      </c>
      <c r="AD32" s="44">
        <f>'Rev (Tb12)'!G37</f>
        <v>42.4</v>
      </c>
      <c r="AE32" s="44">
        <f>'Rev (Tb12)'!H37</f>
        <v>100.3</v>
      </c>
      <c r="AF32" s="44">
        <f>'Rev (Tb12)'!I37</f>
        <v>46.6</v>
      </c>
      <c r="AG32" s="44">
        <f>'Rev (Tb12)'!J37</f>
        <v>43.3</v>
      </c>
      <c r="AH32" s="44">
        <f>'Rev (Tb12)'!K37</f>
        <v>1.4</v>
      </c>
      <c r="AI32" s="44">
        <f>'Rev (Tb12)'!L37</f>
        <v>30.3</v>
      </c>
      <c r="AJ32" s="41">
        <f>'Rev (Tb12)'!M37</f>
        <v>35.799999999999997</v>
      </c>
      <c r="AK32" s="41">
        <f>'Rev (Tb12)'!N37</f>
        <v>46.3</v>
      </c>
      <c r="AL32" s="41">
        <f>'Rev (Tb12)'!O37</f>
        <v>46.9</v>
      </c>
      <c r="AM32" s="41">
        <f>'Rev (Tb12)'!P37</f>
        <v>47.5</v>
      </c>
      <c r="AN32" s="41">
        <f>'Rev (Tb12)'!Q37</f>
        <v>48</v>
      </c>
      <c r="AO32" s="41">
        <f>'Rev (Tb12)'!R37</f>
        <v>48.5</v>
      </c>
    </row>
    <row r="33" spans="1:41">
      <c r="A33" s="153" t="s">
        <v>497</v>
      </c>
      <c r="B33" s="155"/>
      <c r="C33" s="155"/>
      <c r="D33" s="155"/>
      <c r="E33" s="155"/>
      <c r="F33" s="155"/>
      <c r="G33" s="155"/>
      <c r="H33" s="155"/>
      <c r="I33" s="155"/>
      <c r="J33" s="155"/>
      <c r="K33" s="155"/>
      <c r="L33" s="146"/>
      <c r="M33" s="146"/>
      <c r="N33" s="146"/>
      <c r="O33" s="146"/>
      <c r="P33" s="146"/>
      <c r="Q33" s="146"/>
      <c r="R33" s="146"/>
      <c r="S33" s="146"/>
      <c r="T33" s="146"/>
      <c r="U33" s="146"/>
      <c r="V33" s="146"/>
      <c r="W33" s="146"/>
      <c r="X33" s="146"/>
      <c r="Y33" s="44">
        <f>'Rev (Tb12)'!B39</f>
        <v>560.5</v>
      </c>
      <c r="Z33" s="44">
        <f>'Rev (Tb12)'!C39</f>
        <v>541.9</v>
      </c>
      <c r="AA33" s="44">
        <f>'Rev (Tb12)'!D39</f>
        <v>638.6</v>
      </c>
      <c r="AB33" s="44">
        <f>'Rev (Tb12)'!E39</f>
        <v>503.3</v>
      </c>
      <c r="AC33" s="44">
        <f>'Rev (Tb12)'!F39</f>
        <v>603.70000000000005</v>
      </c>
      <c r="AD33" s="44">
        <f>'Rev (Tb12)'!G39</f>
        <v>757.3</v>
      </c>
      <c r="AE33" s="44">
        <f>'Rev (Tb12)'!H39</f>
        <v>774</v>
      </c>
      <c r="AF33" s="44">
        <f>'Rev (Tb12)'!I39</f>
        <v>1061</v>
      </c>
      <c r="AG33" s="44">
        <f>'Rev (Tb12)'!J40</f>
        <v>257.60000000000002</v>
      </c>
      <c r="AH33" s="44">
        <f>'Rev (Tb12)'!K39</f>
        <v>998.3</v>
      </c>
      <c r="AI33" s="44">
        <f>'Rev (Tb12)'!L39</f>
        <v>1157.2</v>
      </c>
      <c r="AJ33" s="41">
        <f>'Rev (Tb12)'!M39</f>
        <v>1172.9000000000001</v>
      </c>
      <c r="AK33" s="41">
        <f>'Rev (Tb12)'!N39</f>
        <v>1326.4</v>
      </c>
      <c r="AL33" s="41">
        <f>'Rev (Tb12)'!O39</f>
        <v>16394</v>
      </c>
      <c r="AM33" s="41">
        <f>'Rev (Tb12)'!P39</f>
        <v>1804</v>
      </c>
      <c r="AN33" s="41">
        <f>'Rev (Tb12)'!Q39</f>
        <v>1969.4</v>
      </c>
      <c r="AO33" s="41">
        <f>'Rev (Tb12)'!R39</f>
        <v>2179.5</v>
      </c>
    </row>
    <row r="34" spans="1:41" s="10" customFormat="1">
      <c r="A34" s="160" t="s">
        <v>338</v>
      </c>
      <c r="B34" s="155">
        <v>82.5</v>
      </c>
      <c r="C34" s="155">
        <v>90</v>
      </c>
      <c r="D34" s="155">
        <v>79.2</v>
      </c>
      <c r="E34" s="155">
        <v>93</v>
      </c>
      <c r="F34" s="155">
        <v>92.8</v>
      </c>
      <c r="G34" s="155">
        <v>103.9</v>
      </c>
      <c r="H34" s="155">
        <v>103</v>
      </c>
      <c r="I34" s="155">
        <v>114.9</v>
      </c>
      <c r="J34" s="155">
        <v>148.6</v>
      </c>
      <c r="K34" s="155">
        <v>152.19999999999999</v>
      </c>
      <c r="L34" s="155">
        <v>141.30000000000001</v>
      </c>
      <c r="M34" s="155">
        <v>175.4</v>
      </c>
      <c r="N34" s="155">
        <v>186.5</v>
      </c>
      <c r="O34" s="155">
        <v>178.8</v>
      </c>
      <c r="P34" s="155">
        <v>174.7</v>
      </c>
      <c r="Q34" s="155">
        <v>203.1</v>
      </c>
      <c r="R34" s="155">
        <v>255.9</v>
      </c>
      <c r="S34" s="155">
        <v>324.10000000000002</v>
      </c>
      <c r="T34" s="155">
        <v>342</v>
      </c>
      <c r="U34" s="155">
        <v>365.5</v>
      </c>
      <c r="V34" s="155">
        <v>354.7</v>
      </c>
      <c r="W34" s="155">
        <v>399.2</v>
      </c>
      <c r="X34" s="155">
        <v>509.6</v>
      </c>
      <c r="Y34" s="156">
        <v>560.5</v>
      </c>
      <c r="Z34" s="156">
        <v>541.9</v>
      </c>
      <c r="AA34" s="156">
        <v>636.6</v>
      </c>
      <c r="AB34" s="157">
        <v>503.3</v>
      </c>
      <c r="AC34" s="157"/>
      <c r="AD34" s="157"/>
      <c r="AE34" s="157"/>
      <c r="AF34" s="157"/>
      <c r="AG34" s="157"/>
      <c r="AH34" s="157"/>
      <c r="AI34" s="157"/>
      <c r="AJ34" s="589"/>
      <c r="AK34" s="589"/>
      <c r="AL34" s="589"/>
      <c r="AM34" s="589"/>
      <c r="AN34" s="589"/>
      <c r="AO34" s="589"/>
    </row>
    <row r="35" spans="1:41">
      <c r="A35" s="153" t="s">
        <v>498</v>
      </c>
      <c r="B35" s="155"/>
      <c r="C35" s="155"/>
      <c r="D35" s="155"/>
      <c r="E35" s="155"/>
      <c r="F35" s="155"/>
      <c r="G35" s="155"/>
      <c r="H35" s="155"/>
      <c r="I35" s="155"/>
      <c r="J35" s="155"/>
      <c r="K35" s="155"/>
      <c r="L35" s="146"/>
      <c r="M35" s="146"/>
      <c r="N35" s="146"/>
      <c r="O35" s="146"/>
      <c r="P35" s="146"/>
      <c r="Q35" s="146"/>
      <c r="R35" s="146"/>
      <c r="S35" s="146"/>
      <c r="T35" s="146"/>
      <c r="U35" s="146"/>
      <c r="V35" s="146"/>
      <c r="W35" s="146"/>
      <c r="X35" s="146"/>
      <c r="Y35" s="44">
        <f>'Rev (Tb12)'!B40</f>
        <v>294.8</v>
      </c>
      <c r="Z35" s="44">
        <f>'Rev (Tb12)'!C40</f>
        <v>272.5</v>
      </c>
      <c r="AA35" s="44">
        <f>'Rev (Tb12)'!D40</f>
        <v>250.6</v>
      </c>
      <c r="AB35" s="44">
        <f>'Rev (Tb12)'!E40</f>
        <v>298.7</v>
      </c>
      <c r="AC35" s="44">
        <f>'Rev (Tb12)'!F40</f>
        <v>272.2</v>
      </c>
      <c r="AD35" s="44">
        <f>'Rev (Tb12)'!G40</f>
        <v>347.8</v>
      </c>
      <c r="AE35" s="44">
        <f>'Rev (Tb12)'!H40</f>
        <v>300.8</v>
      </c>
      <c r="AF35" s="44">
        <f>'Rev (Tb12)'!I40</f>
        <v>299.7</v>
      </c>
      <c r="AG35" s="44">
        <f>'Rev (Tb12)'!J40</f>
        <v>257.60000000000002</v>
      </c>
      <c r="AH35" s="44">
        <f>'Rev (Tb12)'!K40</f>
        <v>282.8</v>
      </c>
      <c r="AI35" s="44">
        <f>'Rev (Tb12)'!L40</f>
        <v>247.2</v>
      </c>
      <c r="AJ35" s="41">
        <f>'Rev (Tb12)'!M40</f>
        <v>254.5</v>
      </c>
      <c r="AK35" s="41">
        <f>'Rev (Tb12)'!N40</f>
        <v>300</v>
      </c>
      <c r="AL35" s="41" t="str">
        <f>'Rev (Tb12)'!O40</f>
        <v>380 1</v>
      </c>
      <c r="AM35" s="41">
        <f>'Rev (Tb12)'!P40</f>
        <v>428.3</v>
      </c>
      <c r="AN35" s="41">
        <f>'Rev (Tb12)'!Q40</f>
        <v>439.3</v>
      </c>
      <c r="AO35" s="41">
        <f>'Rev (Tb12)'!R40</f>
        <v>437.3</v>
      </c>
    </row>
    <row r="36" spans="1:41" s="10" customFormat="1">
      <c r="A36" s="160" t="s">
        <v>499</v>
      </c>
      <c r="B36" s="167"/>
      <c r="C36" s="167"/>
      <c r="D36" s="167"/>
      <c r="E36" s="167"/>
      <c r="F36" s="167"/>
      <c r="G36" s="167"/>
      <c r="H36" s="167"/>
      <c r="I36" s="167"/>
      <c r="J36" s="167"/>
      <c r="K36" s="167"/>
      <c r="L36" s="155">
        <v>37.200000000000003</v>
      </c>
      <c r="M36" s="155">
        <v>118.9</v>
      </c>
      <c r="N36" s="155">
        <v>108.4</v>
      </c>
      <c r="O36" s="155">
        <v>117</v>
      </c>
      <c r="P36" s="155">
        <v>109.8</v>
      </c>
      <c r="Q36" s="155">
        <v>123.3</v>
      </c>
      <c r="R36" s="155">
        <v>78.5</v>
      </c>
      <c r="S36" s="155">
        <v>84</v>
      </c>
      <c r="T36" s="155">
        <v>113.1</v>
      </c>
      <c r="U36" s="155">
        <v>126</v>
      </c>
      <c r="V36" s="155">
        <v>139.19999999999999</v>
      </c>
      <c r="W36" s="155">
        <v>211.3</v>
      </c>
      <c r="X36" s="155">
        <v>227.4</v>
      </c>
      <c r="Y36" s="156">
        <v>294.8</v>
      </c>
      <c r="Z36" s="156">
        <v>272.5</v>
      </c>
      <c r="AA36" s="156">
        <v>250.6</v>
      </c>
      <c r="AB36" s="157">
        <v>298.7</v>
      </c>
      <c r="AC36" s="157"/>
      <c r="AD36" s="157"/>
      <c r="AE36" s="157"/>
      <c r="AF36" s="157"/>
      <c r="AG36" s="157"/>
      <c r="AH36" s="157"/>
      <c r="AI36" s="157"/>
      <c r="AJ36" s="589"/>
      <c r="AK36" s="589"/>
      <c r="AL36" s="589"/>
      <c r="AM36" s="589"/>
      <c r="AN36" s="589"/>
      <c r="AO36" s="589"/>
    </row>
    <row r="37" spans="1:41">
      <c r="A37" s="153" t="s">
        <v>500</v>
      </c>
      <c r="B37" s="155"/>
      <c r="C37" s="155"/>
      <c r="D37" s="155"/>
      <c r="E37" s="155"/>
      <c r="F37" s="155"/>
      <c r="G37" s="155"/>
      <c r="H37" s="155"/>
      <c r="I37" s="155"/>
      <c r="J37" s="155"/>
      <c r="K37" s="155"/>
      <c r="L37" s="146"/>
      <c r="M37" s="146"/>
      <c r="N37" s="146"/>
      <c r="O37" s="146"/>
      <c r="P37" s="146"/>
      <c r="Q37" s="146"/>
      <c r="R37" s="146"/>
      <c r="S37" s="146"/>
      <c r="T37" s="146"/>
      <c r="U37" s="146"/>
      <c r="V37" s="146"/>
      <c r="W37" s="146"/>
      <c r="X37" s="146"/>
      <c r="Y37" s="44">
        <f>'Rev (Tb12)'!B43</f>
        <v>9.5</v>
      </c>
      <c r="Z37" s="44">
        <f>'Rev (Tb12)'!C43</f>
        <v>8.8000000000000007</v>
      </c>
      <c r="AA37" s="44">
        <f>'Rev (Tb12)'!D43</f>
        <v>12.8</v>
      </c>
      <c r="AB37" s="44">
        <f>'Rev (Tb12)'!E43</f>
        <v>9.4</v>
      </c>
      <c r="AC37" s="44">
        <f>'Rev (Tb12)'!F43</f>
        <v>7.8</v>
      </c>
      <c r="AD37" s="44">
        <f>'Rev (Tb12)'!G43</f>
        <v>36</v>
      </c>
      <c r="AE37" s="44">
        <f>'Rev (Tb12)'!H43</f>
        <v>20.399999999999999</v>
      </c>
      <c r="AF37" s="44">
        <f>'Rev (Tb12)'!I43</f>
        <v>17.2</v>
      </c>
      <c r="AG37" s="44">
        <f>'Rev (Tb12)'!J43</f>
        <v>8.9</v>
      </c>
      <c r="AH37" s="44">
        <f>'Rev (Tb12)'!K43</f>
        <v>6.6</v>
      </c>
      <c r="AI37" s="44">
        <f>'Rev (Tb12)'!L43</f>
        <v>35.4</v>
      </c>
      <c r="AJ37" s="41">
        <f>'Rev (Tb12)'!M43</f>
        <v>17.8</v>
      </c>
      <c r="AK37" s="41">
        <f>'Rev (Tb12)'!N43</f>
        <v>47.1</v>
      </c>
      <c r="AL37" s="41" t="str">
        <f>'Rev (Tb12)'!O43</f>
        <v>51 9</v>
      </c>
      <c r="AM37" s="41">
        <f>'Rev (Tb12)'!P43</f>
        <v>55.9</v>
      </c>
      <c r="AN37" s="41">
        <f>'Rev (Tb12)'!Q43</f>
        <v>61.6</v>
      </c>
      <c r="AO37" s="41">
        <f>'Rev (Tb12)'!R43</f>
        <v>68.099999999999994</v>
      </c>
    </row>
    <row r="38" spans="1:41">
      <c r="A38" s="153" t="s">
        <v>501</v>
      </c>
      <c r="B38" s="155"/>
      <c r="C38" s="155"/>
      <c r="D38" s="155"/>
      <c r="E38" s="155"/>
      <c r="F38" s="155"/>
      <c r="G38" s="155"/>
      <c r="H38" s="155"/>
      <c r="I38" s="155"/>
      <c r="J38" s="155"/>
      <c r="K38" s="155"/>
      <c r="L38" s="146"/>
      <c r="M38" s="146"/>
      <c r="N38" s="146"/>
      <c r="O38" s="146"/>
      <c r="P38" s="146"/>
      <c r="Q38" s="146"/>
      <c r="R38" s="146"/>
      <c r="S38" s="146"/>
      <c r="T38" s="146"/>
      <c r="U38" s="146"/>
      <c r="V38" s="146"/>
      <c r="W38" s="146"/>
      <c r="X38" s="146"/>
      <c r="Y38" s="44">
        <f>'Rev (Tb12)'!B44</f>
        <v>133.9</v>
      </c>
      <c r="Z38" s="44">
        <f>'Rev (Tb12)'!C44</f>
        <v>144.6</v>
      </c>
      <c r="AA38" s="44">
        <f>'Rev (Tb12)'!D44</f>
        <v>158.1</v>
      </c>
      <c r="AB38" s="44">
        <f>'Rev (Tb12)'!E44</f>
        <v>162.1</v>
      </c>
      <c r="AC38" s="44">
        <f>'Rev (Tb12)'!F44</f>
        <v>163.5</v>
      </c>
      <c r="AD38" s="44">
        <f>'Rev (Tb12)'!G44</f>
        <v>178.7</v>
      </c>
      <c r="AE38" s="44">
        <f>'Rev (Tb12)'!H44</f>
        <v>205.1</v>
      </c>
      <c r="AF38" s="44">
        <f>'Rev (Tb12)'!I44</f>
        <v>227.2</v>
      </c>
      <c r="AG38" s="44">
        <f>'Rev (Tb12)'!J44</f>
        <v>157.69999999999999</v>
      </c>
      <c r="AH38" s="44">
        <f>'Rev (Tb12)'!K44</f>
        <v>228.1</v>
      </c>
      <c r="AI38" s="44">
        <f>'Rev (Tb12)'!L44</f>
        <v>328.1</v>
      </c>
      <c r="AJ38" s="41">
        <f>'Rev (Tb12)'!M44</f>
        <v>337.8</v>
      </c>
      <c r="AK38" s="41">
        <f>'Rev (Tb12)'!N44</f>
        <v>358.1</v>
      </c>
      <c r="AL38" s="41">
        <f>'Rev (Tb12)'!O44</f>
        <v>4084</v>
      </c>
      <c r="AM38" s="41">
        <f>'Rev (Tb12)'!P44</f>
        <v>449.8</v>
      </c>
      <c r="AN38" s="41">
        <f>'Rev (Tb12)'!Q44</f>
        <v>476.8</v>
      </c>
      <c r="AO38" s="41">
        <f>'Rev (Tb12)'!R44</f>
        <v>505.4</v>
      </c>
    </row>
    <row r="39" spans="1:41">
      <c r="A39" s="153" t="s">
        <v>502</v>
      </c>
      <c r="B39" s="155"/>
      <c r="C39" s="155"/>
      <c r="D39" s="155"/>
      <c r="E39" s="155"/>
      <c r="F39" s="155"/>
      <c r="G39" s="155"/>
      <c r="H39" s="155"/>
      <c r="I39" s="155"/>
      <c r="J39" s="155"/>
      <c r="K39" s="155"/>
      <c r="L39" s="146"/>
      <c r="M39" s="146"/>
      <c r="N39" s="146"/>
      <c r="O39" s="146"/>
      <c r="P39" s="146"/>
      <c r="Q39" s="146"/>
      <c r="R39" s="146"/>
      <c r="S39" s="146"/>
      <c r="T39" s="146"/>
      <c r="U39" s="146"/>
      <c r="V39" s="146"/>
      <c r="W39" s="146"/>
      <c r="X39" s="146"/>
      <c r="Y39" s="44">
        <f>'Rev (Tb12)'!B45</f>
        <v>6.5</v>
      </c>
      <c r="Z39" s="44">
        <f>'Rev (Tb12)'!C45</f>
        <v>5.9</v>
      </c>
      <c r="AA39" s="44">
        <f>'Rev (Tb12)'!D45</f>
        <v>5.8</v>
      </c>
      <c r="AB39" s="44">
        <f>'Rev (Tb12)'!E45</f>
        <v>6.2</v>
      </c>
      <c r="AC39" s="44">
        <f>'Rev (Tb12)'!F45</f>
        <v>4.4000000000000004</v>
      </c>
      <c r="AD39" s="44">
        <f>'Rev (Tb12)'!G45</f>
        <v>14.2</v>
      </c>
      <c r="AE39" s="44">
        <f>'Rev (Tb12)'!H45</f>
        <v>22.6</v>
      </c>
      <c r="AF39" s="44">
        <f>'Rev (Tb12)'!I45</f>
        <v>28.6</v>
      </c>
      <c r="AG39" s="44">
        <f>'Rev (Tb12)'!J45</f>
        <v>5.4</v>
      </c>
      <c r="AH39" s="44">
        <f>'Rev (Tb12)'!K45</f>
        <v>1.3</v>
      </c>
      <c r="AI39" s="44">
        <f>'Rev (Tb12)'!L45</f>
        <v>8</v>
      </c>
      <c r="AJ39" s="41">
        <f>'Rev (Tb12)'!M45</f>
        <v>9.6</v>
      </c>
      <c r="AK39" s="41">
        <f>'Rev (Tb12)'!N45</f>
        <v>13</v>
      </c>
      <c r="AL39" s="41">
        <f>'Rev (Tb12)'!O45</f>
        <v>134</v>
      </c>
      <c r="AM39" s="41">
        <f>'Rev (Tb12)'!P45</f>
        <v>14</v>
      </c>
      <c r="AN39" s="41">
        <f>'Rev (Tb12)'!Q45</f>
        <v>14.6</v>
      </c>
      <c r="AO39" s="41">
        <f>'Rev (Tb12)'!R45</f>
        <v>15.2</v>
      </c>
    </row>
    <row r="40" spans="1:41">
      <c r="A40" s="153" t="s">
        <v>503</v>
      </c>
      <c r="B40" s="155"/>
      <c r="C40" s="155"/>
      <c r="D40" s="155"/>
      <c r="E40" s="155"/>
      <c r="F40" s="155"/>
      <c r="G40" s="155"/>
      <c r="H40" s="155"/>
      <c r="I40" s="155"/>
      <c r="J40" s="155"/>
      <c r="K40" s="155"/>
      <c r="L40" s="146"/>
      <c r="M40" s="146"/>
      <c r="N40" s="146"/>
      <c r="O40" s="146"/>
      <c r="P40" s="146"/>
      <c r="Q40" s="146"/>
      <c r="R40" s="146"/>
      <c r="S40" s="146"/>
      <c r="T40" s="146"/>
      <c r="U40" s="146"/>
      <c r="V40" s="146"/>
      <c r="W40" s="146"/>
      <c r="X40" s="146"/>
      <c r="Y40" s="44">
        <f>'Rev (Tb12)'!B47</f>
        <v>6.7</v>
      </c>
      <c r="Z40" s="44">
        <f>'Rev (Tb12)'!C47</f>
        <v>7.3</v>
      </c>
      <c r="AA40" s="44">
        <f>'Rev (Tb12)'!D47</f>
        <v>8.1999999999999993</v>
      </c>
      <c r="AB40" s="44">
        <f>'Rev (Tb12)'!E47</f>
        <v>5.7</v>
      </c>
      <c r="AC40" s="44">
        <f>'Rev (Tb12)'!F47</f>
        <v>6.8</v>
      </c>
      <c r="AD40" s="44">
        <f>'Rev (Tb12)'!G47</f>
        <v>6.4</v>
      </c>
      <c r="AE40" s="44">
        <f>'Rev (Tb12)'!H47</f>
        <v>2.2000000000000002</v>
      </c>
      <c r="AF40" s="44">
        <f>'Rev (Tb12)'!I47</f>
        <v>0</v>
      </c>
      <c r="AG40" s="44">
        <f>'Rev (Tb12)'!J47</f>
        <v>0</v>
      </c>
      <c r="AH40" s="44">
        <f>'Rev (Tb12)'!K47</f>
        <v>11.4</v>
      </c>
      <c r="AI40" s="44">
        <f>'Rev (Tb12)'!L47</f>
        <v>1.7</v>
      </c>
      <c r="AJ40" s="41">
        <f>'Rev (Tb12)'!M47</f>
        <v>0</v>
      </c>
      <c r="AK40" s="41">
        <f>'Rev (Tb12)'!N47</f>
        <v>0</v>
      </c>
      <c r="AL40" s="41">
        <f>'Rev (Tb12)'!O47</f>
        <v>0</v>
      </c>
      <c r="AM40" s="41">
        <f>'Rev (Tb12)'!P47</f>
        <v>0</v>
      </c>
      <c r="AN40" s="41">
        <f>'Rev (Tb12)'!Q47</f>
        <v>0</v>
      </c>
      <c r="AO40" s="41">
        <f>'Rev (Tb12)'!R47</f>
        <v>0</v>
      </c>
    </row>
    <row r="41" spans="1:41">
      <c r="A41" s="153" t="s">
        <v>504</v>
      </c>
      <c r="B41" s="155"/>
      <c r="C41" s="155"/>
      <c r="D41" s="155"/>
      <c r="E41" s="155"/>
      <c r="F41" s="155"/>
      <c r="G41" s="155"/>
      <c r="H41" s="155"/>
      <c r="I41" s="155"/>
      <c r="J41" s="155"/>
      <c r="K41" s="155"/>
      <c r="L41" s="146"/>
      <c r="M41" s="146"/>
      <c r="N41" s="146"/>
      <c r="O41" s="146"/>
      <c r="P41" s="146"/>
      <c r="Q41" s="146"/>
      <c r="R41" s="146"/>
      <c r="S41" s="146"/>
      <c r="T41" s="146"/>
      <c r="U41" s="146"/>
      <c r="V41" s="146"/>
      <c r="W41" s="146"/>
      <c r="X41" s="146"/>
      <c r="Y41" s="44">
        <f>'Rev (Tb12)'!B48</f>
        <v>3.9</v>
      </c>
      <c r="Z41" s="44">
        <f>'Rev (Tb12)'!C48</f>
        <v>5</v>
      </c>
      <c r="AA41" s="44">
        <f>'Rev (Tb12)'!D48</f>
        <v>1</v>
      </c>
      <c r="AB41" s="44">
        <f>'Rev (Tb12)'!E48</f>
        <v>1.1000000000000001</v>
      </c>
      <c r="AC41" s="44">
        <f>'Rev (Tb12)'!F48</f>
        <v>0.8</v>
      </c>
      <c r="AD41" s="44">
        <f>'Rev (Tb12)'!G48</f>
        <v>5.8</v>
      </c>
      <c r="AE41" s="44">
        <f>'Rev (Tb12)'!H48</f>
        <v>1.8</v>
      </c>
      <c r="AF41" s="44">
        <f>'Rev (Tb12)'!I48</f>
        <v>0</v>
      </c>
      <c r="AG41" s="44">
        <f>'Rev (Tb12)'!J48</f>
        <v>0.4</v>
      </c>
      <c r="AH41" s="44">
        <f>'Rev (Tb12)'!K48</f>
        <v>0.2</v>
      </c>
      <c r="AI41" s="44">
        <f>'Rev (Tb12)'!L48</f>
        <v>0.2</v>
      </c>
      <c r="AJ41" s="41">
        <f>'Rev (Tb12)'!M48</f>
        <v>0</v>
      </c>
      <c r="AK41" s="41">
        <f>'Rev (Tb12)'!N48</f>
        <v>0</v>
      </c>
      <c r="AL41" s="41">
        <f>'Rev (Tb12)'!O48</f>
        <v>0</v>
      </c>
      <c r="AM41" s="41">
        <f>'Rev (Tb12)'!P48</f>
        <v>0</v>
      </c>
      <c r="AN41" s="41">
        <f>'Rev (Tb12)'!Q48</f>
        <v>0</v>
      </c>
      <c r="AO41" s="41">
        <f>'Rev (Tb12)'!R48</f>
        <v>0</v>
      </c>
    </row>
    <row r="42" spans="1:41">
      <c r="A42" s="153" t="s">
        <v>359</v>
      </c>
      <c r="B42" s="155"/>
      <c r="C42" s="155"/>
      <c r="D42" s="155"/>
      <c r="E42" s="155"/>
      <c r="F42" s="155"/>
      <c r="G42" s="155"/>
      <c r="H42" s="155"/>
      <c r="I42" s="155"/>
      <c r="J42" s="155"/>
      <c r="K42" s="155"/>
      <c r="L42" s="146"/>
      <c r="M42" s="146"/>
      <c r="N42" s="146"/>
      <c r="O42" s="146"/>
      <c r="P42" s="146"/>
      <c r="Q42" s="146"/>
      <c r="R42" s="146"/>
      <c r="S42" s="146"/>
      <c r="T42" s="146"/>
      <c r="U42" s="146"/>
      <c r="V42" s="146"/>
      <c r="W42" s="146"/>
      <c r="X42" s="146"/>
      <c r="Y42" s="44">
        <f>'Rev (Tb12)'!B60</f>
        <v>5</v>
      </c>
      <c r="Z42" s="44" t="str">
        <f>'Rev (Tb12)'!C60</f>
        <v>-</v>
      </c>
      <c r="AA42" s="44">
        <f>'Rev (Tb12)'!D60</f>
        <v>2.5</v>
      </c>
      <c r="AB42" s="44">
        <f>'Rev (Tb12)'!E60</f>
        <v>0.4</v>
      </c>
      <c r="AC42" s="44">
        <f>'Rev (Tb12)'!F60</f>
        <v>3.1</v>
      </c>
      <c r="AD42" s="44">
        <f>'Rev (Tb12)'!G60</f>
        <v>2.7</v>
      </c>
      <c r="AE42" s="44">
        <f>'Rev (Tb12)'!H60</f>
        <v>44.3</v>
      </c>
      <c r="AF42" s="44">
        <f>'Rev (Tb12)'!I60</f>
        <v>1.2</v>
      </c>
      <c r="AG42" s="44">
        <f>'Rev (Tb12)'!J60</f>
        <v>3.2</v>
      </c>
      <c r="AH42" s="44">
        <f>'Rev (Tb12)'!K60</f>
        <v>6.5</v>
      </c>
      <c r="AI42" s="44">
        <f>'Rev (Tb12)'!L60</f>
        <v>10.4</v>
      </c>
      <c r="AJ42" s="41">
        <f>'Rev (Tb12)'!M60</f>
        <v>17.600000000000001</v>
      </c>
      <c r="AK42" s="41">
        <f>'Rev (Tb12)'!N60</f>
        <v>21.8</v>
      </c>
      <c r="AL42" s="41">
        <f>'Rev (Tb12)'!O60</f>
        <v>33.700000000000003</v>
      </c>
      <c r="AM42" s="41">
        <f>'Rev (Tb12)'!P60</f>
        <v>34.6</v>
      </c>
      <c r="AN42" s="41">
        <f>'Rev (Tb12)'!Q60</f>
        <v>35.6</v>
      </c>
      <c r="AO42" s="41">
        <f>'Rev (Tb12)'!R60</f>
        <v>36.5</v>
      </c>
    </row>
    <row r="43" spans="1:41">
      <c r="A43" s="153" t="s">
        <v>494</v>
      </c>
      <c r="B43" s="155"/>
      <c r="C43" s="155"/>
      <c r="D43" s="155"/>
      <c r="E43" s="155"/>
      <c r="F43" s="155"/>
      <c r="G43" s="155"/>
      <c r="H43" s="155"/>
      <c r="I43" s="155"/>
      <c r="J43" s="155"/>
      <c r="K43" s="155"/>
      <c r="L43" s="146"/>
      <c r="M43" s="146"/>
      <c r="N43" s="146"/>
      <c r="O43" s="146"/>
      <c r="P43" s="146"/>
      <c r="Q43" s="146"/>
      <c r="R43" s="146"/>
      <c r="S43" s="146"/>
      <c r="T43" s="146"/>
      <c r="U43" s="146"/>
      <c r="V43" s="146"/>
      <c r="W43" s="146"/>
      <c r="X43" s="146"/>
      <c r="Y43" s="44"/>
      <c r="Z43" s="44"/>
      <c r="AA43" s="44"/>
      <c r="AB43" s="44"/>
      <c r="AC43" s="44"/>
      <c r="AD43" s="44"/>
      <c r="AE43" s="44"/>
      <c r="AF43" s="44"/>
      <c r="AG43" s="44"/>
      <c r="AH43" s="44"/>
      <c r="AI43" s="44"/>
      <c r="AJ43" s="41"/>
      <c r="AK43" s="41"/>
      <c r="AL43" s="41"/>
      <c r="AM43" s="41"/>
      <c r="AN43" s="41"/>
      <c r="AO43" s="41"/>
    </row>
    <row r="44" spans="1:41">
      <c r="A44" s="153" t="s">
        <v>505</v>
      </c>
      <c r="B44" s="155"/>
      <c r="C44" s="155"/>
      <c r="D44" s="155"/>
      <c r="E44" s="155"/>
      <c r="F44" s="155"/>
      <c r="G44" s="155"/>
      <c r="H44" s="155"/>
      <c r="I44" s="155"/>
      <c r="J44" s="155"/>
      <c r="K44" s="155"/>
      <c r="L44" s="146"/>
      <c r="M44" s="146"/>
      <c r="N44" s="146"/>
      <c r="O44" s="146"/>
      <c r="P44" s="146"/>
      <c r="Q44" s="146"/>
      <c r="R44" s="146"/>
      <c r="S44" s="146"/>
      <c r="T44" s="146"/>
      <c r="U44" s="146"/>
      <c r="V44" s="146"/>
      <c r="W44" s="146"/>
      <c r="X44" s="146"/>
      <c r="Y44" s="44">
        <f>'Rev (Tb12)'!B64</f>
        <v>223</v>
      </c>
      <c r="Z44" s="44">
        <f>'Rev (Tb12)'!C64</f>
        <v>257.2</v>
      </c>
      <c r="AA44" s="44">
        <f>'Rev (Tb12)'!D64</f>
        <v>273.2</v>
      </c>
      <c r="AB44" s="44">
        <f>'Rev (Tb12)'!E64</f>
        <v>243.4</v>
      </c>
      <c r="AC44" s="44">
        <f>'Rev (Tb12)'!F64</f>
        <v>242.9</v>
      </c>
      <c r="AD44" s="44">
        <f>'Rev (Tb12)'!G64</f>
        <v>246.4</v>
      </c>
      <c r="AE44" s="44">
        <f>'Rev (Tb12)'!H64</f>
        <v>325.3</v>
      </c>
      <c r="AF44" s="44">
        <f>'Rev (Tb12)'!I64</f>
        <v>409.4</v>
      </c>
      <c r="AG44" s="44">
        <f>'Rev (Tb12)'!J64</f>
        <v>359.5</v>
      </c>
      <c r="AH44" s="44">
        <f>'Rev (Tb12)'!K64</f>
        <v>379.7</v>
      </c>
      <c r="AI44" s="44">
        <f>'Rev (Tb12)'!L64</f>
        <v>469.9</v>
      </c>
      <c r="AJ44" s="41">
        <f>'Rev (Tb12)'!M64</f>
        <v>414.3</v>
      </c>
      <c r="AK44" s="41">
        <f>'Rev (Tb12)'!N64</f>
        <v>455</v>
      </c>
      <c r="AL44" s="41">
        <f>'Rev (Tb12)'!O64</f>
        <v>660.5</v>
      </c>
      <c r="AM44" s="41">
        <f>'Rev (Tb12)'!P64</f>
        <v>980.1</v>
      </c>
      <c r="AN44" s="41">
        <f>'Rev (Tb12)'!Q64</f>
        <v>1144</v>
      </c>
      <c r="AO44" s="41">
        <f>'Rev (Tb12)'!R64</f>
        <v>1347.5</v>
      </c>
    </row>
    <row r="45" spans="1:41" s="10" customFormat="1">
      <c r="A45" s="160" t="s">
        <v>505</v>
      </c>
      <c r="B45" s="155">
        <v>204.1</v>
      </c>
      <c r="C45" s="155">
        <v>181</v>
      </c>
      <c r="D45" s="155">
        <v>189.5</v>
      </c>
      <c r="E45" s="155">
        <v>197.9</v>
      </c>
      <c r="F45" s="155">
        <v>197.8</v>
      </c>
      <c r="G45" s="155">
        <v>247.1</v>
      </c>
      <c r="H45" s="155">
        <v>293.8</v>
      </c>
      <c r="I45" s="155">
        <v>341.2</v>
      </c>
      <c r="J45" s="155">
        <v>372</v>
      </c>
      <c r="K45" s="155">
        <v>397.8</v>
      </c>
      <c r="L45" s="155">
        <v>281.5</v>
      </c>
      <c r="M45" s="155">
        <v>88.8</v>
      </c>
      <c r="N45" s="155">
        <v>73.2</v>
      </c>
      <c r="O45" s="155">
        <v>79.5</v>
      </c>
      <c r="P45" s="155">
        <v>73.7</v>
      </c>
      <c r="Q45" s="155">
        <v>151.1</v>
      </c>
      <c r="R45" s="155">
        <v>101.1</v>
      </c>
      <c r="S45" s="155">
        <v>90.4</v>
      </c>
      <c r="T45" s="155">
        <v>135.9</v>
      </c>
      <c r="U45" s="155">
        <v>158</v>
      </c>
      <c r="V45" s="155">
        <v>143.69999999999999</v>
      </c>
      <c r="W45" s="155">
        <v>188.6</v>
      </c>
      <c r="X45" s="155">
        <v>281.3</v>
      </c>
      <c r="Y45" s="156">
        <v>223</v>
      </c>
      <c r="Z45" s="156">
        <v>257.2</v>
      </c>
      <c r="AA45" s="156">
        <v>273.2</v>
      </c>
      <c r="AB45" s="157">
        <v>243.4</v>
      </c>
      <c r="AC45" s="157"/>
      <c r="AD45" s="157"/>
      <c r="AE45" s="157"/>
      <c r="AF45" s="157"/>
      <c r="AG45" s="157"/>
      <c r="AH45" s="157"/>
      <c r="AI45" s="157"/>
      <c r="AJ45" s="589"/>
      <c r="AK45" s="589"/>
      <c r="AL45" s="589"/>
      <c r="AM45" s="589"/>
      <c r="AN45" s="589"/>
      <c r="AO45" s="589"/>
    </row>
    <row r="46" spans="1:41">
      <c r="A46" s="153" t="s">
        <v>506</v>
      </c>
      <c r="B46" s="155"/>
      <c r="C46" s="155"/>
      <c r="D46" s="155"/>
      <c r="E46" s="155"/>
      <c r="F46" s="155"/>
      <c r="G46" s="155"/>
      <c r="H46" s="155"/>
      <c r="I46" s="155"/>
      <c r="J46" s="155"/>
      <c r="K46" s="155"/>
      <c r="L46" s="146"/>
      <c r="M46" s="146"/>
      <c r="N46" s="146"/>
      <c r="O46" s="146"/>
      <c r="P46" s="146"/>
      <c r="Q46" s="146"/>
      <c r="R46" s="146"/>
      <c r="S46" s="146"/>
      <c r="T46" s="146"/>
      <c r="U46" s="146"/>
      <c r="V46" s="146"/>
      <c r="W46" s="146"/>
      <c r="X46" s="146"/>
      <c r="Y46" s="44" t="str">
        <f>'Rev (Tb12)'!B65</f>
        <v>-</v>
      </c>
      <c r="Z46" s="44">
        <f>'Rev (Tb12)'!C65</f>
        <v>6.7</v>
      </c>
      <c r="AA46" s="44">
        <f>'Rev (Tb12)'!D65</f>
        <v>7.3</v>
      </c>
      <c r="AB46" s="44">
        <f>'Rev (Tb12)'!E65</f>
        <v>5.7</v>
      </c>
      <c r="AC46" s="44">
        <f>'Rev (Tb12)'!F65</f>
        <v>0</v>
      </c>
      <c r="AD46" s="44">
        <f>'Rev (Tb12)'!G65</f>
        <v>14</v>
      </c>
      <c r="AE46" s="44">
        <f>'Rev (Tb12)'!H65</f>
        <v>93</v>
      </c>
      <c r="AF46" s="44">
        <f>'Rev (Tb12)'!I65</f>
        <v>101.8</v>
      </c>
      <c r="AG46" s="44">
        <f>'Rev (Tb12)'!J65</f>
        <v>0</v>
      </c>
      <c r="AH46" s="44">
        <f>'Rev (Tb12)'!K65</f>
        <v>0</v>
      </c>
      <c r="AI46" s="44">
        <f>'Rev (Tb12)'!L65</f>
        <v>0</v>
      </c>
      <c r="AJ46" s="41">
        <f>'Rev (Tb12)'!M65</f>
        <v>0</v>
      </c>
      <c r="AK46" s="41">
        <f>'Rev (Tb12)'!N65</f>
        <v>0</v>
      </c>
      <c r="AL46" s="41">
        <f>'Rev (Tb12)'!O65</f>
        <v>0</v>
      </c>
      <c r="AM46" s="41">
        <f>'Rev (Tb12)'!P65</f>
        <v>0</v>
      </c>
      <c r="AN46" s="41">
        <f>'Rev (Tb12)'!Q65</f>
        <v>0</v>
      </c>
      <c r="AO46" s="41">
        <f>'Rev (Tb12)'!R65</f>
        <v>0</v>
      </c>
    </row>
    <row r="47" spans="1:41" s="10" customFormat="1">
      <c r="A47" s="160" t="s">
        <v>507</v>
      </c>
      <c r="B47" s="155">
        <v>0.5</v>
      </c>
      <c r="C47" s="155">
        <v>0.1</v>
      </c>
      <c r="D47" s="155">
        <v>0.1</v>
      </c>
      <c r="E47" s="155">
        <v>0.3</v>
      </c>
      <c r="F47" s="155">
        <v>1.1000000000000001</v>
      </c>
      <c r="G47" s="155">
        <v>0.4</v>
      </c>
      <c r="H47" s="155">
        <v>0.3</v>
      </c>
      <c r="I47" s="155">
        <v>1.4</v>
      </c>
      <c r="J47" s="155">
        <v>0.3</v>
      </c>
      <c r="K47" s="155">
        <v>0.3</v>
      </c>
      <c r="L47" s="155">
        <v>0.7</v>
      </c>
      <c r="M47" s="155">
        <v>1.7</v>
      </c>
      <c r="N47" s="155">
        <v>0.6</v>
      </c>
      <c r="O47" s="155">
        <v>1.4</v>
      </c>
      <c r="P47" s="155">
        <v>7.8</v>
      </c>
      <c r="Q47" s="155">
        <v>0.7</v>
      </c>
      <c r="R47" s="155">
        <v>2.1</v>
      </c>
      <c r="S47" s="155">
        <v>30</v>
      </c>
      <c r="T47" s="155">
        <v>24</v>
      </c>
      <c r="U47" s="155">
        <v>4.9000000000000004</v>
      </c>
      <c r="V47" s="155">
        <v>5.5</v>
      </c>
      <c r="W47" s="155">
        <v>15.8</v>
      </c>
      <c r="X47" s="155">
        <v>5.7</v>
      </c>
      <c r="Y47" s="156">
        <v>5</v>
      </c>
      <c r="Z47" s="156">
        <v>6.7</v>
      </c>
      <c r="AA47" s="156">
        <v>9.8000000000000007</v>
      </c>
      <c r="AB47" s="157">
        <v>6.1</v>
      </c>
      <c r="AC47" s="157"/>
      <c r="AD47" s="157"/>
      <c r="AE47" s="157"/>
      <c r="AF47" s="157"/>
      <c r="AG47" s="157"/>
      <c r="AH47" s="157"/>
      <c r="AI47" s="157"/>
      <c r="AJ47" s="589"/>
      <c r="AK47" s="589"/>
      <c r="AL47" s="589"/>
      <c r="AM47" s="589"/>
      <c r="AN47" s="589"/>
      <c r="AO47" s="589"/>
    </row>
    <row r="48" spans="1:41">
      <c r="A48" s="153" t="s">
        <v>508</v>
      </c>
      <c r="B48" s="155"/>
      <c r="C48" s="155"/>
      <c r="D48" s="155"/>
      <c r="E48" s="155"/>
      <c r="F48" s="155"/>
      <c r="G48" s="155"/>
      <c r="H48" s="155"/>
      <c r="I48" s="155"/>
      <c r="J48" s="155"/>
      <c r="K48" s="155"/>
      <c r="L48" s="146"/>
      <c r="M48" s="146"/>
      <c r="N48" s="146"/>
      <c r="O48" s="146"/>
      <c r="P48" s="146"/>
      <c r="Q48" s="146"/>
      <c r="R48" s="146"/>
      <c r="S48" s="146"/>
      <c r="T48" s="146"/>
      <c r="U48" s="146"/>
      <c r="V48" s="146"/>
      <c r="W48" s="146"/>
      <c r="X48" s="146"/>
      <c r="Y48" s="44">
        <f>'Rev (Tb12)'!B68</f>
        <v>179.9</v>
      </c>
      <c r="Z48" s="44">
        <f>'Rev (Tb12)'!C68</f>
        <v>211.7</v>
      </c>
      <c r="AA48" s="44">
        <f>'Rev (Tb12)'!D68</f>
        <v>274.5</v>
      </c>
      <c r="AB48" s="44">
        <f>'Rev (Tb12)'!E68</f>
        <v>316.2</v>
      </c>
      <c r="AC48" s="44">
        <f>'Rev (Tb12)'!F68</f>
        <v>294</v>
      </c>
      <c r="AD48" s="44">
        <f>'Rev (Tb12)'!G68</f>
        <v>297.3</v>
      </c>
      <c r="AE48" s="44">
        <f>'Rev (Tb12)'!H68</f>
        <v>392.4</v>
      </c>
      <c r="AF48" s="44">
        <f>'Rev (Tb12)'!I68</f>
        <v>398.1</v>
      </c>
      <c r="AG48" s="44">
        <f>'Rev (Tb12)'!J68</f>
        <v>400.9</v>
      </c>
      <c r="AH48" s="44">
        <f>'Rev (Tb12)'!K68</f>
        <v>399.1</v>
      </c>
      <c r="AI48" s="44">
        <f>'Rev (Tb12)'!L68</f>
        <v>436.2</v>
      </c>
      <c r="AJ48" s="41">
        <f>'Rev (Tb12)'!M68</f>
        <v>339.7</v>
      </c>
      <c r="AK48" s="41">
        <f>'Rev (Tb12)'!N68</f>
        <v>433.8</v>
      </c>
      <c r="AL48" s="41">
        <f>'Rev (Tb12)'!O68</f>
        <v>516.1</v>
      </c>
      <c r="AM48" s="41">
        <f>'Rev (Tb12)'!P68</f>
        <v>856.3</v>
      </c>
      <c r="AN48" s="41">
        <f>'Rev (Tb12)'!Q68</f>
        <v>1127.8</v>
      </c>
      <c r="AO48" s="41">
        <f>'Rev (Tb12)'!R68</f>
        <v>1380.9</v>
      </c>
    </row>
    <row r="49" spans="1:72" s="10" customFormat="1">
      <c r="A49" s="160" t="s">
        <v>509</v>
      </c>
      <c r="B49" s="155">
        <v>11.9</v>
      </c>
      <c r="C49" s="155">
        <v>12.7</v>
      </c>
      <c r="D49" s="155">
        <v>18.399999999999999</v>
      </c>
      <c r="E49" s="155">
        <v>26.1</v>
      </c>
      <c r="F49" s="155">
        <v>73.900000000000006</v>
      </c>
      <c r="G49" s="155">
        <v>136.80000000000001</v>
      </c>
      <c r="H49" s="155">
        <v>132.9</v>
      </c>
      <c r="I49" s="155">
        <v>157.19999999999999</v>
      </c>
      <c r="J49" s="155">
        <v>149.4</v>
      </c>
      <c r="K49" s="155">
        <v>40.1</v>
      </c>
      <c r="L49" s="155">
        <v>78.900000000000006</v>
      </c>
      <c r="M49" s="155">
        <v>133.80000000000001</v>
      </c>
      <c r="N49" s="155">
        <v>98.1</v>
      </c>
      <c r="O49" s="155">
        <v>106.7</v>
      </c>
      <c r="P49" s="155">
        <v>111.8</v>
      </c>
      <c r="Q49" s="155">
        <v>101.5</v>
      </c>
      <c r="R49" s="155">
        <v>136.30000000000001</v>
      </c>
      <c r="S49" s="155">
        <v>162.6</v>
      </c>
      <c r="T49" s="155">
        <v>155.19999999999999</v>
      </c>
      <c r="U49" s="155">
        <v>126.8</v>
      </c>
      <c r="V49" s="155">
        <v>108.7</v>
      </c>
      <c r="W49" s="155">
        <v>173.6</v>
      </c>
      <c r="X49" s="155">
        <v>210.6</v>
      </c>
      <c r="Y49" s="156">
        <v>179.9</v>
      </c>
      <c r="Z49" s="156">
        <v>211.7</v>
      </c>
      <c r="AA49" s="156">
        <v>274.5</v>
      </c>
      <c r="AB49" s="157">
        <v>316.2</v>
      </c>
      <c r="AC49" s="157"/>
      <c r="AD49" s="44"/>
      <c r="AE49" s="44"/>
      <c r="AF49" s="44"/>
      <c r="AG49" s="44"/>
      <c r="AH49" s="44"/>
      <c r="AI49" s="44"/>
      <c r="AJ49" s="41"/>
      <c r="AK49" s="41"/>
      <c r="AL49" s="41"/>
      <c r="AM49" s="41"/>
      <c r="AN49" s="41"/>
      <c r="AO49" s="41"/>
    </row>
    <row r="50" spans="1:72">
      <c r="A50" s="153" t="s">
        <v>510</v>
      </c>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44"/>
      <c r="Z50" s="44"/>
      <c r="AA50" s="44"/>
      <c r="AB50" s="44"/>
      <c r="AC50" s="44"/>
      <c r="AD50" s="72"/>
      <c r="AE50" s="72"/>
      <c r="AF50" s="72"/>
      <c r="AG50" s="72"/>
      <c r="AH50" s="72"/>
      <c r="AI50" s="72"/>
      <c r="AJ50" s="50"/>
      <c r="AK50" s="50"/>
      <c r="AL50" s="50"/>
      <c r="AM50" s="50"/>
      <c r="AN50" s="50"/>
      <c r="AO50" s="5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row>
    <row r="51" spans="1:72">
      <c r="A51" s="153" t="s">
        <v>368</v>
      </c>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44"/>
      <c r="Z51" s="44"/>
      <c r="AA51" s="44"/>
      <c r="AB51" s="44"/>
      <c r="AC51" s="44"/>
      <c r="AD51" s="72"/>
      <c r="AE51" s="72"/>
      <c r="AF51" s="72"/>
      <c r="AG51" s="72"/>
      <c r="AH51" s="72"/>
      <c r="AI51" s="72"/>
      <c r="AJ51" s="50"/>
      <c r="AK51" s="50"/>
      <c r="AL51" s="50"/>
      <c r="AM51" s="50"/>
      <c r="AN51" s="50"/>
      <c r="AO51" s="50"/>
    </row>
    <row r="52" spans="1:72" s="4" customFormat="1" ht="13">
      <c r="A52" s="148" t="s">
        <v>382</v>
      </c>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43">
        <f>'Rev (Tb12)'!B86</f>
        <v>269.10000000000002</v>
      </c>
      <c r="Z52" s="43">
        <f>'Rev (Tb12)'!C86</f>
        <v>140.30000000000001</v>
      </c>
      <c r="AA52" s="43">
        <f>'Rev (Tb12)'!D86</f>
        <v>775.3</v>
      </c>
      <c r="AB52" s="43">
        <f>'Rev (Tb12)'!E86</f>
        <v>1026</v>
      </c>
      <c r="AC52" s="43">
        <f>'Rev (Tb12)'!F86</f>
        <v>633.9</v>
      </c>
      <c r="AD52" s="43">
        <f>'Rev (Tb12)'!G86</f>
        <v>943.8</v>
      </c>
      <c r="AE52" s="43">
        <f>'Rev (Tb12)'!H86</f>
        <v>1773.6</v>
      </c>
      <c r="AF52" s="43">
        <f>'Rev (Tb12)'!I86</f>
        <v>986.8</v>
      </c>
      <c r="AG52" s="43">
        <f>'Rev (Tb12)'!J86</f>
        <v>866.2</v>
      </c>
      <c r="AH52" s="43">
        <f>'Rev (Tb12)'!K86</f>
        <v>643</v>
      </c>
      <c r="AI52" s="43">
        <f>'Rev (Tb12)'!L86</f>
        <v>612.5</v>
      </c>
      <c r="AJ52" s="42">
        <f>'Rev (Tb12)'!M86</f>
        <v>2057.4</v>
      </c>
      <c r="AK52" s="42">
        <f>'Rev (Tb12)'!N86</f>
        <v>2494</v>
      </c>
      <c r="AL52" s="42">
        <f>'Rev (Tb12)'!O86</f>
        <v>2736.9</v>
      </c>
      <c r="AM52" s="42">
        <f>'Rev (Tb12)'!P86</f>
        <v>3120.7</v>
      </c>
      <c r="AN52" s="42">
        <f>'Rev (Tb12)'!Q86</f>
        <v>3683.6</v>
      </c>
      <c r="AO52" s="42">
        <f>'Rev (Tb12)'!R86</f>
        <v>4107.2</v>
      </c>
      <c r="AP52" s="3"/>
      <c r="AQ52" s="3"/>
      <c r="AR52" s="3"/>
      <c r="AS52" s="3"/>
      <c r="AT52" s="3"/>
      <c r="AU52" s="3"/>
      <c r="AV52" s="3"/>
      <c r="AW52" s="3"/>
      <c r="AX52" s="3"/>
      <c r="AY52" s="3"/>
      <c r="AZ52" s="3"/>
      <c r="BA52" s="3"/>
      <c r="BB52" s="3"/>
      <c r="BC52" s="3"/>
      <c r="BD52" s="3"/>
      <c r="BE52" s="3"/>
      <c r="BF52" s="3"/>
      <c r="BG52" s="3"/>
      <c r="BH52" s="3"/>
      <c r="BI52" s="3"/>
      <c r="BJ52" s="3"/>
    </row>
    <row r="53" spans="1:72" s="5" customFormat="1" ht="13">
      <c r="A53" s="144" t="s">
        <v>511</v>
      </c>
      <c r="B53" s="151">
        <v>135</v>
      </c>
      <c r="C53" s="151">
        <v>158</v>
      </c>
      <c r="D53" s="151">
        <v>187.2</v>
      </c>
      <c r="E53" s="151">
        <v>166.8</v>
      </c>
      <c r="F53" s="151">
        <v>149.1</v>
      </c>
      <c r="G53" s="151">
        <v>162.69999999999999</v>
      </c>
      <c r="H53" s="151">
        <v>277.60000000000002</v>
      </c>
      <c r="I53" s="151">
        <v>201.3</v>
      </c>
      <c r="J53" s="151">
        <v>215.1</v>
      </c>
      <c r="K53" s="151">
        <v>279.60000000000002</v>
      </c>
      <c r="L53" s="151">
        <v>171.2</v>
      </c>
      <c r="M53" s="151">
        <v>144.5</v>
      </c>
      <c r="N53" s="151">
        <v>171.5</v>
      </c>
      <c r="O53" s="151">
        <v>169.9</v>
      </c>
      <c r="P53" s="151">
        <v>239.2</v>
      </c>
      <c r="Q53" s="151">
        <v>245.1</v>
      </c>
      <c r="R53" s="151">
        <v>279.39999999999998</v>
      </c>
      <c r="S53" s="151">
        <v>428.8</v>
      </c>
      <c r="T53" s="151">
        <v>433</v>
      </c>
      <c r="U53" s="151">
        <v>282.60000000000002</v>
      </c>
      <c r="V53" s="151">
        <v>765.8</v>
      </c>
      <c r="W53" s="151">
        <v>435.1</v>
      </c>
      <c r="X53" s="151">
        <v>350.3</v>
      </c>
      <c r="Y53" s="151">
        <v>423.2</v>
      </c>
      <c r="Z53" s="151">
        <v>273.89999999999998</v>
      </c>
      <c r="AA53" s="151">
        <v>900.9</v>
      </c>
      <c r="AB53" s="151">
        <v>1126.9000000000001</v>
      </c>
      <c r="AC53" s="43"/>
      <c r="AD53" s="43"/>
      <c r="AE53" s="43"/>
      <c r="AF53" s="43"/>
      <c r="AG53" s="43"/>
      <c r="AH53" s="43"/>
      <c r="AI53" s="43"/>
      <c r="AJ53" s="42"/>
      <c r="AK53" s="42"/>
      <c r="AL53" s="42"/>
      <c r="AM53" s="42"/>
      <c r="AN53" s="42"/>
      <c r="AO53" s="42"/>
      <c r="AP53" s="3"/>
      <c r="AQ53" s="3"/>
      <c r="AR53" s="3"/>
      <c r="AS53" s="3"/>
      <c r="AT53" s="3"/>
      <c r="AU53" s="3"/>
      <c r="AV53" s="3"/>
      <c r="AW53" s="3"/>
      <c r="AX53" s="3"/>
      <c r="AY53" s="3"/>
      <c r="AZ53" s="3"/>
      <c r="BA53" s="3"/>
      <c r="BB53" s="3"/>
      <c r="BC53" s="3"/>
      <c r="BD53" s="3"/>
      <c r="BE53" s="3"/>
      <c r="BF53" s="3"/>
      <c r="BG53" s="3"/>
      <c r="BH53" s="3"/>
      <c r="BI53" s="3"/>
      <c r="BJ53" s="3"/>
    </row>
    <row r="54" spans="1:72">
      <c r="A54" s="153" t="s">
        <v>383</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44">
        <f>'Rev (Tb12)'!B87</f>
        <v>196</v>
      </c>
      <c r="Z54" s="44">
        <f>'Rev (Tb12)'!C87</f>
        <v>75.400000000000006</v>
      </c>
      <c r="AA54" s="44">
        <f>'Rev (Tb12)'!D87</f>
        <v>696</v>
      </c>
      <c r="AB54" s="44">
        <f>'Rev (Tb12)'!E87</f>
        <v>943.1</v>
      </c>
      <c r="AC54" s="44">
        <f>'Rev (Tb12)'!F87</f>
        <v>551.29999999999995</v>
      </c>
      <c r="AD54" s="44">
        <f>'Rev (Tb12)'!G87</f>
        <v>860.9</v>
      </c>
      <c r="AE54" s="44">
        <f>'Rev (Tb12)'!H87</f>
        <v>1063.5999999999999</v>
      </c>
      <c r="AF54" s="44">
        <f>'Rev (Tb12)'!I87</f>
        <v>529.5</v>
      </c>
      <c r="AG54" s="44">
        <f>'Rev (Tb12)'!J87</f>
        <v>741.1</v>
      </c>
      <c r="AH54" s="44">
        <f>'Rev (Tb12)'!K87</f>
        <v>551.79999999999995</v>
      </c>
      <c r="AI54" s="44">
        <f>'Rev (Tb12)'!L87</f>
        <v>514.29999999999995</v>
      </c>
      <c r="AJ54" s="41">
        <f>'Rev (Tb12)'!M87</f>
        <v>1224.0999999999999</v>
      </c>
      <c r="AK54" s="41">
        <f>'Rev (Tb12)'!N87</f>
        <v>1246</v>
      </c>
      <c r="AL54" s="41">
        <f>'Rev (Tb12)'!O87</f>
        <v>1651.2</v>
      </c>
      <c r="AM54" s="41">
        <f>'Rev (Tb12)'!P87</f>
        <v>2258.6</v>
      </c>
      <c r="AN54" s="41">
        <f>'Rev (Tb12)'!Q87</f>
        <v>2732.8</v>
      </c>
      <c r="AO54" s="41">
        <f>'Rev (Tb12)'!R87</f>
        <v>3087.4</v>
      </c>
    </row>
    <row r="55" spans="1:72">
      <c r="A55" s="153" t="s">
        <v>512</v>
      </c>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44">
        <f>'Rev (Tb12)'!B89</f>
        <v>172.3</v>
      </c>
      <c r="Z55" s="44">
        <f>'Rev (Tb12)'!C89</f>
        <v>55</v>
      </c>
      <c r="AA55" s="44">
        <f>'Rev (Tb12)'!D89</f>
        <v>665.8</v>
      </c>
      <c r="AB55" s="44">
        <f>'Rev (Tb12)'!E89</f>
        <v>911.4</v>
      </c>
      <c r="AC55" s="44">
        <f>'Rev (Tb12)'!F89</f>
        <v>528.9</v>
      </c>
      <c r="AD55" s="44">
        <f>'Rev (Tb12)'!G89</f>
        <v>562.29999999999995</v>
      </c>
      <c r="AE55" s="44">
        <f>'Rev (Tb12)'!H89</f>
        <v>653.5</v>
      </c>
      <c r="AF55" s="44">
        <f>'Rev (Tb12)'!I89</f>
        <v>501.2</v>
      </c>
      <c r="AG55" s="44">
        <f>'Rev (Tb12)'!J89</f>
        <v>718.5</v>
      </c>
      <c r="AH55" s="44">
        <f>'Rev (Tb12)'!K89</f>
        <v>530.5</v>
      </c>
      <c r="AI55" s="44">
        <f>'Rev (Tb12)'!L89</f>
        <v>480</v>
      </c>
      <c r="AJ55" s="41">
        <f>'Rev (Tb12)'!M89</f>
        <v>1132.5</v>
      </c>
      <c r="AK55" s="41">
        <f>'Rev (Tb12)'!N89</f>
        <v>1150</v>
      </c>
      <c r="AL55" s="41">
        <f>'Rev (Tb12)'!O89</f>
        <v>1561.3</v>
      </c>
      <c r="AM55" s="41">
        <f>'Rev (Tb12)'!P89</f>
        <v>2174.3000000000002</v>
      </c>
      <c r="AN55" s="41">
        <f>'Rev (Tb12)'!Q89</f>
        <v>2643.2</v>
      </c>
      <c r="AO55" s="41">
        <f>'Rev (Tb12)'!R89</f>
        <v>2993.1</v>
      </c>
    </row>
    <row r="56" spans="1:72" ht="13">
      <c r="A56" s="279" t="s">
        <v>513</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44">
        <f>'Rev (Tb12)'!B90</f>
        <v>122.3</v>
      </c>
      <c r="Z56" s="44">
        <f>'Rev (Tb12)'!C90</f>
        <v>0</v>
      </c>
      <c r="AA56" s="44">
        <f>'Rev (Tb12)'!D90</f>
        <v>507.2</v>
      </c>
      <c r="AB56" s="44">
        <f>'Rev (Tb12)'!E90</f>
        <v>456.4</v>
      </c>
      <c r="AC56" s="44">
        <f>'Rev (Tb12)'!F90</f>
        <v>300.5</v>
      </c>
      <c r="AD56" s="44">
        <f>'Rev (Tb12)'!G90</f>
        <v>279.3</v>
      </c>
      <c r="AE56" s="44">
        <f>'Rev (Tb12)'!H90</f>
        <v>380</v>
      </c>
      <c r="AF56" s="44">
        <f>'Rev (Tb12)'!I90</f>
        <v>381.2</v>
      </c>
      <c r="AG56" s="44">
        <f>'Rev (Tb12)'!J90</f>
        <v>568.5</v>
      </c>
      <c r="AH56" s="44">
        <f>'Rev (Tb12)'!K90</f>
        <v>380.5</v>
      </c>
      <c r="AI56" s="44">
        <f>'Rev (Tb12)'!L90</f>
        <v>300</v>
      </c>
      <c r="AJ56" s="41">
        <f>'Rev (Tb12)'!M90</f>
        <v>982.5</v>
      </c>
      <c r="AK56" s="41">
        <f>'Rev (Tb12)'!N90</f>
        <v>900</v>
      </c>
      <c r="AL56" s="41">
        <f>'Rev (Tb12)'!O90</f>
        <v>1053.9000000000001</v>
      </c>
      <c r="AM56" s="41">
        <f>'Rev (Tb12)'!P90</f>
        <v>1463.8</v>
      </c>
      <c r="AN56" s="41">
        <f>'Rev (Tb12)'!Q90</f>
        <v>1864.1</v>
      </c>
      <c r="AO56" s="41">
        <f>'Rev (Tb12)'!R90</f>
        <v>2114</v>
      </c>
    </row>
    <row r="57" spans="1:72" ht="13">
      <c r="A57" s="279" t="s">
        <v>514</v>
      </c>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44">
        <f>'Rev (Tb12)'!B91</f>
        <v>50</v>
      </c>
      <c r="Z57" s="44">
        <f>'Rev (Tb12)'!C91</f>
        <v>55</v>
      </c>
      <c r="AA57" s="44">
        <f>'Rev (Tb12)'!D91</f>
        <v>152</v>
      </c>
      <c r="AB57" s="44">
        <f>'Rev (Tb12)'!E91</f>
        <v>85</v>
      </c>
      <c r="AC57" s="44">
        <f>'Rev (Tb12)'!F91</f>
        <v>228.4</v>
      </c>
      <c r="AD57" s="44">
        <f>'Rev (Tb12)'!G91</f>
        <v>0</v>
      </c>
      <c r="AE57" s="44">
        <f>'Rev (Tb12)'!H91</f>
        <v>0</v>
      </c>
      <c r="AF57" s="44">
        <f>'Rev (Tb12)'!I91</f>
        <v>120</v>
      </c>
      <c r="AG57" s="44">
        <f>'Rev (Tb12)'!J91</f>
        <v>150</v>
      </c>
      <c r="AH57" s="44">
        <f>'Rev (Tb12)'!K91</f>
        <v>150</v>
      </c>
      <c r="AI57" s="44">
        <f>'Rev (Tb12)'!L91</f>
        <v>100</v>
      </c>
      <c r="AJ57" s="41">
        <f>'Rev (Tb12)'!M91</f>
        <v>0</v>
      </c>
      <c r="AK57" s="41">
        <f>'Rev (Tb12)'!N91</f>
        <v>0</v>
      </c>
      <c r="AL57" s="41">
        <f>'Rev (Tb12)'!O91</f>
        <v>232.4</v>
      </c>
      <c r="AM57" s="41">
        <f>'Rev (Tb12)'!P91</f>
        <v>360.9</v>
      </c>
      <c r="AN57" s="41">
        <f>'Rev (Tb12)'!Q91</f>
        <v>406.1</v>
      </c>
      <c r="AO57" s="41">
        <f>'Rev (Tb12)'!R91</f>
        <v>406.1</v>
      </c>
    </row>
    <row r="58" spans="1:72" ht="13">
      <c r="A58" s="279" t="s">
        <v>515</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44">
        <f>'Rev (Tb12)'!B92</f>
        <v>0</v>
      </c>
      <c r="Z58" s="44">
        <f>'Rev (Tb12)'!C92</f>
        <v>0</v>
      </c>
      <c r="AA58" s="44">
        <f>'Rev (Tb12)'!D92</f>
        <v>6.6</v>
      </c>
      <c r="AB58" s="44">
        <f>'Rev (Tb12)'!E92</f>
        <v>0</v>
      </c>
      <c r="AC58" s="44">
        <f>'Rev (Tb12)'!F92</f>
        <v>0</v>
      </c>
      <c r="AD58" s="44">
        <f>'Rev (Tb12)'!G92</f>
        <v>0</v>
      </c>
      <c r="AE58" s="44">
        <f>'Rev (Tb12)'!H92</f>
        <v>0</v>
      </c>
      <c r="AF58" s="44">
        <f>'Rev (Tb12)'!I92</f>
        <v>0</v>
      </c>
      <c r="AG58" s="44">
        <f>'Rev (Tb12)'!J92</f>
        <v>0</v>
      </c>
      <c r="AH58" s="44">
        <f>'Rev (Tb12)'!K92</f>
        <v>0</v>
      </c>
      <c r="AI58" s="44">
        <f>'Rev (Tb12)'!L92</f>
        <v>0</v>
      </c>
      <c r="AJ58" s="41">
        <f>'Rev (Tb12)'!M92</f>
        <v>0</v>
      </c>
      <c r="AK58" s="41">
        <f>'Rev (Tb12)'!N92</f>
        <v>0</v>
      </c>
      <c r="AL58" s="41">
        <f>'Rev (Tb12)'!O92</f>
        <v>0</v>
      </c>
      <c r="AM58" s="41">
        <f>'Rev (Tb12)'!P92</f>
        <v>0</v>
      </c>
      <c r="AN58" s="41">
        <f>'Rev (Tb12)'!Q92</f>
        <v>0</v>
      </c>
      <c r="AO58" s="41">
        <f>'Rev (Tb12)'!R92</f>
        <v>0</v>
      </c>
    </row>
    <row r="59" spans="1:72" ht="13">
      <c r="A59" s="279" t="s">
        <v>516</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44">
        <f>'Rev (Tb12)'!B93</f>
        <v>0</v>
      </c>
      <c r="Z59" s="44">
        <f>'Rev (Tb12)'!C93</f>
        <v>0</v>
      </c>
      <c r="AA59" s="44">
        <f>'Rev (Tb12)'!D93</f>
        <v>0</v>
      </c>
      <c r="AB59" s="44">
        <f>'Rev (Tb12)'!E93</f>
        <v>370</v>
      </c>
      <c r="AC59" s="44">
        <f>'Rev (Tb12)'!F93</f>
        <v>0</v>
      </c>
      <c r="AD59" s="44">
        <f>'Rev (Tb12)'!G93</f>
        <v>19.3</v>
      </c>
      <c r="AE59" s="44">
        <f>'Rev (Tb12)'!H93</f>
        <v>30.1</v>
      </c>
      <c r="AF59" s="44">
        <f>'Rev (Tb12)'!I93</f>
        <v>0</v>
      </c>
      <c r="AG59" s="44">
        <f>'Rev (Tb12)'!J93</f>
        <v>0</v>
      </c>
      <c r="AH59" s="44">
        <f>'Rev (Tb12)'!K93</f>
        <v>0</v>
      </c>
      <c r="AI59" s="44">
        <f>'Rev (Tb12)'!L93</f>
        <v>80</v>
      </c>
      <c r="AJ59" s="41">
        <f>'Rev (Tb12)'!M93</f>
        <v>150</v>
      </c>
      <c r="AK59" s="41">
        <f>'Rev (Tb12)'!N93</f>
        <v>250</v>
      </c>
      <c r="AL59" s="41">
        <f>'Rev (Tb12)'!O93</f>
        <v>275</v>
      </c>
      <c r="AM59" s="41">
        <f>'Rev (Tb12)'!P93</f>
        <v>349.6</v>
      </c>
      <c r="AN59" s="41">
        <f>'Rev (Tb12)'!Q93</f>
        <v>373</v>
      </c>
      <c r="AO59" s="41">
        <f>'Rev (Tb12)'!R93</f>
        <v>473</v>
      </c>
    </row>
    <row r="60" spans="1:72" s="10" customFormat="1">
      <c r="A60" s="160" t="s">
        <v>517</v>
      </c>
      <c r="B60" s="155">
        <v>68.5</v>
      </c>
      <c r="C60" s="155">
        <v>83.2</v>
      </c>
      <c r="D60" s="155">
        <v>99</v>
      </c>
      <c r="E60" s="155">
        <v>82.8</v>
      </c>
      <c r="F60" s="155">
        <v>74.8</v>
      </c>
      <c r="G60" s="155">
        <v>88.7</v>
      </c>
      <c r="H60" s="155">
        <v>165</v>
      </c>
      <c r="I60" s="155">
        <v>116.3</v>
      </c>
      <c r="J60" s="155">
        <v>102.7</v>
      </c>
      <c r="K60" s="155">
        <v>149.30000000000001</v>
      </c>
      <c r="L60" s="155">
        <v>84.1</v>
      </c>
      <c r="M60" s="155">
        <v>26.8</v>
      </c>
      <c r="N60" s="155">
        <v>97.9</v>
      </c>
      <c r="O60" s="155">
        <v>74.400000000000006</v>
      </c>
      <c r="P60" s="155">
        <v>159.69999999999999</v>
      </c>
      <c r="Q60" s="155">
        <v>164.7</v>
      </c>
      <c r="R60" s="155">
        <v>188.2</v>
      </c>
      <c r="S60" s="155">
        <v>339.3</v>
      </c>
      <c r="T60" s="155">
        <v>312.7</v>
      </c>
      <c r="U60" s="155">
        <v>188</v>
      </c>
      <c r="V60" s="155">
        <v>138</v>
      </c>
      <c r="W60" s="155">
        <v>339.2</v>
      </c>
      <c r="X60" s="155">
        <v>239.7</v>
      </c>
      <c r="Y60" s="156">
        <v>172.3</v>
      </c>
      <c r="Z60" s="156">
        <v>55</v>
      </c>
      <c r="AA60" s="156">
        <v>665.8</v>
      </c>
      <c r="AB60" s="157">
        <v>911.4</v>
      </c>
      <c r="AC60" s="44"/>
      <c r="AD60" s="147"/>
      <c r="AE60" s="147"/>
      <c r="AF60" s="147"/>
      <c r="AG60" s="147"/>
      <c r="AH60" s="147"/>
      <c r="AI60" s="147"/>
      <c r="AJ60" s="587"/>
      <c r="AK60" s="587"/>
      <c r="AL60" s="587"/>
      <c r="AM60" s="587"/>
      <c r="AN60" s="587"/>
      <c r="AO60" s="587"/>
      <c r="AP60" s="3"/>
      <c r="AQ60" s="3"/>
      <c r="AR60" s="3"/>
      <c r="AS60" s="3"/>
      <c r="AT60" s="3"/>
      <c r="AU60" s="3"/>
      <c r="AV60" s="3"/>
      <c r="AW60" s="3"/>
      <c r="AX60" s="3"/>
      <c r="AY60" s="3"/>
      <c r="AZ60" s="3"/>
      <c r="BA60" s="3"/>
      <c r="BB60" s="3"/>
      <c r="BC60" s="3"/>
      <c r="BD60" s="3"/>
      <c r="BE60" s="3"/>
      <c r="BF60" s="3"/>
      <c r="BG60" s="3"/>
      <c r="BH60" s="3"/>
      <c r="BI60" s="3"/>
      <c r="BJ60" s="3"/>
    </row>
    <row r="61" spans="1:72" s="25" customFormat="1" ht="13">
      <c r="A61" s="160" t="s">
        <v>512</v>
      </c>
      <c r="B61" s="155">
        <v>35.799999999999997</v>
      </c>
      <c r="C61" s="155">
        <v>62.4</v>
      </c>
      <c r="D61" s="155">
        <v>67.8</v>
      </c>
      <c r="E61" s="155">
        <v>64.400000000000006</v>
      </c>
      <c r="F61" s="155">
        <v>50.1</v>
      </c>
      <c r="G61" s="155">
        <v>30.6</v>
      </c>
      <c r="H61" s="155">
        <v>47.9</v>
      </c>
      <c r="I61" s="155">
        <v>37.200000000000003</v>
      </c>
      <c r="J61" s="155">
        <v>41.9</v>
      </c>
      <c r="K61" s="155">
        <v>33.4</v>
      </c>
      <c r="L61" s="155">
        <v>46.38</v>
      </c>
      <c r="M61" s="155">
        <v>26.8</v>
      </c>
      <c r="N61" s="155">
        <v>55.6</v>
      </c>
      <c r="O61" s="155">
        <v>64</v>
      </c>
      <c r="P61" s="155">
        <v>85.7</v>
      </c>
      <c r="Q61" s="155">
        <v>105</v>
      </c>
      <c r="R61" s="155">
        <v>50</v>
      </c>
      <c r="S61" s="155">
        <v>68.099999999999994</v>
      </c>
      <c r="T61" s="155">
        <v>87</v>
      </c>
      <c r="U61" s="155">
        <v>25.5</v>
      </c>
      <c r="V61" s="155">
        <v>0</v>
      </c>
      <c r="W61" s="155">
        <v>40.299999999999997</v>
      </c>
      <c r="X61" s="155">
        <v>49</v>
      </c>
      <c r="Y61" s="156">
        <v>50</v>
      </c>
      <c r="Z61" s="156">
        <v>55</v>
      </c>
      <c r="AA61" s="156">
        <v>152</v>
      </c>
      <c r="AB61" s="157">
        <v>455</v>
      </c>
      <c r="AC61" s="44"/>
      <c r="AD61" s="147"/>
      <c r="AE61" s="147"/>
      <c r="AF61" s="147"/>
      <c r="AG61" s="147"/>
      <c r="AH61" s="147"/>
      <c r="AI61" s="147"/>
      <c r="AJ61" s="587"/>
      <c r="AK61" s="587"/>
      <c r="AL61" s="587"/>
      <c r="AM61" s="587"/>
      <c r="AN61" s="587"/>
      <c r="AO61" s="587"/>
    </row>
    <row r="62" spans="1:72">
      <c r="A62" s="160" t="s">
        <v>518</v>
      </c>
      <c r="B62" s="155">
        <v>12.4</v>
      </c>
      <c r="C62" s="155">
        <v>15.2</v>
      </c>
      <c r="D62" s="155">
        <v>18</v>
      </c>
      <c r="E62" s="155">
        <v>2.6</v>
      </c>
      <c r="F62" s="155">
        <v>11</v>
      </c>
      <c r="G62" s="155">
        <v>48.6</v>
      </c>
      <c r="H62" s="155">
        <v>92</v>
      </c>
      <c r="I62" s="155">
        <v>60.3</v>
      </c>
      <c r="J62" s="167"/>
      <c r="K62" s="155">
        <v>50</v>
      </c>
      <c r="L62" s="167"/>
      <c r="M62" s="167"/>
      <c r="N62" s="167"/>
      <c r="O62" s="167"/>
      <c r="P62" s="167"/>
      <c r="Q62" s="167"/>
      <c r="R62" s="167"/>
      <c r="S62" s="167"/>
      <c r="T62" s="167"/>
      <c r="U62" s="167"/>
      <c r="V62" s="167"/>
      <c r="W62" s="167" t="s">
        <v>320</v>
      </c>
      <c r="X62" s="167" t="s">
        <v>320</v>
      </c>
      <c r="Y62" s="167" t="s">
        <v>320</v>
      </c>
      <c r="Z62" s="167" t="s">
        <v>320</v>
      </c>
      <c r="AA62" s="167" t="s">
        <v>320</v>
      </c>
      <c r="AB62" s="167" t="s">
        <v>320</v>
      </c>
      <c r="AC62" s="44"/>
      <c r="AD62" s="44"/>
      <c r="AE62" s="44"/>
      <c r="AF62" s="44"/>
      <c r="AG62" s="44"/>
      <c r="AH62" s="44"/>
      <c r="AI62" s="44"/>
      <c r="AJ62" s="41"/>
      <c r="AK62" s="41"/>
      <c r="AL62" s="41"/>
      <c r="AM62" s="41"/>
      <c r="AN62" s="41"/>
      <c r="AO62" s="41"/>
    </row>
    <row r="63" spans="1:72" s="25" customFormat="1" ht="13">
      <c r="A63" s="160" t="s">
        <v>386</v>
      </c>
      <c r="B63" s="155">
        <v>11.5</v>
      </c>
      <c r="C63" s="167"/>
      <c r="D63" s="155">
        <v>5.8</v>
      </c>
      <c r="E63" s="155">
        <v>7.1</v>
      </c>
      <c r="F63" s="155">
        <v>7.7</v>
      </c>
      <c r="G63" s="155">
        <v>4.4000000000000004</v>
      </c>
      <c r="H63" s="155">
        <v>0</v>
      </c>
      <c r="I63" s="155">
        <v>0</v>
      </c>
      <c r="J63" s="155">
        <v>17.3</v>
      </c>
      <c r="K63" s="155"/>
      <c r="L63" s="155">
        <v>22.1</v>
      </c>
      <c r="M63" s="167"/>
      <c r="N63" s="155">
        <v>42.3</v>
      </c>
      <c r="O63" s="155">
        <v>10.4</v>
      </c>
      <c r="P63" s="155">
        <v>74</v>
      </c>
      <c r="Q63" s="155">
        <v>59.7</v>
      </c>
      <c r="R63" s="155">
        <v>138.19999999999999</v>
      </c>
      <c r="S63" s="155">
        <v>271.2</v>
      </c>
      <c r="T63" s="155">
        <v>225.7</v>
      </c>
      <c r="U63" s="155">
        <v>162.5</v>
      </c>
      <c r="V63" s="155">
        <v>138</v>
      </c>
      <c r="W63" s="155">
        <v>298.89999999999998</v>
      </c>
      <c r="X63" s="155">
        <v>190.7</v>
      </c>
      <c r="Y63" s="156">
        <v>122.3</v>
      </c>
      <c r="Z63" s="168" t="s">
        <v>320</v>
      </c>
      <c r="AA63" s="156">
        <v>513.79999999999995</v>
      </c>
      <c r="AB63" s="157">
        <v>456.4</v>
      </c>
      <c r="AC63" s="44"/>
      <c r="AD63" s="147"/>
      <c r="AE63" s="147"/>
      <c r="AF63" s="147"/>
      <c r="AG63" s="147"/>
      <c r="AH63" s="147"/>
      <c r="AI63" s="147"/>
      <c r="AJ63" s="587"/>
      <c r="AK63" s="587"/>
      <c r="AL63" s="587"/>
      <c r="AM63" s="587"/>
      <c r="AN63" s="587"/>
      <c r="AO63" s="587"/>
      <c r="AP63" s="3"/>
      <c r="AQ63" s="3"/>
      <c r="AR63" s="3"/>
      <c r="AS63" s="3"/>
      <c r="AT63" s="3"/>
      <c r="AU63" s="3"/>
      <c r="AV63" s="3"/>
      <c r="AW63" s="3"/>
      <c r="AX63" s="3"/>
      <c r="AY63" s="3"/>
      <c r="AZ63" s="3"/>
      <c r="BA63" s="3"/>
      <c r="BB63" s="3"/>
      <c r="BC63" s="3"/>
      <c r="BD63" s="3"/>
      <c r="BE63" s="3"/>
      <c r="BF63" s="3"/>
      <c r="BG63" s="3"/>
      <c r="BH63" s="3"/>
      <c r="BI63" s="3"/>
      <c r="BJ63" s="3"/>
    </row>
    <row r="64" spans="1:72">
      <c r="A64" s="160" t="s">
        <v>519</v>
      </c>
      <c r="B64" s="155">
        <v>8.8000000000000007</v>
      </c>
      <c r="C64" s="155">
        <v>5.6</v>
      </c>
      <c r="D64" s="155">
        <v>7.5</v>
      </c>
      <c r="E64" s="155">
        <v>8.6999999999999993</v>
      </c>
      <c r="F64" s="155">
        <v>5.9</v>
      </c>
      <c r="G64" s="155">
        <v>5.0999999999999996</v>
      </c>
      <c r="H64" s="155">
        <v>25.1</v>
      </c>
      <c r="I64" s="155">
        <v>18.8</v>
      </c>
      <c r="J64" s="155">
        <v>43.5</v>
      </c>
      <c r="K64" s="155">
        <v>13.7</v>
      </c>
      <c r="L64" s="146"/>
      <c r="M64" s="146"/>
      <c r="N64" s="146"/>
      <c r="O64" s="146"/>
      <c r="P64" s="146"/>
      <c r="Q64" s="146"/>
      <c r="R64" s="146"/>
      <c r="S64" s="146"/>
      <c r="T64" s="146"/>
      <c r="U64" s="146"/>
      <c r="V64" s="146"/>
      <c r="W64" s="146"/>
      <c r="X64" s="146"/>
      <c r="Y64" s="44"/>
      <c r="Z64" s="44"/>
      <c r="AA64" s="44"/>
      <c r="AB64" s="44"/>
      <c r="AC64" s="44"/>
      <c r="AD64" s="44"/>
      <c r="AE64" s="44"/>
      <c r="AF64" s="44"/>
      <c r="AG64" s="44"/>
      <c r="AH64" s="44"/>
      <c r="AI64" s="44"/>
      <c r="AJ64" s="41"/>
      <c r="AK64" s="41"/>
      <c r="AL64" s="41"/>
      <c r="AM64" s="41"/>
      <c r="AN64" s="41"/>
      <c r="AO64" s="41"/>
    </row>
    <row r="65" spans="1:85" s="10" customFormat="1">
      <c r="A65" s="160" t="s">
        <v>520</v>
      </c>
      <c r="B65" s="155">
        <v>6.5</v>
      </c>
      <c r="C65" s="155">
        <v>21.1</v>
      </c>
      <c r="D65" s="155">
        <v>20.100000000000001</v>
      </c>
      <c r="E65" s="155">
        <v>20.3</v>
      </c>
      <c r="F65" s="155">
        <v>9.9</v>
      </c>
      <c r="G65" s="155">
        <v>4.8</v>
      </c>
      <c r="H65" s="155">
        <v>3.5</v>
      </c>
      <c r="I65" s="155">
        <v>3</v>
      </c>
      <c r="J65" s="155">
        <v>1.6</v>
      </c>
      <c r="K65" s="155">
        <v>3</v>
      </c>
      <c r="L65" s="155">
        <v>2.6</v>
      </c>
      <c r="M65" s="155">
        <v>3</v>
      </c>
      <c r="N65" s="155">
        <v>1.1000000000000001</v>
      </c>
      <c r="O65" s="155">
        <v>1.3</v>
      </c>
      <c r="P65" s="155">
        <v>4.3</v>
      </c>
      <c r="Q65" s="155">
        <v>2.8</v>
      </c>
      <c r="R65" s="155">
        <v>0.5</v>
      </c>
      <c r="S65" s="155">
        <v>0.6</v>
      </c>
      <c r="T65" s="155">
        <v>0.5</v>
      </c>
      <c r="U65" s="155">
        <v>1.2</v>
      </c>
      <c r="V65" s="155">
        <v>6.9</v>
      </c>
      <c r="W65" s="155">
        <v>1.3</v>
      </c>
      <c r="X65" s="155">
        <v>12.8</v>
      </c>
      <c r="Y65" s="156">
        <v>0.1</v>
      </c>
      <c r="Z65" s="168" t="s">
        <v>320</v>
      </c>
      <c r="AA65" s="168" t="s">
        <v>320</v>
      </c>
      <c r="AB65" s="157">
        <v>0.1</v>
      </c>
      <c r="AC65" s="44"/>
      <c r="AD65" s="147"/>
      <c r="AE65" s="147"/>
      <c r="AF65" s="147"/>
      <c r="AG65" s="147"/>
      <c r="AH65" s="147"/>
      <c r="AI65" s="147"/>
      <c r="AJ65" s="587"/>
      <c r="AK65" s="587"/>
      <c r="AL65" s="587"/>
      <c r="AM65" s="587"/>
      <c r="AN65" s="587"/>
      <c r="AO65" s="587"/>
      <c r="AP65" s="3"/>
      <c r="AQ65" s="3"/>
      <c r="AR65" s="3"/>
      <c r="AS65" s="3"/>
      <c r="AT65" s="3"/>
      <c r="AU65" s="3"/>
      <c r="AV65" s="3"/>
      <c r="AW65" s="3"/>
      <c r="AX65" s="3"/>
      <c r="AY65" s="3"/>
      <c r="AZ65" s="3"/>
      <c r="BA65" s="3"/>
      <c r="BB65" s="3"/>
      <c r="BC65" s="3"/>
      <c r="BD65" s="3"/>
      <c r="BE65" s="3"/>
      <c r="BF65" s="3"/>
      <c r="BG65" s="3"/>
      <c r="BH65" s="3"/>
      <c r="BI65" s="3"/>
      <c r="BJ65" s="3"/>
    </row>
    <row r="66" spans="1:85">
      <c r="A66" s="153" t="s">
        <v>450</v>
      </c>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44">
        <f>'Rev (Tb12)'!B94</f>
        <v>23.6</v>
      </c>
      <c r="Z66" s="44">
        <f>'Rev (Tb12)'!C94</f>
        <v>20.399999999999999</v>
      </c>
      <c r="AA66" s="44">
        <f>'Rev (Tb12)'!D94</f>
        <v>30.2</v>
      </c>
      <c r="AB66" s="44">
        <f>'Rev (Tb12)'!E94</f>
        <v>31.7</v>
      </c>
      <c r="AC66" s="44">
        <f>'Rev (Tb12)'!F94</f>
        <v>22.4</v>
      </c>
      <c r="AD66" s="44">
        <f>'Rev (Tb12)'!G94</f>
        <v>16.3</v>
      </c>
      <c r="AE66" s="44">
        <f>'Rev (Tb12)'!H94</f>
        <v>23.4</v>
      </c>
      <c r="AF66" s="44">
        <f>'Rev (Tb12)'!I94</f>
        <v>28.2</v>
      </c>
      <c r="AG66" s="44">
        <f>'Rev (Tb12)'!J94</f>
        <v>22.6</v>
      </c>
      <c r="AH66" s="44">
        <f>'Rev (Tb12)'!K94</f>
        <v>21.3</v>
      </c>
      <c r="AI66" s="44">
        <f>'Rev (Tb12)'!L94</f>
        <v>34.299999999999997</v>
      </c>
      <c r="AJ66" s="41">
        <f>'Rev (Tb12)'!M94</f>
        <v>90.9</v>
      </c>
      <c r="AK66" s="41">
        <f>'Rev (Tb12)'!N94</f>
        <v>96</v>
      </c>
      <c r="AL66" s="41">
        <f>'Rev (Tb12)'!O94</f>
        <v>89.2</v>
      </c>
      <c r="AM66" s="41">
        <f>'Rev (Tb12)'!P94</f>
        <v>83.5</v>
      </c>
      <c r="AN66" s="41">
        <f>'Rev (Tb12)'!Q94</f>
        <v>88.9</v>
      </c>
      <c r="AO66" s="41">
        <f>'Rev (Tb12)'!R94</f>
        <v>93.6</v>
      </c>
    </row>
    <row r="67" spans="1:85">
      <c r="A67" s="153" t="s">
        <v>451</v>
      </c>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44">
        <f>'Rev (Tb12)'!B98</f>
        <v>50.8</v>
      </c>
      <c r="Z67" s="44">
        <f>'Rev (Tb12)'!C98</f>
        <v>41.6</v>
      </c>
      <c r="AA67" s="44">
        <f>'Rev (Tb12)'!D98</f>
        <v>75</v>
      </c>
      <c r="AB67" s="44">
        <f>'Rev (Tb12)'!E98</f>
        <v>65.599999999999994</v>
      </c>
      <c r="AC67" s="44">
        <f>'Rev (Tb12)'!F98</f>
        <v>63.5</v>
      </c>
      <c r="AD67" s="44">
        <f>'Rev (Tb12)'!G98</f>
        <v>62.8</v>
      </c>
      <c r="AE67" s="44">
        <f>'Rev (Tb12)'!H98</f>
        <v>32.200000000000003</v>
      </c>
      <c r="AF67" s="44">
        <f>'Rev (Tb12)'!I98</f>
        <v>37.299999999999997</v>
      </c>
      <c r="AG67" s="44">
        <f>'Rev (Tb12)'!J98</f>
        <v>9.4</v>
      </c>
      <c r="AH67" s="44">
        <f>'Rev (Tb12)'!K98</f>
        <v>11.5</v>
      </c>
      <c r="AI67" s="44">
        <f>'Rev (Tb12)'!L98</f>
        <v>8.4</v>
      </c>
      <c r="AJ67" s="41">
        <f>'Rev (Tb12)'!M98</f>
        <v>156.69999999999999</v>
      </c>
      <c r="AK67" s="41">
        <f>'Rev (Tb12)'!N98</f>
        <v>0</v>
      </c>
      <c r="AL67" s="41">
        <f>'Rev (Tb12)'!O98</f>
        <v>0.1</v>
      </c>
      <c r="AM67" s="41">
        <f>'Rev (Tb12)'!P98</f>
        <v>0.2</v>
      </c>
      <c r="AN67" s="41">
        <f>'Rev (Tb12)'!Q98</f>
        <v>0.3</v>
      </c>
      <c r="AO67" s="41">
        <f>'Rev (Tb12)'!R98</f>
        <v>0.4</v>
      </c>
    </row>
    <row r="68" spans="1:85" ht="13">
      <c r="A68" s="279" t="s">
        <v>452</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44">
        <f>'Rev (Tb12)'!B99</f>
        <v>31.4</v>
      </c>
      <c r="Z68" s="44">
        <f>'Rev (Tb12)'!C99</f>
        <v>32.799999999999997</v>
      </c>
      <c r="AA68" s="44">
        <f>'Rev (Tb12)'!D99</f>
        <v>31</v>
      </c>
      <c r="AB68" s="44">
        <f>'Rev (Tb12)'!E99</f>
        <v>25.3</v>
      </c>
      <c r="AC68" s="44">
        <f>'Rev (Tb12)'!F99</f>
        <v>28.7</v>
      </c>
      <c r="AD68" s="44">
        <f>'Rev (Tb12)'!G99</f>
        <v>22.9</v>
      </c>
      <c r="AE68" s="44">
        <f>'Rev (Tb12)'!H99</f>
        <v>8.1999999999999993</v>
      </c>
      <c r="AF68" s="44">
        <f>'Rev (Tb12)'!I99</f>
        <v>14.2</v>
      </c>
      <c r="AG68" s="44">
        <f>'Rev (Tb12)'!J99</f>
        <v>4.5</v>
      </c>
      <c r="AH68" s="44">
        <f>'Rev (Tb12)'!K99</f>
        <v>4.9000000000000004</v>
      </c>
      <c r="AI68" s="44">
        <f>'Rev (Tb12)'!L99</f>
        <v>3.7</v>
      </c>
      <c r="AJ68" s="41">
        <f>'Rev (Tb12)'!M99</f>
        <v>122</v>
      </c>
      <c r="AK68" s="41">
        <f>'Rev (Tb12)'!N99</f>
        <v>0</v>
      </c>
      <c r="AL68" s="41">
        <f>'Rev (Tb12)'!O99</f>
        <v>0.1</v>
      </c>
      <c r="AM68" s="41">
        <f>'Rev (Tb12)'!P99</f>
        <v>0.2</v>
      </c>
      <c r="AN68" s="41">
        <f>'Rev (Tb12)'!Q99</f>
        <v>0.3</v>
      </c>
      <c r="AO68" s="41">
        <f>'Rev (Tb12)'!R99</f>
        <v>0.4</v>
      </c>
    </row>
    <row r="69" spans="1:85" ht="13">
      <c r="A69" s="279" t="s">
        <v>453</v>
      </c>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44">
        <f>'Rev (Tb12)'!B100</f>
        <v>19.5</v>
      </c>
      <c r="Z69" s="44">
        <f>'Rev (Tb12)'!C100</f>
        <v>8.8000000000000007</v>
      </c>
      <c r="AA69" s="44">
        <f>'Rev (Tb12)'!D100</f>
        <v>44.1</v>
      </c>
      <c r="AB69" s="44">
        <f>'Rev (Tb12)'!E100</f>
        <v>40.299999999999997</v>
      </c>
      <c r="AC69" s="44">
        <f>'Rev (Tb12)'!F100</f>
        <v>34.9</v>
      </c>
      <c r="AD69" s="44">
        <f>'Rev (Tb12)'!G100</f>
        <v>39.9</v>
      </c>
      <c r="AE69" s="44">
        <f>'Rev (Tb12)'!H100</f>
        <v>24</v>
      </c>
      <c r="AF69" s="44">
        <f>'Rev (Tb12)'!I100</f>
        <v>23</v>
      </c>
      <c r="AG69" s="44">
        <f>'Rev (Tb12)'!J100</f>
        <v>4.8</v>
      </c>
      <c r="AH69" s="44">
        <f>'Rev (Tb12)'!K100</f>
        <v>6.6</v>
      </c>
      <c r="AI69" s="44">
        <f>'Rev (Tb12)'!L100</f>
        <v>4.8</v>
      </c>
      <c r="AJ69" s="41">
        <f>'Rev (Tb12)'!M100</f>
        <v>34.700000000000003</v>
      </c>
      <c r="AK69" s="41">
        <f>'Rev (Tb12)'!N100</f>
        <v>0</v>
      </c>
      <c r="AL69" s="41">
        <f>'Rev (Tb12)'!O100</f>
        <v>0</v>
      </c>
      <c r="AM69" s="41">
        <f>'Rev (Tb12)'!P100</f>
        <v>0</v>
      </c>
      <c r="AN69" s="41">
        <f>'Rev (Tb12)'!Q100</f>
        <v>0</v>
      </c>
      <c r="AO69" s="41">
        <f>'Rev (Tb12)'!R100</f>
        <v>0</v>
      </c>
    </row>
    <row r="70" spans="1:85">
      <c r="A70" s="153" t="s">
        <v>454</v>
      </c>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44">
        <f>'Rev (Tb12)'!B101</f>
        <v>0.3</v>
      </c>
      <c r="Z70" s="44">
        <f>'Rev (Tb12)'!C101</f>
        <v>2.4</v>
      </c>
      <c r="AA70" s="44">
        <f>'Rev (Tb12)'!D101</f>
        <v>1.9</v>
      </c>
      <c r="AB70" s="44">
        <f>'Rev (Tb12)'!E101</f>
        <v>2.8</v>
      </c>
      <c r="AC70" s="44">
        <f>'Rev (Tb12)'!F101</f>
        <v>1.8</v>
      </c>
      <c r="AD70" s="44">
        <f>'Rev (Tb12)'!G101</f>
        <v>1.6</v>
      </c>
      <c r="AE70" s="44">
        <f>'Rev (Tb12)'!H101</f>
        <v>1.9</v>
      </c>
      <c r="AF70" s="44">
        <f>'Rev (Tb12)'!I101</f>
        <v>1.8</v>
      </c>
      <c r="AG70" s="44">
        <f>'Rev (Tb12)'!J101</f>
        <v>2.8</v>
      </c>
      <c r="AH70" s="44">
        <f>'Rev (Tb12)'!K101</f>
        <v>1.2</v>
      </c>
      <c r="AI70" s="44">
        <f>'Rev (Tb12)'!L101</f>
        <v>0.1</v>
      </c>
      <c r="AJ70" s="41">
        <f>'Rev (Tb12)'!M101</f>
        <v>1.9</v>
      </c>
      <c r="AK70" s="41">
        <f>'Rev (Tb12)'!N101</f>
        <v>0</v>
      </c>
      <c r="AL70" s="41">
        <f>'Rev (Tb12)'!O101</f>
        <v>0</v>
      </c>
      <c r="AM70" s="41">
        <f>'Rev (Tb12)'!P101</f>
        <v>0</v>
      </c>
      <c r="AN70" s="41">
        <f>'Rev (Tb12)'!Q101</f>
        <v>0</v>
      </c>
      <c r="AO70" s="41">
        <f>'Rev (Tb12)'!R101</f>
        <v>0</v>
      </c>
    </row>
    <row r="71" spans="1:85">
      <c r="A71" s="153" t="s">
        <v>455</v>
      </c>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44">
        <f>'Rev (Tb12)'!B102</f>
        <v>21.9</v>
      </c>
      <c r="Z71" s="44">
        <f>'Rev (Tb12)'!C102</f>
        <v>20.8</v>
      </c>
      <c r="AA71" s="44">
        <f>'Rev (Tb12)'!D102</f>
        <v>2.5</v>
      </c>
      <c r="AB71" s="44">
        <f>'Rev (Tb12)'!E102</f>
        <v>14.4</v>
      </c>
      <c r="AC71" s="44">
        <f>'Rev (Tb12)'!F102</f>
        <v>17.2</v>
      </c>
      <c r="AD71" s="44">
        <f>'Rev (Tb12)'!G102</f>
        <v>18.5</v>
      </c>
      <c r="AE71" s="44">
        <f>'Rev (Tb12)'!H102</f>
        <v>675.9</v>
      </c>
      <c r="AF71" s="44">
        <f>'Rev (Tb12)'!I102</f>
        <v>418.2</v>
      </c>
      <c r="AG71" s="44">
        <f>'Rev (Tb12)'!J102</f>
        <v>113</v>
      </c>
      <c r="AH71" s="44">
        <f>'Rev (Tb12)'!K102</f>
        <v>78.599999999999994</v>
      </c>
      <c r="AI71" s="44">
        <f>'Rev (Tb12)'!L102</f>
        <v>89.7</v>
      </c>
      <c r="AJ71" s="41">
        <f>'Rev (Tb12)'!M102</f>
        <v>674.7</v>
      </c>
      <c r="AK71" s="41">
        <f>'Rev (Tb12)'!N102</f>
        <v>1248</v>
      </c>
      <c r="AL71" s="41">
        <f>'Rev (Tb12)'!O102</f>
        <v>1085.5999999999999</v>
      </c>
      <c r="AM71" s="41">
        <f>'Rev (Tb12)'!P102</f>
        <v>861.9</v>
      </c>
      <c r="AN71" s="41">
        <f>'Rev (Tb12)'!Q102</f>
        <v>950.5</v>
      </c>
      <c r="AO71" s="41">
        <f>'Rev (Tb12)'!R102</f>
        <v>1019.4</v>
      </c>
    </row>
    <row r="72" spans="1:85" ht="13">
      <c r="A72" s="224" t="s">
        <v>521</v>
      </c>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44"/>
      <c r="Z72" s="44"/>
      <c r="AA72" s="44"/>
      <c r="AB72" s="44"/>
      <c r="AC72" s="44">
        <f>'Rev (Tb12)'!F104</f>
        <v>15.1</v>
      </c>
      <c r="AD72" s="44">
        <f>'Rev (Tb12)'!G104</f>
        <v>17.399999999999999</v>
      </c>
      <c r="AE72" s="44">
        <f>'Rev (Tb12)'!H104</f>
        <v>21.3</v>
      </c>
      <c r="AF72" s="44">
        <f>'Rev (Tb12)'!I104</f>
        <v>13.2</v>
      </c>
      <c r="AG72" s="44">
        <f>'Rev (Tb12)'!J104</f>
        <v>28</v>
      </c>
      <c r="AH72" s="44">
        <f>'Rev (Tb12)'!K104</f>
        <v>28.2</v>
      </c>
      <c r="AI72" s="44">
        <f>'Rev (Tb12)'!L104</f>
        <v>31.1</v>
      </c>
      <c r="AJ72" s="41">
        <f>'Rev (Tb12)'!M104</f>
        <v>15</v>
      </c>
      <c r="AK72" s="41">
        <f>'Rev (Tb12)'!N104</f>
        <v>0</v>
      </c>
      <c r="AL72" s="41">
        <f>'Rev (Tb12)'!O104</f>
        <v>0</v>
      </c>
      <c r="AM72" s="41">
        <f>'Rev (Tb12)'!P104</f>
        <v>0</v>
      </c>
      <c r="AN72" s="41">
        <f>'Rev (Tb12)'!Q104</f>
        <v>0</v>
      </c>
      <c r="AO72" s="41">
        <f>'Rev (Tb12)'!R104</f>
        <v>0</v>
      </c>
    </row>
    <row r="73" spans="1:85" ht="13">
      <c r="A73" s="224" t="s">
        <v>522</v>
      </c>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44"/>
      <c r="Z73" s="44"/>
      <c r="AA73" s="44"/>
      <c r="AB73" s="44"/>
      <c r="AC73" s="44">
        <f>'Rev (Tb12)'!F105</f>
        <v>0.1</v>
      </c>
      <c r="AD73" s="44">
        <f>'Rev (Tb12)'!G105</f>
        <v>0.3</v>
      </c>
      <c r="AE73" s="44">
        <f>'Rev (Tb12)'!H105</f>
        <v>655</v>
      </c>
      <c r="AF73" s="44">
        <f>'Rev (Tb12)'!I105</f>
        <v>405</v>
      </c>
      <c r="AG73" s="44">
        <f>'Rev (Tb12)'!J105</f>
        <v>85</v>
      </c>
      <c r="AH73" s="44">
        <f>'Rev (Tb12)'!K105</f>
        <v>50</v>
      </c>
      <c r="AI73" s="44">
        <f>'Rev (Tb12)'!L105</f>
        <v>54.3</v>
      </c>
      <c r="AJ73" s="41">
        <f>'Rev (Tb12)'!M105</f>
        <v>659.3</v>
      </c>
      <c r="AK73" s="41">
        <f>'Rev (Tb12)'!N105</f>
        <v>1248</v>
      </c>
      <c r="AL73" s="41">
        <f>'Rev (Tb12)'!O105</f>
        <v>1085.5999999999999</v>
      </c>
      <c r="AM73" s="41">
        <f>'Rev (Tb12)'!P105</f>
        <v>861.9</v>
      </c>
      <c r="AN73" s="41">
        <f>'Rev (Tb12)'!Q105</f>
        <v>950.5</v>
      </c>
      <c r="AO73" s="41">
        <f>'Rev (Tb12)'!R105</f>
        <v>1019.4</v>
      </c>
    </row>
    <row r="74" spans="1:85" ht="13">
      <c r="A74" s="224" t="s">
        <v>402</v>
      </c>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44"/>
      <c r="Z74" s="44"/>
      <c r="AA74" s="44"/>
      <c r="AB74" s="44"/>
      <c r="AC74" s="44"/>
      <c r="AD74" s="44"/>
      <c r="AE74" s="44"/>
      <c r="AF74" s="44"/>
      <c r="AG74" s="44"/>
      <c r="AH74" s="44"/>
      <c r="AI74" s="44"/>
      <c r="AJ74" s="41"/>
      <c r="AK74" s="41"/>
      <c r="AL74" s="41"/>
      <c r="AM74" s="41"/>
      <c r="AN74" s="41"/>
      <c r="AO74" s="41"/>
    </row>
    <row r="75" spans="1:85" s="10" customFormat="1">
      <c r="A75" s="160" t="s">
        <v>523</v>
      </c>
      <c r="B75" s="155">
        <v>34</v>
      </c>
      <c r="C75" s="155">
        <v>62.7</v>
      </c>
      <c r="D75" s="155">
        <v>68.099999999999994</v>
      </c>
      <c r="E75" s="155">
        <v>63.7</v>
      </c>
      <c r="F75" s="155">
        <v>64.400000000000006</v>
      </c>
      <c r="G75" s="155">
        <v>69.2</v>
      </c>
      <c r="H75" s="155">
        <v>109.1</v>
      </c>
      <c r="I75" s="155">
        <v>82</v>
      </c>
      <c r="J75" s="167">
        <v>110.8</v>
      </c>
      <c r="K75" s="167">
        <v>127.3</v>
      </c>
      <c r="L75" s="155">
        <v>70.3</v>
      </c>
      <c r="M75" s="155">
        <v>114.7</v>
      </c>
      <c r="N75" s="155">
        <v>72.5</v>
      </c>
      <c r="O75" s="155">
        <v>72.2</v>
      </c>
      <c r="P75" s="155">
        <v>75.2</v>
      </c>
      <c r="Q75" s="155">
        <v>77.599999999999994</v>
      </c>
      <c r="R75" s="155">
        <v>90.7</v>
      </c>
      <c r="S75" s="155">
        <v>88.9</v>
      </c>
      <c r="T75" s="155">
        <v>119.8</v>
      </c>
      <c r="U75" s="155">
        <v>93.4</v>
      </c>
      <c r="V75" s="155">
        <v>99.9</v>
      </c>
      <c r="W75" s="155">
        <v>94.6</v>
      </c>
      <c r="X75" s="155">
        <v>97.8</v>
      </c>
      <c r="Y75" s="156">
        <v>106.4</v>
      </c>
      <c r="Z75" s="156">
        <v>218.9</v>
      </c>
      <c r="AA75" s="156">
        <v>235.1</v>
      </c>
      <c r="AB75" s="157">
        <v>215.4</v>
      </c>
      <c r="AC75" s="44"/>
      <c r="AD75" s="147"/>
      <c r="AE75" s="147"/>
      <c r="AF75" s="147"/>
      <c r="AG75" s="147"/>
      <c r="AH75" s="147"/>
      <c r="AI75" s="147"/>
      <c r="AJ75" s="587"/>
      <c r="AK75" s="587"/>
      <c r="AL75" s="587"/>
      <c r="AM75" s="587"/>
      <c r="AN75" s="587"/>
      <c r="AO75" s="587"/>
    </row>
    <row r="76" spans="1:85" s="10" customFormat="1">
      <c r="A76" s="160" t="s">
        <v>524</v>
      </c>
      <c r="B76" s="155">
        <v>26</v>
      </c>
      <c r="C76" s="155"/>
      <c r="D76" s="155"/>
      <c r="E76" s="155"/>
      <c r="F76" s="155"/>
      <c r="G76" s="155"/>
      <c r="H76" s="155"/>
      <c r="I76" s="155"/>
      <c r="J76" s="167"/>
      <c r="K76" s="167"/>
      <c r="L76" s="155"/>
      <c r="M76" s="155"/>
      <c r="N76" s="155"/>
      <c r="O76" s="155"/>
      <c r="P76" s="155"/>
      <c r="Q76" s="155"/>
      <c r="R76" s="155"/>
      <c r="S76" s="155"/>
      <c r="T76" s="155"/>
      <c r="U76" s="155"/>
      <c r="V76" s="155"/>
      <c r="W76" s="155"/>
      <c r="X76" s="155"/>
      <c r="Y76" s="156"/>
      <c r="Z76" s="156"/>
      <c r="AA76" s="156"/>
      <c r="AB76" s="157"/>
      <c r="AC76" s="44"/>
      <c r="AD76" s="147"/>
      <c r="AE76" s="147"/>
      <c r="AF76" s="147"/>
      <c r="AG76" s="147"/>
      <c r="AH76" s="147"/>
      <c r="AI76" s="147"/>
      <c r="AJ76" s="587"/>
      <c r="AK76" s="587"/>
      <c r="AL76" s="587"/>
      <c r="AM76" s="587"/>
      <c r="AN76" s="587"/>
      <c r="AO76" s="587"/>
    </row>
    <row r="77" spans="1:85" s="10" customFormat="1">
      <c r="A77" s="160" t="s">
        <v>525</v>
      </c>
      <c r="B77" s="167"/>
      <c r="C77" s="167"/>
      <c r="D77" s="167"/>
      <c r="E77" s="167"/>
      <c r="F77" s="167"/>
      <c r="G77" s="167"/>
      <c r="H77" s="167"/>
      <c r="I77" s="167"/>
      <c r="J77" s="167"/>
      <c r="K77" s="167"/>
      <c r="L77" s="155">
        <v>14.2</v>
      </c>
      <c r="M77" s="155"/>
      <c r="N77" s="155"/>
      <c r="O77" s="155">
        <v>22</v>
      </c>
      <c r="P77" s="155"/>
      <c r="Q77" s="155"/>
      <c r="R77" s="155"/>
      <c r="S77" s="155"/>
      <c r="T77" s="155"/>
      <c r="U77" s="155"/>
      <c r="V77" s="155"/>
      <c r="W77" s="155"/>
      <c r="X77" s="155"/>
      <c r="Y77" s="168"/>
      <c r="Z77" s="168" t="s">
        <v>320</v>
      </c>
      <c r="AA77" s="168" t="s">
        <v>320</v>
      </c>
      <c r="AB77" s="161" t="s">
        <v>320</v>
      </c>
      <c r="AC77" s="44"/>
      <c r="AD77" s="147"/>
      <c r="AE77" s="147"/>
      <c r="AF77" s="147"/>
      <c r="AG77" s="147"/>
      <c r="AH77" s="147"/>
      <c r="AI77" s="147"/>
      <c r="AJ77" s="587"/>
      <c r="AK77" s="587"/>
      <c r="AL77" s="587"/>
      <c r="AM77" s="587"/>
      <c r="AN77" s="587"/>
      <c r="AO77" s="587"/>
    </row>
    <row r="78" spans="1:85" s="10" customFormat="1">
      <c r="A78" s="160" t="s">
        <v>526</v>
      </c>
      <c r="B78" s="167"/>
      <c r="C78" s="167"/>
      <c r="D78" s="167"/>
      <c r="E78" s="167"/>
      <c r="F78" s="167"/>
      <c r="G78" s="167"/>
      <c r="H78" s="167"/>
      <c r="I78" s="167"/>
      <c r="J78" s="167"/>
      <c r="K78" s="167"/>
      <c r="L78" s="167"/>
      <c r="M78" s="167"/>
      <c r="N78" s="167"/>
      <c r="O78" s="167"/>
      <c r="P78" s="167"/>
      <c r="Q78" s="167"/>
      <c r="R78" s="167"/>
      <c r="S78" s="167"/>
      <c r="T78" s="167"/>
      <c r="U78" s="167"/>
      <c r="V78" s="167">
        <v>521</v>
      </c>
      <c r="W78" s="167"/>
      <c r="X78" s="167"/>
      <c r="Y78" s="168">
        <v>144.4</v>
      </c>
      <c r="Z78" s="168" t="s">
        <v>320</v>
      </c>
      <c r="AA78" s="168" t="s">
        <v>320</v>
      </c>
      <c r="AB78" s="161" t="s">
        <v>320</v>
      </c>
      <c r="AC78" s="44"/>
      <c r="AD78" s="147"/>
      <c r="AE78" s="147"/>
      <c r="AF78" s="147"/>
      <c r="AG78" s="147"/>
      <c r="AH78" s="147"/>
      <c r="AI78" s="147"/>
      <c r="AJ78" s="587"/>
      <c r="AK78" s="587"/>
      <c r="AL78" s="587"/>
      <c r="AM78" s="587"/>
      <c r="AN78" s="587"/>
      <c r="AO78" s="587"/>
    </row>
    <row r="79" spans="1:85">
      <c r="A79" s="153"/>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72"/>
      <c r="Z79" s="72"/>
      <c r="AA79" s="72"/>
      <c r="AB79" s="169"/>
      <c r="AC79" s="44"/>
      <c r="AD79" s="72"/>
      <c r="AE79" s="72"/>
      <c r="AF79" s="72"/>
      <c r="AG79" s="72"/>
      <c r="AH79" s="72"/>
      <c r="AI79" s="72"/>
      <c r="AJ79" s="50"/>
      <c r="AK79" s="50"/>
      <c r="AL79" s="50"/>
      <c r="AM79" s="50"/>
      <c r="AN79" s="50"/>
      <c r="AO79" s="50"/>
    </row>
    <row r="80" spans="1:85" s="27" customFormat="1" ht="13">
      <c r="A80" s="144" t="s">
        <v>527</v>
      </c>
      <c r="B80" s="145">
        <v>824.2</v>
      </c>
      <c r="C80" s="145">
        <v>749.6</v>
      </c>
      <c r="D80" s="145">
        <v>811.40000000000009</v>
      </c>
      <c r="E80" s="145">
        <v>929.2</v>
      </c>
      <c r="F80" s="145">
        <v>1127</v>
      </c>
      <c r="G80" s="145">
        <v>1286.9000000000001</v>
      </c>
      <c r="H80" s="145">
        <v>1484.8000000000002</v>
      </c>
      <c r="I80" s="145">
        <v>1727.6</v>
      </c>
      <c r="J80" s="145">
        <f t="shared" ref="J80:AB80" si="1">J53+J9</f>
        <v>1889.6999999999998</v>
      </c>
      <c r="K80" s="145">
        <f t="shared" si="1"/>
        <v>1882.6</v>
      </c>
      <c r="L80" s="145">
        <f t="shared" si="1"/>
        <v>2091.9</v>
      </c>
      <c r="M80" s="145">
        <f t="shared" si="1"/>
        <v>2459.4</v>
      </c>
      <c r="N80" s="145">
        <f t="shared" si="1"/>
        <v>2465.8000000000002</v>
      </c>
      <c r="O80" s="145">
        <f t="shared" si="1"/>
        <v>2539.8000000000002</v>
      </c>
      <c r="P80" s="145">
        <f t="shared" si="1"/>
        <v>2917.1</v>
      </c>
      <c r="Q80" s="145">
        <f t="shared" si="1"/>
        <v>3465.2</v>
      </c>
      <c r="R80" s="145">
        <f t="shared" si="1"/>
        <v>4023.4</v>
      </c>
      <c r="S80" s="145">
        <f t="shared" si="1"/>
        <v>5373.6</v>
      </c>
      <c r="T80" s="145">
        <f t="shared" si="1"/>
        <v>6287</v>
      </c>
      <c r="U80" s="145">
        <f t="shared" si="1"/>
        <v>6038.7000000000007</v>
      </c>
      <c r="V80" s="145">
        <f t="shared" si="1"/>
        <v>5740.3</v>
      </c>
      <c r="W80" s="145">
        <f t="shared" si="1"/>
        <v>6869.8</v>
      </c>
      <c r="X80" s="145">
        <f t="shared" si="1"/>
        <v>8254.5</v>
      </c>
      <c r="Y80" s="145">
        <f t="shared" si="1"/>
        <v>8571.5</v>
      </c>
      <c r="Z80" s="145">
        <f t="shared" si="1"/>
        <v>8862.4</v>
      </c>
      <c r="AA80" s="145">
        <f t="shared" si="1"/>
        <v>10496.9</v>
      </c>
      <c r="AB80" s="145">
        <f t="shared" si="1"/>
        <v>9924.5</v>
      </c>
      <c r="AC80" s="43"/>
      <c r="AD80" s="612"/>
      <c r="AE80" s="612"/>
      <c r="AF80" s="612"/>
      <c r="AG80" s="612"/>
      <c r="AH80" s="612"/>
      <c r="AI80" s="612"/>
      <c r="AJ80" s="593"/>
      <c r="AK80" s="593"/>
      <c r="AL80" s="593"/>
      <c r="AM80" s="593"/>
      <c r="AN80" s="593"/>
      <c r="AO80" s="593"/>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row>
    <row r="81" spans="1:85" s="27" customFormat="1" ht="13">
      <c r="A81" s="144"/>
      <c r="B81" s="145"/>
      <c r="C81" s="145"/>
      <c r="D81" s="145"/>
      <c r="E81" s="145"/>
      <c r="F81" s="145"/>
      <c r="G81" s="145"/>
      <c r="H81" s="145"/>
      <c r="I81" s="145"/>
      <c r="J81" s="505"/>
      <c r="K81" s="145"/>
      <c r="L81" s="145"/>
      <c r="M81" s="145"/>
      <c r="N81" s="145"/>
      <c r="O81" s="145"/>
      <c r="P81" s="145"/>
      <c r="Q81" s="145"/>
      <c r="R81" s="145"/>
      <c r="S81" s="145"/>
      <c r="T81" s="145"/>
      <c r="U81" s="145"/>
      <c r="V81" s="145"/>
      <c r="W81" s="145"/>
      <c r="X81" s="145"/>
      <c r="Y81" s="145"/>
      <c r="Z81" s="145"/>
      <c r="AA81" s="145"/>
      <c r="AB81" s="145"/>
      <c r="AC81" s="43"/>
      <c r="AD81" s="612"/>
      <c r="AE81" s="612"/>
      <c r="AF81" s="612"/>
      <c r="AG81" s="612"/>
      <c r="AH81" s="612"/>
      <c r="AI81" s="612"/>
      <c r="AJ81" s="593"/>
      <c r="AK81" s="593"/>
      <c r="AL81" s="593"/>
      <c r="AM81" s="593"/>
      <c r="AN81" s="593"/>
      <c r="AO81" s="593"/>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row>
    <row r="82" spans="1:85" s="4" customFormat="1" ht="13">
      <c r="A82" s="148" t="s">
        <v>369</v>
      </c>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43">
        <f>'Rev (Tb12)'!B70</f>
        <v>930.8</v>
      </c>
      <c r="Z82" s="43">
        <f>'Rev (Tb12)'!C70</f>
        <v>877.5</v>
      </c>
      <c r="AA82" s="43">
        <f>'Rev (Tb12)'!D70</f>
        <v>867.5</v>
      </c>
      <c r="AB82" s="43">
        <f>'Rev (Tb12)'!E70</f>
        <v>819.5</v>
      </c>
      <c r="AC82" s="43">
        <f>'Rev (Tb12)'!F70</f>
        <v>1430.1</v>
      </c>
      <c r="AD82" s="43">
        <f>'Rev (Tb12)'!G70</f>
        <v>1439.9</v>
      </c>
      <c r="AE82" s="43">
        <f>'Rev (Tb12)'!H70</f>
        <v>1835.7</v>
      </c>
      <c r="AF82" s="43">
        <f>'Rev (Tb12)'!I70</f>
        <v>1775.6</v>
      </c>
      <c r="AG82" s="43">
        <f>'Rev (Tb12)'!J70</f>
        <v>1425</v>
      </c>
      <c r="AH82" s="43">
        <f>'Rev (Tb12)'!K70</f>
        <v>2088</v>
      </c>
      <c r="AI82" s="43">
        <f>'Rev (Tb12)'!L70</f>
        <v>1472.1</v>
      </c>
      <c r="AJ82" s="42">
        <f>'Rev (Tb12)'!M70</f>
        <v>20249</v>
      </c>
      <c r="AK82" s="42">
        <f>'Rev (Tb12)'!N70</f>
        <v>2205</v>
      </c>
      <c r="AL82" s="42">
        <f>'Rev (Tb12)'!O70</f>
        <v>2255</v>
      </c>
      <c r="AM82" s="42">
        <f>'Rev (Tb12)'!P70</f>
        <v>2305</v>
      </c>
      <c r="AN82" s="42">
        <f>'Rev (Tb12)'!Q70</f>
        <v>2355</v>
      </c>
      <c r="AO82" s="42">
        <f>'Rev (Tb12)'!R70</f>
        <v>2405</v>
      </c>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row>
    <row r="83" spans="1:85" s="28" customFormat="1" ht="13">
      <c r="A83" s="165" t="s">
        <v>369</v>
      </c>
      <c r="B83" s="151">
        <v>189.7</v>
      </c>
      <c r="C83" s="151">
        <v>239.2</v>
      </c>
      <c r="D83" s="151">
        <v>214.8</v>
      </c>
      <c r="E83" s="151">
        <v>196.3</v>
      </c>
      <c r="F83" s="151">
        <v>181.6</v>
      </c>
      <c r="G83" s="151">
        <v>164.8</v>
      </c>
      <c r="H83" s="151">
        <v>236.7</v>
      </c>
      <c r="I83" s="151">
        <v>170.1</v>
      </c>
      <c r="J83" s="151">
        <v>312</v>
      </c>
      <c r="K83" s="151">
        <v>470.3</v>
      </c>
      <c r="L83" s="151">
        <v>477.1</v>
      </c>
      <c r="M83" s="151">
        <v>516.4</v>
      </c>
      <c r="N83" s="151">
        <v>719</v>
      </c>
      <c r="O83" s="151">
        <f>O84+O85</f>
        <v>691.4</v>
      </c>
      <c r="P83" s="151">
        <v>693</v>
      </c>
      <c r="Q83" s="151">
        <v>849.7</v>
      </c>
      <c r="R83" s="151">
        <v>1283.0999999999999</v>
      </c>
      <c r="S83" s="151">
        <v>914.6</v>
      </c>
      <c r="T83" s="151">
        <v>721</v>
      </c>
      <c r="U83" s="151">
        <v>1002</v>
      </c>
      <c r="V83" s="151">
        <v>877.5</v>
      </c>
      <c r="W83" s="151">
        <v>1391.1</v>
      </c>
      <c r="X83" s="151">
        <v>1025</v>
      </c>
      <c r="Y83" s="152">
        <v>930.8</v>
      </c>
      <c r="Z83" s="152">
        <v>877.5</v>
      </c>
      <c r="AA83" s="152">
        <v>867.5</v>
      </c>
      <c r="AB83" s="166">
        <v>819.5</v>
      </c>
      <c r="AC83" s="333" t="s">
        <v>368</v>
      </c>
      <c r="AD83" s="333" t="s">
        <v>368</v>
      </c>
      <c r="AE83" s="333" t="s">
        <v>368</v>
      </c>
      <c r="AF83" s="333" t="s">
        <v>368</v>
      </c>
      <c r="AG83" s="333" t="s">
        <v>368</v>
      </c>
      <c r="AH83" s="333" t="s">
        <v>368</v>
      </c>
      <c r="AI83" s="333" t="s">
        <v>368</v>
      </c>
      <c r="AJ83" s="131" t="s">
        <v>368</v>
      </c>
      <c r="AK83" s="131" t="s">
        <v>368</v>
      </c>
      <c r="AL83" s="131" t="s">
        <v>368</v>
      </c>
      <c r="AM83" s="131" t="s">
        <v>368</v>
      </c>
      <c r="AN83" s="131" t="s">
        <v>368</v>
      </c>
      <c r="AO83" s="131" t="s">
        <v>368</v>
      </c>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26"/>
      <c r="BV83" s="26"/>
      <c r="BW83" s="26"/>
      <c r="BX83" s="26"/>
      <c r="BY83" s="26"/>
      <c r="BZ83" s="26"/>
      <c r="CA83" s="26"/>
      <c r="CB83" s="26"/>
      <c r="CC83" s="26"/>
      <c r="CD83" s="26"/>
      <c r="CE83" s="26"/>
      <c r="CF83" s="26"/>
      <c r="CG83" s="26"/>
    </row>
    <row r="84" spans="1:85" s="10" customFormat="1">
      <c r="A84" s="160" t="s">
        <v>528</v>
      </c>
      <c r="B84" s="155">
        <v>186.4</v>
      </c>
      <c r="C84" s="155">
        <v>215</v>
      </c>
      <c r="D84" s="155">
        <v>203.8</v>
      </c>
      <c r="E84" s="155">
        <v>185.4</v>
      </c>
      <c r="F84" s="155">
        <v>169.1</v>
      </c>
      <c r="G84" s="155">
        <v>161.30000000000001</v>
      </c>
      <c r="H84" s="155">
        <v>183.7</v>
      </c>
      <c r="I84" s="155">
        <v>164.5</v>
      </c>
      <c r="J84" s="155">
        <v>133</v>
      </c>
      <c r="K84" s="155">
        <v>113.5</v>
      </c>
      <c r="L84" s="155">
        <v>125.8</v>
      </c>
      <c r="M84" s="155">
        <v>25.4</v>
      </c>
      <c r="N84" s="155">
        <v>16</v>
      </c>
      <c r="O84" s="155">
        <v>20.9</v>
      </c>
      <c r="P84" s="167" t="s">
        <v>320</v>
      </c>
      <c r="Q84" s="167" t="s">
        <v>320</v>
      </c>
      <c r="R84" s="167" t="s">
        <v>320</v>
      </c>
      <c r="S84" s="167" t="s">
        <v>320</v>
      </c>
      <c r="T84" s="167" t="s">
        <v>320</v>
      </c>
      <c r="U84" s="167" t="s">
        <v>320</v>
      </c>
      <c r="V84" s="167" t="s">
        <v>320</v>
      </c>
      <c r="W84" s="167" t="s">
        <v>320</v>
      </c>
      <c r="X84" s="167" t="s">
        <v>320</v>
      </c>
      <c r="Y84" s="168" t="s">
        <v>320</v>
      </c>
      <c r="Z84" s="168" t="s">
        <v>320</v>
      </c>
      <c r="AA84" s="168" t="s">
        <v>320</v>
      </c>
      <c r="AB84" s="161" t="s">
        <v>320</v>
      </c>
      <c r="AC84" s="44"/>
      <c r="AD84" s="44"/>
      <c r="AE84" s="44"/>
      <c r="AF84" s="44"/>
      <c r="AG84" s="44"/>
      <c r="AH84" s="44"/>
      <c r="AI84" s="44"/>
      <c r="AJ84" s="41"/>
      <c r="AK84" s="41"/>
      <c r="AL84" s="41"/>
      <c r="AM84" s="41"/>
      <c r="AN84" s="41"/>
      <c r="AO84" s="41"/>
    </row>
    <row r="85" spans="1:85" s="10" customFormat="1">
      <c r="A85" s="160" t="s">
        <v>529</v>
      </c>
      <c r="B85" s="155">
        <v>3.3</v>
      </c>
      <c r="C85" s="155">
        <v>24.2</v>
      </c>
      <c r="D85" s="155">
        <v>11</v>
      </c>
      <c r="E85" s="155">
        <v>10.9</v>
      </c>
      <c r="F85" s="155">
        <v>12.5</v>
      </c>
      <c r="G85" s="155">
        <v>3.5</v>
      </c>
      <c r="H85" s="155">
        <v>53</v>
      </c>
      <c r="I85" s="155">
        <v>5.6</v>
      </c>
      <c r="J85" s="155">
        <v>179</v>
      </c>
      <c r="K85" s="155">
        <v>356.8</v>
      </c>
      <c r="L85" s="155">
        <v>351.3</v>
      </c>
      <c r="M85" s="155">
        <v>491</v>
      </c>
      <c r="N85" s="155">
        <v>703</v>
      </c>
      <c r="O85" s="155">
        <v>670.5</v>
      </c>
      <c r="P85" s="155">
        <v>693</v>
      </c>
      <c r="Q85" s="155">
        <v>849.7</v>
      </c>
      <c r="R85" s="155">
        <v>1283.0999999999999</v>
      </c>
      <c r="S85" s="155">
        <v>914.6</v>
      </c>
      <c r="T85" s="155">
        <v>721</v>
      </c>
      <c r="U85" s="155">
        <v>1002</v>
      </c>
      <c r="V85" s="155">
        <v>877.5</v>
      </c>
      <c r="W85" s="155">
        <v>1391.1</v>
      </c>
      <c r="X85" s="155">
        <v>1025</v>
      </c>
      <c r="Y85" s="156">
        <v>930.8</v>
      </c>
      <c r="Z85" s="156">
        <v>877.5</v>
      </c>
      <c r="AA85" s="156">
        <v>867.5</v>
      </c>
      <c r="AB85" s="157">
        <v>819.5</v>
      </c>
      <c r="AC85" s="44"/>
      <c r="AD85" s="44"/>
      <c r="AE85" s="44"/>
      <c r="AF85" s="44"/>
      <c r="AG85" s="44"/>
      <c r="AH85" s="44"/>
      <c r="AI85" s="44"/>
      <c r="AJ85" s="41"/>
      <c r="AK85" s="41"/>
      <c r="AL85" s="41"/>
      <c r="AM85" s="41"/>
      <c r="AN85" s="41"/>
      <c r="AO85" s="41"/>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row>
    <row r="86" spans="1:85">
      <c r="A86" s="61" t="s">
        <v>446</v>
      </c>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44">
        <f>'Rev (Tb12)'!B71</f>
        <v>823.3</v>
      </c>
      <c r="Z86" s="44">
        <f>'Rev (Tb12)'!C71</f>
        <v>776.2</v>
      </c>
      <c r="AA86" s="44">
        <f>'Rev (Tb12)'!D71</f>
        <v>767.3</v>
      </c>
      <c r="AB86" s="44">
        <f>'Rev (Tb12)'!E71</f>
        <v>778.8</v>
      </c>
      <c r="AC86" s="44">
        <f>'Rev (Tb12)'!F71</f>
        <v>1261.4000000000001</v>
      </c>
      <c r="AD86" s="44">
        <f>'Rev (Tb12)'!G71</f>
        <v>1281.9000000000001</v>
      </c>
      <c r="AE86" s="44">
        <f>'Rev (Tb12)'!H71</f>
        <v>1562.4</v>
      </c>
      <c r="AF86" s="44">
        <f>'Rev (Tb12)'!I71</f>
        <v>1408.5</v>
      </c>
      <c r="AG86" s="44">
        <f>'Rev (Tb12)'!J71</f>
        <v>908.1</v>
      </c>
      <c r="AH86" s="44">
        <f>'Rev (Tb12)'!K71</f>
        <v>1630.6</v>
      </c>
      <c r="AI86" s="44">
        <f>'Rev (Tb12)'!L71</f>
        <v>1060.3</v>
      </c>
      <c r="AJ86" s="41">
        <f>'Rev (Tb12)'!M71</f>
        <v>1714.6</v>
      </c>
      <c r="AK86" s="41">
        <f>'Rev (Tb12)'!N71</f>
        <v>17754</v>
      </c>
      <c r="AL86" s="41">
        <f>'Rev (Tb12)'!O71</f>
        <v>1724.4</v>
      </c>
      <c r="AM86" s="41">
        <f>'Rev (Tb12)'!P71</f>
        <v>1824.2</v>
      </c>
      <c r="AN86" s="41">
        <f>'Rev (Tb12)'!Q71</f>
        <v>1874.2</v>
      </c>
      <c r="AO86" s="41">
        <f>'Rev (Tb12)'!R71</f>
        <v>1924.2</v>
      </c>
    </row>
    <row r="87" spans="1:85" ht="13">
      <c r="A87" s="224" t="s">
        <v>530</v>
      </c>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44">
        <f>'Rev (Tb12)'!B72</f>
        <v>453.2</v>
      </c>
      <c r="Z87" s="44">
        <f>'Rev (Tb12)'!C72</f>
        <v>427.2</v>
      </c>
      <c r="AA87" s="44">
        <f>'Rev (Tb12)'!D72</f>
        <v>422.3</v>
      </c>
      <c r="AB87" s="44">
        <f>'Rev (Tb12)'!E72</f>
        <v>505</v>
      </c>
      <c r="AC87" s="44">
        <f>'Rev (Tb12)'!F72</f>
        <v>1207.0999999999999</v>
      </c>
      <c r="AD87" s="44">
        <f>'Rev (Tb12)'!G71</f>
        <v>1281.9000000000001</v>
      </c>
      <c r="AE87" s="44">
        <f>'Rev (Tb12)'!H71</f>
        <v>1562.4</v>
      </c>
      <c r="AF87" s="44">
        <f>'Rev (Tb12)'!I71</f>
        <v>1408.5</v>
      </c>
      <c r="AG87" s="44">
        <f>'Rev (Tb12)'!J71</f>
        <v>908.1</v>
      </c>
      <c r="AH87" s="44">
        <f>'Rev (Tb12)'!K71</f>
        <v>1630.6</v>
      </c>
      <c r="AI87" s="44">
        <f>'Rev (Tb12)'!L71</f>
        <v>1060.3</v>
      </c>
      <c r="AJ87" s="41">
        <f>'Rev (Tb12)'!M71</f>
        <v>1714.6</v>
      </c>
      <c r="AK87" s="41">
        <f>'Rev (Tb12)'!N71</f>
        <v>17754</v>
      </c>
      <c r="AL87" s="41">
        <f>'Rev (Tb12)'!O71</f>
        <v>1724.4</v>
      </c>
      <c r="AM87" s="41">
        <f>'Rev (Tb12)'!P71</f>
        <v>1824.2</v>
      </c>
      <c r="AN87" s="41">
        <f>'Rev (Tb12)'!Q71</f>
        <v>1874.2</v>
      </c>
      <c r="AO87" s="41">
        <f>'Rev (Tb12)'!R71</f>
        <v>1924.2</v>
      </c>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row>
    <row r="88" spans="1:85" ht="13">
      <c r="A88" s="224" t="s">
        <v>379</v>
      </c>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44">
        <f>'Rev (Tb12)'!B73</f>
        <v>10.199999999999999</v>
      </c>
      <c r="Z88" s="44">
        <f>'Rev (Tb12)'!C73</f>
        <v>9.6</v>
      </c>
      <c r="AA88" s="44">
        <f>'Rev (Tb12)'!D73</f>
        <v>9.5</v>
      </c>
      <c r="AB88" s="44">
        <f>'Rev (Tb12)'!E73</f>
        <v>0</v>
      </c>
      <c r="AC88" s="44">
        <f>'Rev (Tb12)'!F73</f>
        <v>0</v>
      </c>
      <c r="AD88" s="44">
        <f>'Rev (Tb12)'!G72</f>
        <v>1025.5</v>
      </c>
      <c r="AE88" s="44">
        <f>'Rev (Tb12)'!H72</f>
        <v>1249.9000000000001</v>
      </c>
      <c r="AF88" s="44">
        <f>'Rev (Tb12)'!I72</f>
        <v>1126.8</v>
      </c>
      <c r="AG88" s="44">
        <f>'Rev (Tb12)'!J72</f>
        <v>726.5</v>
      </c>
      <c r="AH88" s="44">
        <f>'Rev (Tb12)'!K73</f>
        <v>225.6</v>
      </c>
      <c r="AI88" s="44">
        <f>'Rev (Tb12)'!L73</f>
        <v>0</v>
      </c>
      <c r="AJ88" s="41">
        <f>'Rev (Tb12)'!M72</f>
        <v>1561.3</v>
      </c>
      <c r="AK88" s="41">
        <f>'Rev (Tb12)'!N72</f>
        <v>1622.2</v>
      </c>
      <c r="AL88" s="41">
        <f>'Rev (Tb12)'!O72</f>
        <v>1571.1</v>
      </c>
      <c r="AM88" s="41">
        <f>'Rev (Tb12)'!P72</f>
        <v>1670.9</v>
      </c>
      <c r="AN88" s="41">
        <f>'Rev (Tb12)'!Q72</f>
        <v>1720.9</v>
      </c>
      <c r="AO88" s="41">
        <f>'Rev (Tb12)'!R72</f>
        <v>1770.9</v>
      </c>
    </row>
    <row r="89" spans="1:85" ht="13">
      <c r="A89" s="224" t="s">
        <v>380</v>
      </c>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44">
        <f>'Rev (Tb12)'!B74</f>
        <v>442.9</v>
      </c>
      <c r="Z89" s="44">
        <f>'Rev (Tb12)'!C74</f>
        <v>417.6</v>
      </c>
      <c r="AA89" s="44">
        <f>'Rev (Tb12)'!D74</f>
        <v>412.8</v>
      </c>
      <c r="AB89" s="44">
        <f>'Rev (Tb12)'!E74</f>
        <v>505</v>
      </c>
      <c r="AC89" s="44">
        <f>'Rev (Tb12)'!F74</f>
        <v>1207.0999999999999</v>
      </c>
      <c r="AD89" s="44">
        <f>'Rev (Tb12)'!G73</f>
        <v>0</v>
      </c>
      <c r="AE89" s="44">
        <f>'Rev (Tb12)'!H73</f>
        <v>0</v>
      </c>
      <c r="AF89" s="44">
        <f>'Rev (Tb12)'!I73</f>
        <v>0</v>
      </c>
      <c r="AG89" s="44">
        <f>'Rev (Tb12)'!J73</f>
        <v>0</v>
      </c>
      <c r="AH89" s="44">
        <f>'Rev (Tb12)'!K73</f>
        <v>225.6</v>
      </c>
      <c r="AI89" s="44">
        <f>'Rev (Tb12)'!L73</f>
        <v>0</v>
      </c>
      <c r="AJ89" s="41">
        <f>'Rev (Tb12)'!M73</f>
        <v>0</v>
      </c>
      <c r="AK89" s="41">
        <f>'Rev (Tb12)'!N73</f>
        <v>130</v>
      </c>
      <c r="AL89" s="41">
        <f>'Rev (Tb12)'!O73</f>
        <v>130.1</v>
      </c>
      <c r="AM89" s="41">
        <f>'Rev (Tb12)'!P73</f>
        <v>329.9</v>
      </c>
      <c r="AN89" s="41">
        <f>'Rev (Tb12)'!Q73</f>
        <v>230.2</v>
      </c>
      <c r="AO89" s="41">
        <f>'Rev (Tb12)'!R73</f>
        <v>280.2</v>
      </c>
    </row>
    <row r="90" spans="1:85">
      <c r="A90" s="61" t="s">
        <v>381</v>
      </c>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44">
        <f>'Rev (Tb12)'!B75</f>
        <v>370.2</v>
      </c>
      <c r="Z90" s="44">
        <f>'Rev (Tb12)'!C75</f>
        <v>349</v>
      </c>
      <c r="AA90" s="44">
        <f>'Rev (Tb12)'!D75</f>
        <v>345</v>
      </c>
      <c r="AB90" s="44">
        <f>'Rev (Tb12)'!E75</f>
        <v>273.8</v>
      </c>
      <c r="AC90" s="44">
        <f>'Rev (Tb12)'!F75</f>
        <v>54.3</v>
      </c>
      <c r="AD90" s="44">
        <f>'Rev (Tb12)'!G74</f>
        <v>1025.5</v>
      </c>
      <c r="AE90" s="44">
        <f>'Rev (Tb12)'!H74</f>
        <v>1249.9000000000001</v>
      </c>
      <c r="AF90" s="44">
        <f>'Rev (Tb12)'!I74</f>
        <v>1126.8</v>
      </c>
      <c r="AG90" s="44">
        <f>'Rev (Tb12)'!J74</f>
        <v>726.5</v>
      </c>
      <c r="AH90" s="44">
        <f>'Rev (Tb12)'!K74</f>
        <v>1124</v>
      </c>
      <c r="AI90" s="44">
        <f>'Rev (Tb12)'!L74</f>
        <v>848.3</v>
      </c>
      <c r="AJ90" s="41">
        <f>'Rev (Tb12)'!M74</f>
        <v>1561.3</v>
      </c>
      <c r="AK90" s="41">
        <f>'Rev (Tb12)'!N74</f>
        <v>1492.2</v>
      </c>
      <c r="AL90" s="41">
        <f>'Rev (Tb12)'!O74</f>
        <v>1441</v>
      </c>
      <c r="AM90" s="41">
        <f>'Rev (Tb12)'!P74</f>
        <v>1341</v>
      </c>
      <c r="AN90" s="41">
        <f>'Rev (Tb12)'!Q74</f>
        <v>1490.8</v>
      </c>
      <c r="AO90" s="41">
        <f>'Rev (Tb12)'!R74</f>
        <v>1490.8</v>
      </c>
    </row>
    <row r="91" spans="1:85" ht="13">
      <c r="A91" s="224" t="s">
        <v>379</v>
      </c>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44">
        <f>'Rev (Tb12)'!B76</f>
        <v>20.7</v>
      </c>
      <c r="Z91" s="44">
        <f>'Rev (Tb12)'!C76</f>
        <v>19.5</v>
      </c>
      <c r="AA91" s="44">
        <f>'Rev (Tb12)'!D76</f>
        <v>19.3</v>
      </c>
      <c r="AB91" s="44">
        <f>'Rev (Tb12)'!E76</f>
        <v>0</v>
      </c>
      <c r="AC91" s="44">
        <f>'Rev (Tb12)'!F76</f>
        <v>0</v>
      </c>
      <c r="AD91" s="44">
        <f>'Rev (Tb12)'!G75</f>
        <v>256.39999999999998</v>
      </c>
      <c r="AE91" s="44">
        <f>'Rev (Tb12)'!H75</f>
        <v>312.5</v>
      </c>
      <c r="AF91" s="44">
        <f>'Rev (Tb12)'!I75</f>
        <v>281.7</v>
      </c>
      <c r="AG91" s="44">
        <f>'Rev (Tb12)'!J75</f>
        <v>181.6</v>
      </c>
      <c r="AH91" s="44">
        <f>'Rev (Tb12)'!K75</f>
        <v>281</v>
      </c>
      <c r="AI91" s="44">
        <f>'Rev (Tb12)'!L75</f>
        <v>212.1</v>
      </c>
      <c r="AJ91" s="41">
        <f>'Rev (Tb12)'!M75</f>
        <v>153.19999999999999</v>
      </c>
      <c r="AK91" s="41">
        <f>'Rev (Tb12)'!N75</f>
        <v>153.19999999999999</v>
      </c>
      <c r="AL91" s="41">
        <f>'Rev (Tb12)'!O75</f>
        <v>153.19999999999999</v>
      </c>
      <c r="AM91" s="41">
        <f>'Rev (Tb12)'!P75</f>
        <v>153.19999999999999</v>
      </c>
      <c r="AN91" s="41">
        <f>'Rev (Tb12)'!Q75</f>
        <v>153.19999999999999</v>
      </c>
      <c r="AO91" s="41">
        <f>'Rev (Tb12)'!R75</f>
        <v>153.19999999999999</v>
      </c>
    </row>
    <row r="92" spans="1:85" ht="13">
      <c r="A92" s="224" t="s">
        <v>380</v>
      </c>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44">
        <f>'Rev (Tb12)'!B77</f>
        <v>349.5</v>
      </c>
      <c r="Z92" s="44">
        <f>'Rev (Tb12)'!C77</f>
        <v>329.5</v>
      </c>
      <c r="AA92" s="44">
        <f>'Rev (Tb12)'!D77</f>
        <v>325.7</v>
      </c>
      <c r="AB92" s="44">
        <f>'Rev (Tb12)'!E77</f>
        <v>273.8</v>
      </c>
      <c r="AC92" s="44">
        <f>'Rev (Tb12)'!F77</f>
        <v>54.3</v>
      </c>
      <c r="AD92" s="44">
        <f>'Rev (Tb12)'!G76</f>
        <v>0</v>
      </c>
      <c r="AE92" s="44">
        <f>'Rev (Tb12)'!H76</f>
        <v>0</v>
      </c>
      <c r="AF92" s="44">
        <f>'Rev (Tb12)'!I76</f>
        <v>0</v>
      </c>
      <c r="AG92" s="44">
        <f>'Rev (Tb12)'!J76</f>
        <v>0</v>
      </c>
      <c r="AH92" s="44">
        <f>'Rev (Tb12)'!K76</f>
        <v>0</v>
      </c>
      <c r="AI92" s="44">
        <f>'Rev (Tb12)'!L76</f>
        <v>0</v>
      </c>
      <c r="AJ92" s="41">
        <f>'Rev (Tb12)'!M76</f>
        <v>0</v>
      </c>
      <c r="AK92" s="41">
        <f>'Rev (Tb12)'!N76</f>
        <v>0</v>
      </c>
      <c r="AL92" s="41">
        <f>'Rev (Tb12)'!O76</f>
        <v>0</v>
      </c>
      <c r="AM92" s="41">
        <f>'Rev (Tb12)'!P76</f>
        <v>0</v>
      </c>
      <c r="AN92" s="41">
        <f>'Rev (Tb12)'!Q76</f>
        <v>0</v>
      </c>
      <c r="AO92" s="41">
        <f>'Rev (Tb12)'!R76</f>
        <v>0</v>
      </c>
    </row>
    <row r="93" spans="1:85">
      <c r="A93" s="61" t="s">
        <v>447</v>
      </c>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44">
        <f>'Rev (Tb12)'!B78</f>
        <v>107.5</v>
      </c>
      <c r="Z93" s="44">
        <f>'Rev (Tb12)'!C78</f>
        <v>101.3</v>
      </c>
      <c r="AA93" s="44">
        <f>'Rev (Tb12)'!D78</f>
        <v>100.2</v>
      </c>
      <c r="AB93" s="44">
        <f>'Rev (Tb12)'!E78</f>
        <v>40.700000000000003</v>
      </c>
      <c r="AC93" s="44">
        <f>'Rev (Tb12)'!F78</f>
        <v>168.7</v>
      </c>
      <c r="AD93" s="44">
        <f>'Rev (Tb12)'!G77</f>
        <v>256.39999999999998</v>
      </c>
      <c r="AE93" s="44">
        <f>'Rev (Tb12)'!H77</f>
        <v>312.5</v>
      </c>
      <c r="AF93" s="44">
        <f>'Rev (Tb12)'!I77</f>
        <v>281.7</v>
      </c>
      <c r="AG93" s="44">
        <f>'Rev (Tb12)'!J77</f>
        <v>181.6</v>
      </c>
      <c r="AH93" s="44">
        <f>'Rev (Tb12)'!K77</f>
        <v>281</v>
      </c>
      <c r="AI93" s="44">
        <f>'Rev (Tb12)'!L77</f>
        <v>212.1</v>
      </c>
      <c r="AJ93" s="41">
        <f>'Rev (Tb12)'!M77</f>
        <v>153.19999999999999</v>
      </c>
      <c r="AK93" s="41">
        <f>'Rev (Tb12)'!N77</f>
        <v>153.19999999999999</v>
      </c>
      <c r="AL93" s="41">
        <f>'Rev (Tb12)'!O77</f>
        <v>153.19999999999999</v>
      </c>
      <c r="AM93" s="41">
        <f>'Rev (Tb12)'!P77</f>
        <v>153.19999999999999</v>
      </c>
      <c r="AN93" s="41">
        <f>'Rev (Tb12)'!Q77</f>
        <v>153.19999999999999</v>
      </c>
      <c r="AO93" s="41">
        <f>'Rev (Tb12)'!R77</f>
        <v>153.19999999999999</v>
      </c>
    </row>
    <row r="94" spans="1:85" ht="13">
      <c r="A94" s="224" t="s">
        <v>530</v>
      </c>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44">
        <f>'Rev (Tb12)'!B79</f>
        <v>98.6</v>
      </c>
      <c r="Z94" s="44">
        <f>'Rev (Tb12)'!C79</f>
        <v>92.9</v>
      </c>
      <c r="AA94" s="44">
        <f>'Rev (Tb12)'!D79</f>
        <v>91.9</v>
      </c>
      <c r="AB94" s="44">
        <f>'Rev (Tb12)'!E79</f>
        <v>22.4</v>
      </c>
      <c r="AC94" s="44">
        <f>'Rev (Tb12)'!F79</f>
        <v>147</v>
      </c>
      <c r="AD94" s="44">
        <f>'Rev (Tb12)'!G78</f>
        <v>158</v>
      </c>
      <c r="AE94" s="44">
        <f>'Rev (Tb12)'!H78</f>
        <v>273.3</v>
      </c>
      <c r="AF94" s="44">
        <f>'Rev (Tb12)'!I78</f>
        <v>367.1</v>
      </c>
      <c r="AG94" s="44">
        <f>'Rev (Tb12)'!J78</f>
        <v>516.9</v>
      </c>
      <c r="AH94" s="44">
        <f>'Rev (Tb12)'!K78</f>
        <v>457.4</v>
      </c>
      <c r="AI94" s="44">
        <f>'Rev (Tb12)'!L78</f>
        <v>411.8</v>
      </c>
      <c r="AJ94" s="41">
        <f>'Rev (Tb12)'!M78</f>
        <v>310.39999999999998</v>
      </c>
      <c r="AK94" s="41">
        <f>'Rev (Tb12)'!N78</f>
        <v>429.6</v>
      </c>
      <c r="AL94" s="41">
        <f>'Rev (Tb12)'!O78</f>
        <v>530.70000000000005</v>
      </c>
      <c r="AM94" s="41">
        <f>'Rev (Tb12)'!P78</f>
        <v>480.8</v>
      </c>
      <c r="AN94" s="41">
        <f>'Rev (Tb12)'!Q78</f>
        <v>480.8</v>
      </c>
      <c r="AO94" s="41">
        <f>'Rev (Tb12)'!R78</f>
        <v>480.8</v>
      </c>
    </row>
    <row r="95" spans="1:85" ht="13">
      <c r="A95" s="224" t="s">
        <v>379</v>
      </c>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44">
        <f>'Rev (Tb12)'!B80</f>
        <v>43.5</v>
      </c>
      <c r="Z95" s="44">
        <f>'Rev (Tb12)'!C80</f>
        <v>41</v>
      </c>
      <c r="AA95" s="44">
        <f>'Rev (Tb12)'!D80</f>
        <v>40.6</v>
      </c>
      <c r="AB95" s="44">
        <f>'Rev (Tb12)'!E80</f>
        <v>0.9</v>
      </c>
      <c r="AC95" s="44">
        <f>'Rev (Tb12)'!F80</f>
        <v>0</v>
      </c>
      <c r="AD95" s="44">
        <f>'Rev (Tb12)'!G79</f>
        <v>126.4</v>
      </c>
      <c r="AE95" s="44">
        <f>'Rev (Tb12)'!H79</f>
        <v>218.6</v>
      </c>
      <c r="AF95" s="44">
        <f>'Rev (Tb12)'!I79</f>
        <v>293.7</v>
      </c>
      <c r="AG95" s="44">
        <f>'Rev (Tb12)'!J79</f>
        <v>413.5</v>
      </c>
      <c r="AH95" s="44">
        <f>'Rev (Tb12)'!K79</f>
        <v>365.9</v>
      </c>
      <c r="AI95" s="44">
        <f>'Rev (Tb12)'!L79</f>
        <v>329.4</v>
      </c>
      <c r="AJ95" s="41">
        <f>'Rev (Tb12)'!M79</f>
        <v>277.2</v>
      </c>
      <c r="AK95" s="41">
        <f>'Rev (Tb12)'!N79</f>
        <v>396.4</v>
      </c>
      <c r="AL95" s="41">
        <f>'Rev (Tb12)'!O79</f>
        <v>497.5</v>
      </c>
      <c r="AM95" s="41">
        <f>'Rev (Tb12)'!P79</f>
        <v>447.6</v>
      </c>
      <c r="AN95" s="41">
        <f>'Rev (Tb12)'!Q79</f>
        <v>447.6</v>
      </c>
      <c r="AO95" s="41">
        <f>'Rev (Tb12)'!R79</f>
        <v>447.6</v>
      </c>
    </row>
    <row r="96" spans="1:85" ht="13">
      <c r="A96" s="224" t="s">
        <v>380</v>
      </c>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44">
        <f>'Rev (Tb12)'!B81</f>
        <v>55</v>
      </c>
      <c r="Z96" s="44">
        <f>'Rev (Tb12)'!C81</f>
        <v>51.9</v>
      </c>
      <c r="AA96" s="44">
        <f>'Rev (Tb12)'!D81</f>
        <v>51.3</v>
      </c>
      <c r="AB96" s="44">
        <f>'Rev (Tb12)'!E81</f>
        <v>21.5</v>
      </c>
      <c r="AC96" s="44">
        <f>'Rev (Tb12)'!F81</f>
        <v>147</v>
      </c>
      <c r="AD96" s="44">
        <f>'Rev (Tb12)'!G80</f>
        <v>0</v>
      </c>
      <c r="AE96" s="44">
        <f>'Rev (Tb12)'!H80</f>
        <v>0</v>
      </c>
      <c r="AF96" s="44">
        <f>'Rev (Tb12)'!I80</f>
        <v>0</v>
      </c>
      <c r="AG96" s="44">
        <f>'Rev (Tb12)'!J80</f>
        <v>0</v>
      </c>
      <c r="AH96" s="44">
        <f>'Rev (Tb12)'!K80</f>
        <v>0</v>
      </c>
      <c r="AI96" s="44">
        <f>'Rev (Tb12)'!L80</f>
        <v>0</v>
      </c>
      <c r="AJ96" s="41">
        <f>'Rev (Tb12)'!M80</f>
        <v>0</v>
      </c>
      <c r="AK96" s="41">
        <f>'Rev (Tb12)'!N80</f>
        <v>0</v>
      </c>
      <c r="AL96" s="41">
        <f>'Rev (Tb12)'!O80</f>
        <v>0</v>
      </c>
      <c r="AM96" s="41">
        <f>'Rev (Tb12)'!P80</f>
        <v>0</v>
      </c>
      <c r="AN96" s="41">
        <f>'Rev (Tb12)'!Q80</f>
        <v>0</v>
      </c>
      <c r="AO96" s="41">
        <f>'Rev (Tb12)'!R80</f>
        <v>0</v>
      </c>
    </row>
    <row r="97" spans="1:77">
      <c r="A97" s="61" t="s">
        <v>381</v>
      </c>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44">
        <f>'Rev (Tb12)'!B82</f>
        <v>8.9</v>
      </c>
      <c r="Z97" s="44">
        <f>'Rev (Tb12)'!C82</f>
        <v>8.4</v>
      </c>
      <c r="AA97" s="44">
        <f>'Rev (Tb12)'!D82</f>
        <v>8.3000000000000007</v>
      </c>
      <c r="AB97" s="44">
        <f>'Rev (Tb12)'!E82</f>
        <v>18.3</v>
      </c>
      <c r="AC97" s="44">
        <f>'Rev (Tb12)'!F82</f>
        <v>21.7</v>
      </c>
      <c r="AD97" s="44">
        <f>'Rev (Tb12)'!G81</f>
        <v>126.4</v>
      </c>
      <c r="AE97" s="44">
        <f>'Rev (Tb12)'!H81</f>
        <v>218.6</v>
      </c>
      <c r="AF97" s="44">
        <f>'Rev (Tb12)'!I81</f>
        <v>293.7</v>
      </c>
      <c r="AG97" s="44">
        <f>'Rev (Tb12)'!J81</f>
        <v>413.5</v>
      </c>
      <c r="AH97" s="44">
        <f>'Rev (Tb12)'!K81</f>
        <v>365.9</v>
      </c>
      <c r="AI97" s="44">
        <f>'Rev (Tb12)'!L81</f>
        <v>329.4</v>
      </c>
      <c r="AJ97" s="41">
        <f>'Rev (Tb12)'!M81</f>
        <v>277.2</v>
      </c>
      <c r="AK97" s="41">
        <f>'Rev (Tb12)'!N81</f>
        <v>396.4</v>
      </c>
      <c r="AL97" s="41">
        <f>'Rev (Tb12)'!O81</f>
        <v>497.5</v>
      </c>
      <c r="AM97" s="41">
        <f>'Rev (Tb12)'!P81</f>
        <v>447.6</v>
      </c>
      <c r="AN97" s="41">
        <f>'Rev (Tb12)'!Q81</f>
        <v>447.6</v>
      </c>
      <c r="AO97" s="41">
        <f>'Rev (Tb12)'!R81</f>
        <v>447.6</v>
      </c>
    </row>
    <row r="98" spans="1:77" ht="13">
      <c r="A98" s="224" t="s">
        <v>379</v>
      </c>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44" t="str">
        <f>'Rev (Tb12)'!B83</f>
        <v>-</v>
      </c>
      <c r="Z98" s="44" t="str">
        <f>'Rev (Tb12)'!C83</f>
        <v>-</v>
      </c>
      <c r="AA98" s="44" t="str">
        <f>'Rev (Tb12)'!D83</f>
        <v>-</v>
      </c>
      <c r="AB98" s="44">
        <f>'Rev (Tb12)'!E83</f>
        <v>18.3</v>
      </c>
      <c r="AC98" s="44">
        <f>'Rev (Tb12)'!F83</f>
        <v>0</v>
      </c>
      <c r="AD98" s="44">
        <f>'Rev (Tb12)'!G82</f>
        <v>31.6</v>
      </c>
      <c r="AE98" s="44">
        <f>'Rev (Tb12)'!H82</f>
        <v>54.7</v>
      </c>
      <c r="AF98" s="44">
        <f>'Rev (Tb12)'!I82</f>
        <v>73.400000000000006</v>
      </c>
      <c r="AG98" s="44">
        <f>'Rev (Tb12)'!J82</f>
        <v>103.4</v>
      </c>
      <c r="AH98" s="44">
        <f>'Rev (Tb12)'!K82</f>
        <v>91.5</v>
      </c>
      <c r="AI98" s="44">
        <f>'Rev (Tb12)'!L82</f>
        <v>82.4</v>
      </c>
      <c r="AJ98" s="41">
        <f>'Rev (Tb12)'!M82</f>
        <v>33.200000000000003</v>
      </c>
      <c r="AK98" s="41">
        <f>'Rev (Tb12)'!N82</f>
        <v>33.200000000000003</v>
      </c>
      <c r="AL98" s="41">
        <f>'Rev (Tb12)'!O82</f>
        <v>33.200000000000003</v>
      </c>
      <c r="AM98" s="41">
        <f>'Rev (Tb12)'!P82</f>
        <v>33.200000000000003</v>
      </c>
      <c r="AN98" s="41">
        <f>'Rev (Tb12)'!Q82</f>
        <v>33.200000000000003</v>
      </c>
      <c r="AO98" s="41">
        <f>'Rev (Tb12)'!R82</f>
        <v>33.200000000000003</v>
      </c>
    </row>
    <row r="99" spans="1:77" ht="13">
      <c r="A99" s="224" t="s">
        <v>380</v>
      </c>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44">
        <f>'Rev (Tb12)'!B84</f>
        <v>8.9</v>
      </c>
      <c r="Z99" s="44">
        <f>'Rev (Tb12)'!C84</f>
        <v>8.4</v>
      </c>
      <c r="AA99" s="44">
        <f>'Rev (Tb12)'!D84</f>
        <v>8.3000000000000007</v>
      </c>
      <c r="AB99" s="44">
        <f>'Rev (Tb12)'!E84</f>
        <v>0</v>
      </c>
      <c r="AC99" s="44">
        <f>'Rev (Tb12)'!F84</f>
        <v>21.7</v>
      </c>
      <c r="AD99" s="44">
        <f>'Rev (Tb12)'!G84</f>
        <v>31.6</v>
      </c>
      <c r="AE99" s="44">
        <f>'Rev (Tb12)'!H84</f>
        <v>54.7</v>
      </c>
      <c r="AF99" s="44">
        <f>'Rev (Tb12)'!I83</f>
        <v>0</v>
      </c>
      <c r="AG99" s="44">
        <f>'Rev (Tb12)'!J83</f>
        <v>0</v>
      </c>
      <c r="AH99" s="44">
        <f>'Rev (Tb12)'!K83</f>
        <v>0</v>
      </c>
      <c r="AI99" s="44">
        <f>'Rev (Tb12)'!L83</f>
        <v>0</v>
      </c>
      <c r="AJ99" s="41">
        <f>'Rev (Tb12)'!M83</f>
        <v>0</v>
      </c>
      <c r="AK99" s="41">
        <f>'Rev (Tb12)'!N83</f>
        <v>0</v>
      </c>
      <c r="AL99" s="41">
        <f>'Rev (Tb12)'!O83</f>
        <v>0</v>
      </c>
      <c r="AM99" s="41">
        <f>'Rev (Tb12)'!P83</f>
        <v>0</v>
      </c>
      <c r="AN99" s="41">
        <f>'Rev (Tb12)'!Q83</f>
        <v>0</v>
      </c>
      <c r="AO99" s="41">
        <f>'Rev (Tb12)'!R83</f>
        <v>0</v>
      </c>
    </row>
    <row r="100" spans="1:77" ht="13">
      <c r="A100" s="224"/>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44"/>
      <c r="Z100" s="44"/>
      <c r="AA100" s="44"/>
      <c r="AB100" s="44"/>
      <c r="AC100" s="44"/>
      <c r="AD100" s="44"/>
      <c r="AE100" s="44"/>
      <c r="AF100" s="44"/>
      <c r="AG100" s="44"/>
      <c r="AH100" s="44"/>
      <c r="AI100" s="44"/>
      <c r="AJ100" s="41"/>
      <c r="AK100" s="41"/>
      <c r="AL100" s="41"/>
      <c r="AM100" s="41"/>
      <c r="AN100" s="41"/>
      <c r="AO100" s="41"/>
    </row>
    <row r="101" spans="1:77" s="19" customFormat="1" ht="13">
      <c r="A101" s="195" t="s">
        <v>531</v>
      </c>
      <c r="B101" s="480"/>
      <c r="C101" s="480"/>
      <c r="D101" s="480"/>
      <c r="E101" s="480"/>
      <c r="F101" s="480"/>
      <c r="G101" s="480"/>
      <c r="H101" s="480"/>
      <c r="I101" s="480"/>
      <c r="J101" s="480"/>
      <c r="K101" s="480"/>
      <c r="L101" s="480"/>
      <c r="M101" s="480"/>
      <c r="N101" s="480"/>
      <c r="O101" s="166">
        <v>55.2</v>
      </c>
      <c r="P101" s="166">
        <v>40</v>
      </c>
      <c r="Q101" s="166">
        <v>34.700000000000003</v>
      </c>
      <c r="R101" s="166">
        <v>20.3</v>
      </c>
      <c r="S101" s="166">
        <v>23.3</v>
      </c>
      <c r="T101" s="166">
        <v>20.6</v>
      </c>
      <c r="U101" s="166">
        <v>32.6</v>
      </c>
      <c r="V101" s="166">
        <v>33.5</v>
      </c>
      <c r="W101" s="166">
        <v>18</v>
      </c>
      <c r="X101" s="166">
        <v>25.4</v>
      </c>
      <c r="Y101" s="166">
        <v>63.8</v>
      </c>
      <c r="Z101" s="166">
        <v>92.8</v>
      </c>
      <c r="AA101" s="166">
        <v>133.19999999999999</v>
      </c>
      <c r="AB101" s="166">
        <v>219.5</v>
      </c>
      <c r="AC101" s="43"/>
      <c r="AD101" s="612"/>
      <c r="AE101" s="612"/>
      <c r="AF101" s="612"/>
      <c r="AG101" s="612"/>
      <c r="AH101" s="612"/>
      <c r="AI101" s="612"/>
      <c r="AJ101" s="593"/>
      <c r="AK101" s="593"/>
      <c r="AL101" s="593"/>
      <c r="AM101" s="593"/>
      <c r="AN101" s="593"/>
      <c r="AO101" s="593"/>
      <c r="AP101" s="5"/>
      <c r="AQ101" s="5"/>
      <c r="AR101" s="5"/>
      <c r="AS101" s="5"/>
      <c r="AT101" s="5"/>
      <c r="AU101" s="5"/>
      <c r="AV101" s="5"/>
      <c r="AW101" s="5"/>
      <c r="AX101" s="5"/>
      <c r="AY101" s="5"/>
      <c r="AZ101" s="5"/>
      <c r="BA101" s="5"/>
      <c r="BB101" s="5"/>
      <c r="BC101" s="5"/>
      <c r="BD101" s="5"/>
      <c r="BE101" s="5"/>
      <c r="BF101" s="5"/>
      <c r="BG101" s="5"/>
      <c r="BH101" s="5"/>
      <c r="BI101" s="5"/>
      <c r="BJ101" s="5"/>
      <c r="BK101" s="26"/>
      <c r="BL101" s="26"/>
      <c r="BM101" s="26"/>
      <c r="BN101" s="26"/>
      <c r="BO101" s="26"/>
      <c r="BP101" s="26"/>
      <c r="BQ101" s="26"/>
      <c r="BR101" s="26"/>
      <c r="BS101" s="26"/>
      <c r="BT101" s="26"/>
      <c r="BU101" s="26"/>
      <c r="BV101" s="26"/>
      <c r="BW101" s="26"/>
      <c r="BX101" s="26"/>
      <c r="BY101" s="26"/>
    </row>
    <row r="102" spans="1:77" s="10" customFormat="1">
      <c r="A102" s="24"/>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47"/>
      <c r="Z102" s="47"/>
      <c r="AA102" s="47"/>
      <c r="AB102" s="48"/>
      <c r="AC102" s="48"/>
      <c r="AD102" s="47"/>
      <c r="AE102" s="47"/>
      <c r="AF102" s="47"/>
      <c r="AG102" s="47"/>
      <c r="AH102" s="47"/>
      <c r="AI102" s="49"/>
      <c r="AJ102" s="49"/>
    </row>
    <row r="103" spans="1:77">
      <c r="AC103" s="51"/>
      <c r="AD103" s="51"/>
      <c r="AE103" s="51"/>
      <c r="AF103" s="51"/>
      <c r="AG103" s="51"/>
      <c r="AH103" s="51"/>
    </row>
    <row r="104" spans="1:77">
      <c r="AC104" s="48"/>
      <c r="AD104" s="47"/>
      <c r="AE104" s="47"/>
      <c r="AF104" s="47"/>
      <c r="AG104" s="47"/>
      <c r="AH104" s="47"/>
    </row>
    <row r="105" spans="1:77">
      <c r="AC105" s="48"/>
      <c r="AD105" s="47"/>
      <c r="AE105" s="47"/>
      <c r="AF105" s="47"/>
      <c r="AG105" s="47"/>
      <c r="AH105" s="47"/>
    </row>
    <row r="106" spans="1:77">
      <c r="AC106" s="48"/>
      <c r="AD106" s="47"/>
      <c r="AE106" s="47"/>
      <c r="AF106" s="47"/>
      <c r="AG106" s="47"/>
      <c r="AH106" s="47"/>
    </row>
    <row r="107" spans="1:77">
      <c r="AC107" s="48"/>
      <c r="AD107" s="47"/>
      <c r="AE107" s="47"/>
      <c r="AF107" s="47"/>
      <c r="AG107" s="47"/>
      <c r="AH107" s="47"/>
    </row>
    <row r="108" spans="1:77">
      <c r="AC108" s="48"/>
      <c r="AD108" s="47"/>
      <c r="AE108" s="47"/>
      <c r="AF108" s="47"/>
      <c r="AG108" s="47"/>
      <c r="AH108" s="47"/>
    </row>
    <row r="109" spans="1:77">
      <c r="AC109" s="48"/>
      <c r="AD109" s="47"/>
      <c r="AE109" s="47"/>
      <c r="AF109" s="47"/>
      <c r="AG109" s="47"/>
      <c r="AH109" s="47"/>
    </row>
    <row r="110" spans="1:77">
      <c r="AC110" s="48"/>
      <c r="AD110" s="47"/>
      <c r="AE110" s="47"/>
      <c r="AF110" s="47"/>
      <c r="AG110" s="47"/>
      <c r="AH110" s="47"/>
    </row>
    <row r="111" spans="1:77">
      <c r="AC111" s="48"/>
      <c r="AD111" s="47"/>
      <c r="AE111" s="47"/>
      <c r="AF111" s="47"/>
      <c r="AG111" s="47"/>
      <c r="AH111" s="47"/>
    </row>
    <row r="112" spans="1:77">
      <c r="AC112" s="48"/>
      <c r="AD112" s="47"/>
      <c r="AE112" s="47"/>
      <c r="AF112" s="47"/>
      <c r="AG112" s="47"/>
      <c r="AH112" s="47"/>
    </row>
    <row r="113" spans="28:34">
      <c r="AC113" s="48"/>
      <c r="AD113" s="47"/>
      <c r="AE113" s="47"/>
      <c r="AF113" s="47"/>
      <c r="AG113" s="47"/>
      <c r="AH113" s="47"/>
    </row>
    <row r="114" spans="28:34">
      <c r="AC114" s="48"/>
      <c r="AD114" s="47"/>
      <c r="AE114" s="47"/>
      <c r="AF114" s="47"/>
      <c r="AG114" s="47"/>
      <c r="AH114" s="47"/>
    </row>
    <row r="115" spans="28:34">
      <c r="AC115" s="48"/>
      <c r="AD115" s="47"/>
      <c r="AE115" s="47"/>
      <c r="AF115" s="47"/>
      <c r="AG115" s="47"/>
      <c r="AH115" s="47"/>
    </row>
    <row r="116" spans="28:34">
      <c r="AC116" s="48"/>
      <c r="AD116" s="47"/>
      <c r="AE116" s="47"/>
      <c r="AF116" s="47"/>
      <c r="AG116" s="47"/>
      <c r="AH116" s="47"/>
    </row>
    <row r="117" spans="28:34">
      <c r="AC117" s="48"/>
      <c r="AD117" s="47"/>
      <c r="AE117" s="47"/>
      <c r="AF117" s="47"/>
      <c r="AG117" s="47"/>
      <c r="AH117" s="47"/>
    </row>
    <row r="118" spans="28:34">
      <c r="AC118" s="48"/>
      <c r="AD118" s="47"/>
      <c r="AE118" s="47"/>
      <c r="AF118" s="47"/>
      <c r="AG118" s="47"/>
      <c r="AH118" s="47"/>
    </row>
    <row r="119" spans="28:34">
      <c r="AB119" s="47"/>
      <c r="AC119" s="48"/>
      <c r="AD119" s="47"/>
      <c r="AE119" s="47"/>
      <c r="AF119" s="47"/>
      <c r="AG119" s="47"/>
      <c r="AH119" s="47"/>
    </row>
    <row r="120" spans="28:34">
      <c r="AB120" s="47"/>
      <c r="AC120" s="48"/>
      <c r="AD120" s="47"/>
      <c r="AE120" s="47"/>
      <c r="AF120" s="47"/>
      <c r="AG120" s="47"/>
      <c r="AH120" s="47"/>
    </row>
    <row r="121" spans="28:34">
      <c r="AB121" s="47"/>
      <c r="AC121" s="48"/>
      <c r="AD121" s="47"/>
      <c r="AE121" s="47"/>
      <c r="AF121" s="47"/>
      <c r="AG121" s="47"/>
      <c r="AH121" s="47"/>
    </row>
    <row r="122" spans="28:34">
      <c r="AB122" s="47"/>
      <c r="AC122" s="48"/>
      <c r="AD122" s="47"/>
      <c r="AE122" s="47"/>
      <c r="AF122" s="47"/>
      <c r="AG122" s="47"/>
      <c r="AH122" s="47"/>
    </row>
    <row r="123" spans="28:34">
      <c r="AB123" s="47"/>
      <c r="AC123" s="48"/>
      <c r="AD123" s="47"/>
      <c r="AE123" s="47"/>
      <c r="AF123" s="47"/>
      <c r="AG123" s="47"/>
      <c r="AH123" s="47"/>
    </row>
    <row r="124" spans="28:34">
      <c r="AB124" s="47"/>
      <c r="AC124" s="48"/>
      <c r="AD124" s="47"/>
      <c r="AE124" s="47"/>
      <c r="AF124" s="47"/>
      <c r="AG124" s="47"/>
      <c r="AH124" s="47"/>
    </row>
    <row r="125" spans="28:34">
      <c r="AB125" s="47"/>
      <c r="AC125" s="48"/>
      <c r="AD125" s="47"/>
      <c r="AE125" s="47"/>
      <c r="AF125" s="47"/>
      <c r="AG125" s="47"/>
      <c r="AH125" s="47"/>
    </row>
    <row r="126" spans="28:34">
      <c r="AB126" s="47"/>
      <c r="AC126" s="48"/>
      <c r="AD126" s="47"/>
      <c r="AE126" s="47"/>
      <c r="AF126" s="47"/>
      <c r="AG126" s="47"/>
      <c r="AH126" s="47"/>
    </row>
    <row r="127" spans="28:34">
      <c r="AB127" s="47"/>
      <c r="AC127" s="48"/>
      <c r="AD127" s="47"/>
      <c r="AE127" s="47"/>
      <c r="AF127" s="47"/>
      <c r="AG127" s="47"/>
      <c r="AH127" s="47"/>
    </row>
    <row r="128" spans="28:34">
      <c r="AB128" s="47"/>
      <c r="AC128" s="48"/>
      <c r="AD128" s="47"/>
      <c r="AE128" s="47"/>
      <c r="AF128" s="47"/>
      <c r="AG128" s="47"/>
      <c r="AH128" s="47"/>
    </row>
    <row r="129" spans="28:34">
      <c r="AB129" s="47"/>
      <c r="AC129" s="48"/>
      <c r="AD129" s="47"/>
      <c r="AE129" s="47"/>
      <c r="AF129" s="47"/>
      <c r="AG129" s="47"/>
      <c r="AH129" s="47"/>
    </row>
    <row r="130" spans="28:34">
      <c r="AB130" s="47"/>
      <c r="AC130" s="48"/>
      <c r="AD130" s="47"/>
      <c r="AE130" s="47"/>
      <c r="AF130" s="47"/>
      <c r="AG130" s="47"/>
      <c r="AH130" s="47"/>
    </row>
    <row r="131" spans="28:34">
      <c r="AB131" s="47"/>
      <c r="AC131" s="48"/>
      <c r="AD131" s="47"/>
      <c r="AE131" s="47"/>
      <c r="AF131" s="47"/>
      <c r="AG131" s="47"/>
      <c r="AH131" s="47"/>
    </row>
    <row r="132" spans="28:34">
      <c r="AB132" s="47"/>
      <c r="AC132" s="48"/>
      <c r="AD132" s="47"/>
      <c r="AE132" s="47"/>
      <c r="AF132" s="47"/>
      <c r="AG132" s="47"/>
      <c r="AH132" s="47"/>
    </row>
    <row r="133" spans="28:34">
      <c r="AB133" s="47"/>
      <c r="AC133" s="48"/>
      <c r="AD133" s="47"/>
      <c r="AE133" s="47"/>
      <c r="AF133" s="47"/>
      <c r="AG133" s="47"/>
      <c r="AH133" s="47"/>
    </row>
    <row r="134" spans="28:34">
      <c r="AB134" s="47"/>
      <c r="AC134" s="48"/>
      <c r="AD134" s="47"/>
      <c r="AE134" s="47"/>
      <c r="AF134" s="47"/>
      <c r="AG134" s="47"/>
      <c r="AH134" s="47"/>
    </row>
    <row r="135" spans="28:34">
      <c r="AB135" s="47"/>
      <c r="AC135" s="48"/>
      <c r="AD135" s="47"/>
      <c r="AE135" s="47"/>
      <c r="AF135" s="47"/>
      <c r="AG135" s="47"/>
      <c r="AH135" s="47"/>
    </row>
    <row r="136" spans="28:34">
      <c r="AB136" s="47"/>
      <c r="AC136" s="48"/>
      <c r="AD136" s="47"/>
      <c r="AE136" s="47"/>
      <c r="AF136" s="47"/>
      <c r="AG136" s="47"/>
      <c r="AH136" s="47"/>
    </row>
    <row r="137" spans="28:34">
      <c r="AB137" s="47"/>
      <c r="AC137" s="48"/>
      <c r="AD137" s="47"/>
      <c r="AE137" s="47"/>
      <c r="AF137" s="47"/>
      <c r="AG137" s="47"/>
      <c r="AH137" s="47"/>
    </row>
    <row r="138" spans="28:34">
      <c r="AB138" s="47"/>
      <c r="AC138" s="48"/>
      <c r="AD138" s="47"/>
      <c r="AE138" s="47"/>
      <c r="AF138" s="47"/>
      <c r="AG138" s="47"/>
      <c r="AH138" s="47"/>
    </row>
    <row r="139" spans="28:34">
      <c r="AB139" s="47"/>
      <c r="AC139" s="48"/>
      <c r="AD139" s="47"/>
      <c r="AE139" s="47"/>
      <c r="AF139" s="47"/>
      <c r="AG139" s="47"/>
      <c r="AH139" s="47"/>
    </row>
    <row r="140" spans="28:34">
      <c r="AB140" s="47"/>
      <c r="AC140" s="48"/>
      <c r="AD140" s="47"/>
      <c r="AE140" s="47"/>
      <c r="AF140" s="47"/>
      <c r="AG140" s="47"/>
      <c r="AH140" s="47"/>
    </row>
    <row r="141" spans="28:34">
      <c r="AB141" s="47"/>
      <c r="AC141" s="48"/>
      <c r="AD141" s="47"/>
      <c r="AE141" s="47"/>
      <c r="AF141" s="47"/>
      <c r="AG141" s="47"/>
      <c r="AH141" s="47"/>
    </row>
    <row r="142" spans="28:34">
      <c r="AB142" s="47"/>
      <c r="AC142" s="48"/>
      <c r="AD142" s="47"/>
      <c r="AE142" s="47"/>
      <c r="AF142" s="47"/>
      <c r="AG142" s="47"/>
      <c r="AH142" s="47"/>
    </row>
    <row r="143" spans="28:34">
      <c r="AB143" s="47"/>
      <c r="AC143" s="48"/>
      <c r="AD143" s="47"/>
      <c r="AE143" s="47"/>
      <c r="AF143" s="47"/>
      <c r="AG143" s="47"/>
      <c r="AH143" s="47"/>
    </row>
    <row r="144" spans="28:34">
      <c r="AB144" s="47"/>
      <c r="AC144" s="48"/>
      <c r="AD144" s="47"/>
      <c r="AE144" s="47"/>
      <c r="AF144" s="47"/>
      <c r="AG144" s="47"/>
      <c r="AH144" s="47"/>
    </row>
    <row r="145" spans="28:34">
      <c r="AB145" s="47"/>
      <c r="AC145" s="48"/>
      <c r="AD145" s="47"/>
      <c r="AE145" s="47"/>
      <c r="AF145" s="47"/>
      <c r="AG145" s="47"/>
      <c r="AH145" s="47"/>
    </row>
    <row r="146" spans="28:34">
      <c r="AB146" s="47"/>
      <c r="AC146" s="48"/>
      <c r="AD146" s="47"/>
      <c r="AE146" s="47"/>
      <c r="AF146" s="47"/>
      <c r="AG146" s="47"/>
      <c r="AH146" s="47"/>
    </row>
    <row r="147" spans="28:34">
      <c r="AB147" s="47"/>
      <c r="AC147" s="48"/>
      <c r="AD147" s="47"/>
      <c r="AE147" s="47"/>
      <c r="AF147" s="47"/>
      <c r="AG147" s="47"/>
      <c r="AH147" s="47"/>
    </row>
    <row r="148" spans="28:34">
      <c r="AB148" s="47"/>
      <c r="AC148" s="48"/>
      <c r="AD148" s="47"/>
      <c r="AE148" s="47"/>
      <c r="AF148" s="47"/>
      <c r="AG148" s="47"/>
      <c r="AH148" s="47"/>
    </row>
    <row r="149" spans="28:34">
      <c r="AB149" s="47"/>
      <c r="AC149" s="48"/>
      <c r="AD149" s="47"/>
      <c r="AE149" s="47"/>
      <c r="AF149" s="47"/>
      <c r="AG149" s="47"/>
      <c r="AH149" s="47"/>
    </row>
    <row r="150" spans="28:34">
      <c r="AB150" s="47"/>
      <c r="AC150" s="48"/>
      <c r="AD150" s="47"/>
      <c r="AE150" s="47"/>
      <c r="AF150" s="47"/>
      <c r="AG150" s="47"/>
      <c r="AH150" s="47"/>
    </row>
    <row r="151" spans="28:34">
      <c r="AB151" s="47"/>
      <c r="AC151" s="48"/>
      <c r="AD151" s="47"/>
      <c r="AE151" s="47"/>
      <c r="AF151" s="47"/>
      <c r="AG151" s="47"/>
      <c r="AH151" s="47"/>
    </row>
    <row r="152" spans="28:34">
      <c r="AB152" s="47"/>
      <c r="AC152" s="48"/>
      <c r="AD152" s="47"/>
      <c r="AE152" s="47"/>
      <c r="AF152" s="47"/>
      <c r="AG152" s="47"/>
      <c r="AH152" s="47"/>
    </row>
    <row r="153" spans="28:34">
      <c r="AB153" s="47"/>
      <c r="AC153" s="48"/>
      <c r="AD153" s="47"/>
      <c r="AE153" s="47"/>
      <c r="AF153" s="47"/>
      <c r="AG153" s="47"/>
      <c r="AH153" s="47"/>
    </row>
    <row r="154" spans="28:34">
      <c r="AB154" s="47"/>
      <c r="AC154" s="48"/>
      <c r="AD154" s="47"/>
      <c r="AE154" s="47"/>
      <c r="AF154" s="47"/>
      <c r="AG154" s="47"/>
      <c r="AH154" s="47"/>
    </row>
    <row r="155" spans="28:34">
      <c r="AB155" s="47"/>
      <c r="AC155" s="48"/>
      <c r="AD155" s="47"/>
      <c r="AE155" s="47"/>
      <c r="AF155" s="47"/>
      <c r="AG155" s="47"/>
      <c r="AH155" s="47"/>
    </row>
    <row r="156" spans="28:34">
      <c r="AB156" s="47"/>
      <c r="AC156" s="48"/>
      <c r="AD156" s="47"/>
      <c r="AE156" s="47"/>
      <c r="AF156" s="47"/>
      <c r="AG156" s="47"/>
      <c r="AH156" s="47"/>
    </row>
    <row r="157" spans="28:34">
      <c r="AB157" s="47"/>
      <c r="AC157" s="48"/>
      <c r="AD157" s="47"/>
      <c r="AE157" s="47"/>
      <c r="AF157" s="47"/>
      <c r="AG157" s="47"/>
      <c r="AH157" s="47"/>
    </row>
    <row r="158" spans="28:34">
      <c r="AB158" s="47"/>
      <c r="AC158" s="48"/>
      <c r="AD158" s="47"/>
      <c r="AE158" s="47"/>
      <c r="AF158" s="47"/>
      <c r="AG158" s="47"/>
      <c r="AH158" s="47"/>
    </row>
    <row r="159" spans="28:34">
      <c r="AB159" s="47"/>
      <c r="AC159" s="48"/>
      <c r="AD159" s="47"/>
      <c r="AE159" s="47"/>
      <c r="AF159" s="47"/>
      <c r="AG159" s="47"/>
      <c r="AH159" s="47"/>
    </row>
    <row r="160" spans="28:34">
      <c r="AB160" s="47"/>
      <c r="AC160" s="48"/>
      <c r="AD160" s="47"/>
      <c r="AE160" s="47"/>
      <c r="AF160" s="47"/>
      <c r="AG160" s="47"/>
      <c r="AH160" s="47"/>
    </row>
    <row r="161" spans="28:34">
      <c r="AB161" s="47"/>
      <c r="AC161" s="48"/>
      <c r="AD161" s="47"/>
      <c r="AE161" s="47"/>
      <c r="AF161" s="47"/>
      <c r="AG161" s="47"/>
      <c r="AH161" s="47"/>
    </row>
    <row r="162" spans="28:34">
      <c r="AB162" s="47"/>
      <c r="AC162" s="48"/>
      <c r="AD162" s="47"/>
      <c r="AE162" s="47"/>
      <c r="AF162" s="47"/>
      <c r="AG162" s="47"/>
      <c r="AH162" s="47"/>
    </row>
    <row r="163" spans="28:34">
      <c r="AB163" s="47"/>
      <c r="AC163" s="48"/>
      <c r="AD163" s="47"/>
      <c r="AE163" s="47"/>
      <c r="AF163" s="47"/>
      <c r="AG163" s="47"/>
      <c r="AH163" s="47"/>
    </row>
    <row r="164" spans="28:34">
      <c r="AB164" s="47"/>
      <c r="AC164" s="48"/>
      <c r="AD164" s="47"/>
      <c r="AE164" s="47"/>
      <c r="AF164" s="47"/>
      <c r="AG164" s="47"/>
      <c r="AH164" s="47"/>
    </row>
    <row r="165" spans="28:34">
      <c r="AB165" s="47"/>
      <c r="AC165" s="48"/>
      <c r="AD165" s="47"/>
      <c r="AE165" s="47"/>
      <c r="AF165" s="47"/>
      <c r="AG165" s="47"/>
      <c r="AH165" s="47"/>
    </row>
    <row r="166" spans="28:34">
      <c r="AB166" s="47"/>
      <c r="AC166" s="48"/>
      <c r="AD166" s="47"/>
      <c r="AE166" s="47"/>
      <c r="AF166" s="47"/>
      <c r="AG166" s="47"/>
      <c r="AH166" s="47"/>
    </row>
    <row r="167" spans="28:34">
      <c r="AB167" s="47"/>
      <c r="AC167" s="48"/>
      <c r="AD167" s="47"/>
      <c r="AE167" s="47"/>
      <c r="AF167" s="47"/>
      <c r="AG167" s="47"/>
      <c r="AH167" s="47"/>
    </row>
    <row r="168" spans="28:34">
      <c r="AB168" s="47"/>
      <c r="AC168" s="48"/>
      <c r="AD168" s="47"/>
      <c r="AE168" s="47"/>
      <c r="AF168" s="47"/>
      <c r="AG168" s="47"/>
      <c r="AH168" s="47"/>
    </row>
    <row r="169" spans="28:34">
      <c r="AB169" s="47"/>
      <c r="AC169" s="48"/>
      <c r="AD169" s="47"/>
      <c r="AE169" s="47"/>
      <c r="AF169" s="47"/>
      <c r="AG169" s="47"/>
      <c r="AH169" s="47"/>
    </row>
    <row r="170" spans="28:34">
      <c r="AB170" s="47"/>
      <c r="AC170" s="48"/>
      <c r="AD170" s="47"/>
      <c r="AE170" s="47"/>
      <c r="AF170" s="47"/>
      <c r="AG170" s="47"/>
      <c r="AH170" s="47"/>
    </row>
    <row r="171" spans="28:34">
      <c r="AB171" s="47"/>
      <c r="AC171" s="48"/>
      <c r="AD171" s="47"/>
      <c r="AE171" s="47"/>
      <c r="AF171" s="47"/>
      <c r="AG171" s="47"/>
      <c r="AH171" s="47"/>
    </row>
    <row r="172" spans="28:34">
      <c r="AB172" s="47"/>
      <c r="AC172" s="48"/>
      <c r="AD172" s="47"/>
      <c r="AE172" s="47"/>
      <c r="AF172" s="47"/>
      <c r="AG172" s="47"/>
      <c r="AH172" s="47"/>
    </row>
    <row r="173" spans="28:34">
      <c r="AB173" s="47"/>
      <c r="AC173" s="48"/>
      <c r="AD173" s="47"/>
      <c r="AE173" s="47"/>
      <c r="AF173" s="47"/>
      <c r="AG173" s="47"/>
      <c r="AH173" s="47"/>
    </row>
    <row r="174" spans="28:34">
      <c r="AB174" s="47"/>
      <c r="AC174" s="48"/>
      <c r="AD174" s="47"/>
      <c r="AE174" s="47"/>
      <c r="AF174" s="47"/>
      <c r="AG174" s="47"/>
      <c r="AH174" s="47"/>
    </row>
    <row r="175" spans="28:34">
      <c r="AB175" s="47"/>
      <c r="AC175" s="48"/>
      <c r="AD175" s="47"/>
      <c r="AE175" s="47"/>
      <c r="AF175" s="47"/>
      <c r="AG175" s="47"/>
      <c r="AH175" s="47"/>
    </row>
    <row r="176" spans="28:34">
      <c r="AB176" s="47"/>
      <c r="AC176" s="48"/>
      <c r="AD176" s="47"/>
      <c r="AE176" s="47"/>
      <c r="AF176" s="47"/>
      <c r="AG176" s="47"/>
      <c r="AH176" s="47"/>
    </row>
    <row r="177" spans="28:34">
      <c r="AB177" s="47"/>
      <c r="AC177" s="48"/>
      <c r="AD177" s="47"/>
      <c r="AE177" s="47"/>
      <c r="AF177" s="47"/>
      <c r="AG177" s="47"/>
      <c r="AH177" s="47"/>
    </row>
    <row r="178" spans="28:34">
      <c r="AB178" s="47"/>
      <c r="AC178" s="48"/>
      <c r="AD178" s="47"/>
      <c r="AE178" s="47"/>
      <c r="AF178" s="47"/>
      <c r="AG178" s="47"/>
      <c r="AH178" s="47"/>
    </row>
    <row r="179" spans="28:34">
      <c r="AB179" s="47"/>
      <c r="AC179" s="48"/>
      <c r="AD179" s="47"/>
      <c r="AE179" s="47"/>
      <c r="AF179" s="47"/>
      <c r="AG179" s="47"/>
      <c r="AH179" s="47"/>
    </row>
    <row r="180" spans="28:34">
      <c r="AB180" s="47"/>
      <c r="AC180" s="48"/>
      <c r="AD180" s="47"/>
      <c r="AE180" s="47"/>
      <c r="AF180" s="47"/>
      <c r="AG180" s="47"/>
      <c r="AH180" s="47"/>
    </row>
    <row r="181" spans="28:34">
      <c r="AB181" s="47"/>
      <c r="AC181" s="48"/>
      <c r="AD181" s="47"/>
      <c r="AE181" s="47"/>
      <c r="AF181" s="47"/>
      <c r="AG181" s="47"/>
      <c r="AH181" s="47"/>
    </row>
    <row r="182" spans="28:34">
      <c r="AB182" s="47"/>
      <c r="AC182" s="48"/>
      <c r="AD182" s="47"/>
      <c r="AE182" s="47"/>
      <c r="AF182" s="47"/>
      <c r="AG182" s="47"/>
      <c r="AH182" s="47"/>
    </row>
    <row r="183" spans="28:34">
      <c r="AB183" s="47"/>
      <c r="AC183" s="48"/>
      <c r="AD183" s="47"/>
      <c r="AE183" s="47"/>
      <c r="AF183" s="47"/>
      <c r="AG183" s="47"/>
      <c r="AH183" s="47"/>
    </row>
    <row r="184" spans="28:34">
      <c r="AB184" s="47"/>
      <c r="AC184" s="48"/>
      <c r="AD184" s="47"/>
      <c r="AE184" s="47"/>
      <c r="AF184" s="47"/>
      <c r="AG184" s="47"/>
      <c r="AH184" s="47"/>
    </row>
    <row r="185" spans="28:34">
      <c r="AB185" s="47"/>
      <c r="AC185" s="48"/>
      <c r="AD185" s="47"/>
      <c r="AE185" s="47"/>
      <c r="AF185" s="47"/>
      <c r="AG185" s="47"/>
      <c r="AH185" s="47"/>
    </row>
    <row r="186" spans="28:34">
      <c r="AB186" s="47"/>
      <c r="AC186" s="48"/>
      <c r="AD186" s="47"/>
      <c r="AE186" s="47"/>
      <c r="AF186" s="47"/>
      <c r="AG186" s="47"/>
      <c r="AH186" s="47"/>
    </row>
    <row r="187" spans="28:34">
      <c r="AB187" s="47"/>
      <c r="AC187" s="48"/>
      <c r="AD187" s="47"/>
      <c r="AE187" s="47"/>
      <c r="AF187" s="47"/>
      <c r="AG187" s="47"/>
      <c r="AH187" s="47"/>
    </row>
    <row r="188" spans="28:34">
      <c r="AB188" s="47"/>
      <c r="AC188" s="48"/>
      <c r="AD188" s="47"/>
      <c r="AE188" s="47"/>
      <c r="AF188" s="47"/>
      <c r="AG188" s="47"/>
      <c r="AH188" s="47"/>
    </row>
    <row r="189" spans="28:34">
      <c r="AB189" s="47"/>
      <c r="AC189" s="48"/>
      <c r="AD189" s="47"/>
      <c r="AE189" s="47"/>
      <c r="AF189" s="47"/>
      <c r="AG189" s="47"/>
      <c r="AH189" s="47"/>
    </row>
    <row r="190" spans="28:34">
      <c r="AB190" s="47"/>
      <c r="AC190" s="48"/>
      <c r="AD190" s="47"/>
      <c r="AE190" s="47"/>
      <c r="AF190" s="47"/>
      <c r="AG190" s="47"/>
      <c r="AH190" s="47"/>
    </row>
    <row r="191" spans="28:34">
      <c r="AB191" s="47"/>
      <c r="AC191" s="48"/>
      <c r="AD191" s="47"/>
      <c r="AE191" s="47"/>
      <c r="AF191" s="47"/>
      <c r="AG191" s="47"/>
      <c r="AH191" s="47"/>
    </row>
    <row r="192" spans="28:34">
      <c r="AB192" s="47"/>
      <c r="AC192" s="48"/>
      <c r="AD192" s="47"/>
      <c r="AE192" s="47"/>
      <c r="AF192" s="47"/>
      <c r="AG192" s="47"/>
      <c r="AH192" s="47"/>
    </row>
    <row r="193" spans="28:34">
      <c r="AB193" s="47"/>
      <c r="AC193" s="48"/>
      <c r="AD193" s="47"/>
      <c r="AE193" s="47"/>
      <c r="AF193" s="47"/>
      <c r="AG193" s="47"/>
      <c r="AH193" s="47"/>
    </row>
    <row r="194" spans="28:34">
      <c r="AB194" s="47"/>
      <c r="AC194" s="48"/>
      <c r="AD194" s="47"/>
      <c r="AE194" s="47"/>
      <c r="AF194" s="47"/>
      <c r="AG194" s="47"/>
      <c r="AH194" s="47"/>
    </row>
    <row r="195" spans="28:34">
      <c r="AB195" s="47"/>
      <c r="AC195" s="48"/>
      <c r="AD195" s="47"/>
      <c r="AE195" s="47"/>
      <c r="AF195" s="47"/>
      <c r="AG195" s="47"/>
      <c r="AH195" s="47"/>
    </row>
    <row r="196" spans="28:34">
      <c r="AB196" s="47"/>
      <c r="AC196" s="48"/>
      <c r="AD196" s="47"/>
      <c r="AE196" s="47"/>
      <c r="AF196" s="47"/>
      <c r="AG196" s="47"/>
      <c r="AH196" s="47"/>
    </row>
    <row r="197" spans="28:34">
      <c r="AB197" s="47"/>
      <c r="AC197" s="48"/>
      <c r="AD197" s="47"/>
      <c r="AE197" s="47"/>
      <c r="AF197" s="47"/>
      <c r="AG197" s="47"/>
      <c r="AH197" s="47"/>
    </row>
    <row r="198" spans="28:34">
      <c r="AB198" s="47"/>
      <c r="AC198" s="48"/>
      <c r="AD198" s="47"/>
      <c r="AE198" s="47"/>
      <c r="AF198" s="47"/>
      <c r="AG198" s="47"/>
      <c r="AH198" s="47"/>
    </row>
    <row r="199" spans="28:34">
      <c r="AB199" s="47"/>
      <c r="AC199" s="48"/>
      <c r="AD199" s="47"/>
      <c r="AE199" s="47"/>
      <c r="AF199" s="47"/>
      <c r="AG199" s="47"/>
      <c r="AH199" s="47"/>
    </row>
    <row r="200" spans="28:34">
      <c r="AB200" s="47"/>
      <c r="AC200" s="48"/>
      <c r="AD200" s="47"/>
      <c r="AE200" s="47"/>
      <c r="AF200" s="47"/>
      <c r="AG200" s="47"/>
      <c r="AH200" s="47"/>
    </row>
    <row r="201" spans="28:34">
      <c r="AB201" s="47"/>
      <c r="AC201" s="48"/>
      <c r="AD201" s="47"/>
      <c r="AE201" s="47"/>
      <c r="AF201" s="47"/>
      <c r="AG201" s="47"/>
      <c r="AH201" s="47"/>
    </row>
    <row r="202" spans="28:34">
      <c r="AB202" s="47"/>
      <c r="AC202" s="48"/>
      <c r="AD202" s="47"/>
      <c r="AE202" s="47"/>
      <c r="AF202" s="47"/>
      <c r="AG202" s="47"/>
      <c r="AH202" s="47"/>
    </row>
    <row r="203" spans="28:34">
      <c r="AB203" s="47"/>
      <c r="AC203" s="48"/>
      <c r="AD203" s="47"/>
      <c r="AE203" s="47"/>
      <c r="AF203" s="47"/>
      <c r="AG203" s="47"/>
      <c r="AH203" s="47"/>
    </row>
    <row r="204" spans="28:34">
      <c r="AB204" s="47"/>
      <c r="AC204" s="48"/>
      <c r="AD204" s="47"/>
      <c r="AE204" s="47"/>
      <c r="AF204" s="47"/>
      <c r="AG204" s="47"/>
      <c r="AH204" s="47"/>
    </row>
    <row r="205" spans="28:34">
      <c r="AB205" s="47"/>
      <c r="AC205" s="48"/>
      <c r="AD205" s="47"/>
      <c r="AE205" s="47"/>
      <c r="AF205" s="47"/>
      <c r="AG205" s="47"/>
      <c r="AH205" s="47"/>
    </row>
    <row r="206" spans="28:34">
      <c r="AB206" s="47"/>
      <c r="AC206" s="48"/>
      <c r="AD206" s="47"/>
      <c r="AE206" s="47"/>
      <c r="AF206" s="47"/>
      <c r="AG206" s="47"/>
      <c r="AH206" s="47"/>
    </row>
    <row r="207" spans="28:34">
      <c r="AB207" s="47"/>
      <c r="AC207" s="48"/>
      <c r="AD207" s="47"/>
      <c r="AE207" s="47"/>
      <c r="AF207" s="47"/>
      <c r="AG207" s="47"/>
      <c r="AH207" s="47"/>
    </row>
    <row r="208" spans="28:34">
      <c r="AB208" s="47"/>
      <c r="AC208" s="48"/>
      <c r="AD208" s="47"/>
      <c r="AE208" s="47"/>
      <c r="AF208" s="47"/>
      <c r="AG208" s="47"/>
      <c r="AH208" s="47"/>
    </row>
    <row r="209" spans="28:34">
      <c r="AB209" s="47"/>
      <c r="AC209" s="48"/>
      <c r="AD209" s="47"/>
      <c r="AE209" s="47"/>
      <c r="AF209" s="47"/>
      <c r="AG209" s="47"/>
      <c r="AH209" s="47"/>
    </row>
    <row r="210" spans="28:34">
      <c r="AB210" s="47"/>
      <c r="AC210" s="48"/>
      <c r="AD210" s="47"/>
      <c r="AE210" s="47"/>
      <c r="AF210" s="47"/>
      <c r="AG210" s="47"/>
      <c r="AH210" s="47"/>
    </row>
    <row r="211" spans="28:34">
      <c r="AB211" s="47"/>
      <c r="AC211" s="48"/>
      <c r="AD211" s="47"/>
      <c r="AE211" s="47"/>
      <c r="AF211" s="47"/>
      <c r="AG211" s="47"/>
      <c r="AH211" s="47"/>
    </row>
    <row r="212" spans="28:34">
      <c r="AB212" s="47"/>
      <c r="AC212" s="48"/>
      <c r="AD212" s="47"/>
      <c r="AE212" s="47"/>
      <c r="AF212" s="47"/>
      <c r="AG212" s="47"/>
      <c r="AH212" s="47"/>
    </row>
    <row r="213" spans="28:34">
      <c r="AB213" s="47"/>
      <c r="AC213" s="48"/>
      <c r="AD213" s="47"/>
      <c r="AE213" s="47"/>
      <c r="AF213" s="47"/>
      <c r="AG213" s="47"/>
      <c r="AH213" s="47"/>
    </row>
    <row r="214" spans="28:34">
      <c r="AB214" s="47"/>
      <c r="AC214" s="48"/>
      <c r="AD214" s="47"/>
      <c r="AE214" s="47"/>
      <c r="AF214" s="47"/>
      <c r="AG214" s="47"/>
      <c r="AH214" s="47"/>
    </row>
    <row r="215" spans="28:34">
      <c r="AB215" s="47"/>
      <c r="AC215" s="48"/>
      <c r="AD215" s="47"/>
      <c r="AE215" s="47"/>
      <c r="AF215" s="47"/>
      <c r="AG215" s="47"/>
      <c r="AH215" s="47"/>
    </row>
    <row r="216" spans="28:34">
      <c r="AB216" s="47"/>
      <c r="AC216" s="48"/>
      <c r="AD216" s="47"/>
      <c r="AE216" s="47"/>
      <c r="AF216" s="47"/>
      <c r="AG216" s="47"/>
      <c r="AH216" s="47"/>
    </row>
    <row r="217" spans="28:34">
      <c r="AB217" s="47"/>
      <c r="AC217" s="48"/>
      <c r="AD217" s="47"/>
      <c r="AE217" s="47"/>
      <c r="AF217" s="47"/>
      <c r="AG217" s="47"/>
      <c r="AH217" s="47"/>
    </row>
    <row r="218" spans="28:34">
      <c r="AB218" s="47"/>
      <c r="AC218" s="48"/>
      <c r="AD218" s="47"/>
      <c r="AE218" s="47"/>
      <c r="AF218" s="47"/>
      <c r="AG218" s="47"/>
      <c r="AH218" s="47"/>
    </row>
    <row r="219" spans="28:34">
      <c r="AB219" s="47"/>
      <c r="AC219" s="48"/>
      <c r="AD219" s="47"/>
      <c r="AE219" s="47"/>
      <c r="AF219" s="47"/>
      <c r="AG219" s="47"/>
      <c r="AH219" s="47"/>
    </row>
    <row r="220" spans="28:34">
      <c r="AB220" s="47"/>
      <c r="AC220" s="48"/>
      <c r="AD220" s="47"/>
      <c r="AE220" s="47"/>
      <c r="AF220" s="47"/>
      <c r="AG220" s="47"/>
      <c r="AH220" s="47"/>
    </row>
    <row r="221" spans="28:34">
      <c r="AB221" s="47"/>
      <c r="AC221" s="48"/>
      <c r="AD221" s="47"/>
      <c r="AE221" s="47"/>
      <c r="AF221" s="47"/>
      <c r="AG221" s="47"/>
      <c r="AH221" s="47"/>
    </row>
    <row r="222" spans="28:34">
      <c r="AB222" s="47"/>
      <c r="AC222" s="48"/>
      <c r="AD222" s="47"/>
      <c r="AE222" s="47"/>
      <c r="AF222" s="47"/>
      <c r="AG222" s="47"/>
      <c r="AH222" s="47"/>
    </row>
    <row r="223" spans="28:34">
      <c r="AB223" s="47"/>
      <c r="AC223" s="48"/>
      <c r="AD223" s="47"/>
      <c r="AE223" s="47"/>
      <c r="AF223" s="47"/>
      <c r="AG223" s="47"/>
      <c r="AH223" s="47"/>
    </row>
    <row r="224" spans="28:34">
      <c r="AB224" s="47"/>
      <c r="AC224" s="48"/>
      <c r="AD224" s="47"/>
      <c r="AE224" s="47"/>
      <c r="AF224" s="47"/>
      <c r="AG224" s="47"/>
      <c r="AH224" s="47"/>
    </row>
    <row r="225" spans="28:34">
      <c r="AB225" s="47"/>
      <c r="AC225" s="48"/>
      <c r="AD225" s="47"/>
      <c r="AE225" s="47"/>
      <c r="AF225" s="47"/>
      <c r="AG225" s="47"/>
      <c r="AH225" s="47"/>
    </row>
    <row r="226" spans="28:34">
      <c r="AB226" s="47"/>
      <c r="AC226" s="48"/>
      <c r="AD226" s="47"/>
      <c r="AE226" s="47"/>
      <c r="AF226" s="47"/>
      <c r="AG226" s="47"/>
      <c r="AH226" s="47"/>
    </row>
    <row r="227" spans="28:34">
      <c r="AB227" s="47"/>
      <c r="AC227" s="48"/>
      <c r="AD227" s="47"/>
      <c r="AE227" s="47"/>
      <c r="AF227" s="47"/>
      <c r="AG227" s="47"/>
      <c r="AH227" s="47"/>
    </row>
    <row r="228" spans="28:34">
      <c r="AB228" s="47"/>
      <c r="AC228" s="48"/>
      <c r="AD228" s="47"/>
      <c r="AE228" s="47"/>
      <c r="AF228" s="47"/>
      <c r="AG228" s="47"/>
      <c r="AH228" s="47"/>
    </row>
    <row r="229" spans="28:34">
      <c r="AB229" s="47"/>
      <c r="AC229" s="48"/>
      <c r="AD229" s="47"/>
      <c r="AE229" s="47"/>
      <c r="AF229" s="47"/>
      <c r="AG229" s="47"/>
      <c r="AH229" s="47"/>
    </row>
    <row r="230" spans="28:34">
      <c r="AB230" s="47"/>
      <c r="AC230" s="48"/>
      <c r="AD230" s="47"/>
      <c r="AE230" s="47"/>
      <c r="AF230" s="47"/>
      <c r="AG230" s="47"/>
      <c r="AH230" s="47"/>
    </row>
    <row r="231" spans="28:34">
      <c r="AB231" s="47"/>
      <c r="AC231" s="48"/>
      <c r="AD231" s="47"/>
      <c r="AE231" s="47"/>
      <c r="AF231" s="47"/>
      <c r="AG231" s="47"/>
      <c r="AH231" s="47"/>
    </row>
    <row r="232" spans="28:34">
      <c r="AB232" s="47"/>
      <c r="AC232" s="48"/>
      <c r="AD232" s="47"/>
      <c r="AE232" s="47"/>
      <c r="AF232" s="47"/>
      <c r="AG232" s="47"/>
      <c r="AH232" s="47"/>
    </row>
    <row r="233" spans="28:34">
      <c r="AB233" s="47"/>
      <c r="AC233" s="48"/>
      <c r="AD233" s="47"/>
      <c r="AE233" s="47"/>
      <c r="AF233" s="47"/>
      <c r="AG233" s="47"/>
      <c r="AH233" s="47"/>
    </row>
    <row r="234" spans="28:34">
      <c r="AB234" s="47"/>
      <c r="AC234" s="48"/>
      <c r="AD234" s="47"/>
      <c r="AE234" s="47"/>
      <c r="AF234" s="47"/>
      <c r="AG234" s="47"/>
      <c r="AH234" s="47"/>
    </row>
    <row r="235" spans="28:34">
      <c r="AB235" s="47"/>
      <c r="AC235" s="48"/>
      <c r="AD235" s="47"/>
      <c r="AE235" s="47"/>
      <c r="AF235" s="47"/>
      <c r="AG235" s="47"/>
      <c r="AH235" s="47"/>
    </row>
    <row r="236" spans="28:34">
      <c r="AB236" s="47"/>
      <c r="AC236" s="48"/>
      <c r="AD236" s="47"/>
      <c r="AE236" s="47"/>
      <c r="AF236" s="47"/>
      <c r="AG236" s="47"/>
      <c r="AH236" s="47"/>
    </row>
    <row r="237" spans="28:34">
      <c r="AB237" s="47"/>
      <c r="AC237" s="48"/>
      <c r="AD237" s="47"/>
      <c r="AE237" s="47"/>
      <c r="AF237" s="47"/>
      <c r="AG237" s="47"/>
      <c r="AH237" s="47"/>
    </row>
    <row r="238" spans="28:34">
      <c r="AB238" s="47"/>
      <c r="AC238" s="48"/>
      <c r="AD238" s="47"/>
      <c r="AE238" s="47"/>
      <c r="AF238" s="47"/>
      <c r="AG238" s="47"/>
      <c r="AH238" s="47"/>
    </row>
    <row r="239" spans="28:34">
      <c r="AB239" s="47"/>
      <c r="AC239" s="48"/>
      <c r="AD239" s="47"/>
      <c r="AE239" s="47"/>
      <c r="AF239" s="47"/>
      <c r="AG239" s="47"/>
      <c r="AH239" s="47"/>
    </row>
    <row r="240" spans="28:34">
      <c r="AB240" s="47"/>
      <c r="AC240" s="48"/>
      <c r="AD240" s="47"/>
      <c r="AE240" s="47"/>
      <c r="AF240" s="47"/>
      <c r="AG240" s="47"/>
      <c r="AH240" s="47"/>
    </row>
    <row r="241" spans="28:34">
      <c r="AB241" s="47"/>
      <c r="AC241" s="48"/>
      <c r="AD241" s="47"/>
      <c r="AE241" s="47"/>
      <c r="AF241" s="47"/>
      <c r="AG241" s="47"/>
      <c r="AH241" s="47"/>
    </row>
    <row r="242" spans="28:34">
      <c r="AB242" s="47"/>
      <c r="AC242" s="48"/>
      <c r="AD242" s="47"/>
      <c r="AE242" s="47"/>
      <c r="AF242" s="47"/>
      <c r="AG242" s="47"/>
      <c r="AH242" s="47"/>
    </row>
    <row r="243" spans="28:34">
      <c r="AB243" s="47"/>
      <c r="AC243" s="48"/>
      <c r="AD243" s="47"/>
      <c r="AE243" s="47"/>
      <c r="AF243" s="47"/>
      <c r="AG243" s="47"/>
      <c r="AH243" s="47"/>
    </row>
    <row r="244" spans="28:34">
      <c r="AB244" s="47"/>
      <c r="AC244" s="48"/>
      <c r="AD244" s="47"/>
      <c r="AE244" s="47"/>
      <c r="AF244" s="47"/>
      <c r="AG244" s="47"/>
      <c r="AH244" s="47"/>
    </row>
    <row r="245" spans="28:34">
      <c r="AB245" s="47"/>
      <c r="AC245" s="48"/>
      <c r="AD245" s="47"/>
      <c r="AE245" s="47"/>
      <c r="AF245" s="47"/>
      <c r="AG245" s="47"/>
      <c r="AH245" s="47"/>
    </row>
    <row r="246" spans="28:34">
      <c r="AB246" s="47"/>
      <c r="AC246" s="48"/>
      <c r="AD246" s="47"/>
      <c r="AE246" s="47"/>
      <c r="AF246" s="47"/>
      <c r="AG246" s="47"/>
      <c r="AH246" s="47"/>
    </row>
    <row r="247" spans="28:34">
      <c r="AB247" s="47"/>
      <c r="AC247" s="48"/>
      <c r="AD247" s="47"/>
      <c r="AE247" s="47"/>
      <c r="AF247" s="47"/>
      <c r="AG247" s="47"/>
      <c r="AH247" s="47"/>
    </row>
    <row r="248" spans="28:34">
      <c r="AB248" s="47"/>
      <c r="AC248" s="48"/>
      <c r="AD248" s="47"/>
      <c r="AE248" s="47"/>
      <c r="AF248" s="47"/>
      <c r="AG248" s="47"/>
      <c r="AH248" s="47"/>
    </row>
    <row r="249" spans="28:34">
      <c r="AB249" s="47"/>
      <c r="AC249" s="48"/>
      <c r="AD249" s="47"/>
      <c r="AE249" s="47"/>
      <c r="AF249" s="47"/>
      <c r="AG249" s="47"/>
      <c r="AH249" s="47"/>
    </row>
    <row r="250" spans="28:34">
      <c r="AB250" s="47"/>
      <c r="AC250" s="48"/>
      <c r="AD250" s="47"/>
      <c r="AE250" s="47"/>
      <c r="AF250" s="47"/>
      <c r="AG250" s="47"/>
      <c r="AH250" s="47"/>
    </row>
    <row r="251" spans="28:34">
      <c r="AB251" s="47"/>
      <c r="AC251" s="48"/>
      <c r="AD251" s="47"/>
      <c r="AE251" s="47"/>
      <c r="AF251" s="47"/>
      <c r="AG251" s="47"/>
      <c r="AH251" s="47"/>
    </row>
    <row r="252" spans="28:34">
      <c r="AB252" s="47"/>
      <c r="AC252" s="48"/>
      <c r="AD252" s="47"/>
      <c r="AE252" s="47"/>
      <c r="AF252" s="47"/>
      <c r="AG252" s="47"/>
      <c r="AH252" s="47"/>
    </row>
    <row r="253" spans="28:34">
      <c r="AB253" s="47"/>
      <c r="AC253" s="48"/>
      <c r="AD253" s="47"/>
      <c r="AE253" s="47"/>
      <c r="AF253" s="47"/>
      <c r="AG253" s="47"/>
      <c r="AH253" s="47"/>
    </row>
    <row r="254" spans="28:34">
      <c r="AB254" s="47"/>
      <c r="AC254" s="48"/>
      <c r="AD254" s="47"/>
      <c r="AE254" s="47"/>
      <c r="AF254" s="47"/>
      <c r="AG254" s="47"/>
      <c r="AH254" s="47"/>
    </row>
    <row r="255" spans="28:34">
      <c r="AB255" s="47"/>
      <c r="AC255" s="48"/>
      <c r="AD255" s="47"/>
      <c r="AE255" s="47"/>
      <c r="AF255" s="47"/>
      <c r="AG255" s="47"/>
      <c r="AH255" s="47"/>
    </row>
    <row r="256" spans="28:34">
      <c r="AB256" s="47"/>
      <c r="AC256" s="48"/>
      <c r="AD256" s="47"/>
      <c r="AE256" s="47"/>
      <c r="AF256" s="47"/>
      <c r="AG256" s="47"/>
      <c r="AH256" s="47"/>
    </row>
    <row r="257" spans="28:34">
      <c r="AB257" s="47"/>
      <c r="AC257" s="48"/>
      <c r="AD257" s="47"/>
      <c r="AE257" s="47"/>
      <c r="AF257" s="47"/>
      <c r="AG257" s="47"/>
      <c r="AH257" s="47"/>
    </row>
    <row r="258" spans="28:34">
      <c r="AB258" s="47"/>
      <c r="AC258" s="48"/>
      <c r="AD258" s="47"/>
      <c r="AE258" s="47"/>
      <c r="AF258" s="47"/>
      <c r="AG258" s="47"/>
      <c r="AH258" s="47"/>
    </row>
    <row r="259" spans="28:34">
      <c r="AB259" s="47"/>
      <c r="AC259" s="48"/>
      <c r="AD259" s="47"/>
      <c r="AE259" s="47"/>
      <c r="AF259" s="47"/>
      <c r="AG259" s="47"/>
      <c r="AH259" s="47"/>
    </row>
    <row r="260" spans="28:34">
      <c r="AB260" s="47"/>
      <c r="AC260" s="48"/>
      <c r="AD260" s="47"/>
      <c r="AE260" s="47"/>
      <c r="AF260" s="47"/>
      <c r="AG260" s="47"/>
      <c r="AH260" s="47"/>
    </row>
    <row r="261" spans="28:34">
      <c r="AB261" s="47"/>
      <c r="AC261" s="48"/>
      <c r="AD261" s="47"/>
      <c r="AE261" s="47"/>
      <c r="AF261" s="47"/>
      <c r="AG261" s="47"/>
      <c r="AH261" s="47"/>
    </row>
    <row r="262" spans="28:34">
      <c r="AB262" s="47"/>
      <c r="AC262" s="48"/>
      <c r="AD262" s="47"/>
      <c r="AE262" s="47"/>
      <c r="AF262" s="47"/>
      <c r="AG262" s="47"/>
      <c r="AH262" s="47"/>
    </row>
    <row r="263" spans="28:34">
      <c r="AB263" s="47"/>
      <c r="AC263" s="48"/>
      <c r="AD263" s="47"/>
      <c r="AE263" s="47"/>
      <c r="AF263" s="47"/>
      <c r="AG263" s="47"/>
      <c r="AH263" s="47"/>
    </row>
    <row r="264" spans="28:34">
      <c r="AB264" s="47"/>
      <c r="AC264" s="48"/>
      <c r="AD264" s="47"/>
      <c r="AE264" s="47"/>
      <c r="AF264" s="47"/>
      <c r="AG264" s="47"/>
      <c r="AH264" s="47"/>
    </row>
    <row r="265" spans="28:34">
      <c r="AB265" s="47"/>
      <c r="AC265" s="48"/>
      <c r="AD265" s="47"/>
      <c r="AE265" s="47"/>
      <c r="AF265" s="47"/>
      <c r="AG265" s="47"/>
      <c r="AH265" s="47"/>
    </row>
    <row r="266" spans="28:34">
      <c r="AB266" s="47"/>
      <c r="AC266" s="48"/>
      <c r="AD266" s="47"/>
      <c r="AE266" s="47"/>
      <c r="AF266" s="47"/>
      <c r="AG266" s="47"/>
      <c r="AH266" s="47"/>
    </row>
    <row r="267" spans="28:34">
      <c r="AB267" s="47"/>
      <c r="AC267" s="48"/>
      <c r="AD267" s="47"/>
      <c r="AE267" s="47"/>
      <c r="AF267" s="47"/>
      <c r="AG267" s="47"/>
      <c r="AH267" s="47"/>
    </row>
    <row r="268" spans="28:34">
      <c r="AB268" s="47"/>
      <c r="AC268" s="48"/>
      <c r="AD268" s="47"/>
      <c r="AE268" s="47"/>
      <c r="AF268" s="47"/>
      <c r="AG268" s="47"/>
      <c r="AH268" s="47"/>
    </row>
    <row r="269" spans="28:34">
      <c r="AB269" s="47"/>
      <c r="AC269" s="48"/>
      <c r="AD269" s="47"/>
      <c r="AE269" s="47"/>
      <c r="AF269" s="47"/>
      <c r="AG269" s="47"/>
      <c r="AH269" s="47"/>
    </row>
    <row r="270" spans="28:34">
      <c r="AB270" s="47"/>
      <c r="AC270" s="48"/>
      <c r="AD270" s="47"/>
      <c r="AE270" s="47"/>
      <c r="AF270" s="47"/>
      <c r="AG270" s="47"/>
      <c r="AH270" s="47"/>
    </row>
    <row r="271" spans="28:34">
      <c r="AB271" s="47"/>
      <c r="AC271" s="48"/>
      <c r="AD271" s="47"/>
      <c r="AE271" s="47"/>
      <c r="AF271" s="47"/>
      <c r="AG271" s="47"/>
      <c r="AH271" s="47"/>
    </row>
    <row r="272" spans="28:34">
      <c r="AB272" s="47"/>
      <c r="AC272" s="48"/>
      <c r="AD272" s="47"/>
      <c r="AE272" s="47"/>
      <c r="AF272" s="47"/>
      <c r="AG272" s="47"/>
      <c r="AH272" s="47"/>
    </row>
    <row r="273" spans="28:34">
      <c r="AB273" s="47"/>
      <c r="AC273" s="48"/>
      <c r="AD273" s="47"/>
      <c r="AE273" s="47"/>
      <c r="AF273" s="47"/>
      <c r="AG273" s="47"/>
      <c r="AH273" s="47"/>
    </row>
    <row r="274" spans="28:34">
      <c r="AB274" s="47"/>
      <c r="AC274" s="48"/>
      <c r="AD274" s="47"/>
      <c r="AE274" s="47"/>
      <c r="AF274" s="47"/>
      <c r="AG274" s="47"/>
      <c r="AH274" s="47"/>
    </row>
    <row r="275" spans="28:34">
      <c r="AB275" s="47"/>
      <c r="AC275" s="48"/>
      <c r="AD275" s="47"/>
      <c r="AE275" s="47"/>
      <c r="AF275" s="47"/>
      <c r="AG275" s="47"/>
      <c r="AH275" s="47"/>
    </row>
    <row r="276" spans="28:34">
      <c r="AB276" s="47"/>
      <c r="AC276" s="48"/>
      <c r="AD276" s="47"/>
      <c r="AE276" s="47"/>
      <c r="AF276" s="47"/>
      <c r="AG276" s="47"/>
      <c r="AH276" s="47"/>
    </row>
    <row r="277" spans="28:34">
      <c r="AB277" s="47"/>
      <c r="AC277" s="48"/>
      <c r="AD277" s="47"/>
      <c r="AE277" s="47"/>
      <c r="AF277" s="47"/>
      <c r="AG277" s="47"/>
      <c r="AH277" s="47"/>
    </row>
    <row r="278" spans="28:34">
      <c r="AB278" s="47"/>
      <c r="AC278" s="48"/>
      <c r="AD278" s="47"/>
      <c r="AE278" s="47"/>
      <c r="AF278" s="47"/>
      <c r="AG278" s="47"/>
      <c r="AH278" s="47"/>
    </row>
    <row r="279" spans="28:34">
      <c r="AB279" s="47"/>
      <c r="AC279" s="48"/>
      <c r="AD279" s="47"/>
      <c r="AE279" s="47"/>
      <c r="AF279" s="47"/>
      <c r="AG279" s="47"/>
      <c r="AH279" s="47"/>
    </row>
    <row r="280" spans="28:34">
      <c r="AB280" s="47"/>
      <c r="AC280" s="48"/>
      <c r="AD280" s="47"/>
      <c r="AE280" s="47"/>
      <c r="AF280" s="47"/>
      <c r="AG280" s="47"/>
      <c r="AH280" s="47"/>
    </row>
    <row r="281" spans="28:34">
      <c r="AB281" s="47"/>
      <c r="AC281" s="48"/>
      <c r="AD281" s="47"/>
      <c r="AE281" s="47"/>
      <c r="AF281" s="47"/>
      <c r="AG281" s="47"/>
      <c r="AH281" s="47"/>
    </row>
    <row r="282" spans="28:34">
      <c r="AB282" s="47"/>
      <c r="AC282" s="48"/>
      <c r="AD282" s="47"/>
      <c r="AE282" s="47"/>
      <c r="AF282" s="47"/>
      <c r="AG282" s="47"/>
      <c r="AH282" s="47"/>
    </row>
    <row r="283" spans="28:34">
      <c r="AB283" s="47"/>
      <c r="AC283" s="48"/>
      <c r="AD283" s="47"/>
      <c r="AE283" s="47"/>
      <c r="AF283" s="47"/>
      <c r="AG283" s="47"/>
      <c r="AH283" s="47"/>
    </row>
    <row r="284" spans="28:34">
      <c r="AB284" s="47"/>
      <c r="AC284" s="48"/>
      <c r="AD284" s="47"/>
      <c r="AE284" s="47"/>
      <c r="AF284" s="47"/>
      <c r="AG284" s="47"/>
      <c r="AH284" s="47"/>
    </row>
    <row r="285" spans="28:34">
      <c r="AB285" s="47"/>
      <c r="AC285" s="48"/>
      <c r="AD285" s="47"/>
      <c r="AE285" s="47"/>
      <c r="AF285" s="47"/>
      <c r="AG285" s="47"/>
      <c r="AH285" s="47"/>
    </row>
    <row r="286" spans="28:34">
      <c r="AB286" s="47"/>
      <c r="AC286" s="48"/>
      <c r="AD286" s="47"/>
      <c r="AE286" s="47"/>
      <c r="AF286" s="47"/>
      <c r="AG286" s="47"/>
      <c r="AH286" s="47"/>
    </row>
    <row r="287" spans="28:34">
      <c r="AB287" s="47"/>
      <c r="AC287" s="48"/>
      <c r="AD287" s="47"/>
      <c r="AE287" s="47"/>
      <c r="AF287" s="47"/>
      <c r="AG287" s="47"/>
      <c r="AH287" s="47"/>
    </row>
    <row r="288" spans="28:34">
      <c r="AB288" s="47"/>
      <c r="AC288" s="48"/>
      <c r="AD288" s="47"/>
      <c r="AE288" s="47"/>
      <c r="AF288" s="47"/>
      <c r="AG288" s="47"/>
      <c r="AH288" s="47"/>
    </row>
    <row r="289" spans="28:34">
      <c r="AB289" s="47"/>
      <c r="AC289" s="48"/>
      <c r="AD289" s="47"/>
      <c r="AE289" s="47"/>
      <c r="AF289" s="47"/>
      <c r="AG289" s="47"/>
      <c r="AH289" s="47"/>
    </row>
    <row r="290" spans="28:34">
      <c r="AB290" s="47"/>
      <c r="AC290" s="48"/>
      <c r="AD290" s="47"/>
      <c r="AE290" s="47"/>
      <c r="AF290" s="47"/>
      <c r="AG290" s="47"/>
      <c r="AH290" s="47"/>
    </row>
    <row r="291" spans="28:34">
      <c r="AB291" s="47"/>
      <c r="AC291" s="48"/>
      <c r="AD291" s="47"/>
      <c r="AE291" s="47"/>
      <c r="AF291" s="47"/>
      <c r="AG291" s="47"/>
      <c r="AH291" s="47"/>
    </row>
    <row r="292" spans="28:34">
      <c r="AB292" s="47"/>
      <c r="AC292" s="48"/>
      <c r="AD292" s="47"/>
      <c r="AE292" s="47"/>
      <c r="AF292" s="47"/>
      <c r="AG292" s="47"/>
      <c r="AH292" s="47"/>
    </row>
    <row r="293" spans="28:34">
      <c r="AB293" s="47"/>
      <c r="AC293" s="48"/>
      <c r="AD293" s="47"/>
      <c r="AE293" s="47"/>
      <c r="AF293" s="47"/>
      <c r="AG293" s="47"/>
      <c r="AH293" s="47"/>
    </row>
    <row r="294" spans="28:34">
      <c r="AB294" s="47"/>
      <c r="AC294" s="48"/>
      <c r="AD294" s="47"/>
      <c r="AE294" s="47"/>
      <c r="AF294" s="47"/>
      <c r="AG294" s="47"/>
      <c r="AH294" s="47"/>
    </row>
    <row r="295" spans="28:34">
      <c r="AB295" s="47"/>
      <c r="AC295" s="48"/>
      <c r="AD295" s="47"/>
      <c r="AE295" s="47"/>
      <c r="AF295" s="47"/>
      <c r="AG295" s="47"/>
      <c r="AH295" s="47"/>
    </row>
    <row r="296" spans="28:34">
      <c r="AB296" s="47"/>
      <c r="AC296" s="48"/>
      <c r="AD296" s="47"/>
      <c r="AE296" s="47"/>
      <c r="AF296" s="47"/>
      <c r="AG296" s="47"/>
      <c r="AH296" s="47"/>
    </row>
    <row r="297" spans="28:34">
      <c r="AB297" s="47"/>
      <c r="AC297" s="48"/>
      <c r="AD297" s="47"/>
      <c r="AE297" s="47"/>
      <c r="AF297" s="47"/>
      <c r="AG297" s="47"/>
      <c r="AH297" s="47"/>
    </row>
    <row r="298" spans="28:34">
      <c r="AB298" s="47"/>
      <c r="AC298" s="48"/>
      <c r="AD298" s="47"/>
      <c r="AE298" s="47"/>
      <c r="AF298" s="47"/>
      <c r="AG298" s="47"/>
      <c r="AH298" s="47"/>
    </row>
    <row r="299" spans="28:34">
      <c r="AB299" s="47"/>
      <c r="AC299" s="48"/>
      <c r="AD299" s="47"/>
      <c r="AE299" s="47"/>
      <c r="AF299" s="47"/>
      <c r="AG299" s="47"/>
      <c r="AH299" s="47"/>
    </row>
    <row r="300" spans="28:34">
      <c r="AB300" s="47"/>
      <c r="AC300" s="48"/>
      <c r="AD300" s="47"/>
      <c r="AE300" s="47"/>
      <c r="AF300" s="47"/>
      <c r="AG300" s="47"/>
      <c r="AH300" s="47"/>
    </row>
    <row r="301" spans="28:34">
      <c r="AB301" s="47"/>
      <c r="AC301" s="48"/>
      <c r="AD301" s="47"/>
      <c r="AE301" s="47"/>
      <c r="AF301" s="47"/>
      <c r="AG301" s="47"/>
      <c r="AH301" s="47"/>
    </row>
    <row r="302" spans="28:34">
      <c r="AB302" s="47"/>
      <c r="AC302" s="48"/>
      <c r="AD302" s="47"/>
      <c r="AE302" s="47"/>
      <c r="AF302" s="47"/>
      <c r="AG302" s="47"/>
      <c r="AH302" s="47"/>
    </row>
    <row r="303" spans="28:34">
      <c r="AB303" s="47"/>
      <c r="AC303" s="48"/>
      <c r="AD303" s="47"/>
      <c r="AE303" s="47"/>
      <c r="AF303" s="47"/>
      <c r="AG303" s="47"/>
      <c r="AH303" s="47"/>
    </row>
    <row r="304" spans="28:34">
      <c r="AB304" s="47"/>
      <c r="AC304" s="48"/>
      <c r="AD304" s="47"/>
      <c r="AE304" s="47"/>
      <c r="AF304" s="47"/>
      <c r="AG304" s="47"/>
      <c r="AH304" s="47"/>
    </row>
    <row r="305" spans="28:34">
      <c r="AB305" s="47"/>
      <c r="AC305" s="48"/>
      <c r="AD305" s="47"/>
      <c r="AE305" s="47"/>
      <c r="AF305" s="47"/>
      <c r="AG305" s="47"/>
      <c r="AH305" s="47"/>
    </row>
    <row r="306" spans="28:34">
      <c r="AB306" s="47"/>
      <c r="AC306" s="48"/>
      <c r="AD306" s="47"/>
      <c r="AE306" s="47"/>
      <c r="AF306" s="47"/>
      <c r="AG306" s="47"/>
      <c r="AH306" s="47"/>
    </row>
    <row r="307" spans="28:34">
      <c r="AB307" s="47"/>
      <c r="AC307" s="48"/>
      <c r="AD307" s="47"/>
      <c r="AE307" s="47"/>
      <c r="AF307" s="47"/>
      <c r="AG307" s="47"/>
      <c r="AH307" s="47"/>
    </row>
    <row r="308" spans="28:34">
      <c r="AB308" s="47"/>
      <c r="AC308" s="48"/>
      <c r="AD308" s="47"/>
      <c r="AE308" s="47"/>
      <c r="AF308" s="47"/>
      <c r="AG308" s="47"/>
      <c r="AH308" s="47"/>
    </row>
    <row r="309" spans="28:34">
      <c r="AB309" s="47"/>
      <c r="AC309" s="48"/>
      <c r="AD309" s="47"/>
      <c r="AE309" s="47"/>
      <c r="AF309" s="47"/>
      <c r="AG309" s="47"/>
      <c r="AH309" s="47"/>
    </row>
    <row r="310" spans="28:34">
      <c r="AB310" s="47"/>
      <c r="AC310" s="48"/>
      <c r="AD310" s="47"/>
      <c r="AE310" s="47"/>
      <c r="AF310" s="47"/>
      <c r="AG310" s="47"/>
      <c r="AH310" s="47"/>
    </row>
    <row r="311" spans="28:34">
      <c r="AB311" s="47"/>
      <c r="AC311" s="48"/>
      <c r="AD311" s="47"/>
      <c r="AE311" s="47"/>
      <c r="AF311" s="47"/>
      <c r="AG311" s="47"/>
      <c r="AH311" s="47"/>
    </row>
    <row r="312" spans="28:34">
      <c r="AB312" s="47"/>
      <c r="AC312" s="48"/>
      <c r="AD312" s="47"/>
      <c r="AE312" s="47"/>
      <c r="AF312" s="47"/>
      <c r="AG312" s="47"/>
      <c r="AH312" s="47"/>
    </row>
    <row r="313" spans="28:34">
      <c r="AB313" s="47"/>
      <c r="AC313" s="48"/>
      <c r="AD313" s="47"/>
      <c r="AE313" s="47"/>
      <c r="AF313" s="47"/>
      <c r="AG313" s="47"/>
      <c r="AH313" s="47"/>
    </row>
    <row r="314" spans="28:34">
      <c r="AB314" s="47"/>
      <c r="AC314" s="48"/>
      <c r="AD314" s="47"/>
      <c r="AE314" s="47"/>
      <c r="AF314" s="47"/>
      <c r="AG314" s="47"/>
      <c r="AH314" s="47"/>
    </row>
    <row r="315" spans="28:34">
      <c r="AB315" s="47"/>
      <c r="AC315" s="48"/>
      <c r="AD315" s="47"/>
      <c r="AE315" s="47"/>
      <c r="AF315" s="47"/>
      <c r="AG315" s="47"/>
      <c r="AH315" s="47"/>
    </row>
    <row r="316" spans="28:34">
      <c r="AB316" s="47"/>
      <c r="AC316" s="48"/>
      <c r="AD316" s="47"/>
      <c r="AE316" s="47"/>
      <c r="AF316" s="47"/>
      <c r="AG316" s="47"/>
      <c r="AH316" s="47"/>
    </row>
    <row r="317" spans="28:34">
      <c r="AB317" s="47"/>
      <c r="AC317" s="48"/>
      <c r="AD317" s="47"/>
      <c r="AE317" s="47"/>
      <c r="AF317" s="47"/>
      <c r="AG317" s="47"/>
      <c r="AH317" s="47"/>
    </row>
    <row r="318" spans="28:34">
      <c r="AB318" s="47"/>
      <c r="AC318" s="48"/>
      <c r="AD318" s="47"/>
      <c r="AE318" s="47"/>
      <c r="AF318" s="47"/>
      <c r="AG318" s="47"/>
      <c r="AH318" s="47"/>
    </row>
    <row r="319" spans="28:34">
      <c r="AB319" s="47"/>
      <c r="AC319" s="48"/>
      <c r="AD319" s="47"/>
      <c r="AE319" s="47"/>
      <c r="AF319" s="47"/>
      <c r="AG319" s="47"/>
      <c r="AH319" s="47"/>
    </row>
    <row r="320" spans="28:34">
      <c r="AB320" s="47"/>
      <c r="AC320" s="48"/>
      <c r="AD320" s="47"/>
      <c r="AE320" s="47"/>
      <c r="AF320" s="47"/>
      <c r="AG320" s="47"/>
      <c r="AH320" s="47"/>
    </row>
    <row r="321" spans="28:34">
      <c r="AB321" s="47"/>
      <c r="AC321" s="48"/>
      <c r="AD321" s="47"/>
      <c r="AE321" s="47"/>
      <c r="AF321" s="47"/>
      <c r="AG321" s="47"/>
      <c r="AH321" s="47"/>
    </row>
    <row r="322" spans="28:34">
      <c r="AB322" s="47"/>
      <c r="AC322" s="48"/>
      <c r="AD322" s="47"/>
      <c r="AE322" s="47"/>
      <c r="AF322" s="47"/>
      <c r="AG322" s="47"/>
      <c r="AH322" s="47"/>
    </row>
    <row r="323" spans="28:34">
      <c r="AB323" s="47"/>
      <c r="AC323" s="48"/>
      <c r="AD323" s="47"/>
      <c r="AE323" s="47"/>
      <c r="AF323" s="47"/>
      <c r="AG323" s="47"/>
      <c r="AH323" s="47"/>
    </row>
    <row r="324" spans="28:34">
      <c r="AB324" s="47"/>
      <c r="AC324" s="48"/>
      <c r="AD324" s="47"/>
      <c r="AE324" s="47"/>
      <c r="AF324" s="47"/>
      <c r="AG324" s="47"/>
      <c r="AH324" s="47"/>
    </row>
    <row r="325" spans="28:34">
      <c r="AB325" s="47"/>
      <c r="AC325" s="48"/>
      <c r="AD325" s="47"/>
      <c r="AE325" s="47"/>
      <c r="AF325" s="47"/>
      <c r="AG325" s="47"/>
      <c r="AH325" s="47"/>
    </row>
    <row r="326" spans="28:34">
      <c r="AB326" s="47"/>
      <c r="AC326" s="48"/>
      <c r="AD326" s="47"/>
      <c r="AE326" s="47"/>
      <c r="AF326" s="47"/>
      <c r="AG326" s="47"/>
      <c r="AH326" s="47"/>
    </row>
    <row r="327" spans="28:34">
      <c r="AB327" s="47"/>
      <c r="AC327" s="48"/>
      <c r="AD327" s="47"/>
      <c r="AE327" s="47"/>
      <c r="AF327" s="47"/>
      <c r="AG327" s="47"/>
      <c r="AH327" s="47"/>
    </row>
    <row r="328" spans="28:34">
      <c r="AB328" s="47"/>
      <c r="AC328" s="48"/>
      <c r="AD328" s="47"/>
      <c r="AE328" s="47"/>
      <c r="AF328" s="47"/>
      <c r="AG328" s="47"/>
      <c r="AH328" s="47"/>
    </row>
    <row r="329" spans="28:34">
      <c r="AB329" s="47"/>
      <c r="AC329" s="48"/>
      <c r="AD329" s="47"/>
      <c r="AE329" s="47"/>
      <c r="AF329" s="47"/>
      <c r="AG329" s="47"/>
      <c r="AH329" s="47"/>
    </row>
    <row r="330" spans="28:34">
      <c r="AB330" s="47"/>
      <c r="AC330" s="48"/>
      <c r="AD330" s="47"/>
      <c r="AE330" s="47"/>
      <c r="AF330" s="47"/>
      <c r="AG330" s="47"/>
      <c r="AH330" s="47"/>
    </row>
    <row r="331" spans="28:34">
      <c r="AB331" s="47"/>
      <c r="AC331" s="48"/>
      <c r="AD331" s="47"/>
      <c r="AE331" s="47"/>
      <c r="AF331" s="47"/>
      <c r="AG331" s="47"/>
      <c r="AH331" s="47"/>
    </row>
    <row r="332" spans="28:34">
      <c r="AB332" s="47"/>
      <c r="AC332" s="48"/>
      <c r="AD332" s="47"/>
      <c r="AE332" s="47"/>
      <c r="AF332" s="47"/>
      <c r="AG332" s="47"/>
      <c r="AH332" s="47"/>
    </row>
    <row r="333" spans="28:34">
      <c r="AB333" s="47"/>
      <c r="AC333" s="48"/>
      <c r="AD333" s="47"/>
      <c r="AE333" s="47"/>
      <c r="AF333" s="47"/>
      <c r="AG333" s="47"/>
      <c r="AH333" s="47"/>
    </row>
    <row r="334" spans="28:34">
      <c r="AB334" s="47"/>
      <c r="AC334" s="48"/>
      <c r="AD334" s="47"/>
      <c r="AE334" s="47"/>
      <c r="AF334" s="47"/>
      <c r="AG334" s="47"/>
      <c r="AH334" s="47"/>
    </row>
    <row r="335" spans="28:34">
      <c r="AB335" s="47"/>
      <c r="AC335" s="48"/>
      <c r="AD335" s="47"/>
      <c r="AE335" s="47"/>
      <c r="AF335" s="47"/>
      <c r="AG335" s="47"/>
      <c r="AH335" s="47"/>
    </row>
    <row r="336" spans="28:34">
      <c r="AB336" s="47"/>
      <c r="AC336" s="48"/>
      <c r="AD336" s="47"/>
      <c r="AE336" s="47"/>
      <c r="AF336" s="47"/>
      <c r="AG336" s="47"/>
      <c r="AH336" s="47"/>
    </row>
    <row r="337" spans="28:34">
      <c r="AB337" s="47"/>
      <c r="AC337" s="48"/>
      <c r="AD337" s="47"/>
      <c r="AE337" s="47"/>
      <c r="AF337" s="47"/>
      <c r="AG337" s="47"/>
      <c r="AH337" s="47"/>
    </row>
    <row r="338" spans="28:34">
      <c r="AB338" s="47"/>
      <c r="AC338" s="48"/>
      <c r="AD338" s="47"/>
      <c r="AE338" s="47"/>
      <c r="AF338" s="47"/>
      <c r="AG338" s="47"/>
      <c r="AH338" s="47"/>
    </row>
    <row r="339" spans="28:34">
      <c r="AB339" s="47"/>
      <c r="AC339" s="48"/>
      <c r="AD339" s="47"/>
      <c r="AE339" s="47"/>
      <c r="AF339" s="47"/>
      <c r="AG339" s="47"/>
      <c r="AH339" s="47"/>
    </row>
    <row r="340" spans="28:34">
      <c r="AB340" s="47"/>
      <c r="AC340" s="48"/>
      <c r="AD340" s="47"/>
      <c r="AE340" s="47"/>
      <c r="AF340" s="47"/>
      <c r="AG340" s="47"/>
      <c r="AH340" s="47"/>
    </row>
    <row r="341" spans="28:34">
      <c r="AB341" s="47"/>
      <c r="AC341" s="48"/>
      <c r="AD341" s="47"/>
      <c r="AE341" s="47"/>
      <c r="AF341" s="47"/>
      <c r="AG341" s="47"/>
      <c r="AH341" s="47"/>
    </row>
    <row r="342" spans="28:34">
      <c r="AB342" s="47"/>
      <c r="AC342" s="48"/>
      <c r="AD342" s="47"/>
      <c r="AE342" s="47"/>
      <c r="AF342" s="47"/>
      <c r="AG342" s="47"/>
      <c r="AH342" s="47"/>
    </row>
    <row r="343" spans="28:34">
      <c r="AB343" s="47"/>
      <c r="AC343" s="48"/>
      <c r="AD343" s="47"/>
      <c r="AE343" s="47"/>
      <c r="AF343" s="47"/>
      <c r="AG343" s="47"/>
      <c r="AH343" s="47"/>
    </row>
    <row r="344" spans="28:34">
      <c r="AB344" s="47"/>
      <c r="AC344" s="48"/>
      <c r="AD344" s="47"/>
      <c r="AE344" s="47"/>
      <c r="AF344" s="47"/>
      <c r="AG344" s="47"/>
      <c r="AH344" s="47"/>
    </row>
    <row r="345" spans="28:34">
      <c r="AB345" s="47"/>
      <c r="AC345" s="48"/>
      <c r="AD345" s="47"/>
      <c r="AE345" s="47"/>
      <c r="AF345" s="47"/>
      <c r="AG345" s="47"/>
      <c r="AH345" s="47"/>
    </row>
    <row r="346" spans="28:34">
      <c r="AB346" s="47"/>
      <c r="AC346" s="48"/>
      <c r="AD346" s="47"/>
      <c r="AE346" s="47"/>
      <c r="AF346" s="47"/>
      <c r="AG346" s="47"/>
      <c r="AH346" s="47"/>
    </row>
    <row r="347" spans="28:34">
      <c r="AB347" s="47"/>
      <c r="AC347" s="48"/>
      <c r="AD347" s="47"/>
      <c r="AE347" s="47"/>
      <c r="AF347" s="47"/>
      <c r="AG347" s="47"/>
      <c r="AH347" s="47"/>
    </row>
    <row r="348" spans="28:34">
      <c r="AB348" s="47"/>
      <c r="AC348" s="48"/>
      <c r="AD348" s="47"/>
      <c r="AE348" s="47"/>
      <c r="AF348" s="47"/>
      <c r="AG348" s="47"/>
      <c r="AH348" s="47"/>
    </row>
    <row r="349" spans="28:34">
      <c r="AB349" s="47"/>
      <c r="AC349" s="48"/>
      <c r="AD349" s="47"/>
      <c r="AE349" s="47"/>
      <c r="AF349" s="47"/>
      <c r="AG349" s="47"/>
      <c r="AH349" s="47"/>
    </row>
    <row r="350" spans="28:34">
      <c r="AB350" s="47"/>
      <c r="AC350" s="48"/>
      <c r="AD350" s="47"/>
      <c r="AE350" s="47"/>
      <c r="AF350" s="47"/>
      <c r="AG350" s="47"/>
      <c r="AH350" s="47"/>
    </row>
    <row r="351" spans="28:34">
      <c r="AB351" s="47"/>
      <c r="AC351" s="48"/>
      <c r="AD351" s="47"/>
      <c r="AE351" s="47"/>
      <c r="AF351" s="47"/>
      <c r="AG351" s="47"/>
      <c r="AH351" s="47"/>
    </row>
    <row r="352" spans="28:34">
      <c r="AB352" s="47"/>
      <c r="AC352" s="48"/>
      <c r="AD352" s="47"/>
      <c r="AE352" s="47"/>
      <c r="AF352" s="47"/>
      <c r="AG352" s="47"/>
      <c r="AH352" s="47"/>
    </row>
    <row r="353" spans="28:34">
      <c r="AB353" s="47"/>
      <c r="AC353" s="48"/>
      <c r="AD353" s="47"/>
      <c r="AE353" s="47"/>
      <c r="AF353" s="47"/>
      <c r="AG353" s="47"/>
      <c r="AH353" s="47"/>
    </row>
    <row r="354" spans="28:34">
      <c r="AB354" s="47"/>
      <c r="AC354" s="48"/>
      <c r="AD354" s="47"/>
      <c r="AE354" s="47"/>
      <c r="AF354" s="47"/>
      <c r="AG354" s="47"/>
      <c r="AH354" s="47"/>
    </row>
    <row r="355" spans="28:34">
      <c r="AB355" s="47"/>
      <c r="AC355" s="48"/>
      <c r="AD355" s="47"/>
      <c r="AE355" s="47"/>
      <c r="AF355" s="47"/>
      <c r="AG355" s="47"/>
      <c r="AH355" s="47"/>
    </row>
    <row r="356" spans="28:34">
      <c r="AB356" s="47"/>
      <c r="AC356" s="48"/>
      <c r="AD356" s="47"/>
      <c r="AE356" s="47"/>
      <c r="AF356" s="47"/>
      <c r="AG356" s="47"/>
      <c r="AH356" s="47"/>
    </row>
    <row r="357" spans="28:34">
      <c r="AB357" s="47"/>
      <c r="AC357" s="48"/>
      <c r="AD357" s="47"/>
      <c r="AE357" s="47"/>
      <c r="AF357" s="47"/>
      <c r="AG357" s="47"/>
      <c r="AH357" s="47"/>
    </row>
    <row r="358" spans="28:34">
      <c r="AB358" s="47"/>
      <c r="AC358" s="48"/>
      <c r="AD358" s="47"/>
      <c r="AE358" s="47"/>
      <c r="AF358" s="47"/>
      <c r="AG358" s="47"/>
      <c r="AH358" s="47"/>
    </row>
    <row r="359" spans="28:34">
      <c r="AB359" s="47"/>
      <c r="AC359" s="48"/>
      <c r="AD359" s="47"/>
      <c r="AE359" s="47"/>
      <c r="AF359" s="47"/>
      <c r="AG359" s="47"/>
      <c r="AH359" s="47"/>
    </row>
    <row r="360" spans="28:34">
      <c r="AB360" s="47"/>
      <c r="AC360" s="48"/>
      <c r="AD360" s="47"/>
      <c r="AE360" s="47"/>
      <c r="AF360" s="47"/>
      <c r="AG360" s="47"/>
      <c r="AH360" s="47"/>
    </row>
    <row r="361" spans="28:34">
      <c r="AB361" s="47"/>
      <c r="AC361" s="48"/>
      <c r="AD361" s="47"/>
      <c r="AE361" s="47"/>
      <c r="AF361" s="47"/>
      <c r="AG361" s="47"/>
      <c r="AH361" s="47"/>
    </row>
    <row r="362" spans="28:34">
      <c r="AB362" s="47"/>
      <c r="AC362" s="48"/>
      <c r="AD362" s="47"/>
      <c r="AE362" s="47"/>
      <c r="AF362" s="47"/>
      <c r="AG362" s="47"/>
      <c r="AH362" s="47"/>
    </row>
    <row r="363" spans="28:34">
      <c r="AB363" s="47"/>
      <c r="AC363" s="48"/>
      <c r="AD363" s="47"/>
      <c r="AE363" s="47"/>
      <c r="AF363" s="47"/>
      <c r="AG363" s="47"/>
      <c r="AH363" s="47"/>
    </row>
    <row r="364" spans="28:34">
      <c r="AB364" s="47"/>
      <c r="AC364" s="48"/>
      <c r="AD364" s="47"/>
      <c r="AE364" s="47"/>
      <c r="AF364" s="47"/>
      <c r="AG364" s="47"/>
      <c r="AH364" s="47"/>
    </row>
    <row r="365" spans="28:34">
      <c r="AB365" s="47"/>
      <c r="AC365" s="48"/>
      <c r="AD365" s="47"/>
      <c r="AE365" s="47"/>
      <c r="AF365" s="47"/>
      <c r="AG365" s="47"/>
      <c r="AH365" s="47"/>
    </row>
    <row r="366" spans="28:34">
      <c r="AB366" s="47"/>
      <c r="AC366" s="48"/>
      <c r="AD366" s="47"/>
      <c r="AE366" s="47"/>
      <c r="AF366" s="47"/>
      <c r="AG366" s="47"/>
      <c r="AH366" s="47"/>
    </row>
    <row r="367" spans="28:34">
      <c r="AB367" s="47"/>
      <c r="AC367" s="48"/>
      <c r="AD367" s="47"/>
      <c r="AE367" s="47"/>
      <c r="AF367" s="47"/>
      <c r="AG367" s="47"/>
      <c r="AH367" s="47"/>
    </row>
    <row r="368" spans="28:34">
      <c r="AB368" s="47"/>
      <c r="AC368" s="48"/>
      <c r="AD368" s="47"/>
      <c r="AE368" s="47"/>
      <c r="AF368" s="47"/>
      <c r="AG368" s="47"/>
      <c r="AH368" s="47"/>
    </row>
    <row r="369" spans="28:34">
      <c r="AB369" s="47"/>
      <c r="AC369" s="48"/>
      <c r="AD369" s="47"/>
      <c r="AE369" s="47"/>
      <c r="AF369" s="47"/>
      <c r="AG369" s="47"/>
      <c r="AH369" s="47"/>
    </row>
    <row r="370" spans="28:34">
      <c r="AB370" s="47"/>
      <c r="AC370" s="48"/>
      <c r="AD370" s="47"/>
      <c r="AE370" s="47"/>
      <c r="AF370" s="47"/>
      <c r="AG370" s="47"/>
      <c r="AH370" s="47"/>
    </row>
    <row r="371" spans="28:34">
      <c r="AB371" s="47"/>
      <c r="AC371" s="48"/>
      <c r="AD371" s="47"/>
      <c r="AE371" s="47"/>
      <c r="AF371" s="47"/>
      <c r="AG371" s="47"/>
      <c r="AH371" s="47"/>
    </row>
    <row r="372" spans="28:34">
      <c r="AB372" s="47"/>
      <c r="AC372" s="48"/>
      <c r="AD372" s="47"/>
      <c r="AE372" s="47"/>
      <c r="AF372" s="47"/>
      <c r="AG372" s="47"/>
      <c r="AH372" s="47"/>
    </row>
    <row r="373" spans="28:34">
      <c r="AB373" s="47"/>
      <c r="AC373" s="48"/>
      <c r="AD373" s="47"/>
      <c r="AE373" s="47"/>
      <c r="AF373" s="47"/>
      <c r="AG373" s="47"/>
      <c r="AH373" s="47"/>
    </row>
    <row r="374" spans="28:34">
      <c r="AB374" s="47"/>
      <c r="AC374" s="48"/>
      <c r="AD374" s="47"/>
      <c r="AE374" s="47"/>
      <c r="AF374" s="47"/>
      <c r="AG374" s="47"/>
      <c r="AH374" s="47"/>
    </row>
    <row r="375" spans="28:34">
      <c r="AB375" s="47"/>
      <c r="AC375" s="48"/>
      <c r="AD375" s="47"/>
      <c r="AE375" s="47"/>
      <c r="AF375" s="47"/>
      <c r="AG375" s="47"/>
      <c r="AH375" s="47"/>
    </row>
    <row r="376" spans="28:34">
      <c r="AB376" s="47"/>
      <c r="AC376" s="48"/>
      <c r="AD376" s="47"/>
      <c r="AE376" s="47"/>
      <c r="AF376" s="47"/>
      <c r="AG376" s="47"/>
      <c r="AH376" s="47"/>
    </row>
    <row r="377" spans="28:34">
      <c r="AB377" s="47"/>
      <c r="AC377" s="48"/>
      <c r="AD377" s="47"/>
      <c r="AE377" s="47"/>
      <c r="AF377" s="47"/>
      <c r="AG377" s="47"/>
      <c r="AH377" s="47"/>
    </row>
    <row r="378" spans="28:34">
      <c r="AB378" s="47"/>
      <c r="AC378" s="48"/>
      <c r="AD378" s="47"/>
      <c r="AE378" s="47"/>
      <c r="AF378" s="47"/>
      <c r="AG378" s="47"/>
      <c r="AH378" s="47"/>
    </row>
    <row r="379" spans="28:34">
      <c r="AB379" s="47"/>
      <c r="AC379" s="48"/>
      <c r="AD379" s="47"/>
      <c r="AE379" s="47"/>
      <c r="AF379" s="47"/>
      <c r="AG379" s="47"/>
      <c r="AH379" s="47"/>
    </row>
    <row r="380" spans="28:34">
      <c r="AB380" s="47"/>
      <c r="AC380" s="48"/>
      <c r="AD380" s="47"/>
      <c r="AE380" s="47"/>
      <c r="AF380" s="47"/>
      <c r="AG380" s="47"/>
      <c r="AH380" s="47"/>
    </row>
    <row r="381" spans="28:34">
      <c r="AB381" s="47"/>
      <c r="AC381" s="48"/>
      <c r="AD381" s="47"/>
      <c r="AE381" s="47"/>
      <c r="AF381" s="47"/>
      <c r="AG381" s="47"/>
      <c r="AH381" s="47"/>
    </row>
    <row r="382" spans="28:34">
      <c r="AB382" s="47"/>
      <c r="AC382" s="48"/>
      <c r="AD382" s="47"/>
      <c r="AE382" s="47"/>
      <c r="AF382" s="47"/>
      <c r="AG382" s="47"/>
      <c r="AH382" s="47"/>
    </row>
    <row r="383" spans="28:34">
      <c r="AB383" s="47"/>
      <c r="AC383" s="48"/>
      <c r="AD383" s="47"/>
      <c r="AE383" s="47"/>
      <c r="AF383" s="47"/>
      <c r="AG383" s="47"/>
      <c r="AH383" s="47"/>
    </row>
    <row r="384" spans="28:34">
      <c r="AB384" s="47"/>
      <c r="AC384" s="48"/>
      <c r="AD384" s="47"/>
      <c r="AE384" s="47"/>
      <c r="AF384" s="47"/>
      <c r="AG384" s="47"/>
      <c r="AH384" s="47"/>
    </row>
    <row r="385" spans="28:34">
      <c r="AB385" s="47"/>
      <c r="AC385" s="48"/>
      <c r="AD385" s="47"/>
      <c r="AE385" s="47"/>
      <c r="AF385" s="47"/>
      <c r="AG385" s="47"/>
      <c r="AH385" s="47"/>
    </row>
    <row r="386" spans="28:34">
      <c r="AB386" s="47"/>
      <c r="AC386" s="48"/>
      <c r="AD386" s="47"/>
      <c r="AE386" s="47"/>
      <c r="AF386" s="47"/>
      <c r="AG386" s="47"/>
      <c r="AH386" s="47"/>
    </row>
    <row r="387" spans="28:34">
      <c r="AB387" s="47"/>
      <c r="AC387" s="48"/>
      <c r="AD387" s="47"/>
      <c r="AE387" s="47"/>
      <c r="AF387" s="47"/>
      <c r="AG387" s="47"/>
      <c r="AH387" s="47"/>
    </row>
    <row r="388" spans="28:34">
      <c r="AB388" s="47"/>
      <c r="AC388" s="48"/>
      <c r="AD388" s="47"/>
      <c r="AE388" s="47"/>
      <c r="AF388" s="47"/>
      <c r="AG388" s="47"/>
      <c r="AH388" s="47"/>
    </row>
    <row r="389" spans="28:34">
      <c r="AB389" s="47"/>
      <c r="AC389" s="48"/>
      <c r="AD389" s="47"/>
      <c r="AE389" s="47"/>
      <c r="AF389" s="47"/>
      <c r="AG389" s="47"/>
      <c r="AH389" s="47"/>
    </row>
    <row r="390" spans="28:34">
      <c r="AB390" s="47"/>
      <c r="AC390" s="48"/>
      <c r="AD390" s="47"/>
      <c r="AE390" s="47"/>
      <c r="AF390" s="47"/>
      <c r="AG390" s="47"/>
      <c r="AH390" s="47"/>
    </row>
    <row r="391" spans="28:34">
      <c r="AB391" s="47"/>
      <c r="AC391" s="48"/>
      <c r="AD391" s="47"/>
      <c r="AE391" s="47"/>
      <c r="AF391" s="47"/>
      <c r="AG391" s="47"/>
      <c r="AH391" s="47"/>
    </row>
    <row r="392" spans="28:34">
      <c r="AB392" s="47"/>
      <c r="AC392" s="48"/>
      <c r="AD392" s="47"/>
      <c r="AE392" s="47"/>
      <c r="AF392" s="47"/>
      <c r="AG392" s="47"/>
      <c r="AH392" s="47"/>
    </row>
    <row r="393" spans="28:34">
      <c r="AB393" s="47"/>
      <c r="AC393" s="48"/>
      <c r="AD393" s="47"/>
      <c r="AE393" s="47"/>
      <c r="AF393" s="47"/>
      <c r="AG393" s="47"/>
      <c r="AH393" s="47"/>
    </row>
    <row r="394" spans="28:34">
      <c r="AB394" s="47"/>
      <c r="AC394" s="48"/>
      <c r="AD394" s="47"/>
      <c r="AE394" s="47"/>
      <c r="AF394" s="47"/>
      <c r="AG394" s="47"/>
      <c r="AH394" s="47"/>
    </row>
    <row r="395" spans="28:34">
      <c r="AB395" s="47"/>
      <c r="AC395" s="48"/>
      <c r="AD395" s="47"/>
      <c r="AE395" s="47"/>
      <c r="AF395" s="47"/>
      <c r="AG395" s="47"/>
      <c r="AH395" s="47"/>
    </row>
    <row r="396" spans="28:34">
      <c r="AB396" s="47"/>
      <c r="AC396" s="48"/>
      <c r="AD396" s="47"/>
      <c r="AE396" s="47"/>
      <c r="AF396" s="47"/>
      <c r="AG396" s="47"/>
      <c r="AH396" s="47"/>
    </row>
    <row r="397" spans="28:34">
      <c r="AB397" s="47"/>
      <c r="AC397" s="48"/>
      <c r="AD397" s="47"/>
      <c r="AE397" s="47"/>
      <c r="AF397" s="47"/>
      <c r="AG397" s="47"/>
      <c r="AH397" s="47"/>
    </row>
    <row r="398" spans="28:34">
      <c r="AB398" s="47"/>
      <c r="AC398" s="48"/>
      <c r="AD398" s="47"/>
      <c r="AE398" s="47"/>
      <c r="AF398" s="47"/>
      <c r="AG398" s="47"/>
      <c r="AH398" s="47"/>
    </row>
    <row r="399" spans="28:34">
      <c r="AB399" s="47"/>
      <c r="AC399" s="48"/>
      <c r="AD399" s="47"/>
      <c r="AE399" s="47"/>
      <c r="AF399" s="47"/>
      <c r="AG399" s="47"/>
      <c r="AH399" s="47"/>
    </row>
    <row r="400" spans="28:34">
      <c r="AB400" s="47"/>
      <c r="AC400" s="48"/>
      <c r="AD400" s="47"/>
      <c r="AE400" s="47"/>
      <c r="AF400" s="47"/>
      <c r="AG400" s="47"/>
      <c r="AH400" s="47"/>
    </row>
    <row r="401" spans="28:34">
      <c r="AB401" s="47"/>
      <c r="AC401" s="48"/>
      <c r="AD401" s="47"/>
      <c r="AE401" s="47"/>
      <c r="AF401" s="47"/>
      <c r="AG401" s="47"/>
      <c r="AH401" s="47"/>
    </row>
    <row r="402" spans="28:34">
      <c r="AB402" s="47"/>
      <c r="AC402" s="48"/>
      <c r="AD402" s="47"/>
      <c r="AE402" s="47"/>
      <c r="AF402" s="47"/>
      <c r="AG402" s="47"/>
      <c r="AH402" s="47"/>
    </row>
    <row r="403" spans="28:34">
      <c r="AB403" s="47"/>
      <c r="AC403" s="48"/>
      <c r="AD403" s="47"/>
      <c r="AE403" s="47"/>
      <c r="AF403" s="47"/>
      <c r="AG403" s="47"/>
      <c r="AH403" s="47"/>
    </row>
    <row r="404" spans="28:34">
      <c r="AB404" s="47"/>
      <c r="AC404" s="48"/>
      <c r="AD404" s="47"/>
      <c r="AE404" s="47"/>
      <c r="AF404" s="47"/>
      <c r="AG404" s="47"/>
      <c r="AH404" s="47"/>
    </row>
    <row r="405" spans="28:34">
      <c r="AB405" s="47"/>
      <c r="AC405" s="48"/>
      <c r="AD405" s="47"/>
      <c r="AE405" s="47"/>
      <c r="AF405" s="47"/>
      <c r="AG405" s="47"/>
      <c r="AH405" s="47"/>
    </row>
    <row r="406" spans="28:34">
      <c r="AB406" s="47"/>
      <c r="AC406" s="48"/>
      <c r="AD406" s="47"/>
      <c r="AE406" s="47"/>
      <c r="AF406" s="47"/>
      <c r="AG406" s="47"/>
      <c r="AH406" s="47"/>
    </row>
    <row r="407" spans="28:34">
      <c r="AB407" s="47"/>
      <c r="AC407" s="48"/>
      <c r="AD407" s="47"/>
      <c r="AE407" s="47"/>
      <c r="AF407" s="47"/>
      <c r="AG407" s="47"/>
      <c r="AH407" s="47"/>
    </row>
    <row r="408" spans="28:34">
      <c r="AB408" s="47"/>
      <c r="AC408" s="48"/>
      <c r="AD408" s="47"/>
      <c r="AE408" s="47"/>
      <c r="AF408" s="47"/>
      <c r="AG408" s="47"/>
      <c r="AH408" s="47"/>
    </row>
    <row r="409" spans="28:34">
      <c r="AB409" s="47"/>
      <c r="AC409" s="48"/>
      <c r="AD409" s="47"/>
      <c r="AE409" s="47"/>
      <c r="AF409" s="47"/>
      <c r="AG409" s="47"/>
      <c r="AH409" s="47"/>
    </row>
    <row r="410" spans="28:34">
      <c r="AB410" s="47"/>
      <c r="AC410" s="48"/>
      <c r="AD410" s="47"/>
      <c r="AE410" s="47"/>
      <c r="AF410" s="47"/>
      <c r="AG410" s="47"/>
      <c r="AH410" s="47"/>
    </row>
    <row r="411" spans="28:34">
      <c r="AB411" s="47"/>
      <c r="AC411" s="48"/>
      <c r="AD411" s="47"/>
      <c r="AE411" s="47"/>
      <c r="AF411" s="47"/>
      <c r="AG411" s="47"/>
      <c r="AH411" s="47"/>
    </row>
    <row r="412" spans="28:34">
      <c r="AB412" s="47"/>
      <c r="AC412" s="48"/>
      <c r="AD412" s="47"/>
      <c r="AE412" s="47"/>
      <c r="AF412" s="47"/>
      <c r="AG412" s="47"/>
      <c r="AH412" s="47"/>
    </row>
    <row r="413" spans="28:34">
      <c r="AB413" s="47"/>
      <c r="AC413" s="48"/>
      <c r="AD413" s="47"/>
      <c r="AE413" s="47"/>
      <c r="AF413" s="47"/>
      <c r="AG413" s="47"/>
      <c r="AH413" s="47"/>
    </row>
    <row r="414" spans="28:34">
      <c r="AB414" s="47"/>
      <c r="AC414" s="48"/>
      <c r="AD414" s="47"/>
      <c r="AE414" s="47"/>
      <c r="AF414" s="47"/>
      <c r="AG414" s="47"/>
      <c r="AH414" s="47"/>
    </row>
    <row r="415" spans="28:34">
      <c r="AB415" s="47"/>
      <c r="AC415" s="48"/>
      <c r="AD415" s="47"/>
      <c r="AE415" s="47"/>
      <c r="AF415" s="47"/>
      <c r="AG415" s="47"/>
      <c r="AH415" s="47"/>
    </row>
    <row r="416" spans="28:34">
      <c r="AB416" s="47"/>
      <c r="AC416" s="48"/>
      <c r="AD416" s="47"/>
      <c r="AE416" s="47"/>
      <c r="AF416" s="47"/>
      <c r="AG416" s="47"/>
      <c r="AH416" s="47"/>
    </row>
    <row r="417" spans="28:34">
      <c r="AB417" s="47"/>
      <c r="AC417" s="48"/>
      <c r="AD417" s="47"/>
      <c r="AE417" s="47"/>
      <c r="AF417" s="47"/>
      <c r="AG417" s="47"/>
      <c r="AH417" s="47"/>
    </row>
    <row r="418" spans="28:34">
      <c r="AB418" s="47"/>
      <c r="AC418" s="48"/>
      <c r="AD418" s="47"/>
      <c r="AE418" s="47"/>
      <c r="AF418" s="47"/>
      <c r="AG418" s="47"/>
      <c r="AH418" s="47"/>
    </row>
    <row r="419" spans="28:34">
      <c r="AB419" s="47"/>
      <c r="AC419" s="48"/>
      <c r="AD419" s="47"/>
      <c r="AE419" s="47"/>
      <c r="AF419" s="47"/>
      <c r="AG419" s="47"/>
      <c r="AH419" s="47"/>
    </row>
    <row r="420" spans="28:34">
      <c r="AB420" s="47"/>
      <c r="AC420" s="48"/>
      <c r="AD420" s="47"/>
      <c r="AE420" s="47"/>
      <c r="AF420" s="47"/>
      <c r="AG420" s="47"/>
      <c r="AH420" s="47"/>
    </row>
    <row r="421" spans="28:34">
      <c r="AB421" s="47"/>
      <c r="AC421" s="48"/>
      <c r="AD421" s="47"/>
      <c r="AE421" s="47"/>
      <c r="AF421" s="47"/>
      <c r="AG421" s="47"/>
      <c r="AH421" s="47"/>
    </row>
    <row r="422" spans="28:34">
      <c r="AB422" s="47"/>
      <c r="AC422" s="48"/>
      <c r="AD422" s="47"/>
      <c r="AE422" s="47"/>
      <c r="AF422" s="47"/>
      <c r="AG422" s="47"/>
      <c r="AH422" s="47"/>
    </row>
    <row r="423" spans="28:34">
      <c r="AB423" s="47"/>
      <c r="AC423" s="48"/>
      <c r="AD423" s="47"/>
      <c r="AE423" s="47"/>
      <c r="AF423" s="47"/>
      <c r="AG423" s="47"/>
      <c r="AH423" s="47"/>
    </row>
    <row r="424" spans="28:34">
      <c r="AB424" s="47"/>
      <c r="AC424" s="48"/>
      <c r="AD424" s="47"/>
      <c r="AE424" s="47"/>
      <c r="AF424" s="47"/>
      <c r="AG424" s="47"/>
      <c r="AH424" s="47"/>
    </row>
    <row r="425" spans="28:34">
      <c r="AB425" s="47"/>
      <c r="AC425" s="48"/>
      <c r="AD425" s="47"/>
      <c r="AE425" s="47"/>
      <c r="AF425" s="47"/>
      <c r="AG425" s="47"/>
      <c r="AH425" s="47"/>
    </row>
    <row r="426" spans="28:34">
      <c r="AB426" s="47"/>
      <c r="AC426" s="48"/>
      <c r="AD426" s="47"/>
      <c r="AE426" s="47"/>
      <c r="AF426" s="47"/>
      <c r="AG426" s="47"/>
      <c r="AH426" s="47"/>
    </row>
    <row r="427" spans="28:34">
      <c r="AB427" s="47"/>
      <c r="AC427" s="48"/>
      <c r="AD427" s="47"/>
      <c r="AE427" s="47"/>
      <c r="AF427" s="47"/>
      <c r="AG427" s="47"/>
      <c r="AH427" s="47"/>
    </row>
    <row r="428" spans="28:34">
      <c r="AB428" s="47"/>
      <c r="AC428" s="48"/>
      <c r="AD428" s="47"/>
      <c r="AE428" s="47"/>
      <c r="AF428" s="47"/>
      <c r="AG428" s="47"/>
      <c r="AH428" s="47"/>
    </row>
    <row r="429" spans="28:34">
      <c r="AB429" s="47"/>
      <c r="AC429" s="48"/>
      <c r="AD429" s="47"/>
      <c r="AE429" s="47"/>
      <c r="AF429" s="47"/>
      <c r="AG429" s="47"/>
      <c r="AH429" s="47"/>
    </row>
    <row r="430" spans="28:34">
      <c r="AB430" s="47"/>
      <c r="AC430" s="48"/>
      <c r="AD430" s="47"/>
      <c r="AE430" s="47"/>
      <c r="AF430" s="47"/>
      <c r="AG430" s="47"/>
      <c r="AH430" s="47"/>
    </row>
    <row r="431" spans="28:34">
      <c r="AB431" s="47"/>
      <c r="AC431" s="48"/>
      <c r="AD431" s="47"/>
      <c r="AE431" s="47"/>
      <c r="AF431" s="47"/>
      <c r="AG431" s="47"/>
      <c r="AH431" s="47"/>
    </row>
    <row r="432" spans="28:34">
      <c r="AB432" s="47"/>
      <c r="AC432" s="48"/>
      <c r="AD432" s="47"/>
      <c r="AE432" s="47"/>
      <c r="AF432" s="47"/>
      <c r="AG432" s="47"/>
      <c r="AH432" s="47"/>
    </row>
    <row r="433" spans="28:34">
      <c r="AB433" s="47"/>
      <c r="AC433" s="48"/>
      <c r="AD433" s="47"/>
      <c r="AE433" s="47"/>
      <c r="AF433" s="47"/>
      <c r="AG433" s="47"/>
      <c r="AH433" s="47"/>
    </row>
    <row r="434" spans="28:34">
      <c r="AB434" s="47"/>
      <c r="AC434" s="48"/>
      <c r="AD434" s="47"/>
      <c r="AE434" s="47"/>
      <c r="AF434" s="47"/>
      <c r="AG434" s="47"/>
      <c r="AH434" s="47"/>
    </row>
    <row r="435" spans="28:34">
      <c r="AB435" s="47"/>
      <c r="AC435" s="48"/>
      <c r="AD435" s="47"/>
      <c r="AE435" s="47"/>
      <c r="AF435" s="47"/>
      <c r="AG435" s="47"/>
      <c r="AH435" s="47"/>
    </row>
    <row r="436" spans="28:34">
      <c r="AB436" s="47"/>
      <c r="AC436" s="48"/>
      <c r="AD436" s="47"/>
      <c r="AE436" s="47"/>
      <c r="AF436" s="47"/>
      <c r="AG436" s="47"/>
      <c r="AH436" s="47"/>
    </row>
    <row r="437" spans="28:34">
      <c r="AB437" s="47"/>
      <c r="AC437" s="48"/>
      <c r="AD437" s="47"/>
      <c r="AE437" s="47"/>
      <c r="AF437" s="47"/>
      <c r="AG437" s="47"/>
      <c r="AH437" s="47"/>
    </row>
    <row r="438" spans="28:34">
      <c r="AB438" s="47"/>
      <c r="AC438" s="48"/>
      <c r="AD438" s="47"/>
      <c r="AE438" s="47"/>
      <c r="AF438" s="47"/>
      <c r="AG438" s="47"/>
      <c r="AH438" s="47"/>
    </row>
    <row r="439" spans="28:34">
      <c r="AB439" s="47"/>
      <c r="AC439" s="48"/>
      <c r="AD439" s="47"/>
      <c r="AE439" s="47"/>
      <c r="AF439" s="47"/>
      <c r="AG439" s="47"/>
      <c r="AH439" s="47"/>
    </row>
    <row r="440" spans="28:34">
      <c r="AB440" s="47"/>
      <c r="AC440" s="48"/>
      <c r="AD440" s="47"/>
      <c r="AE440" s="47"/>
      <c r="AF440" s="47"/>
      <c r="AG440" s="47"/>
      <c r="AH440" s="47"/>
    </row>
    <row r="441" spans="28:34">
      <c r="AB441" s="47"/>
      <c r="AC441" s="48"/>
      <c r="AD441" s="47"/>
      <c r="AE441" s="47"/>
      <c r="AF441" s="47"/>
      <c r="AG441" s="47"/>
      <c r="AH441" s="47"/>
    </row>
    <row r="442" spans="28:34">
      <c r="AB442" s="47"/>
      <c r="AC442" s="48"/>
      <c r="AD442" s="47"/>
      <c r="AE442" s="47"/>
      <c r="AF442" s="47"/>
      <c r="AG442" s="47"/>
      <c r="AH442" s="47"/>
    </row>
    <row r="443" spans="28:34">
      <c r="AB443" s="47"/>
      <c r="AC443" s="48"/>
      <c r="AD443" s="47"/>
      <c r="AE443" s="47"/>
      <c r="AF443" s="47"/>
      <c r="AG443" s="47"/>
      <c r="AH443" s="47"/>
    </row>
    <row r="444" spans="28:34">
      <c r="AB444" s="47"/>
      <c r="AC444" s="48"/>
      <c r="AD444" s="47"/>
      <c r="AE444" s="47"/>
      <c r="AF444" s="47"/>
      <c r="AG444" s="47"/>
      <c r="AH444" s="47"/>
    </row>
    <row r="445" spans="28:34">
      <c r="AB445" s="47"/>
      <c r="AC445" s="48"/>
      <c r="AD445" s="47"/>
      <c r="AE445" s="47"/>
      <c r="AF445" s="47"/>
      <c r="AG445" s="47"/>
      <c r="AH445" s="47"/>
    </row>
    <row r="446" spans="28:34">
      <c r="AB446" s="47"/>
      <c r="AC446" s="48"/>
      <c r="AD446" s="47"/>
      <c r="AE446" s="47"/>
      <c r="AF446" s="47"/>
      <c r="AG446" s="47"/>
      <c r="AH446" s="47"/>
    </row>
    <row r="447" spans="28:34">
      <c r="AB447" s="47"/>
      <c r="AC447" s="48"/>
      <c r="AD447" s="47"/>
      <c r="AE447" s="47"/>
      <c r="AF447" s="47"/>
      <c r="AG447" s="47"/>
      <c r="AH447" s="47"/>
    </row>
    <row r="448" spans="28:34">
      <c r="AB448" s="47"/>
      <c r="AC448" s="48"/>
      <c r="AD448" s="47"/>
      <c r="AE448" s="47"/>
      <c r="AF448" s="47"/>
      <c r="AG448" s="47"/>
      <c r="AH448" s="47"/>
    </row>
    <row r="449" spans="28:34">
      <c r="AB449" s="47"/>
      <c r="AC449" s="48"/>
      <c r="AD449" s="47"/>
      <c r="AE449" s="47"/>
      <c r="AF449" s="47"/>
      <c r="AG449" s="47"/>
      <c r="AH449" s="47"/>
    </row>
    <row r="450" spans="28:34">
      <c r="AB450" s="47"/>
      <c r="AC450" s="48"/>
      <c r="AD450" s="47"/>
      <c r="AE450" s="47"/>
      <c r="AF450" s="47"/>
      <c r="AG450" s="47"/>
      <c r="AH450" s="47"/>
    </row>
    <row r="451" spans="28:34">
      <c r="AB451" s="47"/>
      <c r="AC451" s="48"/>
      <c r="AD451" s="47"/>
      <c r="AE451" s="47"/>
      <c r="AF451" s="47"/>
      <c r="AG451" s="47"/>
      <c r="AH451" s="47"/>
    </row>
    <row r="452" spans="28:34">
      <c r="AB452" s="47"/>
      <c r="AC452" s="48"/>
      <c r="AD452" s="47"/>
      <c r="AE452" s="47"/>
      <c r="AF452" s="47"/>
      <c r="AG452" s="47"/>
      <c r="AH452" s="47"/>
    </row>
    <row r="453" spans="28:34">
      <c r="AB453" s="47"/>
      <c r="AC453" s="48"/>
      <c r="AD453" s="47"/>
      <c r="AE453" s="47"/>
      <c r="AF453" s="47"/>
      <c r="AG453" s="47"/>
      <c r="AH453" s="47"/>
    </row>
    <row r="454" spans="28:34">
      <c r="AB454" s="47"/>
      <c r="AC454" s="48"/>
      <c r="AD454" s="47"/>
      <c r="AE454" s="47"/>
      <c r="AF454" s="47"/>
      <c r="AG454" s="47"/>
      <c r="AH454" s="47"/>
    </row>
    <row r="455" spans="28:34">
      <c r="AB455" s="47"/>
      <c r="AC455" s="48"/>
      <c r="AD455" s="47"/>
      <c r="AE455" s="47"/>
      <c r="AF455" s="47"/>
      <c r="AG455" s="47"/>
      <c r="AH455" s="47"/>
    </row>
    <row r="456" spans="28:34">
      <c r="AB456" s="47"/>
      <c r="AC456" s="48"/>
      <c r="AD456" s="47"/>
      <c r="AE456" s="47"/>
      <c r="AF456" s="47"/>
      <c r="AG456" s="47"/>
      <c r="AH456" s="47"/>
    </row>
    <row r="457" spans="28:34">
      <c r="AB457" s="47"/>
      <c r="AC457" s="48"/>
      <c r="AD457" s="47"/>
      <c r="AE457" s="47"/>
      <c r="AF457" s="47"/>
      <c r="AG457" s="47"/>
      <c r="AH457" s="47"/>
    </row>
    <row r="458" spans="28:34">
      <c r="AB458" s="47"/>
      <c r="AC458" s="48"/>
      <c r="AD458" s="47"/>
      <c r="AE458" s="47"/>
      <c r="AF458" s="47"/>
      <c r="AG458" s="47"/>
      <c r="AH458" s="47"/>
    </row>
    <row r="459" spans="28:34">
      <c r="AB459" s="47"/>
      <c r="AC459" s="48"/>
      <c r="AD459" s="47"/>
      <c r="AE459" s="47"/>
      <c r="AF459" s="47"/>
      <c r="AG459" s="47"/>
      <c r="AH459" s="47"/>
    </row>
    <row r="460" spans="28:34">
      <c r="AB460" s="47"/>
      <c r="AC460" s="48"/>
      <c r="AD460" s="47"/>
      <c r="AE460" s="47"/>
      <c r="AF460" s="47"/>
      <c r="AG460" s="47"/>
      <c r="AH460" s="47"/>
    </row>
    <row r="461" spans="28:34">
      <c r="AB461" s="47"/>
      <c r="AC461" s="48"/>
      <c r="AD461" s="47"/>
      <c r="AE461" s="47"/>
      <c r="AF461" s="47"/>
      <c r="AG461" s="47"/>
      <c r="AH461" s="47"/>
    </row>
    <row r="462" spans="28:34">
      <c r="AB462" s="47"/>
      <c r="AC462" s="48"/>
      <c r="AD462" s="47"/>
      <c r="AE462" s="47"/>
      <c r="AF462" s="47"/>
      <c r="AG462" s="47"/>
      <c r="AH462" s="47"/>
    </row>
    <row r="463" spans="28:34">
      <c r="AB463" s="47"/>
      <c r="AC463" s="48"/>
      <c r="AD463" s="47"/>
      <c r="AE463" s="47"/>
      <c r="AF463" s="47"/>
      <c r="AG463" s="47"/>
      <c r="AH463" s="47"/>
    </row>
    <row r="464" spans="28:34">
      <c r="AB464" s="47"/>
      <c r="AC464" s="48"/>
      <c r="AD464" s="47"/>
      <c r="AE464" s="47"/>
      <c r="AF464" s="47"/>
      <c r="AG464" s="47"/>
      <c r="AH464" s="47"/>
    </row>
    <row r="465" spans="28:34">
      <c r="AB465" s="47"/>
      <c r="AC465" s="48"/>
      <c r="AD465" s="47"/>
      <c r="AE465" s="47"/>
      <c r="AF465" s="47"/>
      <c r="AG465" s="47"/>
      <c r="AH465" s="47"/>
    </row>
    <row r="466" spans="28:34">
      <c r="AB466" s="47"/>
      <c r="AC466" s="48"/>
      <c r="AD466" s="47"/>
      <c r="AE466" s="47"/>
      <c r="AF466" s="47"/>
      <c r="AG466" s="47"/>
      <c r="AH466" s="47"/>
    </row>
    <row r="467" spans="28:34">
      <c r="AB467" s="47"/>
      <c r="AC467" s="48"/>
      <c r="AD467" s="47"/>
      <c r="AE467" s="47"/>
      <c r="AF467" s="47"/>
      <c r="AG467" s="47"/>
      <c r="AH467" s="47"/>
    </row>
    <row r="468" spans="28:34">
      <c r="AB468" s="47"/>
      <c r="AC468" s="48"/>
      <c r="AD468" s="47"/>
      <c r="AE468" s="47"/>
      <c r="AF468" s="47"/>
      <c r="AG468" s="47"/>
      <c r="AH468" s="47"/>
    </row>
    <row r="469" spans="28:34">
      <c r="AB469" s="47"/>
      <c r="AC469" s="48"/>
      <c r="AD469" s="47"/>
      <c r="AE469" s="47"/>
      <c r="AF469" s="47"/>
      <c r="AG469" s="47"/>
      <c r="AH469" s="47"/>
    </row>
    <row r="470" spans="28:34">
      <c r="AB470" s="47"/>
      <c r="AC470" s="48"/>
      <c r="AD470" s="47"/>
      <c r="AE470" s="47"/>
      <c r="AF470" s="47"/>
      <c r="AG470" s="47"/>
      <c r="AH470" s="47"/>
    </row>
    <row r="471" spans="28:34">
      <c r="AB471" s="47"/>
      <c r="AC471" s="48"/>
      <c r="AD471" s="47"/>
      <c r="AE471" s="47"/>
      <c r="AF471" s="47"/>
      <c r="AG471" s="47"/>
      <c r="AH471" s="47"/>
    </row>
    <row r="472" spans="28:34">
      <c r="AB472" s="47"/>
      <c r="AC472" s="48"/>
      <c r="AD472" s="47"/>
      <c r="AE472" s="47"/>
      <c r="AF472" s="47"/>
      <c r="AG472" s="47"/>
      <c r="AH472" s="47"/>
    </row>
    <row r="473" spans="28:34">
      <c r="AB473" s="47"/>
      <c r="AC473" s="48"/>
      <c r="AD473" s="47"/>
      <c r="AE473" s="47"/>
      <c r="AF473" s="47"/>
      <c r="AG473" s="47"/>
      <c r="AH473" s="47"/>
    </row>
    <row r="474" spans="28:34">
      <c r="AB474" s="47"/>
      <c r="AC474" s="48"/>
      <c r="AD474" s="47"/>
      <c r="AE474" s="47"/>
      <c r="AF474" s="47"/>
      <c r="AG474" s="47"/>
      <c r="AH474" s="47"/>
    </row>
    <row r="475" spans="28:34">
      <c r="AB475" s="47"/>
      <c r="AC475" s="48"/>
      <c r="AD475" s="47"/>
      <c r="AE475" s="47"/>
      <c r="AF475" s="47"/>
      <c r="AG475" s="47"/>
      <c r="AH475" s="47"/>
    </row>
    <row r="476" spans="28:34">
      <c r="AB476" s="47"/>
      <c r="AC476" s="48"/>
      <c r="AD476" s="47"/>
      <c r="AE476" s="47"/>
      <c r="AF476" s="47"/>
      <c r="AG476" s="47"/>
      <c r="AH476" s="47"/>
    </row>
    <row r="477" spans="28:34">
      <c r="AB477" s="47"/>
      <c r="AC477" s="48"/>
      <c r="AD477" s="47"/>
      <c r="AE477" s="47"/>
      <c r="AF477" s="47"/>
      <c r="AG477" s="47"/>
      <c r="AH477" s="47"/>
    </row>
    <row r="478" spans="28:34">
      <c r="AB478" s="47"/>
      <c r="AC478" s="48"/>
      <c r="AD478" s="47"/>
      <c r="AE478" s="47"/>
      <c r="AF478" s="47"/>
      <c r="AG478" s="47"/>
      <c r="AH478" s="47"/>
    </row>
    <row r="479" spans="28:34">
      <c r="AB479" s="47"/>
      <c r="AC479" s="48"/>
      <c r="AD479" s="47"/>
      <c r="AE479" s="47"/>
      <c r="AF479" s="47"/>
      <c r="AG479" s="47"/>
      <c r="AH479" s="47"/>
    </row>
    <row r="480" spans="28:34">
      <c r="AB480" s="47"/>
      <c r="AC480" s="48"/>
      <c r="AD480" s="47"/>
      <c r="AE480" s="47"/>
      <c r="AF480" s="47"/>
      <c r="AG480" s="47"/>
      <c r="AH480" s="47"/>
    </row>
    <row r="481" spans="28:34">
      <c r="AB481" s="47"/>
      <c r="AC481" s="48"/>
      <c r="AD481" s="47"/>
      <c r="AE481" s="47"/>
      <c r="AF481" s="47"/>
      <c r="AG481" s="47"/>
      <c r="AH481" s="47"/>
    </row>
    <row r="482" spans="28:34">
      <c r="AB482" s="47"/>
      <c r="AC482" s="48"/>
      <c r="AD482" s="47"/>
      <c r="AE482" s="47"/>
      <c r="AF482" s="47"/>
      <c r="AG482" s="47"/>
      <c r="AH482" s="47"/>
    </row>
    <row r="483" spans="28:34">
      <c r="AB483" s="47"/>
      <c r="AC483" s="48"/>
      <c r="AD483" s="47"/>
      <c r="AE483" s="47"/>
      <c r="AF483" s="47"/>
      <c r="AG483" s="47"/>
      <c r="AH483" s="47"/>
    </row>
    <row r="484" spans="28:34">
      <c r="AB484" s="47"/>
      <c r="AC484" s="48"/>
      <c r="AD484" s="47"/>
      <c r="AE484" s="47"/>
      <c r="AF484" s="47"/>
      <c r="AG484" s="47"/>
      <c r="AH484" s="47"/>
    </row>
    <row r="485" spans="28:34">
      <c r="AB485" s="47"/>
      <c r="AC485" s="48"/>
      <c r="AD485" s="47"/>
      <c r="AE485" s="47"/>
      <c r="AF485" s="47"/>
      <c r="AG485" s="47"/>
      <c r="AH485" s="47"/>
    </row>
    <row r="486" spans="28:34">
      <c r="AB486" s="47"/>
      <c r="AC486" s="48"/>
      <c r="AD486" s="47"/>
      <c r="AE486" s="47"/>
      <c r="AF486" s="47"/>
      <c r="AG486" s="47"/>
      <c r="AH486" s="47"/>
    </row>
    <row r="487" spans="28:34">
      <c r="AB487" s="47"/>
      <c r="AC487" s="48"/>
      <c r="AD487" s="47"/>
      <c r="AE487" s="47"/>
      <c r="AF487" s="47"/>
      <c r="AG487" s="47"/>
      <c r="AH487" s="47"/>
    </row>
    <row r="488" spans="28:34">
      <c r="AB488" s="47"/>
      <c r="AC488" s="48"/>
      <c r="AD488" s="47"/>
      <c r="AE488" s="47"/>
      <c r="AF488" s="47"/>
      <c r="AG488" s="47"/>
      <c r="AH488" s="47"/>
    </row>
    <row r="489" spans="28:34">
      <c r="AB489" s="47"/>
      <c r="AC489" s="48"/>
      <c r="AD489" s="47"/>
      <c r="AE489" s="47"/>
      <c r="AF489" s="47"/>
      <c r="AG489" s="47"/>
      <c r="AH489" s="47"/>
    </row>
    <row r="490" spans="28:34">
      <c r="AB490" s="47"/>
      <c r="AC490" s="48"/>
      <c r="AD490" s="47"/>
      <c r="AE490" s="47"/>
      <c r="AF490" s="47"/>
      <c r="AG490" s="47"/>
      <c r="AH490" s="47"/>
    </row>
    <row r="491" spans="28:34">
      <c r="AB491" s="47"/>
      <c r="AC491" s="48"/>
      <c r="AD491" s="47"/>
      <c r="AE491" s="47"/>
      <c r="AF491" s="47"/>
      <c r="AG491" s="47"/>
      <c r="AH491" s="47"/>
    </row>
    <row r="492" spans="28:34">
      <c r="AB492" s="47"/>
      <c r="AC492" s="48"/>
      <c r="AD492" s="47"/>
      <c r="AE492" s="47"/>
      <c r="AF492" s="47"/>
      <c r="AG492" s="47"/>
      <c r="AH492" s="47"/>
    </row>
    <row r="493" spans="28:34">
      <c r="AB493" s="47"/>
      <c r="AC493" s="48"/>
      <c r="AD493" s="47"/>
      <c r="AE493" s="47"/>
      <c r="AF493" s="47"/>
      <c r="AG493" s="47"/>
      <c r="AH493" s="47"/>
    </row>
    <row r="494" spans="28:34">
      <c r="AB494" s="47"/>
      <c r="AC494" s="48"/>
      <c r="AD494" s="47"/>
      <c r="AE494" s="47"/>
      <c r="AF494" s="47"/>
      <c r="AG494" s="47"/>
      <c r="AH494" s="47"/>
    </row>
    <row r="495" spans="28:34">
      <c r="AB495" s="47"/>
      <c r="AC495" s="48"/>
      <c r="AD495" s="47"/>
      <c r="AE495" s="47"/>
      <c r="AF495" s="47"/>
      <c r="AG495" s="47"/>
      <c r="AH495" s="47"/>
    </row>
    <row r="496" spans="28:34">
      <c r="AB496" s="47"/>
      <c r="AC496" s="48"/>
      <c r="AD496" s="47"/>
      <c r="AE496" s="47"/>
      <c r="AF496" s="47"/>
      <c r="AG496" s="47"/>
      <c r="AH496" s="47"/>
    </row>
    <row r="497" spans="28:34">
      <c r="AB497" s="47"/>
      <c r="AC497" s="48"/>
      <c r="AD497" s="47"/>
      <c r="AE497" s="47"/>
      <c r="AF497" s="47"/>
      <c r="AG497" s="47"/>
      <c r="AH497" s="47"/>
    </row>
    <row r="498" spans="28:34">
      <c r="AB498" s="47"/>
      <c r="AC498" s="48"/>
      <c r="AD498" s="47"/>
      <c r="AE498" s="47"/>
      <c r="AF498" s="47"/>
      <c r="AG498" s="47"/>
      <c r="AH498" s="47"/>
    </row>
    <row r="499" spans="28:34">
      <c r="AB499" s="47"/>
      <c r="AC499" s="48"/>
      <c r="AD499" s="47"/>
      <c r="AE499" s="47"/>
      <c r="AF499" s="47"/>
      <c r="AG499" s="47"/>
      <c r="AH499" s="47"/>
    </row>
    <row r="500" spans="28:34">
      <c r="AB500" s="47"/>
      <c r="AC500" s="48"/>
      <c r="AD500" s="47"/>
      <c r="AE500" s="47"/>
      <c r="AF500" s="47"/>
      <c r="AG500" s="47"/>
      <c r="AH500" s="47"/>
    </row>
    <row r="501" spans="28:34">
      <c r="AB501" s="47"/>
      <c r="AC501" s="48"/>
      <c r="AD501" s="47"/>
      <c r="AE501" s="47"/>
      <c r="AF501" s="47"/>
      <c r="AG501" s="47"/>
      <c r="AH501" s="47"/>
    </row>
    <row r="502" spans="28:34">
      <c r="AB502" s="47"/>
      <c r="AC502" s="48"/>
      <c r="AD502" s="47"/>
      <c r="AE502" s="47"/>
      <c r="AF502" s="47"/>
      <c r="AG502" s="47"/>
      <c r="AH502" s="47"/>
    </row>
    <row r="503" spans="28:34">
      <c r="AB503" s="47"/>
      <c r="AC503" s="48"/>
      <c r="AD503" s="47"/>
      <c r="AE503" s="47"/>
      <c r="AF503" s="47"/>
      <c r="AG503" s="47"/>
      <c r="AH503" s="47"/>
    </row>
    <row r="504" spans="28:34">
      <c r="AB504" s="47"/>
      <c r="AC504" s="48"/>
      <c r="AD504" s="47"/>
      <c r="AE504" s="47"/>
      <c r="AF504" s="47"/>
      <c r="AG504" s="47"/>
      <c r="AH504" s="47"/>
    </row>
    <row r="505" spans="28:34">
      <c r="AB505" s="47"/>
      <c r="AC505" s="48"/>
      <c r="AD505" s="47"/>
      <c r="AE505" s="47"/>
      <c r="AF505" s="47"/>
      <c r="AG505" s="47"/>
      <c r="AH505" s="47"/>
    </row>
    <row r="506" spans="28:34">
      <c r="AB506" s="47"/>
      <c r="AC506" s="48"/>
      <c r="AD506" s="47"/>
      <c r="AE506" s="47"/>
      <c r="AF506" s="47"/>
      <c r="AG506" s="47"/>
      <c r="AH506" s="47"/>
    </row>
    <row r="507" spans="28:34">
      <c r="AB507" s="47"/>
      <c r="AC507" s="48"/>
      <c r="AD507" s="47"/>
      <c r="AE507" s="47"/>
      <c r="AF507" s="47"/>
      <c r="AG507" s="47"/>
      <c r="AH507" s="47"/>
    </row>
    <row r="508" spans="28:34">
      <c r="AB508" s="47"/>
      <c r="AC508" s="48"/>
      <c r="AD508" s="47"/>
      <c r="AE508" s="47"/>
      <c r="AF508" s="47"/>
      <c r="AG508" s="47"/>
      <c r="AH508" s="47"/>
    </row>
    <row r="509" spans="28:34">
      <c r="AB509" s="47"/>
      <c r="AC509" s="48"/>
      <c r="AD509" s="47"/>
      <c r="AE509" s="47"/>
      <c r="AF509" s="47"/>
      <c r="AG509" s="47"/>
      <c r="AH509" s="47"/>
    </row>
    <row r="510" spans="28:34">
      <c r="AB510" s="47"/>
      <c r="AC510" s="48"/>
      <c r="AD510" s="47"/>
      <c r="AE510" s="47"/>
      <c r="AF510" s="47"/>
      <c r="AG510" s="47"/>
      <c r="AH510" s="47"/>
    </row>
    <row r="511" spans="28:34">
      <c r="AB511" s="47"/>
      <c r="AC511" s="48"/>
      <c r="AD511" s="47"/>
      <c r="AE511" s="47"/>
      <c r="AF511" s="47"/>
      <c r="AG511" s="47"/>
      <c r="AH511" s="47"/>
    </row>
    <row r="512" spans="28:34">
      <c r="AB512" s="47"/>
      <c r="AC512" s="48"/>
      <c r="AD512" s="47"/>
      <c r="AE512" s="47"/>
      <c r="AF512" s="47"/>
      <c r="AG512" s="47"/>
      <c r="AH512" s="47"/>
    </row>
    <row r="513" spans="28:34">
      <c r="AB513" s="47"/>
      <c r="AC513" s="48"/>
      <c r="AD513" s="47"/>
      <c r="AE513" s="47"/>
      <c r="AF513" s="47"/>
      <c r="AG513" s="47"/>
      <c r="AH513" s="47"/>
    </row>
    <row r="514" spans="28:34">
      <c r="AB514" s="47"/>
      <c r="AC514" s="48"/>
      <c r="AD514" s="47"/>
      <c r="AE514" s="47"/>
      <c r="AF514" s="47"/>
      <c r="AG514" s="47"/>
      <c r="AH514" s="47"/>
    </row>
    <row r="515" spans="28:34">
      <c r="AB515" s="47"/>
      <c r="AC515" s="48"/>
      <c r="AD515" s="47"/>
      <c r="AE515" s="47"/>
      <c r="AF515" s="47"/>
      <c r="AG515" s="47"/>
      <c r="AH515" s="47"/>
    </row>
    <row r="516" spans="28:34">
      <c r="AB516" s="47"/>
      <c r="AC516" s="48"/>
      <c r="AD516" s="47"/>
      <c r="AE516" s="47"/>
      <c r="AF516" s="47"/>
      <c r="AG516" s="47"/>
      <c r="AH516" s="47"/>
    </row>
    <row r="517" spans="28:34">
      <c r="AB517" s="47"/>
      <c r="AC517" s="48"/>
      <c r="AD517" s="47"/>
      <c r="AE517" s="47"/>
      <c r="AF517" s="47"/>
      <c r="AG517" s="47"/>
      <c r="AH517" s="47"/>
    </row>
    <row r="518" spans="28:34">
      <c r="AB518" s="47"/>
      <c r="AC518" s="48"/>
      <c r="AD518" s="47"/>
      <c r="AE518" s="47"/>
      <c r="AF518" s="47"/>
      <c r="AG518" s="47"/>
      <c r="AH518" s="47"/>
    </row>
    <row r="519" spans="28:34">
      <c r="AB519" s="47"/>
      <c r="AC519" s="48"/>
      <c r="AD519" s="47"/>
      <c r="AE519" s="47"/>
      <c r="AF519" s="47"/>
      <c r="AG519" s="47"/>
      <c r="AH519" s="47"/>
    </row>
    <row r="520" spans="28:34">
      <c r="AB520" s="47"/>
      <c r="AC520" s="48"/>
      <c r="AD520" s="47"/>
      <c r="AE520" s="47"/>
      <c r="AF520" s="47"/>
      <c r="AG520" s="47"/>
      <c r="AH520" s="47"/>
    </row>
    <row r="521" spans="28:34">
      <c r="AB521" s="47"/>
      <c r="AC521" s="48"/>
      <c r="AD521" s="47"/>
      <c r="AE521" s="47"/>
      <c r="AF521" s="47"/>
      <c r="AG521" s="47"/>
      <c r="AH521" s="47"/>
    </row>
    <row r="522" spans="28:34">
      <c r="AB522" s="47"/>
      <c r="AC522" s="48"/>
      <c r="AD522" s="47"/>
      <c r="AE522" s="47"/>
      <c r="AF522" s="47"/>
      <c r="AG522" s="47"/>
      <c r="AH522" s="47"/>
    </row>
    <row r="523" spans="28:34">
      <c r="AB523" s="47"/>
      <c r="AC523" s="48"/>
      <c r="AD523" s="47"/>
      <c r="AE523" s="47"/>
      <c r="AF523" s="47"/>
      <c r="AG523" s="47"/>
      <c r="AH523" s="47"/>
    </row>
    <row r="524" spans="28:34">
      <c r="AB524" s="47"/>
      <c r="AC524" s="48"/>
      <c r="AD524" s="47"/>
      <c r="AE524" s="47"/>
      <c r="AF524" s="47"/>
      <c r="AG524" s="47"/>
      <c r="AH524" s="47"/>
    </row>
    <row r="525" spans="28:34">
      <c r="AB525" s="47"/>
      <c r="AC525" s="48"/>
      <c r="AD525" s="47"/>
      <c r="AE525" s="47"/>
      <c r="AF525" s="47"/>
      <c r="AG525" s="47"/>
      <c r="AH525" s="47"/>
    </row>
    <row r="526" spans="28:34">
      <c r="AB526" s="47"/>
      <c r="AC526" s="48"/>
      <c r="AD526" s="47"/>
      <c r="AE526" s="47"/>
      <c r="AF526" s="47"/>
      <c r="AG526" s="47"/>
      <c r="AH526" s="47"/>
    </row>
    <row r="527" spans="28:34">
      <c r="AB527" s="47"/>
      <c r="AC527" s="48"/>
      <c r="AD527" s="47"/>
      <c r="AE527" s="47"/>
      <c r="AF527" s="47"/>
      <c r="AG527" s="47"/>
      <c r="AH527" s="47"/>
    </row>
    <row r="528" spans="28:34">
      <c r="AB528" s="47"/>
      <c r="AC528" s="48"/>
      <c r="AD528" s="47"/>
      <c r="AE528" s="47"/>
      <c r="AF528" s="47"/>
      <c r="AG528" s="47"/>
      <c r="AH528" s="47"/>
    </row>
    <row r="529" spans="28:34">
      <c r="AB529" s="47"/>
      <c r="AC529" s="48"/>
      <c r="AD529" s="47"/>
      <c r="AE529" s="47"/>
      <c r="AF529" s="47"/>
      <c r="AG529" s="47"/>
      <c r="AH529" s="47"/>
    </row>
    <row r="530" spans="28:34">
      <c r="AB530" s="47"/>
      <c r="AC530" s="48"/>
      <c r="AD530" s="47"/>
      <c r="AE530" s="47"/>
      <c r="AF530" s="47"/>
      <c r="AG530" s="47"/>
      <c r="AH530" s="47"/>
    </row>
    <row r="531" spans="28:34">
      <c r="AB531" s="47"/>
      <c r="AC531" s="48"/>
      <c r="AD531" s="47"/>
      <c r="AE531" s="47"/>
      <c r="AF531" s="47"/>
      <c r="AG531" s="47"/>
      <c r="AH531" s="47"/>
    </row>
    <row r="532" spans="28:34">
      <c r="AB532" s="47"/>
      <c r="AC532" s="48"/>
      <c r="AD532" s="47"/>
      <c r="AE532" s="47"/>
      <c r="AF532" s="47"/>
      <c r="AG532" s="47"/>
      <c r="AH532" s="47"/>
    </row>
    <row r="533" spans="28:34">
      <c r="AB533" s="47"/>
      <c r="AC533" s="48"/>
      <c r="AD533" s="47"/>
      <c r="AE533" s="47"/>
      <c r="AF533" s="47"/>
      <c r="AG533" s="47"/>
      <c r="AH533" s="47"/>
    </row>
    <row r="534" spans="28:34">
      <c r="AB534" s="47"/>
      <c r="AC534" s="48"/>
      <c r="AD534" s="47"/>
      <c r="AE534" s="47"/>
      <c r="AF534" s="47"/>
      <c r="AG534" s="47"/>
      <c r="AH534" s="47"/>
    </row>
    <row r="535" spans="28:34">
      <c r="AB535" s="47"/>
      <c r="AC535" s="48"/>
      <c r="AD535" s="47"/>
      <c r="AE535" s="47"/>
      <c r="AF535" s="47"/>
      <c r="AG535" s="47"/>
      <c r="AH535" s="47"/>
    </row>
    <row r="536" spans="28:34">
      <c r="AB536" s="47"/>
      <c r="AC536" s="48"/>
      <c r="AD536" s="47"/>
      <c r="AE536" s="47"/>
      <c r="AF536" s="47"/>
      <c r="AG536" s="47"/>
      <c r="AH536" s="47"/>
    </row>
    <row r="537" spans="28:34">
      <c r="AB537" s="47"/>
      <c r="AC537" s="48"/>
      <c r="AD537" s="47"/>
      <c r="AE537" s="47"/>
      <c r="AF537" s="47"/>
      <c r="AG537" s="47"/>
      <c r="AH537" s="47"/>
    </row>
    <row r="538" spans="28:34">
      <c r="AB538" s="47"/>
      <c r="AC538" s="48"/>
      <c r="AD538" s="47"/>
      <c r="AE538" s="47"/>
      <c r="AF538" s="47"/>
      <c r="AG538" s="47"/>
      <c r="AH538" s="47"/>
    </row>
    <row r="539" spans="28:34">
      <c r="AB539" s="47"/>
      <c r="AC539" s="48"/>
      <c r="AD539" s="47"/>
      <c r="AE539" s="47"/>
      <c r="AF539" s="47"/>
      <c r="AG539" s="47"/>
      <c r="AH539" s="47"/>
    </row>
    <row r="540" spans="28:34">
      <c r="AB540" s="47"/>
      <c r="AC540" s="48"/>
      <c r="AD540" s="47"/>
      <c r="AE540" s="47"/>
      <c r="AF540" s="47"/>
      <c r="AG540" s="47"/>
      <c r="AH540" s="47"/>
    </row>
    <row r="541" spans="28:34">
      <c r="AB541" s="47"/>
      <c r="AC541" s="48"/>
      <c r="AD541" s="47"/>
      <c r="AE541" s="47"/>
      <c r="AF541" s="47"/>
      <c r="AG541" s="47"/>
      <c r="AH541" s="47"/>
    </row>
    <row r="542" spans="28:34">
      <c r="AB542" s="47"/>
      <c r="AC542" s="48"/>
      <c r="AD542" s="47"/>
      <c r="AE542" s="47"/>
      <c r="AF542" s="47"/>
      <c r="AG542" s="47"/>
      <c r="AH542" s="47"/>
    </row>
    <row r="543" spans="28:34">
      <c r="AB543" s="47"/>
      <c r="AC543" s="48"/>
      <c r="AD543" s="47"/>
      <c r="AE543" s="47"/>
      <c r="AF543" s="47"/>
      <c r="AG543" s="47"/>
      <c r="AH543" s="47"/>
    </row>
    <row r="544" spans="28:34">
      <c r="AB544" s="47"/>
      <c r="AC544" s="48"/>
      <c r="AD544" s="47"/>
      <c r="AE544" s="47"/>
      <c r="AF544" s="47"/>
      <c r="AG544" s="47"/>
      <c r="AH544" s="47"/>
    </row>
    <row r="545" spans="28:34">
      <c r="AB545" s="47"/>
      <c r="AC545" s="48"/>
      <c r="AD545" s="47"/>
      <c r="AE545" s="47"/>
      <c r="AF545" s="47"/>
      <c r="AG545" s="47"/>
      <c r="AH545" s="47"/>
    </row>
    <row r="546" spans="28:34">
      <c r="AB546" s="47"/>
      <c r="AC546" s="48"/>
      <c r="AD546" s="47"/>
      <c r="AE546" s="47"/>
      <c r="AF546" s="47"/>
      <c r="AG546" s="47"/>
      <c r="AH546" s="47"/>
    </row>
    <row r="547" spans="28:34">
      <c r="AB547" s="47"/>
      <c r="AC547" s="48"/>
      <c r="AD547" s="47"/>
      <c r="AE547" s="47"/>
      <c r="AF547" s="47"/>
      <c r="AG547" s="47"/>
      <c r="AH547" s="47"/>
    </row>
    <row r="548" spans="28:34">
      <c r="AB548" s="47"/>
      <c r="AC548" s="48"/>
      <c r="AD548" s="47"/>
      <c r="AE548" s="47"/>
      <c r="AF548" s="47"/>
      <c r="AG548" s="47"/>
      <c r="AH548" s="47"/>
    </row>
    <row r="549" spans="28:34">
      <c r="AB549" s="47"/>
      <c r="AC549" s="48"/>
      <c r="AD549" s="47"/>
      <c r="AE549" s="47"/>
      <c r="AF549" s="47"/>
      <c r="AG549" s="47"/>
      <c r="AH549" s="47"/>
    </row>
    <row r="550" spans="28:34">
      <c r="AB550" s="47"/>
      <c r="AC550" s="48"/>
      <c r="AD550" s="47"/>
      <c r="AE550" s="47"/>
      <c r="AF550" s="47"/>
      <c r="AG550" s="47"/>
      <c r="AH550" s="47"/>
    </row>
    <row r="551" spans="28:34">
      <c r="AB551" s="47"/>
      <c r="AC551" s="48"/>
      <c r="AD551" s="47"/>
      <c r="AE551" s="47"/>
      <c r="AF551" s="47"/>
      <c r="AG551" s="47"/>
      <c r="AH551" s="47"/>
    </row>
    <row r="552" spans="28:34">
      <c r="AB552" s="47"/>
      <c r="AC552" s="48"/>
      <c r="AD552" s="47"/>
      <c r="AE552" s="47"/>
      <c r="AF552" s="47"/>
      <c r="AG552" s="47"/>
      <c r="AH552" s="47"/>
    </row>
    <row r="553" spans="28:34">
      <c r="AB553" s="47"/>
      <c r="AC553" s="48"/>
      <c r="AD553" s="47"/>
      <c r="AE553" s="47"/>
      <c r="AF553" s="47"/>
      <c r="AG553" s="47"/>
      <c r="AH553" s="47"/>
    </row>
    <row r="554" spans="28:34">
      <c r="AB554" s="47"/>
      <c r="AC554" s="48"/>
      <c r="AD554" s="47"/>
      <c r="AE554" s="47"/>
      <c r="AF554" s="47"/>
      <c r="AG554" s="47"/>
      <c r="AH554" s="47"/>
    </row>
    <row r="555" spans="28:34">
      <c r="AB555" s="47"/>
      <c r="AC555" s="48"/>
      <c r="AD555" s="47"/>
      <c r="AE555" s="47"/>
      <c r="AF555" s="47"/>
      <c r="AG555" s="47"/>
      <c r="AH555" s="47"/>
    </row>
    <row r="556" spans="28:34">
      <c r="AB556" s="47"/>
      <c r="AC556" s="48"/>
      <c r="AD556" s="47"/>
      <c r="AE556" s="47"/>
      <c r="AF556" s="47"/>
      <c r="AG556" s="47"/>
      <c r="AH556" s="47"/>
    </row>
    <row r="557" spans="28:34">
      <c r="AB557" s="47"/>
      <c r="AC557" s="48"/>
      <c r="AD557" s="47"/>
      <c r="AE557" s="47"/>
      <c r="AF557" s="47"/>
      <c r="AG557" s="47"/>
      <c r="AH557" s="47"/>
    </row>
    <row r="558" spans="28:34">
      <c r="AB558" s="47"/>
      <c r="AC558" s="48"/>
      <c r="AD558" s="47"/>
      <c r="AE558" s="47"/>
      <c r="AF558" s="47"/>
      <c r="AG558" s="47"/>
      <c r="AH558" s="47"/>
    </row>
    <row r="559" spans="28:34">
      <c r="AB559" s="47"/>
      <c r="AC559" s="48"/>
      <c r="AD559" s="47"/>
      <c r="AE559" s="47"/>
      <c r="AF559" s="47"/>
      <c r="AG559" s="47"/>
      <c r="AH559" s="47"/>
    </row>
    <row r="560" spans="28:34">
      <c r="AB560" s="47"/>
      <c r="AC560" s="48"/>
      <c r="AD560" s="47"/>
      <c r="AE560" s="47"/>
      <c r="AF560" s="47"/>
      <c r="AG560" s="47"/>
      <c r="AH560" s="47"/>
    </row>
    <row r="561" spans="28:34">
      <c r="AB561" s="47"/>
      <c r="AC561" s="48"/>
      <c r="AD561" s="47"/>
      <c r="AE561" s="47"/>
      <c r="AF561" s="47"/>
      <c r="AG561" s="47"/>
      <c r="AH561" s="47"/>
    </row>
    <row r="562" spans="28:34">
      <c r="AB562" s="47"/>
      <c r="AC562" s="48"/>
      <c r="AD562" s="47"/>
      <c r="AE562" s="47"/>
      <c r="AF562" s="47"/>
      <c r="AG562" s="47"/>
      <c r="AH562" s="47"/>
    </row>
    <row r="563" spans="28:34">
      <c r="AB563" s="47"/>
      <c r="AC563" s="48"/>
      <c r="AD563" s="47"/>
      <c r="AE563" s="47"/>
      <c r="AF563" s="47"/>
      <c r="AG563" s="47"/>
      <c r="AH563" s="47"/>
    </row>
    <row r="564" spans="28:34">
      <c r="AB564" s="47"/>
      <c r="AC564" s="48"/>
      <c r="AD564" s="47"/>
      <c r="AE564" s="47"/>
      <c r="AF564" s="47"/>
      <c r="AG564" s="47"/>
      <c r="AH564" s="47"/>
    </row>
    <row r="565" spans="28:34">
      <c r="AB565" s="47"/>
      <c r="AC565" s="48"/>
      <c r="AD565" s="47"/>
      <c r="AE565" s="47"/>
      <c r="AF565" s="47"/>
      <c r="AG565" s="47"/>
      <c r="AH565" s="47"/>
    </row>
    <row r="566" spans="28:34">
      <c r="AB566" s="47"/>
      <c r="AC566" s="48"/>
      <c r="AD566" s="47"/>
      <c r="AE566" s="47"/>
      <c r="AF566" s="47"/>
      <c r="AG566" s="47"/>
      <c r="AH566" s="47"/>
    </row>
    <row r="567" spans="28:34">
      <c r="AB567" s="47"/>
      <c r="AC567" s="48"/>
      <c r="AD567" s="47"/>
      <c r="AE567" s="47"/>
      <c r="AF567" s="47"/>
      <c r="AG567" s="47"/>
      <c r="AH567" s="47"/>
    </row>
    <row r="568" spans="28:34">
      <c r="AB568" s="47"/>
      <c r="AC568" s="48"/>
      <c r="AD568" s="47"/>
      <c r="AE568" s="47"/>
      <c r="AF568" s="47"/>
      <c r="AG568" s="47"/>
      <c r="AH568" s="47"/>
    </row>
    <row r="569" spans="28:34">
      <c r="AB569" s="47"/>
      <c r="AC569" s="48"/>
      <c r="AD569" s="47"/>
      <c r="AE569" s="47"/>
      <c r="AF569" s="47"/>
      <c r="AG569" s="47"/>
      <c r="AH569" s="47"/>
    </row>
    <row r="570" spans="28:34">
      <c r="AB570" s="47"/>
      <c r="AC570" s="48"/>
      <c r="AD570" s="47"/>
      <c r="AE570" s="47"/>
      <c r="AF570" s="47"/>
      <c r="AG570" s="47"/>
      <c r="AH570" s="47"/>
    </row>
    <row r="571" spans="28:34">
      <c r="AB571" s="47"/>
      <c r="AC571" s="48"/>
      <c r="AD571" s="47"/>
      <c r="AE571" s="47"/>
      <c r="AF571" s="47"/>
      <c r="AG571" s="47"/>
      <c r="AH571" s="47"/>
    </row>
    <row r="572" spans="28:34">
      <c r="AB572" s="47"/>
      <c r="AC572" s="48"/>
      <c r="AD572" s="47"/>
      <c r="AE572" s="47"/>
      <c r="AF572" s="47"/>
      <c r="AG572" s="47"/>
      <c r="AH572" s="47"/>
    </row>
    <row r="573" spans="28:34">
      <c r="AB573" s="47"/>
      <c r="AC573" s="48"/>
      <c r="AD573" s="47"/>
      <c r="AE573" s="47"/>
      <c r="AF573" s="47"/>
      <c r="AG573" s="47"/>
      <c r="AH573" s="47"/>
    </row>
    <row r="574" spans="28:34">
      <c r="AB574" s="47"/>
      <c r="AC574" s="48"/>
      <c r="AD574" s="47"/>
      <c r="AE574" s="47"/>
      <c r="AF574" s="47"/>
      <c r="AG574" s="47"/>
      <c r="AH574" s="47"/>
    </row>
    <row r="575" spans="28:34">
      <c r="AB575" s="47"/>
      <c r="AC575" s="48"/>
      <c r="AD575" s="47"/>
      <c r="AE575" s="47"/>
      <c r="AF575" s="47"/>
      <c r="AG575" s="47"/>
      <c r="AH575" s="47"/>
    </row>
    <row r="576" spans="28:34">
      <c r="AB576" s="47"/>
      <c r="AC576" s="48"/>
      <c r="AD576" s="47"/>
      <c r="AE576" s="47"/>
      <c r="AF576" s="47"/>
      <c r="AG576" s="47"/>
      <c r="AH576" s="47"/>
    </row>
    <row r="577" spans="28:34">
      <c r="AB577" s="47"/>
      <c r="AC577" s="48"/>
      <c r="AD577" s="47"/>
      <c r="AE577" s="47"/>
      <c r="AF577" s="47"/>
      <c r="AG577" s="47"/>
      <c r="AH577" s="47"/>
    </row>
    <row r="578" spans="28:34">
      <c r="AB578" s="47"/>
      <c r="AC578" s="48"/>
      <c r="AD578" s="47"/>
      <c r="AE578" s="47"/>
      <c r="AF578" s="47"/>
      <c r="AG578" s="47"/>
      <c r="AH578" s="47"/>
    </row>
    <row r="579" spans="28:34">
      <c r="AB579" s="47"/>
      <c r="AC579" s="48"/>
      <c r="AD579" s="47"/>
      <c r="AE579" s="47"/>
      <c r="AF579" s="47"/>
      <c r="AG579" s="47"/>
      <c r="AH579" s="47"/>
    </row>
    <row r="580" spans="28:34">
      <c r="AB580" s="47"/>
      <c r="AC580" s="48"/>
      <c r="AD580" s="47"/>
      <c r="AE580" s="47"/>
      <c r="AF580" s="47"/>
      <c r="AG580" s="47"/>
      <c r="AH580" s="47"/>
    </row>
    <row r="581" spans="28:34">
      <c r="AB581" s="47"/>
      <c r="AC581" s="48"/>
      <c r="AD581" s="47"/>
      <c r="AE581" s="47"/>
      <c r="AF581" s="47"/>
      <c r="AG581" s="47"/>
      <c r="AH581" s="47"/>
    </row>
    <row r="582" spans="28:34">
      <c r="AB582" s="47"/>
      <c r="AC582" s="48"/>
      <c r="AD582" s="47"/>
      <c r="AE582" s="47"/>
      <c r="AF582" s="47"/>
      <c r="AG582" s="47"/>
      <c r="AH582" s="47"/>
    </row>
    <row r="583" spans="28:34">
      <c r="AB583" s="47"/>
      <c r="AC583" s="48"/>
      <c r="AD583" s="47"/>
      <c r="AE583" s="47"/>
      <c r="AF583" s="47"/>
      <c r="AG583" s="47"/>
      <c r="AH583" s="47"/>
    </row>
    <row r="584" spans="28:34">
      <c r="AB584" s="47"/>
      <c r="AC584" s="48"/>
      <c r="AD584" s="47"/>
      <c r="AE584" s="47"/>
      <c r="AF584" s="47"/>
      <c r="AG584" s="47"/>
      <c r="AH584" s="47"/>
    </row>
    <row r="585" spans="28:34">
      <c r="AB585" s="47"/>
      <c r="AC585" s="48"/>
      <c r="AD585" s="47"/>
      <c r="AE585" s="47"/>
      <c r="AF585" s="47"/>
      <c r="AG585" s="47"/>
      <c r="AH585" s="47"/>
    </row>
    <row r="586" spans="28:34">
      <c r="AB586" s="47"/>
      <c r="AC586" s="48"/>
      <c r="AD586" s="47"/>
      <c r="AE586" s="47"/>
      <c r="AF586" s="47"/>
      <c r="AG586" s="47"/>
      <c r="AH586" s="47"/>
    </row>
    <row r="587" spans="28:34">
      <c r="AB587" s="47"/>
      <c r="AC587" s="48"/>
      <c r="AD587" s="47"/>
      <c r="AE587" s="47"/>
      <c r="AF587" s="47"/>
      <c r="AG587" s="47"/>
      <c r="AH587" s="47"/>
    </row>
    <row r="588" spans="28:34">
      <c r="AB588" s="47"/>
      <c r="AC588" s="48"/>
      <c r="AD588" s="47"/>
      <c r="AE588" s="47"/>
      <c r="AF588" s="47"/>
      <c r="AG588" s="47"/>
      <c r="AH588" s="47"/>
    </row>
    <row r="589" spans="28:34">
      <c r="AB589" s="47"/>
      <c r="AC589" s="48"/>
      <c r="AD589" s="47"/>
      <c r="AE589" s="47"/>
      <c r="AF589" s="47"/>
      <c r="AG589" s="47"/>
      <c r="AH589" s="47"/>
    </row>
    <row r="590" spans="28:34">
      <c r="AB590" s="47"/>
      <c r="AC590" s="48"/>
      <c r="AD590" s="47"/>
      <c r="AE590" s="47"/>
      <c r="AF590" s="47"/>
      <c r="AG590" s="47"/>
      <c r="AH590" s="47"/>
    </row>
    <row r="591" spans="28:34">
      <c r="AB591" s="47"/>
      <c r="AC591" s="48"/>
      <c r="AD591" s="47"/>
      <c r="AE591" s="47"/>
      <c r="AF591" s="47"/>
      <c r="AG591" s="47"/>
      <c r="AH591" s="47"/>
    </row>
    <row r="592" spans="28:34">
      <c r="AB592" s="47"/>
      <c r="AC592" s="48"/>
      <c r="AD592" s="47"/>
      <c r="AE592" s="47"/>
      <c r="AF592" s="47"/>
      <c r="AG592" s="47"/>
      <c r="AH592" s="47"/>
    </row>
    <row r="593" spans="28:34">
      <c r="AB593" s="47"/>
      <c r="AC593" s="48"/>
      <c r="AD593" s="47"/>
      <c r="AE593" s="47"/>
      <c r="AF593" s="47"/>
      <c r="AG593" s="47"/>
      <c r="AH593" s="47"/>
    </row>
    <row r="594" spans="28:34">
      <c r="AB594" s="47"/>
      <c r="AC594" s="48"/>
      <c r="AD594" s="47"/>
      <c r="AE594" s="47"/>
      <c r="AF594" s="47"/>
      <c r="AG594" s="47"/>
      <c r="AH594" s="47"/>
    </row>
    <row r="595" spans="28:34">
      <c r="AB595" s="47"/>
      <c r="AC595" s="48"/>
      <c r="AD595" s="47"/>
      <c r="AE595" s="47"/>
      <c r="AF595" s="47"/>
      <c r="AG595" s="47"/>
      <c r="AH595" s="47"/>
    </row>
    <row r="596" spans="28:34">
      <c r="AB596" s="47"/>
      <c r="AC596" s="48"/>
      <c r="AD596" s="47"/>
      <c r="AE596" s="47"/>
      <c r="AF596" s="47"/>
      <c r="AG596" s="47"/>
      <c r="AH596" s="47"/>
    </row>
  </sheetData>
  <pageMargins left="0.75" right="0.75" top="1" bottom="1" header="0.5" footer="0.5"/>
  <pageSetup paperSize="9" orientation="portrait" horizontalDpi="4294967292" verticalDpi="4294967292"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6" tint="0.79998168889431442"/>
  </sheetPr>
  <dimension ref="A1:U426"/>
  <sheetViews>
    <sheetView zoomScale="70" zoomScaleNormal="70" workbookViewId="0">
      <pane xSplit="2" ySplit="1" topLeftCell="G2" activePane="bottomRight" state="frozen"/>
      <selection pane="topRight" activeCell="C1" sqref="C1"/>
      <selection pane="bottomLeft" activeCell="A2" sqref="A2"/>
      <selection pane="bottomRight" activeCell="R20" sqref="R20"/>
    </sheetView>
  </sheetViews>
  <sheetFormatPr defaultColWidth="8.90625" defaultRowHeight="12.5"/>
  <cols>
    <col min="1" max="1" width="7.08984375" style="8" bestFit="1" customWidth="1"/>
    <col min="2" max="2" width="65" style="8" customWidth="1"/>
    <col min="3" max="5" width="11.453125" style="8" customWidth="1"/>
    <col min="6" max="6" width="13.90625" style="8" customWidth="1"/>
    <col min="7" max="11" width="12.453125" style="8" bestFit="1" customWidth="1"/>
    <col min="12" max="12" width="12.453125" style="173" bestFit="1" customWidth="1"/>
    <col min="13" max="17" width="12.453125" style="8" bestFit="1" customWidth="1"/>
    <col min="18" max="18" width="12.453125" style="8" customWidth="1"/>
    <col min="19" max="19" width="12.36328125" style="8" customWidth="1"/>
    <col min="20" max="20" width="9.90625" style="8" bestFit="1" customWidth="1"/>
    <col min="21" max="16384" width="8.90625" style="8"/>
  </cols>
  <sheetData>
    <row r="1" spans="1:19" ht="15.5">
      <c r="A1" s="173"/>
      <c r="B1" s="174" t="s">
        <v>532</v>
      </c>
      <c r="C1" s="35">
        <v>2012</v>
      </c>
      <c r="D1" s="35">
        <v>2013</v>
      </c>
      <c r="E1" s="35">
        <v>2014</v>
      </c>
      <c r="F1" s="35">
        <v>2015</v>
      </c>
      <c r="G1" s="35">
        <v>2016</v>
      </c>
      <c r="H1" s="35">
        <v>2017</v>
      </c>
      <c r="I1" s="35">
        <v>2018</v>
      </c>
      <c r="J1" s="35">
        <v>2019</v>
      </c>
      <c r="K1" s="35">
        <v>2020</v>
      </c>
      <c r="L1" s="35">
        <v>2021</v>
      </c>
      <c r="M1" s="35">
        <v>2022</v>
      </c>
      <c r="N1" s="33">
        <v>2023</v>
      </c>
      <c r="O1" s="33">
        <v>2024</v>
      </c>
      <c r="P1" s="33">
        <v>2025</v>
      </c>
      <c r="Q1" s="33">
        <v>2026</v>
      </c>
      <c r="R1" s="33">
        <v>2027</v>
      </c>
      <c r="S1" s="33">
        <v>2028</v>
      </c>
    </row>
    <row r="2" spans="1:19" ht="13.5" customHeight="1">
      <c r="A2" s="173"/>
      <c r="B2" s="174" t="s">
        <v>468</v>
      </c>
      <c r="C2" s="37" t="s">
        <v>249</v>
      </c>
      <c r="D2" s="37" t="s">
        <v>249</v>
      </c>
      <c r="E2" s="37" t="s">
        <v>249</v>
      </c>
      <c r="F2" s="37" t="s">
        <v>249</v>
      </c>
      <c r="G2" s="37" t="s">
        <v>249</v>
      </c>
      <c r="H2" s="37" t="s">
        <v>249</v>
      </c>
      <c r="I2" s="34" t="s">
        <v>249</v>
      </c>
      <c r="J2" s="34" t="s">
        <v>249</v>
      </c>
      <c r="K2" s="34" t="s">
        <v>249</v>
      </c>
      <c r="L2" s="34" t="s">
        <v>249</v>
      </c>
      <c r="M2" s="34" t="s">
        <v>249</v>
      </c>
      <c r="N2" s="36" t="s">
        <v>533</v>
      </c>
      <c r="O2" s="36" t="s">
        <v>533</v>
      </c>
      <c r="P2" s="36" t="s">
        <v>251</v>
      </c>
      <c r="Q2" s="36" t="s">
        <v>251</v>
      </c>
      <c r="R2" s="36" t="s">
        <v>251</v>
      </c>
      <c r="S2" s="36" t="s">
        <v>251</v>
      </c>
    </row>
    <row r="3" spans="1:19">
      <c r="A3" s="173"/>
      <c r="B3" s="175" t="s">
        <v>470</v>
      </c>
      <c r="C3" s="38" t="s">
        <v>306</v>
      </c>
      <c r="D3" s="38" t="s">
        <v>306</v>
      </c>
      <c r="E3" s="38" t="s">
        <v>306</v>
      </c>
      <c r="F3" s="38" t="s">
        <v>534</v>
      </c>
      <c r="G3" s="38" t="s">
        <v>188</v>
      </c>
      <c r="H3" s="38" t="s">
        <v>178</v>
      </c>
      <c r="I3" s="38" t="s">
        <v>170</v>
      </c>
      <c r="J3" s="38" t="s">
        <v>167</v>
      </c>
      <c r="K3" s="38" t="s">
        <v>160</v>
      </c>
      <c r="L3" s="38" t="s">
        <v>151</v>
      </c>
      <c r="M3" s="38" t="s">
        <v>3</v>
      </c>
      <c r="N3" s="868" t="s">
        <v>915</v>
      </c>
      <c r="O3" s="868" t="s">
        <v>915</v>
      </c>
      <c r="P3" s="868" t="s">
        <v>915</v>
      </c>
      <c r="Q3" s="868" t="s">
        <v>915</v>
      </c>
      <c r="R3" s="868" t="s">
        <v>915</v>
      </c>
      <c r="S3" s="868" t="s">
        <v>915</v>
      </c>
    </row>
    <row r="4" spans="1:19">
      <c r="A4" s="173"/>
      <c r="B4" s="173"/>
      <c r="C4" s="34"/>
      <c r="D4" s="34"/>
      <c r="E4" s="34"/>
      <c r="F4" s="34"/>
      <c r="G4" s="34"/>
      <c r="H4" s="175"/>
      <c r="I4" s="173"/>
      <c r="J4" s="173"/>
      <c r="K4" s="173"/>
      <c r="M4" s="766"/>
      <c r="N4" s="763"/>
      <c r="O4" s="763"/>
      <c r="P4" s="763"/>
      <c r="Q4" s="763"/>
      <c r="R4" s="763"/>
      <c r="S4" s="763"/>
    </row>
    <row r="5" spans="1:19" s="768" customFormat="1" ht="13">
      <c r="A5" s="176">
        <v>2</v>
      </c>
      <c r="B5" s="177" t="s">
        <v>535</v>
      </c>
      <c r="C5" s="93">
        <v>9943.2999999999993</v>
      </c>
      <c r="D5" s="93">
        <v>13175.5</v>
      </c>
      <c r="E5" s="93">
        <v>15453.9</v>
      </c>
      <c r="F5" s="93">
        <v>13788.8</v>
      </c>
      <c r="G5" s="93">
        <f>G7+G13+G15+G19+G23+G25+G29</f>
        <v>13572.5</v>
      </c>
      <c r="H5" s="93">
        <f>H7+H13+H15+H19+H23+H25+H29</f>
        <v>13319.9</v>
      </c>
      <c r="I5" s="93">
        <v>16134.2</v>
      </c>
      <c r="J5" s="93">
        <v>17852.5</v>
      </c>
      <c r="K5" s="93">
        <v>19397.8</v>
      </c>
      <c r="L5" s="93">
        <v>20130.7</v>
      </c>
      <c r="M5" s="93">
        <v>24390</v>
      </c>
      <c r="N5" s="869">
        <v>25337.9</v>
      </c>
      <c r="O5" s="869">
        <v>27377.5</v>
      </c>
      <c r="P5" s="869">
        <v>28480.7</v>
      </c>
      <c r="Q5" s="869">
        <v>29805.9</v>
      </c>
      <c r="R5" s="869">
        <v>31131</v>
      </c>
      <c r="S5" s="869">
        <v>32268</v>
      </c>
    </row>
    <row r="6" spans="1:19" s="16" customFormat="1">
      <c r="A6" s="178"/>
      <c r="B6" s="179"/>
      <c r="C6" s="503"/>
      <c r="D6" s="503"/>
      <c r="E6" s="503"/>
      <c r="F6" s="95"/>
      <c r="G6" s="95"/>
      <c r="H6" s="95"/>
      <c r="I6" s="179"/>
      <c r="J6" s="179"/>
      <c r="K6" s="179"/>
      <c r="L6" s="179"/>
      <c r="M6" s="767"/>
      <c r="N6" s="870"/>
      <c r="O6" s="870"/>
      <c r="P6" s="870"/>
      <c r="Q6" s="870"/>
      <c r="R6" s="870"/>
      <c r="S6" s="870"/>
    </row>
    <row r="7" spans="1:19" s="768" customFormat="1" ht="13">
      <c r="A7" s="176">
        <v>21</v>
      </c>
      <c r="B7" s="177" t="s">
        <v>536</v>
      </c>
      <c r="C7" s="93">
        <v>2496.5</v>
      </c>
      <c r="D7" s="93">
        <v>2785.7</v>
      </c>
      <c r="E7" s="93">
        <v>3696.7</v>
      </c>
      <c r="F7" s="93">
        <v>3993.3</v>
      </c>
      <c r="G7" s="93">
        <f>SUM(G9:G11)</f>
        <v>4463.3999999999996</v>
      </c>
      <c r="H7" s="93">
        <f>SUM(H9:H11)</f>
        <v>4376.2999999999993</v>
      </c>
      <c r="I7" s="93">
        <v>5198.3999999999996</v>
      </c>
      <c r="J7" s="93">
        <v>5423.8</v>
      </c>
      <c r="K7" s="93">
        <v>5831.5</v>
      </c>
      <c r="L7" s="93">
        <v>6093.7</v>
      </c>
      <c r="M7" s="93">
        <v>6490.3</v>
      </c>
      <c r="N7" s="869">
        <v>6833.7</v>
      </c>
      <c r="O7" s="869">
        <v>6933.7</v>
      </c>
      <c r="P7" s="869">
        <v>7233.1</v>
      </c>
      <c r="Q7" s="869">
        <v>7553.9</v>
      </c>
      <c r="R7" s="869">
        <v>7917.9</v>
      </c>
      <c r="S7" s="869">
        <v>8418.6</v>
      </c>
    </row>
    <row r="8" spans="1:19" s="16" customFormat="1">
      <c r="A8" s="178"/>
      <c r="B8" s="179" t="s">
        <v>537</v>
      </c>
      <c r="C8" s="95">
        <v>978.6</v>
      </c>
      <c r="D8" s="95">
        <v>1404.8</v>
      </c>
      <c r="E8" s="95">
        <v>2818.5</v>
      </c>
      <c r="F8" s="95">
        <v>3662.5</v>
      </c>
      <c r="G8" s="95">
        <v>4021.6</v>
      </c>
      <c r="H8" s="95">
        <v>4201.2</v>
      </c>
      <c r="I8" s="95">
        <v>4486.3999999999996</v>
      </c>
      <c r="J8" s="95">
        <v>4827.5</v>
      </c>
      <c r="K8" s="95">
        <v>5221</v>
      </c>
      <c r="L8" s="95">
        <v>5374.4</v>
      </c>
      <c r="M8" s="95">
        <v>5827</v>
      </c>
      <c r="N8" s="871">
        <v>5880.6</v>
      </c>
      <c r="O8" s="871">
        <v>6155.1</v>
      </c>
      <c r="P8" s="871">
        <v>6398.9</v>
      </c>
      <c r="Q8" s="871">
        <v>6691</v>
      </c>
      <c r="R8" s="871">
        <v>7023.1</v>
      </c>
      <c r="S8" s="871">
        <v>7459.9</v>
      </c>
    </row>
    <row r="9" spans="1:19" s="16" customFormat="1">
      <c r="A9" s="178"/>
      <c r="B9" s="179" t="s">
        <v>538</v>
      </c>
      <c r="C9" s="95">
        <v>1215.5999999999999</v>
      </c>
      <c r="D9" s="95">
        <v>1084.5999999999999</v>
      </c>
      <c r="E9" s="95">
        <v>308.60000000000002</v>
      </c>
      <c r="F9" s="95">
        <v>3563.5</v>
      </c>
      <c r="G9" s="95">
        <v>3901.7</v>
      </c>
      <c r="H9" s="95">
        <v>4093.7</v>
      </c>
      <c r="I9" s="95">
        <v>4362.7</v>
      </c>
      <c r="J9" s="95">
        <v>4685.2</v>
      </c>
      <c r="K9" s="95">
        <v>5058.8</v>
      </c>
      <c r="L9" s="95">
        <v>5195.2</v>
      </c>
      <c r="M9" s="95">
        <v>5641.9</v>
      </c>
      <c r="N9" s="871">
        <v>5661.3</v>
      </c>
      <c r="O9" s="871">
        <v>5994.3</v>
      </c>
      <c r="P9" s="871">
        <v>6228.7</v>
      </c>
      <c r="Q9" s="871">
        <v>6510.9</v>
      </c>
      <c r="R9" s="871">
        <v>6832.5</v>
      </c>
      <c r="S9" s="871">
        <v>7254.1</v>
      </c>
    </row>
    <row r="10" spans="1:19" s="16" customFormat="1">
      <c r="A10" s="178"/>
      <c r="B10" s="179" t="s">
        <v>539</v>
      </c>
      <c r="C10" s="95">
        <v>88.1</v>
      </c>
      <c r="D10" s="95">
        <v>116.6</v>
      </c>
      <c r="E10" s="95">
        <v>115.4</v>
      </c>
      <c r="F10" s="95">
        <v>98.9</v>
      </c>
      <c r="G10" s="95">
        <v>119.9</v>
      </c>
      <c r="H10" s="95">
        <v>107.4</v>
      </c>
      <c r="I10" s="95">
        <v>123.7</v>
      </c>
      <c r="J10" s="95">
        <v>142.19999999999999</v>
      </c>
      <c r="K10" s="95">
        <v>162.19999999999999</v>
      </c>
      <c r="L10" s="95">
        <v>179.2</v>
      </c>
      <c r="M10" s="95">
        <v>185</v>
      </c>
      <c r="N10" s="871">
        <v>219.3</v>
      </c>
      <c r="O10" s="871">
        <v>160.80000000000001</v>
      </c>
      <c r="P10" s="871">
        <v>170.1</v>
      </c>
      <c r="Q10" s="871">
        <v>180.1</v>
      </c>
      <c r="R10" s="871">
        <v>190.6</v>
      </c>
      <c r="S10" s="871">
        <v>205.7</v>
      </c>
    </row>
    <row r="11" spans="1:19" s="16" customFormat="1">
      <c r="A11" s="178"/>
      <c r="B11" s="179" t="s">
        <v>540</v>
      </c>
      <c r="C11" s="95">
        <v>214.2</v>
      </c>
      <c r="D11" s="95">
        <v>179.7</v>
      </c>
      <c r="E11" s="95">
        <v>454.2</v>
      </c>
      <c r="F11" s="95">
        <v>330.8</v>
      </c>
      <c r="G11" s="95">
        <v>441.8</v>
      </c>
      <c r="H11" s="95">
        <v>175.2</v>
      </c>
      <c r="I11" s="95">
        <v>711.9</v>
      </c>
      <c r="J11" s="95">
        <v>596.29999999999995</v>
      </c>
      <c r="K11" s="95">
        <v>610.4</v>
      </c>
      <c r="L11" s="95">
        <v>719.3</v>
      </c>
      <c r="M11" s="95">
        <v>663.3</v>
      </c>
      <c r="N11" s="871">
        <v>953.1</v>
      </c>
      <c r="O11" s="871">
        <v>778.5</v>
      </c>
      <c r="P11" s="871">
        <v>834.3</v>
      </c>
      <c r="Q11" s="871">
        <v>862.9</v>
      </c>
      <c r="R11" s="871">
        <v>894.8</v>
      </c>
      <c r="S11" s="871">
        <v>958.7</v>
      </c>
    </row>
    <row r="12" spans="1:19" s="16" customFormat="1">
      <c r="A12" s="178"/>
      <c r="B12" s="179"/>
      <c r="C12" s="95"/>
      <c r="D12" s="95"/>
      <c r="E12" s="95"/>
      <c r="F12" s="95"/>
      <c r="G12" s="95"/>
      <c r="H12" s="95"/>
      <c r="I12" s="95"/>
      <c r="J12" s="95"/>
      <c r="K12" s="95"/>
      <c r="L12" s="95"/>
      <c r="M12" s="95"/>
      <c r="N12" s="871"/>
      <c r="O12" s="871"/>
      <c r="P12" s="871"/>
      <c r="Q12" s="871"/>
      <c r="R12" s="871"/>
      <c r="S12" s="871"/>
    </row>
    <row r="13" spans="1:19" s="768" customFormat="1" ht="13">
      <c r="A13" s="176">
        <v>22</v>
      </c>
      <c r="B13" s="177" t="s">
        <v>541</v>
      </c>
      <c r="C13" s="93">
        <v>2372.3000000000002</v>
      </c>
      <c r="D13" s="93">
        <v>4335</v>
      </c>
      <c r="E13" s="93">
        <v>3691.2</v>
      </c>
      <c r="F13" s="93">
        <v>3605.5</v>
      </c>
      <c r="G13" s="93">
        <v>4102.6000000000004</v>
      </c>
      <c r="H13" s="93">
        <v>4138.1000000000004</v>
      </c>
      <c r="I13" s="93">
        <v>4879.2</v>
      </c>
      <c r="J13" s="93">
        <v>5800.7</v>
      </c>
      <c r="K13" s="93">
        <v>5388.4</v>
      </c>
      <c r="L13" s="93">
        <v>6161.2</v>
      </c>
      <c r="M13" s="93">
        <v>7467.3</v>
      </c>
      <c r="N13" s="869">
        <v>7428.2</v>
      </c>
      <c r="O13" s="869">
        <v>7072.7</v>
      </c>
      <c r="P13" s="869">
        <v>6926.4</v>
      </c>
      <c r="Q13" s="869">
        <v>7299.3</v>
      </c>
      <c r="R13" s="869">
        <v>7946.4</v>
      </c>
      <c r="S13" s="869">
        <v>8169</v>
      </c>
    </row>
    <row r="14" spans="1:19" s="16" customFormat="1">
      <c r="A14" s="178"/>
      <c r="B14" s="179"/>
      <c r="C14" s="95"/>
      <c r="D14" s="95"/>
      <c r="E14" s="95"/>
      <c r="F14" s="95"/>
      <c r="G14" s="95"/>
      <c r="H14" s="95"/>
      <c r="I14" s="95"/>
      <c r="J14" s="95"/>
      <c r="K14" s="95"/>
      <c r="L14" s="95"/>
      <c r="M14" s="95"/>
      <c r="N14" s="871"/>
      <c r="O14" s="871"/>
      <c r="P14" s="871"/>
      <c r="Q14" s="871"/>
      <c r="R14" s="871"/>
      <c r="S14" s="871"/>
    </row>
    <row r="15" spans="1:19" s="768" customFormat="1" ht="13">
      <c r="A15" s="176">
        <v>24</v>
      </c>
      <c r="B15" s="177" t="s">
        <v>542</v>
      </c>
      <c r="C15" s="93">
        <v>452.3</v>
      </c>
      <c r="D15" s="93">
        <v>521.1</v>
      </c>
      <c r="E15" s="93">
        <v>933.1</v>
      </c>
      <c r="F15" s="93">
        <f>SUM(F16:F17)</f>
        <v>1069.9000000000001</v>
      </c>
      <c r="G15" s="93">
        <f>SUM(G16:G17)</f>
        <v>1248.0999999999999</v>
      </c>
      <c r="H15" s="93">
        <f>SUM(H16:H17)</f>
        <v>1524.9</v>
      </c>
      <c r="I15" s="93">
        <v>1853.3</v>
      </c>
      <c r="J15" s="93">
        <v>2129.1</v>
      </c>
      <c r="K15" s="93">
        <v>2160</v>
      </c>
      <c r="L15" s="93">
        <v>2249.1</v>
      </c>
      <c r="M15" s="93">
        <v>2572.5</v>
      </c>
      <c r="N15" s="869">
        <v>2769.1</v>
      </c>
      <c r="O15" s="869">
        <v>2968.8</v>
      </c>
      <c r="P15" s="869">
        <v>3219.2</v>
      </c>
      <c r="Q15" s="869">
        <v>3383.3</v>
      </c>
      <c r="R15" s="869">
        <v>3287.1</v>
      </c>
      <c r="S15" s="869">
        <v>3118.2</v>
      </c>
    </row>
    <row r="16" spans="1:19" s="16" customFormat="1">
      <c r="A16" s="178"/>
      <c r="B16" s="179" t="s">
        <v>543</v>
      </c>
      <c r="C16" s="95">
        <v>38.1</v>
      </c>
      <c r="D16" s="95">
        <v>42.2</v>
      </c>
      <c r="E16" s="95">
        <v>92.7</v>
      </c>
      <c r="F16" s="95">
        <v>83.8</v>
      </c>
      <c r="G16" s="95">
        <v>1171.0999999999999</v>
      </c>
      <c r="H16" s="95">
        <v>168.9</v>
      </c>
      <c r="I16" s="95">
        <v>210.5</v>
      </c>
      <c r="J16" s="95">
        <v>449</v>
      </c>
      <c r="K16" s="95">
        <v>468.1</v>
      </c>
      <c r="L16" s="95">
        <v>328.2</v>
      </c>
      <c r="M16" s="95">
        <v>427.6</v>
      </c>
      <c r="N16" s="871">
        <v>841.1</v>
      </c>
      <c r="O16" s="871">
        <v>998.4</v>
      </c>
      <c r="P16" s="871">
        <v>1120.4000000000001</v>
      </c>
      <c r="Q16" s="871">
        <v>1200.5</v>
      </c>
      <c r="R16" s="871">
        <v>1261.7</v>
      </c>
      <c r="S16" s="871">
        <v>1139.9000000000001</v>
      </c>
    </row>
    <row r="17" spans="1:19" s="16" customFormat="1">
      <c r="A17" s="178"/>
      <c r="B17" s="179" t="s">
        <v>544</v>
      </c>
      <c r="C17" s="95">
        <v>414.2</v>
      </c>
      <c r="D17" s="95">
        <v>478.9</v>
      </c>
      <c r="E17" s="95">
        <v>840.4</v>
      </c>
      <c r="F17" s="95">
        <v>986.1</v>
      </c>
      <c r="G17" s="95">
        <v>77</v>
      </c>
      <c r="H17" s="95">
        <v>1356</v>
      </c>
      <c r="I17" s="95">
        <v>1642.8</v>
      </c>
      <c r="J17" s="95">
        <v>1680.1</v>
      </c>
      <c r="K17" s="95">
        <v>1691.9</v>
      </c>
      <c r="L17" s="95">
        <v>1920.9</v>
      </c>
      <c r="M17" s="95">
        <v>2144.9</v>
      </c>
      <c r="N17" s="871">
        <v>1928</v>
      </c>
      <c r="O17" s="871">
        <v>1970.4</v>
      </c>
      <c r="P17" s="871">
        <v>2098.8000000000002</v>
      </c>
      <c r="Q17" s="871">
        <v>2182.8000000000002</v>
      </c>
      <c r="R17" s="871">
        <v>2025.4</v>
      </c>
      <c r="S17" s="871">
        <v>1978.3</v>
      </c>
    </row>
    <row r="18" spans="1:19" s="16" customFormat="1">
      <c r="A18" s="178"/>
      <c r="B18" s="179"/>
      <c r="C18" s="95"/>
      <c r="D18" s="95"/>
      <c r="E18" s="95"/>
      <c r="F18" s="95"/>
      <c r="G18" s="95"/>
      <c r="H18" s="95"/>
      <c r="I18" s="95"/>
      <c r="J18" s="95"/>
      <c r="K18" s="95"/>
      <c r="L18" s="95"/>
      <c r="M18" s="95"/>
      <c r="N18" s="871"/>
      <c r="O18" s="871"/>
      <c r="P18" s="871"/>
      <c r="Q18" s="871"/>
      <c r="R18" s="871"/>
      <c r="S18" s="871"/>
    </row>
    <row r="19" spans="1:19" s="768" customFormat="1" ht="13">
      <c r="A19" s="176">
        <v>26</v>
      </c>
      <c r="B19" s="177" t="s">
        <v>545</v>
      </c>
      <c r="C19" s="93">
        <v>2074.5</v>
      </c>
      <c r="D19" s="93">
        <v>1323.6</v>
      </c>
      <c r="E19" s="93">
        <v>2514.8000000000002</v>
      </c>
      <c r="F19" s="93">
        <f>SUM(F20:F21)</f>
        <v>2924</v>
      </c>
      <c r="G19" s="93">
        <f>SUM(G20:G21)</f>
        <v>1897</v>
      </c>
      <c r="H19" s="93">
        <v>1383.2</v>
      </c>
      <c r="I19" s="93">
        <v>1999.8</v>
      </c>
      <c r="J19" s="93">
        <v>1371.6</v>
      </c>
      <c r="K19" s="93">
        <v>2190</v>
      </c>
      <c r="L19" s="93">
        <v>1915</v>
      </c>
      <c r="M19" s="93">
        <v>3017.6</v>
      </c>
      <c r="N19" s="869">
        <v>3513.8</v>
      </c>
      <c r="O19" s="869">
        <v>5033.3</v>
      </c>
      <c r="P19" s="869">
        <v>5475.7</v>
      </c>
      <c r="Q19" s="869">
        <v>5589.3</v>
      </c>
      <c r="R19" s="869">
        <v>5632.1</v>
      </c>
      <c r="S19" s="869">
        <v>5784</v>
      </c>
    </row>
    <row r="20" spans="1:19" s="16" customFormat="1">
      <c r="A20" s="178"/>
      <c r="B20" s="179" t="s">
        <v>546</v>
      </c>
      <c r="C20" s="95">
        <v>2073.6999999999998</v>
      </c>
      <c r="D20" s="95">
        <v>1323.6</v>
      </c>
      <c r="E20" s="95">
        <v>2500.6</v>
      </c>
      <c r="F20" s="95">
        <v>1700</v>
      </c>
      <c r="G20" s="95">
        <v>1117.9000000000001</v>
      </c>
      <c r="H20" s="95">
        <v>1197.4000000000001</v>
      </c>
      <c r="I20" s="95">
        <v>1550.4</v>
      </c>
      <c r="J20" s="95">
        <v>4370.1000000000004</v>
      </c>
      <c r="K20" s="95">
        <v>1732.1</v>
      </c>
      <c r="L20" s="95">
        <v>1483.2</v>
      </c>
      <c r="M20" s="95">
        <v>2365.6</v>
      </c>
      <c r="N20" s="871">
        <v>3041.8</v>
      </c>
      <c r="O20" s="871">
        <v>4561.3</v>
      </c>
      <c r="P20" s="871">
        <v>4987.8999999999996</v>
      </c>
      <c r="Q20" s="871">
        <v>5079.8999999999996</v>
      </c>
      <c r="R20" s="871">
        <v>5101.7</v>
      </c>
      <c r="S20" s="871">
        <v>5240.5</v>
      </c>
    </row>
    <row r="21" spans="1:19" s="16" customFormat="1">
      <c r="A21" s="178"/>
      <c r="B21" s="179" t="s">
        <v>547</v>
      </c>
      <c r="C21" s="95">
        <v>0.8</v>
      </c>
      <c r="D21" s="95"/>
      <c r="E21" s="95">
        <v>14.2</v>
      </c>
      <c r="F21" s="95">
        <v>1224</v>
      </c>
      <c r="G21" s="95">
        <v>779.1</v>
      </c>
      <c r="H21" s="95">
        <v>230.2</v>
      </c>
      <c r="I21" s="95">
        <v>449.4</v>
      </c>
      <c r="J21" s="95">
        <v>1.5</v>
      </c>
      <c r="K21" s="95">
        <v>457.9</v>
      </c>
      <c r="L21" s="95">
        <v>431.8</v>
      </c>
      <c r="M21" s="95">
        <v>652</v>
      </c>
      <c r="N21" s="871">
        <v>472</v>
      </c>
      <c r="O21" s="871">
        <v>472</v>
      </c>
      <c r="P21" s="871">
        <v>487.8</v>
      </c>
      <c r="Q21" s="871">
        <v>509.4</v>
      </c>
      <c r="R21" s="871">
        <v>530.5</v>
      </c>
      <c r="S21" s="871">
        <v>543.5</v>
      </c>
    </row>
    <row r="22" spans="1:19" s="16" customFormat="1">
      <c r="A22" s="178"/>
      <c r="B22" s="179"/>
      <c r="C22" s="95"/>
      <c r="D22" s="95"/>
      <c r="E22" s="95"/>
      <c r="F22" s="95"/>
      <c r="G22" s="95"/>
      <c r="H22" s="95"/>
      <c r="I22" s="95"/>
      <c r="J22" s="95"/>
      <c r="K22" s="95"/>
      <c r="L22" s="95"/>
      <c r="M22" s="95"/>
      <c r="N22" s="871"/>
      <c r="O22" s="871"/>
      <c r="P22" s="871"/>
      <c r="Q22" s="871"/>
      <c r="R22" s="871"/>
      <c r="S22" s="871"/>
    </row>
    <row r="23" spans="1:19" s="768" customFormat="1" ht="13">
      <c r="A23" s="176">
        <v>27</v>
      </c>
      <c r="B23" s="177" t="s">
        <v>548</v>
      </c>
      <c r="C23" s="93">
        <v>0</v>
      </c>
      <c r="D23" s="93">
        <v>0</v>
      </c>
      <c r="E23" s="93">
        <v>0</v>
      </c>
      <c r="F23" s="93">
        <v>0</v>
      </c>
      <c r="G23" s="93">
        <v>0</v>
      </c>
      <c r="H23" s="93">
        <v>0</v>
      </c>
      <c r="I23" s="93">
        <v>0.9</v>
      </c>
      <c r="J23" s="93">
        <v>0</v>
      </c>
      <c r="K23" s="93">
        <v>217.7</v>
      </c>
      <c r="L23" s="93">
        <v>0</v>
      </c>
      <c r="M23" s="93">
        <v>0</v>
      </c>
      <c r="N23" s="869">
        <v>114.2</v>
      </c>
      <c r="O23" s="869">
        <v>100.4</v>
      </c>
      <c r="P23" s="869">
        <v>96.3</v>
      </c>
      <c r="Q23" s="869">
        <v>92.5</v>
      </c>
      <c r="R23" s="869">
        <v>69.099999999999994</v>
      </c>
      <c r="S23" s="869">
        <v>68.5</v>
      </c>
    </row>
    <row r="24" spans="1:19" s="16" customFormat="1">
      <c r="A24" s="178"/>
      <c r="B24" s="179"/>
      <c r="C24" s="95"/>
      <c r="D24" s="95"/>
      <c r="E24" s="95"/>
      <c r="F24" s="95"/>
      <c r="G24" s="95"/>
      <c r="H24" s="95"/>
      <c r="I24" s="95"/>
      <c r="J24" s="95"/>
      <c r="K24" s="95"/>
      <c r="L24" s="95"/>
      <c r="M24" s="95"/>
      <c r="N24" s="871"/>
      <c r="O24" s="871"/>
      <c r="P24" s="871"/>
      <c r="Q24" s="871"/>
      <c r="R24" s="871"/>
      <c r="S24" s="871"/>
    </row>
    <row r="25" spans="1:19" s="768" customFormat="1" ht="13">
      <c r="A25" s="176">
        <v>28</v>
      </c>
      <c r="B25" s="177" t="s">
        <v>549</v>
      </c>
      <c r="C25" s="93">
        <v>72.5</v>
      </c>
      <c r="D25" s="93">
        <v>858.7</v>
      </c>
      <c r="E25" s="93">
        <v>204.5</v>
      </c>
      <c r="F25" s="93">
        <f t="shared" ref="F25:H25" si="0">SUM(F26:F27)</f>
        <v>147.80000000000001</v>
      </c>
      <c r="G25" s="93">
        <f t="shared" si="0"/>
        <v>446.1</v>
      </c>
      <c r="H25" s="93">
        <f t="shared" si="0"/>
        <v>582.30000000000007</v>
      </c>
      <c r="I25" s="93">
        <v>89.9</v>
      </c>
      <c r="J25" s="93">
        <v>86.1</v>
      </c>
      <c r="K25" s="93">
        <v>99.4</v>
      </c>
      <c r="L25" s="93">
        <v>61.3</v>
      </c>
      <c r="M25" s="93">
        <v>392.6</v>
      </c>
      <c r="N25" s="869">
        <v>68.900000000000006</v>
      </c>
      <c r="O25" s="869">
        <v>8</v>
      </c>
      <c r="P25" s="869">
        <v>8.1</v>
      </c>
      <c r="Q25" s="869">
        <v>8.5</v>
      </c>
      <c r="R25" s="869">
        <v>8.9</v>
      </c>
      <c r="S25" s="869">
        <v>9.3000000000000007</v>
      </c>
    </row>
    <row r="26" spans="1:19" s="16" customFormat="1">
      <c r="A26" s="178"/>
      <c r="B26" s="179" t="s">
        <v>455</v>
      </c>
      <c r="C26" s="95">
        <v>72.5</v>
      </c>
      <c r="D26" s="95">
        <v>858.7</v>
      </c>
      <c r="E26" s="95">
        <v>204.5</v>
      </c>
      <c r="F26" s="96">
        <v>147.80000000000001</v>
      </c>
      <c r="G26" s="95">
        <v>446.1</v>
      </c>
      <c r="H26" s="95">
        <v>582.20000000000005</v>
      </c>
      <c r="I26" s="95">
        <v>89.9</v>
      </c>
      <c r="J26" s="95"/>
      <c r="K26" s="95"/>
      <c r="L26" s="95">
        <v>61.3</v>
      </c>
      <c r="M26" s="95"/>
      <c r="N26" s="871">
        <v>68.900000000000006</v>
      </c>
      <c r="O26" s="871">
        <v>8</v>
      </c>
      <c r="P26" s="871">
        <v>8.1</v>
      </c>
      <c r="Q26" s="871">
        <v>8.5</v>
      </c>
      <c r="R26" s="871">
        <v>8.9</v>
      </c>
      <c r="S26" s="871">
        <v>9.3000000000000007</v>
      </c>
    </row>
    <row r="27" spans="1:19" s="16" customFormat="1">
      <c r="A27" s="178"/>
      <c r="B27" s="179" t="s">
        <v>550</v>
      </c>
      <c r="C27" s="95" t="s">
        <v>320</v>
      </c>
      <c r="D27" s="95" t="s">
        <v>320</v>
      </c>
      <c r="E27" s="95">
        <v>40</v>
      </c>
      <c r="F27" s="96" t="s">
        <v>320</v>
      </c>
      <c r="G27" s="96" t="s">
        <v>320</v>
      </c>
      <c r="H27" s="96">
        <v>0.1</v>
      </c>
      <c r="I27" s="95"/>
      <c r="J27" s="95"/>
      <c r="K27" s="95"/>
      <c r="L27" s="95"/>
      <c r="M27" s="95"/>
      <c r="N27" s="871">
        <v>68.900000000000006</v>
      </c>
      <c r="O27" s="871">
        <v>8</v>
      </c>
      <c r="P27" s="871">
        <v>8.1</v>
      </c>
      <c r="Q27" s="871">
        <v>8.5</v>
      </c>
      <c r="R27" s="871">
        <v>8.9</v>
      </c>
      <c r="S27" s="871">
        <v>9.3000000000000007</v>
      </c>
    </row>
    <row r="28" spans="1:19" s="16" customFormat="1">
      <c r="A28" s="178"/>
      <c r="B28" s="179"/>
      <c r="C28" s="95"/>
      <c r="D28" s="95"/>
      <c r="E28" s="95"/>
      <c r="F28" s="95"/>
      <c r="G28" s="95"/>
      <c r="H28" s="95"/>
      <c r="I28" s="95"/>
      <c r="J28" s="95"/>
      <c r="K28" s="95"/>
      <c r="L28" s="95"/>
      <c r="M28" s="95"/>
      <c r="N28" s="871"/>
      <c r="O28" s="871"/>
      <c r="P28" s="871"/>
      <c r="Q28" s="871"/>
      <c r="R28" s="871"/>
      <c r="S28" s="871"/>
    </row>
    <row r="29" spans="1:19" s="768" customFormat="1" ht="13">
      <c r="A29" s="176">
        <v>31</v>
      </c>
      <c r="B29" s="177" t="s">
        <v>551</v>
      </c>
      <c r="C29" s="93">
        <v>2474.6999999999998</v>
      </c>
      <c r="D29" s="93">
        <v>2904.3</v>
      </c>
      <c r="E29" s="93">
        <v>4413.6000000000004</v>
      </c>
      <c r="F29" s="93">
        <f>SUM(F32:F40)</f>
        <v>2048.4</v>
      </c>
      <c r="G29" s="93">
        <f>SUM(G32:G40)</f>
        <v>1415.3</v>
      </c>
      <c r="H29" s="93">
        <f>SUM(H30:H40)</f>
        <v>1315.1</v>
      </c>
      <c r="I29" s="93">
        <v>2112.8000000000002</v>
      </c>
      <c r="J29" s="93">
        <v>3041.2</v>
      </c>
      <c r="K29" s="93">
        <v>3510.7</v>
      </c>
      <c r="L29" s="93">
        <v>3650.4</v>
      </c>
      <c r="M29" s="93">
        <v>4449.6000000000004</v>
      </c>
      <c r="N29" s="869">
        <v>4610.1000000000004</v>
      </c>
      <c r="O29" s="869">
        <v>5260.6</v>
      </c>
      <c r="P29" s="869">
        <v>5521.9</v>
      </c>
      <c r="Q29" s="869">
        <v>5879.1</v>
      </c>
      <c r="R29" s="869">
        <v>6269.5</v>
      </c>
      <c r="S29" s="869">
        <v>6700.4</v>
      </c>
    </row>
    <row r="30" spans="1:19" s="16" customFormat="1">
      <c r="A30" s="178"/>
      <c r="B30" s="179" t="s">
        <v>552</v>
      </c>
      <c r="C30" s="95" t="s">
        <v>320</v>
      </c>
      <c r="D30" s="95" t="s">
        <v>320</v>
      </c>
      <c r="E30" s="95" t="s">
        <v>320</v>
      </c>
      <c r="F30" s="95"/>
      <c r="G30" s="95"/>
      <c r="H30" s="95"/>
      <c r="I30" s="95"/>
      <c r="J30" s="95">
        <v>0</v>
      </c>
      <c r="K30" s="95">
        <v>0</v>
      </c>
      <c r="L30" s="95">
        <v>0</v>
      </c>
      <c r="M30" s="95">
        <v>0</v>
      </c>
      <c r="N30" s="871">
        <v>7.8</v>
      </c>
      <c r="O30" s="871">
        <v>7.9</v>
      </c>
      <c r="P30" s="871">
        <v>8.1999999999999993</v>
      </c>
      <c r="Q30" s="871">
        <v>8.5</v>
      </c>
      <c r="R30" s="871">
        <v>8.9</v>
      </c>
      <c r="S30" s="871">
        <v>9.1</v>
      </c>
    </row>
    <row r="31" spans="1:19" s="16" customFormat="1">
      <c r="A31" s="178"/>
      <c r="B31" s="179" t="s">
        <v>553</v>
      </c>
      <c r="C31" s="95" t="s">
        <v>320</v>
      </c>
      <c r="D31" s="95" t="s">
        <v>320</v>
      </c>
      <c r="E31" s="95" t="s">
        <v>320</v>
      </c>
      <c r="F31" s="95"/>
      <c r="G31" s="95"/>
      <c r="H31" s="95"/>
      <c r="I31" s="95"/>
      <c r="J31" s="95"/>
      <c r="K31" s="95"/>
      <c r="L31" s="95"/>
      <c r="M31" s="95">
        <v>0</v>
      </c>
      <c r="N31" s="871">
        <v>0</v>
      </c>
      <c r="O31" s="871">
        <v>0</v>
      </c>
      <c r="P31" s="871">
        <v>0</v>
      </c>
      <c r="Q31" s="871">
        <v>0</v>
      </c>
      <c r="R31" s="871">
        <v>0</v>
      </c>
      <c r="S31" s="871">
        <v>0</v>
      </c>
    </row>
    <row r="32" spans="1:19" s="16" customFormat="1">
      <c r="A32" s="178"/>
      <c r="B32" s="179" t="s">
        <v>554</v>
      </c>
      <c r="C32" s="95" t="s">
        <v>320</v>
      </c>
      <c r="D32" s="95" t="s">
        <v>320</v>
      </c>
      <c r="E32" s="95"/>
      <c r="F32" s="95"/>
      <c r="G32" s="95"/>
      <c r="H32" s="95"/>
      <c r="I32" s="95">
        <v>575.79999999999995</v>
      </c>
      <c r="J32" s="95">
        <v>0</v>
      </c>
      <c r="K32" s="95">
        <v>1050.5</v>
      </c>
      <c r="L32" s="95">
        <v>989.1</v>
      </c>
      <c r="M32" s="95">
        <v>958.6</v>
      </c>
      <c r="N32" s="871">
        <v>771</v>
      </c>
      <c r="O32" s="871">
        <v>809.4</v>
      </c>
      <c r="P32" s="871">
        <v>849.7</v>
      </c>
      <c r="Q32" s="871">
        <v>958.4</v>
      </c>
      <c r="R32" s="871">
        <v>1006.3</v>
      </c>
      <c r="S32" s="871">
        <v>1056.5</v>
      </c>
    </row>
    <row r="33" spans="1:21" s="16" customFormat="1">
      <c r="A33" s="178"/>
      <c r="B33" s="179" t="s">
        <v>555</v>
      </c>
      <c r="C33" s="95" t="s">
        <v>320</v>
      </c>
      <c r="D33" s="95" t="s">
        <v>320</v>
      </c>
      <c r="E33" s="95" t="s">
        <v>320</v>
      </c>
      <c r="F33" s="95"/>
      <c r="G33" s="95"/>
      <c r="H33" s="95"/>
      <c r="I33" s="95"/>
      <c r="J33" s="95">
        <v>0</v>
      </c>
      <c r="K33" s="95">
        <v>0</v>
      </c>
      <c r="L33" s="95">
        <v>0</v>
      </c>
      <c r="M33" s="95">
        <v>0</v>
      </c>
      <c r="N33" s="871">
        <v>46.6</v>
      </c>
      <c r="O33" s="871">
        <v>69.400000000000006</v>
      </c>
      <c r="P33" s="871">
        <v>69.900000000000006</v>
      </c>
      <c r="Q33" s="871">
        <v>73.3</v>
      </c>
      <c r="R33" s="871">
        <v>76.900000000000006</v>
      </c>
      <c r="S33" s="871">
        <v>80</v>
      </c>
    </row>
    <row r="34" spans="1:21" s="16" customFormat="1" ht="14">
      <c r="A34" s="178"/>
      <c r="B34" s="179" t="s">
        <v>556</v>
      </c>
      <c r="C34" s="95">
        <v>2411.3000000000002</v>
      </c>
      <c r="D34" s="95">
        <v>2791.3</v>
      </c>
      <c r="E34" s="95">
        <v>4259.7</v>
      </c>
      <c r="F34" s="95">
        <v>1990.5</v>
      </c>
      <c r="G34" s="95">
        <v>1353.7</v>
      </c>
      <c r="H34" s="95">
        <v>1275.2</v>
      </c>
      <c r="I34" s="95">
        <v>1405.8</v>
      </c>
      <c r="J34" s="95" t="s">
        <v>557</v>
      </c>
      <c r="K34" s="95">
        <v>1711.8</v>
      </c>
      <c r="L34" s="95">
        <v>1726.8</v>
      </c>
      <c r="M34" s="95">
        <v>2722.5</v>
      </c>
      <c r="N34" s="871">
        <v>2773.9</v>
      </c>
      <c r="O34" s="871">
        <v>3185.2</v>
      </c>
      <c r="P34" s="871">
        <v>3376.4</v>
      </c>
      <c r="Q34" s="871">
        <v>3581.8</v>
      </c>
      <c r="R34" s="871">
        <v>3886.4</v>
      </c>
      <c r="S34" s="871">
        <v>4232.2</v>
      </c>
    </row>
    <row r="35" spans="1:21" s="16" customFormat="1">
      <c r="A35" s="178"/>
      <c r="B35" s="179" t="s">
        <v>558</v>
      </c>
      <c r="C35" s="95" t="s">
        <v>320</v>
      </c>
      <c r="D35" s="95">
        <v>65.7</v>
      </c>
      <c r="E35" s="95">
        <v>47.9</v>
      </c>
      <c r="F35" s="95">
        <v>19</v>
      </c>
      <c r="G35" s="95">
        <v>20.3</v>
      </c>
      <c r="H35" s="95">
        <v>22.3</v>
      </c>
      <c r="I35" s="95">
        <v>19.7</v>
      </c>
      <c r="J35" s="95">
        <v>10.3</v>
      </c>
      <c r="K35" s="95">
        <v>60.6</v>
      </c>
      <c r="L35" s="95">
        <v>59.3</v>
      </c>
      <c r="M35" s="95">
        <v>52.9</v>
      </c>
      <c r="N35" s="871">
        <v>56.2</v>
      </c>
      <c r="O35" s="871">
        <v>93.1</v>
      </c>
      <c r="P35" s="871">
        <v>96.8</v>
      </c>
      <c r="Q35" s="871">
        <v>104.7</v>
      </c>
      <c r="R35" s="871">
        <v>109.4</v>
      </c>
      <c r="S35" s="871">
        <v>113.4</v>
      </c>
    </row>
    <row r="36" spans="1:21" s="16" customFormat="1">
      <c r="A36" s="178"/>
      <c r="B36" s="179" t="s">
        <v>559</v>
      </c>
      <c r="C36" s="95">
        <v>24</v>
      </c>
      <c r="D36" s="95">
        <v>23.8</v>
      </c>
      <c r="E36" s="95">
        <v>54.7</v>
      </c>
      <c r="F36" s="95">
        <v>24.7</v>
      </c>
      <c r="G36" s="95">
        <v>24.2</v>
      </c>
      <c r="H36" s="95">
        <v>12.6</v>
      </c>
      <c r="I36" s="95">
        <v>15.2</v>
      </c>
      <c r="J36" s="95">
        <v>19.8</v>
      </c>
      <c r="K36" s="95">
        <v>19.2</v>
      </c>
      <c r="L36" s="95">
        <v>25.5</v>
      </c>
      <c r="M36" s="95">
        <v>26.8</v>
      </c>
      <c r="N36" s="871">
        <v>26</v>
      </c>
      <c r="O36" s="871">
        <v>50.6</v>
      </c>
      <c r="P36" s="871">
        <v>51.3</v>
      </c>
      <c r="Q36" s="871">
        <v>53.7</v>
      </c>
      <c r="R36" s="871">
        <v>56.3</v>
      </c>
      <c r="S36" s="871">
        <v>58.3</v>
      </c>
    </row>
    <row r="37" spans="1:21" s="16" customFormat="1">
      <c r="A37" s="178"/>
      <c r="B37" s="179" t="s">
        <v>560</v>
      </c>
      <c r="C37" s="95" t="s">
        <v>320</v>
      </c>
      <c r="D37" s="95" t="s">
        <v>320</v>
      </c>
      <c r="E37" s="95"/>
      <c r="F37" s="95"/>
      <c r="G37" s="95"/>
      <c r="H37" s="95">
        <v>3.4</v>
      </c>
      <c r="I37" s="95">
        <v>1.6</v>
      </c>
      <c r="J37" s="95">
        <v>11.8</v>
      </c>
      <c r="K37" s="95">
        <v>0.2</v>
      </c>
      <c r="L37" s="95">
        <v>0</v>
      </c>
      <c r="M37" s="95">
        <v>0</v>
      </c>
      <c r="N37" s="871">
        <v>11.8</v>
      </c>
      <c r="O37" s="871">
        <v>21.6</v>
      </c>
      <c r="P37" s="871">
        <v>21.8</v>
      </c>
      <c r="Q37" s="871">
        <v>22.8</v>
      </c>
      <c r="R37" s="871">
        <v>24</v>
      </c>
      <c r="S37" s="871">
        <v>24.8</v>
      </c>
    </row>
    <row r="38" spans="1:21" s="16" customFormat="1">
      <c r="A38" s="178"/>
      <c r="B38" s="179" t="s">
        <v>561</v>
      </c>
      <c r="C38" s="95">
        <v>39.299999999999997</v>
      </c>
      <c r="D38" s="95">
        <v>23.6</v>
      </c>
      <c r="E38" s="95">
        <v>51.3</v>
      </c>
      <c r="F38" s="95">
        <v>14.2</v>
      </c>
      <c r="G38" s="95">
        <v>17.100000000000001</v>
      </c>
      <c r="H38" s="95">
        <v>1.6</v>
      </c>
      <c r="I38" s="95">
        <v>4.8</v>
      </c>
      <c r="J38" s="95">
        <v>5.7</v>
      </c>
      <c r="K38" s="95">
        <v>6.7</v>
      </c>
      <c r="L38" s="95">
        <v>1.3</v>
      </c>
      <c r="M38" s="95">
        <v>10.6</v>
      </c>
      <c r="N38" s="871">
        <v>7.7</v>
      </c>
      <c r="O38" s="871">
        <v>39.799999999999997</v>
      </c>
      <c r="P38" s="871">
        <v>41</v>
      </c>
      <c r="Q38" s="871">
        <v>42.8</v>
      </c>
      <c r="R38" s="871">
        <v>44.7</v>
      </c>
      <c r="S38" s="871">
        <v>45.8</v>
      </c>
    </row>
    <row r="39" spans="1:21" s="16" customFormat="1">
      <c r="A39" s="178"/>
      <c r="B39" s="179" t="s">
        <v>562</v>
      </c>
      <c r="C39" s="95"/>
      <c r="D39" s="95"/>
      <c r="E39" s="95"/>
      <c r="F39" s="95"/>
      <c r="G39" s="95"/>
      <c r="H39" s="95"/>
      <c r="I39" s="95"/>
      <c r="J39" s="95">
        <v>590.79999999999995</v>
      </c>
      <c r="K39" s="95">
        <v>661.8</v>
      </c>
      <c r="L39" s="95">
        <v>848.4</v>
      </c>
      <c r="M39" s="95">
        <v>678.2</v>
      </c>
      <c r="N39" s="871">
        <v>909.1</v>
      </c>
      <c r="O39" s="871">
        <v>983.6</v>
      </c>
      <c r="P39" s="871">
        <v>1006.9</v>
      </c>
      <c r="Q39" s="871">
        <v>1033.0999999999999</v>
      </c>
      <c r="R39" s="871">
        <v>1056.5999999999999</v>
      </c>
      <c r="S39" s="871">
        <v>1080.3</v>
      </c>
    </row>
    <row r="40" spans="1:21" s="16" customFormat="1" ht="13">
      <c r="A40" s="176"/>
      <c r="B40" s="177" t="s">
        <v>563</v>
      </c>
      <c r="C40" s="93"/>
      <c r="D40" s="93">
        <v>447.1</v>
      </c>
      <c r="E40" s="93"/>
      <c r="F40" s="93"/>
      <c r="G40" s="93"/>
      <c r="H40" s="93"/>
      <c r="I40" s="93"/>
      <c r="J40" s="93"/>
      <c r="K40" s="93"/>
      <c r="L40" s="93"/>
      <c r="M40" s="93"/>
      <c r="N40" s="799"/>
      <c r="O40" s="799"/>
      <c r="P40" s="799"/>
      <c r="Q40" s="799"/>
      <c r="R40" s="799"/>
      <c r="S40" s="799"/>
    </row>
    <row r="41" spans="1:21">
      <c r="A41" s="173"/>
      <c r="B41" s="173"/>
      <c r="C41" s="173"/>
      <c r="D41" s="173"/>
      <c r="E41" s="182"/>
      <c r="F41" s="173"/>
      <c r="G41" s="173"/>
      <c r="H41" s="173"/>
      <c r="I41" s="173"/>
      <c r="J41" s="173"/>
      <c r="K41" s="173"/>
      <c r="M41" s="173"/>
      <c r="N41" s="173"/>
      <c r="O41" s="173"/>
      <c r="P41" s="173"/>
      <c r="Q41" s="173"/>
      <c r="R41" s="173"/>
      <c r="U41" s="769"/>
    </row>
    <row r="42" spans="1:21" ht="14">
      <c r="A42" s="173"/>
      <c r="B42" s="287" t="s">
        <v>285</v>
      </c>
      <c r="C42" s="173"/>
      <c r="D42" s="173"/>
      <c r="E42" s="182"/>
      <c r="F42" s="173"/>
      <c r="G42" s="173"/>
      <c r="H42" s="173"/>
      <c r="I42" s="173"/>
      <c r="J42" s="173"/>
      <c r="K42" s="173"/>
      <c r="M42" s="173"/>
      <c r="N42" s="173"/>
      <c r="O42" s="173"/>
      <c r="P42" s="173"/>
      <c r="Q42" s="173"/>
      <c r="R42" s="173"/>
    </row>
    <row r="43" spans="1:21">
      <c r="A43" s="173"/>
      <c r="B43" s="594" t="s">
        <v>564</v>
      </c>
      <c r="C43" s="173"/>
      <c r="D43" s="173"/>
      <c r="E43" s="182"/>
      <c r="F43" s="173"/>
      <c r="G43" s="173"/>
      <c r="H43" s="173"/>
      <c r="I43" s="173"/>
      <c r="J43" s="173"/>
      <c r="K43" s="173"/>
      <c r="M43" s="173"/>
      <c r="N43" s="173"/>
      <c r="O43" s="173"/>
      <c r="P43" s="173"/>
      <c r="Q43" s="173"/>
      <c r="R43" s="173"/>
    </row>
    <row r="44" spans="1:21">
      <c r="A44" s="173"/>
      <c r="B44" s="594" t="s">
        <v>565</v>
      </c>
      <c r="C44" s="173"/>
      <c r="D44" s="173"/>
      <c r="E44" s="182"/>
      <c r="F44" s="173"/>
      <c r="G44" s="173"/>
      <c r="H44" s="173"/>
      <c r="I44" s="173"/>
      <c r="J44" s="173"/>
      <c r="K44" s="173"/>
      <c r="M44" s="173"/>
      <c r="N44" s="173"/>
      <c r="O44" s="173"/>
      <c r="P44" s="173"/>
      <c r="Q44" s="173"/>
      <c r="R44" s="173"/>
    </row>
    <row r="45" spans="1:21">
      <c r="A45" s="173"/>
      <c r="B45" s="594" t="s">
        <v>566</v>
      </c>
      <c r="C45" s="173"/>
      <c r="D45" s="173"/>
      <c r="E45" s="182"/>
      <c r="F45" s="173"/>
      <c r="G45" s="173"/>
      <c r="H45" s="173"/>
      <c r="I45" s="173"/>
      <c r="J45" s="173"/>
      <c r="K45" s="173"/>
      <c r="M45" s="173"/>
      <c r="N45" s="173"/>
      <c r="O45" s="173"/>
      <c r="P45" s="173"/>
      <c r="Q45" s="173"/>
      <c r="R45" s="173"/>
    </row>
    <row r="46" spans="1:21">
      <c r="A46" s="173"/>
      <c r="B46" s="594" t="s">
        <v>567</v>
      </c>
      <c r="C46" s="173"/>
      <c r="D46" s="173"/>
      <c r="E46" s="182"/>
      <c r="F46" s="173"/>
      <c r="G46" s="173"/>
      <c r="H46" s="173"/>
      <c r="I46" s="173"/>
      <c r="J46" s="173"/>
      <c r="K46" s="173"/>
      <c r="M46" s="173"/>
      <c r="N46" s="173"/>
      <c r="O46" s="173"/>
      <c r="P46" s="173"/>
      <c r="Q46" s="173"/>
      <c r="R46" s="173"/>
    </row>
    <row r="47" spans="1:21">
      <c r="A47" s="173"/>
      <c r="B47" s="594" t="s">
        <v>568</v>
      </c>
      <c r="C47" s="173"/>
      <c r="D47" s="173"/>
      <c r="E47" s="182"/>
      <c r="F47" s="173"/>
      <c r="G47" s="173"/>
      <c r="H47" s="173"/>
      <c r="I47" s="173"/>
      <c r="J47" s="173"/>
      <c r="K47" s="173"/>
      <c r="M47" s="173"/>
      <c r="N47" s="173"/>
      <c r="O47" s="173"/>
      <c r="P47" s="173"/>
      <c r="Q47" s="173"/>
      <c r="R47" s="173"/>
    </row>
    <row r="48" spans="1:21">
      <c r="A48" s="173"/>
      <c r="B48" s="594"/>
      <c r="C48" s="173"/>
      <c r="D48" s="173"/>
      <c r="E48" s="182"/>
      <c r="F48" s="173"/>
      <c r="G48" s="173"/>
      <c r="H48" s="173"/>
      <c r="I48" s="173"/>
      <c r="J48" s="173"/>
      <c r="K48" s="173"/>
      <c r="M48" s="173"/>
      <c r="N48" s="173"/>
      <c r="O48" s="173"/>
      <c r="P48" s="173"/>
      <c r="Q48" s="173"/>
      <c r="R48" s="173"/>
    </row>
    <row r="49" spans="1:18" ht="20">
      <c r="A49" s="173"/>
      <c r="B49" s="762" t="s">
        <v>918</v>
      </c>
      <c r="C49" s="173"/>
      <c r="D49" s="173"/>
      <c r="E49" s="182"/>
      <c r="F49" s="173"/>
      <c r="G49" s="173"/>
      <c r="H49" s="173"/>
      <c r="I49" s="173"/>
      <c r="J49" s="173"/>
      <c r="K49" s="173"/>
      <c r="M49" s="173"/>
      <c r="N49" s="173"/>
      <c r="O49" s="173"/>
      <c r="P49" s="173"/>
      <c r="Q49" s="173"/>
      <c r="R49" s="173"/>
    </row>
    <row r="50" spans="1:18" s="13" customFormat="1" ht="15.5">
      <c r="A50" s="354"/>
      <c r="B50" s="623" t="s">
        <v>532</v>
      </c>
      <c r="C50" s="453">
        <v>2012</v>
      </c>
      <c r="D50" s="453">
        <v>2013</v>
      </c>
      <c r="E50" s="453">
        <v>2014</v>
      </c>
      <c r="F50" s="453">
        <v>2015</v>
      </c>
      <c r="G50" s="453">
        <v>2016</v>
      </c>
      <c r="H50" s="453">
        <v>2017</v>
      </c>
      <c r="I50" s="453">
        <v>2018</v>
      </c>
      <c r="J50" s="453">
        <v>2019</v>
      </c>
      <c r="K50" s="453">
        <v>2020</v>
      </c>
      <c r="L50" s="453">
        <v>2021</v>
      </c>
      <c r="M50" s="453">
        <v>2022</v>
      </c>
      <c r="N50" s="407">
        <v>2023</v>
      </c>
      <c r="O50" s="407">
        <v>2024</v>
      </c>
      <c r="P50" s="407">
        <v>2025</v>
      </c>
      <c r="Q50" s="407">
        <v>2026</v>
      </c>
      <c r="R50" s="407">
        <v>2027</v>
      </c>
    </row>
    <row r="51" spans="1:18" s="13" customFormat="1" ht="13.5" customHeight="1">
      <c r="A51" s="354"/>
      <c r="B51" s="623" t="s">
        <v>468</v>
      </c>
      <c r="C51" s="454" t="s">
        <v>249</v>
      </c>
      <c r="D51" s="454" t="s">
        <v>249</v>
      </c>
      <c r="E51" s="454" t="s">
        <v>249</v>
      </c>
      <c r="F51" s="454" t="s">
        <v>249</v>
      </c>
      <c r="G51" s="454" t="s">
        <v>249</v>
      </c>
      <c r="H51" s="454" t="s">
        <v>249</v>
      </c>
      <c r="I51" s="188" t="s">
        <v>249</v>
      </c>
      <c r="J51" s="188" t="s">
        <v>249</v>
      </c>
      <c r="K51" s="188" t="s">
        <v>249</v>
      </c>
      <c r="L51" s="188" t="s">
        <v>249</v>
      </c>
      <c r="M51" s="188" t="s">
        <v>249</v>
      </c>
      <c r="N51" s="408" t="s">
        <v>533</v>
      </c>
      <c r="O51" s="408" t="s">
        <v>251</v>
      </c>
      <c r="P51" s="408" t="s">
        <v>251</v>
      </c>
      <c r="Q51" s="408" t="s">
        <v>251</v>
      </c>
      <c r="R51" s="408" t="s">
        <v>251</v>
      </c>
    </row>
    <row r="52" spans="1:18" s="13" customFormat="1">
      <c r="A52" s="354"/>
      <c r="B52" s="424" t="s">
        <v>470</v>
      </c>
      <c r="C52" s="141" t="s">
        <v>306</v>
      </c>
      <c r="D52" s="141" t="s">
        <v>306</v>
      </c>
      <c r="E52" s="141" t="s">
        <v>306</v>
      </c>
      <c r="F52" s="141" t="s">
        <v>534</v>
      </c>
      <c r="G52" s="141" t="s">
        <v>188</v>
      </c>
      <c r="H52" s="141" t="s">
        <v>178</v>
      </c>
      <c r="I52" s="141" t="s">
        <v>170</v>
      </c>
      <c r="J52" s="141" t="s">
        <v>167</v>
      </c>
      <c r="K52" s="141" t="s">
        <v>160</v>
      </c>
      <c r="L52" s="141" t="s">
        <v>151</v>
      </c>
      <c r="M52" s="141" t="s">
        <v>3</v>
      </c>
      <c r="N52" s="410" t="s">
        <v>253</v>
      </c>
      <c r="O52" s="410" t="s">
        <v>253</v>
      </c>
      <c r="P52" s="410" t="s">
        <v>253</v>
      </c>
      <c r="Q52" s="410" t="s">
        <v>253</v>
      </c>
      <c r="R52" s="410" t="s">
        <v>253</v>
      </c>
    </row>
    <row r="53" spans="1:18" s="13" customFormat="1">
      <c r="A53" s="354"/>
      <c r="B53" s="354"/>
      <c r="C53" s="188"/>
      <c r="D53" s="188"/>
      <c r="E53" s="188"/>
      <c r="F53" s="188"/>
      <c r="G53" s="188"/>
      <c r="H53" s="424"/>
      <c r="I53" s="354"/>
      <c r="J53" s="354"/>
      <c r="K53" s="354"/>
      <c r="L53" s="354"/>
      <c r="M53" s="354"/>
      <c r="N53" s="446"/>
      <c r="O53" s="446"/>
      <c r="P53" s="446"/>
      <c r="Q53" s="446"/>
      <c r="R53" s="446"/>
    </row>
    <row r="54" spans="1:18" s="286" customFormat="1" ht="13">
      <c r="A54" s="426">
        <v>2</v>
      </c>
      <c r="B54" s="411" t="s">
        <v>535</v>
      </c>
      <c r="C54" s="230">
        <v>9943.2999999999993</v>
      </c>
      <c r="D54" s="230">
        <v>13175.5</v>
      </c>
      <c r="E54" s="230">
        <v>15453.9</v>
      </c>
      <c r="F54" s="230">
        <v>13788.8</v>
      </c>
      <c r="G54" s="230">
        <f>G56+G62+G64+G68+G72+G74+G78</f>
        <v>13572.5</v>
      </c>
      <c r="H54" s="230">
        <f>H56+H62+H64+H68+H72+H74+H78</f>
        <v>13319.9</v>
      </c>
      <c r="I54" s="230">
        <v>16134.2</v>
      </c>
      <c r="J54" s="230">
        <v>17852.5</v>
      </c>
      <c r="K54" s="230">
        <v>19397.8</v>
      </c>
      <c r="L54" s="230">
        <v>20130.7</v>
      </c>
      <c r="M54" s="230">
        <v>24390</v>
      </c>
      <c r="N54" s="540">
        <v>24566.9</v>
      </c>
      <c r="O54" s="540">
        <v>24467.5</v>
      </c>
      <c r="P54" s="540">
        <v>25689.200000000001</v>
      </c>
      <c r="Q54" s="540">
        <v>26897.8</v>
      </c>
      <c r="R54" s="540">
        <v>28261.7</v>
      </c>
    </row>
    <row r="55" spans="1:18" s="12" customFormat="1">
      <c r="A55" s="427"/>
      <c r="B55" s="409"/>
      <c r="C55" s="462"/>
      <c r="D55" s="462"/>
      <c r="E55" s="462"/>
      <c r="F55" s="462"/>
      <c r="G55" s="462"/>
      <c r="H55" s="462"/>
      <c r="I55" s="409"/>
      <c r="J55" s="409"/>
      <c r="K55" s="409"/>
      <c r="L55" s="409"/>
      <c r="M55" s="409"/>
      <c r="N55" s="253"/>
      <c r="O55" s="253"/>
      <c r="P55" s="253"/>
      <c r="Q55" s="253"/>
      <c r="R55" s="253"/>
    </row>
    <row r="56" spans="1:18" s="286" customFormat="1" ht="13">
      <c r="A56" s="426">
        <v>21</v>
      </c>
      <c r="B56" s="411" t="s">
        <v>536</v>
      </c>
      <c r="C56" s="230">
        <v>2496.5</v>
      </c>
      <c r="D56" s="230">
        <v>2785.7</v>
      </c>
      <c r="E56" s="230">
        <v>3696.7</v>
      </c>
      <c r="F56" s="230">
        <v>3993.3</v>
      </c>
      <c r="G56" s="230">
        <f>SUM(G58:G60)</f>
        <v>4463.3999999999996</v>
      </c>
      <c r="H56" s="230">
        <f>SUM(H58:H60)</f>
        <v>4376.2999999999993</v>
      </c>
      <c r="I56" s="230">
        <v>5198.3999999999996</v>
      </c>
      <c r="J56" s="230">
        <v>5423.8</v>
      </c>
      <c r="K56" s="230">
        <v>5831.5</v>
      </c>
      <c r="L56" s="230">
        <v>6093.7</v>
      </c>
      <c r="M56" s="230">
        <v>6490.3</v>
      </c>
      <c r="N56" s="540">
        <v>6833.7</v>
      </c>
      <c r="O56" s="540">
        <v>7160.6</v>
      </c>
      <c r="P56" s="540">
        <v>7598</v>
      </c>
      <c r="Q56" s="540">
        <v>7900.4</v>
      </c>
      <c r="R56" s="540">
        <v>8205.9</v>
      </c>
    </row>
    <row r="57" spans="1:18" s="12" customFormat="1">
      <c r="A57" s="427"/>
      <c r="B57" s="409" t="s">
        <v>537</v>
      </c>
      <c r="C57" s="462">
        <v>978.6</v>
      </c>
      <c r="D57" s="462">
        <v>1404.8</v>
      </c>
      <c r="E57" s="462">
        <v>2818.5</v>
      </c>
      <c r="F57" s="462">
        <v>3662.5</v>
      </c>
      <c r="G57" s="462">
        <v>4021.6</v>
      </c>
      <c r="H57" s="462">
        <v>4201.2</v>
      </c>
      <c r="I57" s="462">
        <v>4486.3999999999996</v>
      </c>
      <c r="J57" s="462">
        <v>4827.5</v>
      </c>
      <c r="K57" s="462">
        <v>5221</v>
      </c>
      <c r="L57" s="462">
        <v>5374.4</v>
      </c>
      <c r="M57" s="462">
        <v>5827</v>
      </c>
      <c r="N57" s="440">
        <v>5880.6</v>
      </c>
      <c r="O57" s="440">
        <v>6213.6</v>
      </c>
      <c r="P57" s="440">
        <v>6593.1</v>
      </c>
      <c r="Q57" s="440">
        <v>6855.5</v>
      </c>
      <c r="R57" s="440">
        <v>7120.6</v>
      </c>
    </row>
    <row r="58" spans="1:18" s="12" customFormat="1">
      <c r="A58" s="427"/>
      <c r="B58" s="409" t="s">
        <v>538</v>
      </c>
      <c r="C58" s="462">
        <v>1215.5999999999999</v>
      </c>
      <c r="D58" s="462">
        <v>1084.5999999999999</v>
      </c>
      <c r="E58" s="462">
        <v>308.60000000000002</v>
      </c>
      <c r="F58" s="462">
        <v>3563.5</v>
      </c>
      <c r="G58" s="462">
        <v>3901.7</v>
      </c>
      <c r="H58" s="462">
        <v>4093.7</v>
      </c>
      <c r="I58" s="462">
        <v>4362.7</v>
      </c>
      <c r="J58" s="462">
        <v>4685.2</v>
      </c>
      <c r="K58" s="462">
        <v>5058.8</v>
      </c>
      <c r="L58" s="462">
        <v>5195.2</v>
      </c>
      <c r="M58" s="462">
        <v>5641.9</v>
      </c>
      <c r="N58" s="440">
        <v>5661.3</v>
      </c>
      <c r="O58" s="440">
        <v>5987.5</v>
      </c>
      <c r="P58" s="440">
        <v>6353.3</v>
      </c>
      <c r="Q58" s="440">
        <v>6606.1</v>
      </c>
      <c r="R58" s="440">
        <v>6861.6</v>
      </c>
    </row>
    <row r="59" spans="1:18" s="12" customFormat="1">
      <c r="A59" s="427"/>
      <c r="B59" s="409" t="s">
        <v>539</v>
      </c>
      <c r="C59" s="462">
        <v>88.1</v>
      </c>
      <c r="D59" s="462">
        <v>116.6</v>
      </c>
      <c r="E59" s="462">
        <v>115.4</v>
      </c>
      <c r="F59" s="462">
        <v>98.9</v>
      </c>
      <c r="G59" s="462">
        <v>119.9</v>
      </c>
      <c r="H59" s="462">
        <v>107.4</v>
      </c>
      <c r="I59" s="462">
        <v>123.7</v>
      </c>
      <c r="J59" s="462">
        <v>142.19999999999999</v>
      </c>
      <c r="K59" s="462">
        <v>162.19999999999999</v>
      </c>
      <c r="L59" s="462">
        <v>179.2</v>
      </c>
      <c r="M59" s="462">
        <v>185</v>
      </c>
      <c r="N59" s="440">
        <v>219.3</v>
      </c>
      <c r="O59" s="440">
        <v>226</v>
      </c>
      <c r="P59" s="440">
        <v>239.8</v>
      </c>
      <c r="Q59" s="440">
        <v>249.4</v>
      </c>
      <c r="R59" s="440">
        <v>259</v>
      </c>
    </row>
    <row r="60" spans="1:18" s="12" customFormat="1">
      <c r="A60" s="427"/>
      <c r="B60" s="409" t="s">
        <v>540</v>
      </c>
      <c r="C60" s="462">
        <v>214.2</v>
      </c>
      <c r="D60" s="462">
        <v>179.7</v>
      </c>
      <c r="E60" s="462">
        <v>454.2</v>
      </c>
      <c r="F60" s="462">
        <v>330.8</v>
      </c>
      <c r="G60" s="462">
        <v>441.8</v>
      </c>
      <c r="H60" s="462">
        <v>175.2</v>
      </c>
      <c r="I60" s="462">
        <v>711.9</v>
      </c>
      <c r="J60" s="462">
        <v>596.29999999999995</v>
      </c>
      <c r="K60" s="462">
        <v>610.4</v>
      </c>
      <c r="L60" s="462">
        <v>719.3</v>
      </c>
      <c r="M60" s="462">
        <v>663.3</v>
      </c>
      <c r="N60" s="440">
        <v>953.1</v>
      </c>
      <c r="O60" s="440">
        <v>947.1</v>
      </c>
      <c r="P60" s="440">
        <v>1004.9</v>
      </c>
      <c r="Q60" s="440">
        <v>1044.9000000000001</v>
      </c>
      <c r="R60" s="440">
        <v>1085.3</v>
      </c>
    </row>
    <row r="61" spans="1:18" s="12" customFormat="1">
      <c r="A61" s="427"/>
      <c r="B61" s="409"/>
      <c r="C61" s="462"/>
      <c r="D61" s="462"/>
      <c r="E61" s="462"/>
      <c r="F61" s="462"/>
      <c r="G61" s="462"/>
      <c r="H61" s="462"/>
      <c r="I61" s="462"/>
      <c r="J61" s="462"/>
      <c r="K61" s="462"/>
      <c r="L61" s="462"/>
      <c r="M61" s="462"/>
      <c r="N61" s="440"/>
      <c r="O61" s="440"/>
      <c r="P61" s="440"/>
      <c r="Q61" s="440"/>
      <c r="R61" s="440"/>
    </row>
    <row r="62" spans="1:18" s="286" customFormat="1" ht="13">
      <c r="A62" s="426">
        <v>22</v>
      </c>
      <c r="B62" s="411" t="s">
        <v>541</v>
      </c>
      <c r="C62" s="230">
        <v>2372.3000000000002</v>
      </c>
      <c r="D62" s="230">
        <v>4335</v>
      </c>
      <c r="E62" s="230">
        <v>3691.2</v>
      </c>
      <c r="F62" s="230">
        <v>3605.5</v>
      </c>
      <c r="G62" s="230">
        <v>4102.6000000000004</v>
      </c>
      <c r="H62" s="230">
        <v>4138.1000000000004</v>
      </c>
      <c r="I62" s="230">
        <v>4879.2</v>
      </c>
      <c r="J62" s="230">
        <v>5800.7</v>
      </c>
      <c r="K62" s="230">
        <v>5388.4</v>
      </c>
      <c r="L62" s="230">
        <v>6161.2</v>
      </c>
      <c r="M62" s="230">
        <v>7467.3</v>
      </c>
      <c r="N62" s="540">
        <v>6929.7</v>
      </c>
      <c r="O62" s="540">
        <v>5241.5</v>
      </c>
      <c r="P62" s="540">
        <v>5588</v>
      </c>
      <c r="Q62" s="540">
        <v>5972.1</v>
      </c>
      <c r="R62" s="540">
        <v>6609.7</v>
      </c>
    </row>
    <row r="63" spans="1:18" s="12" customFormat="1">
      <c r="A63" s="427"/>
      <c r="B63" s="409"/>
      <c r="C63" s="462"/>
      <c r="D63" s="462"/>
      <c r="E63" s="462"/>
      <c r="F63" s="462"/>
      <c r="G63" s="462"/>
      <c r="H63" s="462"/>
      <c r="I63" s="462"/>
      <c r="J63" s="462"/>
      <c r="K63" s="462"/>
      <c r="L63" s="462"/>
      <c r="M63" s="462"/>
      <c r="N63" s="440"/>
      <c r="O63" s="440"/>
      <c r="P63" s="440"/>
      <c r="Q63" s="440"/>
      <c r="R63" s="440"/>
    </row>
    <row r="64" spans="1:18" s="286" customFormat="1" ht="13">
      <c r="A64" s="426">
        <v>24</v>
      </c>
      <c r="B64" s="411" t="s">
        <v>542</v>
      </c>
      <c r="C64" s="230">
        <v>452.3</v>
      </c>
      <c r="D64" s="230">
        <v>521.1</v>
      </c>
      <c r="E64" s="230">
        <v>933.1</v>
      </c>
      <c r="F64" s="230">
        <f>SUM(F65:F66)</f>
        <v>1069.9000000000001</v>
      </c>
      <c r="G64" s="230">
        <f>SUM(G65:G66)</f>
        <v>1248.0999999999999</v>
      </c>
      <c r="H64" s="230">
        <f>SUM(H65:H66)</f>
        <v>1524.9</v>
      </c>
      <c r="I64" s="230">
        <v>1853.3</v>
      </c>
      <c r="J64" s="230">
        <v>2129.1</v>
      </c>
      <c r="K64" s="230">
        <v>2160</v>
      </c>
      <c r="L64" s="230">
        <v>2249.1</v>
      </c>
      <c r="M64" s="230">
        <v>2572.5</v>
      </c>
      <c r="N64" s="540">
        <v>2496.1</v>
      </c>
      <c r="O64" s="540">
        <v>2607.1999999999998</v>
      </c>
      <c r="P64" s="540">
        <v>2686.5</v>
      </c>
      <c r="Q64" s="540">
        <v>2707.7</v>
      </c>
      <c r="R64" s="540">
        <v>2689.3</v>
      </c>
    </row>
    <row r="65" spans="1:18" s="12" customFormat="1">
      <c r="A65" s="427"/>
      <c r="B65" s="409" t="s">
        <v>543</v>
      </c>
      <c r="C65" s="462">
        <v>38.1</v>
      </c>
      <c r="D65" s="462">
        <v>42.2</v>
      </c>
      <c r="E65" s="462">
        <v>92.7</v>
      </c>
      <c r="F65" s="462">
        <v>83.8</v>
      </c>
      <c r="G65" s="462">
        <v>1171.0999999999999</v>
      </c>
      <c r="H65" s="462">
        <v>168.9</v>
      </c>
      <c r="I65" s="462">
        <v>210.5</v>
      </c>
      <c r="J65" s="462">
        <v>449</v>
      </c>
      <c r="K65" s="462">
        <v>468.1</v>
      </c>
      <c r="L65" s="462">
        <v>328.2</v>
      </c>
      <c r="M65" s="462">
        <v>427.6</v>
      </c>
      <c r="N65" s="440">
        <v>707.6</v>
      </c>
      <c r="O65" s="440">
        <v>627.9</v>
      </c>
      <c r="P65" s="440">
        <v>604</v>
      </c>
      <c r="Q65" s="440">
        <v>665.2</v>
      </c>
      <c r="R65" s="440">
        <v>654.6</v>
      </c>
    </row>
    <row r="66" spans="1:18" s="12" customFormat="1">
      <c r="A66" s="427"/>
      <c r="B66" s="409" t="s">
        <v>544</v>
      </c>
      <c r="C66" s="462">
        <v>414.2</v>
      </c>
      <c r="D66" s="462">
        <v>478.9</v>
      </c>
      <c r="E66" s="462">
        <v>840.4</v>
      </c>
      <c r="F66" s="462">
        <v>986.1</v>
      </c>
      <c r="G66" s="462">
        <v>77</v>
      </c>
      <c r="H66" s="462">
        <v>1356</v>
      </c>
      <c r="I66" s="462">
        <v>1642.8</v>
      </c>
      <c r="J66" s="462">
        <v>1680.1</v>
      </c>
      <c r="K66" s="462">
        <v>1691.9</v>
      </c>
      <c r="L66" s="462">
        <v>1920.9</v>
      </c>
      <c r="M66" s="462">
        <v>2144.9</v>
      </c>
      <c r="N66" s="440">
        <v>1788.5</v>
      </c>
      <c r="O66" s="440">
        <v>1979.4</v>
      </c>
      <c r="P66" s="440">
        <v>2082.5</v>
      </c>
      <c r="Q66" s="440">
        <v>2042.5</v>
      </c>
      <c r="R66" s="440">
        <v>2034.7</v>
      </c>
    </row>
    <row r="67" spans="1:18" s="12" customFormat="1">
      <c r="A67" s="427"/>
      <c r="B67" s="409"/>
      <c r="C67" s="462"/>
      <c r="D67" s="462"/>
      <c r="E67" s="462"/>
      <c r="F67" s="462"/>
      <c r="G67" s="462"/>
      <c r="H67" s="462"/>
      <c r="I67" s="462"/>
      <c r="J67" s="462"/>
      <c r="K67" s="462"/>
      <c r="L67" s="462"/>
      <c r="M67" s="462"/>
      <c r="N67" s="440"/>
      <c r="O67" s="440"/>
      <c r="P67" s="440"/>
      <c r="Q67" s="440"/>
      <c r="R67" s="440"/>
    </row>
    <row r="68" spans="1:18" s="286" customFormat="1" ht="13">
      <c r="A68" s="426">
        <v>26</v>
      </c>
      <c r="B68" s="411" t="s">
        <v>545</v>
      </c>
      <c r="C68" s="230">
        <v>2074.5</v>
      </c>
      <c r="D68" s="230">
        <v>1323.6</v>
      </c>
      <c r="E68" s="230">
        <v>2514.8000000000002</v>
      </c>
      <c r="F68" s="230">
        <f>SUM(F69:F70)</f>
        <v>2924</v>
      </c>
      <c r="G68" s="230">
        <f>SUM(G69:G70)</f>
        <v>1897</v>
      </c>
      <c r="H68" s="230">
        <v>1383.2</v>
      </c>
      <c r="I68" s="230">
        <v>1999.8</v>
      </c>
      <c r="J68" s="230">
        <v>1371.6</v>
      </c>
      <c r="K68" s="230">
        <v>2190</v>
      </c>
      <c r="L68" s="230">
        <v>1915</v>
      </c>
      <c r="M68" s="230">
        <v>3017.6</v>
      </c>
      <c r="N68" s="540">
        <v>3513.8</v>
      </c>
      <c r="O68" s="540">
        <v>2611.9</v>
      </c>
      <c r="P68" s="540">
        <v>3028.2</v>
      </c>
      <c r="Q68" s="540">
        <v>3090.2</v>
      </c>
      <c r="R68" s="540">
        <v>3265.3</v>
      </c>
    </row>
    <row r="69" spans="1:18" s="12" customFormat="1">
      <c r="A69" s="427"/>
      <c r="B69" s="409" t="s">
        <v>546</v>
      </c>
      <c r="C69" s="462">
        <v>2073.6999999999998</v>
      </c>
      <c r="D69" s="462">
        <v>1323.6</v>
      </c>
      <c r="E69" s="462">
        <v>2500.6</v>
      </c>
      <c r="F69" s="462">
        <v>1700</v>
      </c>
      <c r="G69" s="462">
        <v>1117.9000000000001</v>
      </c>
      <c r="H69" s="462">
        <v>1197.4000000000001</v>
      </c>
      <c r="I69" s="462">
        <v>1550.4</v>
      </c>
      <c r="J69" s="462">
        <v>4370.1000000000004</v>
      </c>
      <c r="K69" s="462">
        <v>1732.1</v>
      </c>
      <c r="L69" s="462">
        <v>1483.2</v>
      </c>
      <c r="M69" s="462">
        <v>2365.6</v>
      </c>
      <c r="N69" s="440">
        <v>3041.8</v>
      </c>
      <c r="O69" s="440">
        <v>1674.2</v>
      </c>
      <c r="P69" s="440">
        <v>1941.1</v>
      </c>
      <c r="Q69" s="440">
        <v>1980.9</v>
      </c>
      <c r="R69" s="440">
        <v>2093.1</v>
      </c>
    </row>
    <row r="70" spans="1:18" s="12" customFormat="1">
      <c r="A70" s="427"/>
      <c r="B70" s="409" t="s">
        <v>547</v>
      </c>
      <c r="C70" s="462">
        <v>0.8</v>
      </c>
      <c r="D70" s="462"/>
      <c r="E70" s="462">
        <v>14.2</v>
      </c>
      <c r="F70" s="462">
        <v>1224</v>
      </c>
      <c r="G70" s="462">
        <v>779.1</v>
      </c>
      <c r="H70" s="462">
        <v>230.2</v>
      </c>
      <c r="I70" s="462">
        <v>449.4</v>
      </c>
      <c r="J70" s="462">
        <v>1.5</v>
      </c>
      <c r="K70" s="462">
        <v>457.9</v>
      </c>
      <c r="L70" s="462">
        <v>431.8</v>
      </c>
      <c r="M70" s="462">
        <v>652</v>
      </c>
      <c r="N70" s="440">
        <v>472</v>
      </c>
      <c r="O70" s="440">
        <v>937.6</v>
      </c>
      <c r="P70" s="440">
        <v>1087.0999999999999</v>
      </c>
      <c r="Q70" s="440">
        <v>1109.4000000000001</v>
      </c>
      <c r="R70" s="440">
        <v>1172.2</v>
      </c>
    </row>
    <row r="71" spans="1:18" s="12" customFormat="1">
      <c r="A71" s="427"/>
      <c r="B71" s="409"/>
      <c r="C71" s="462"/>
      <c r="D71" s="462"/>
      <c r="E71" s="462"/>
      <c r="F71" s="462"/>
      <c r="G71" s="462"/>
      <c r="H71" s="462"/>
      <c r="I71" s="462"/>
      <c r="J71" s="462"/>
      <c r="K71" s="462"/>
      <c r="L71" s="462"/>
      <c r="M71" s="462"/>
      <c r="N71" s="440"/>
      <c r="O71" s="440"/>
      <c r="P71" s="440"/>
      <c r="Q71" s="440"/>
      <c r="R71" s="440"/>
    </row>
    <row r="72" spans="1:18" s="286" customFormat="1" ht="13">
      <c r="A72" s="426">
        <v>27</v>
      </c>
      <c r="B72" s="411" t="s">
        <v>548</v>
      </c>
      <c r="C72" s="230">
        <v>0</v>
      </c>
      <c r="D72" s="230">
        <v>0</v>
      </c>
      <c r="E72" s="230">
        <v>0</v>
      </c>
      <c r="F72" s="230">
        <v>0</v>
      </c>
      <c r="G72" s="230">
        <v>0</v>
      </c>
      <c r="H72" s="230">
        <v>0</v>
      </c>
      <c r="I72" s="230">
        <v>0.9</v>
      </c>
      <c r="J72" s="230">
        <v>0</v>
      </c>
      <c r="K72" s="230">
        <v>217.7</v>
      </c>
      <c r="L72" s="230">
        <v>0</v>
      </c>
      <c r="M72" s="230">
        <v>0</v>
      </c>
      <c r="N72" s="540">
        <v>114.2</v>
      </c>
      <c r="O72" s="540">
        <v>51.5</v>
      </c>
      <c r="P72" s="540">
        <v>56.6</v>
      </c>
      <c r="Q72" s="540">
        <v>62.3</v>
      </c>
      <c r="R72" s="540">
        <v>68.5</v>
      </c>
    </row>
    <row r="73" spans="1:18" s="12" customFormat="1">
      <c r="A73" s="427"/>
      <c r="B73" s="409"/>
      <c r="C73" s="462"/>
      <c r="D73" s="462"/>
      <c r="E73" s="462"/>
      <c r="F73" s="462"/>
      <c r="G73" s="462"/>
      <c r="H73" s="462"/>
      <c r="I73" s="462"/>
      <c r="J73" s="462"/>
      <c r="K73" s="462"/>
      <c r="L73" s="462"/>
      <c r="M73" s="462"/>
      <c r="N73" s="440"/>
      <c r="O73" s="440"/>
      <c r="P73" s="440"/>
      <c r="Q73" s="440"/>
      <c r="R73" s="440"/>
    </row>
    <row r="74" spans="1:18" s="286" customFormat="1" ht="13">
      <c r="A74" s="426">
        <v>28</v>
      </c>
      <c r="B74" s="411" t="s">
        <v>549</v>
      </c>
      <c r="C74" s="230">
        <v>72.5</v>
      </c>
      <c r="D74" s="230">
        <v>858.7</v>
      </c>
      <c r="E74" s="230">
        <v>204.5</v>
      </c>
      <c r="F74" s="230">
        <f t="shared" ref="F74:H74" si="1">SUM(F75:F76)</f>
        <v>147.80000000000001</v>
      </c>
      <c r="G74" s="230">
        <f t="shared" si="1"/>
        <v>446.1</v>
      </c>
      <c r="H74" s="230">
        <f t="shared" si="1"/>
        <v>582.30000000000007</v>
      </c>
      <c r="I74" s="230">
        <v>89.9</v>
      </c>
      <c r="J74" s="230">
        <v>86.1</v>
      </c>
      <c r="K74" s="230">
        <v>99.4</v>
      </c>
      <c r="L74" s="230">
        <v>61.3</v>
      </c>
      <c r="M74" s="230">
        <v>392.6</v>
      </c>
      <c r="N74" s="540">
        <v>69.400000000000006</v>
      </c>
      <c r="O74" s="540">
        <v>85.2</v>
      </c>
      <c r="P74" s="540">
        <v>98</v>
      </c>
      <c r="Q74" s="540">
        <v>112.7</v>
      </c>
      <c r="R74" s="540">
        <v>129.6</v>
      </c>
    </row>
    <row r="75" spans="1:18" s="12" customFormat="1">
      <c r="A75" s="427"/>
      <c r="B75" s="409" t="s">
        <v>455</v>
      </c>
      <c r="C75" s="462">
        <v>72.5</v>
      </c>
      <c r="D75" s="462">
        <v>858.7</v>
      </c>
      <c r="E75" s="462">
        <v>204.5</v>
      </c>
      <c r="F75" s="464">
        <v>147.80000000000001</v>
      </c>
      <c r="G75" s="462">
        <v>446.1</v>
      </c>
      <c r="H75" s="462">
        <v>582.20000000000005</v>
      </c>
      <c r="I75" s="462">
        <v>89.9</v>
      </c>
      <c r="J75" s="462"/>
      <c r="K75" s="462"/>
      <c r="L75" s="462">
        <v>61.3</v>
      </c>
      <c r="M75" s="462"/>
      <c r="N75" s="440"/>
      <c r="O75" s="440"/>
      <c r="P75" s="440"/>
      <c r="Q75" s="440"/>
      <c r="R75" s="440"/>
    </row>
    <row r="76" spans="1:18" s="12" customFormat="1">
      <c r="A76" s="427"/>
      <c r="B76" s="409" t="s">
        <v>550</v>
      </c>
      <c r="C76" s="462" t="s">
        <v>320</v>
      </c>
      <c r="D76" s="462" t="s">
        <v>320</v>
      </c>
      <c r="E76" s="462">
        <v>40</v>
      </c>
      <c r="F76" s="464" t="s">
        <v>320</v>
      </c>
      <c r="G76" s="464" t="s">
        <v>320</v>
      </c>
      <c r="H76" s="464">
        <v>0.1</v>
      </c>
      <c r="I76" s="462"/>
      <c r="J76" s="462"/>
      <c r="K76" s="462"/>
      <c r="L76" s="462"/>
      <c r="M76" s="462"/>
      <c r="N76" s="440"/>
      <c r="O76" s="440"/>
      <c r="P76" s="440"/>
      <c r="Q76" s="440"/>
      <c r="R76" s="440"/>
    </row>
    <row r="77" spans="1:18" s="12" customFormat="1">
      <c r="A77" s="427"/>
      <c r="B77" s="409"/>
      <c r="C77" s="462"/>
      <c r="D77" s="462"/>
      <c r="E77" s="462"/>
      <c r="F77" s="462"/>
      <c r="G77" s="462"/>
      <c r="H77" s="462"/>
      <c r="I77" s="462"/>
      <c r="J77" s="462"/>
      <c r="K77" s="462"/>
      <c r="L77" s="462"/>
      <c r="M77" s="462"/>
      <c r="N77" s="440"/>
      <c r="O77" s="440"/>
      <c r="P77" s="440"/>
      <c r="Q77" s="440"/>
      <c r="R77" s="440"/>
    </row>
    <row r="78" spans="1:18" s="286" customFormat="1" ht="13">
      <c r="A78" s="426">
        <v>31</v>
      </c>
      <c r="B78" s="411" t="s">
        <v>551</v>
      </c>
      <c r="C78" s="230">
        <v>2474.6999999999998</v>
      </c>
      <c r="D78" s="230">
        <v>2904.3</v>
      </c>
      <c r="E78" s="230">
        <v>4413.6000000000004</v>
      </c>
      <c r="F78" s="230">
        <f>SUM(F81:F89)</f>
        <v>2048.4</v>
      </c>
      <c r="G78" s="230">
        <f>SUM(G81:G89)</f>
        <v>1415.3</v>
      </c>
      <c r="H78" s="230">
        <f>SUM(H79:H89)</f>
        <v>1315.1</v>
      </c>
      <c r="I78" s="230">
        <v>2112.8000000000002</v>
      </c>
      <c r="J78" s="230">
        <v>3041.2</v>
      </c>
      <c r="K78" s="230">
        <v>3510.7</v>
      </c>
      <c r="L78" s="230">
        <v>3650.4</v>
      </c>
      <c r="M78" s="230">
        <v>4449.6000000000004</v>
      </c>
      <c r="N78" s="540">
        <v>4610.1000000000004</v>
      </c>
      <c r="O78" s="540">
        <v>6709.7</v>
      </c>
      <c r="P78" s="540">
        <v>6634</v>
      </c>
      <c r="Q78" s="540">
        <v>7052.4</v>
      </c>
      <c r="R78" s="540">
        <v>7293.4</v>
      </c>
    </row>
    <row r="79" spans="1:18" s="12" customFormat="1">
      <c r="A79" s="427"/>
      <c r="B79" s="409" t="s">
        <v>552</v>
      </c>
      <c r="C79" s="462" t="s">
        <v>320</v>
      </c>
      <c r="D79" s="462" t="s">
        <v>320</v>
      </c>
      <c r="E79" s="462" t="s">
        <v>320</v>
      </c>
      <c r="F79" s="462"/>
      <c r="G79" s="462"/>
      <c r="H79" s="462"/>
      <c r="I79" s="462"/>
      <c r="J79" s="462">
        <v>0</v>
      </c>
      <c r="K79" s="462">
        <v>0</v>
      </c>
      <c r="L79" s="462">
        <v>0</v>
      </c>
      <c r="M79" s="462">
        <v>0</v>
      </c>
      <c r="N79" s="440">
        <v>7.8</v>
      </c>
      <c r="O79" s="440">
        <v>12</v>
      </c>
      <c r="P79" s="440">
        <v>11.7</v>
      </c>
      <c r="Q79" s="440">
        <v>12.8</v>
      </c>
      <c r="R79" s="440">
        <v>13.5</v>
      </c>
    </row>
    <row r="80" spans="1:18" s="12" customFormat="1">
      <c r="A80" s="427"/>
      <c r="B80" s="409" t="s">
        <v>553</v>
      </c>
      <c r="C80" s="462" t="s">
        <v>320</v>
      </c>
      <c r="D80" s="462" t="s">
        <v>320</v>
      </c>
      <c r="E80" s="462" t="s">
        <v>320</v>
      </c>
      <c r="F80" s="462"/>
      <c r="G80" s="462"/>
      <c r="H80" s="462"/>
      <c r="I80" s="462"/>
      <c r="J80" s="462"/>
      <c r="K80" s="462"/>
      <c r="L80" s="462"/>
      <c r="M80" s="462">
        <v>0</v>
      </c>
      <c r="N80" s="440"/>
      <c r="O80" s="440"/>
      <c r="P80" s="440"/>
      <c r="Q80" s="440"/>
      <c r="R80" s="440"/>
    </row>
    <row r="81" spans="1:21" s="12" customFormat="1">
      <c r="A81" s="427"/>
      <c r="B81" s="409" t="s">
        <v>554</v>
      </c>
      <c r="C81" s="462" t="s">
        <v>320</v>
      </c>
      <c r="D81" s="462" t="s">
        <v>320</v>
      </c>
      <c r="E81" s="462"/>
      <c r="F81" s="462"/>
      <c r="G81" s="462"/>
      <c r="H81" s="462"/>
      <c r="I81" s="462">
        <v>575.79999999999995</v>
      </c>
      <c r="J81" s="462">
        <v>0</v>
      </c>
      <c r="K81" s="462">
        <v>1050.5</v>
      </c>
      <c r="L81" s="462">
        <v>989.1</v>
      </c>
      <c r="M81" s="462">
        <v>958.6</v>
      </c>
      <c r="N81" s="440">
        <v>771</v>
      </c>
      <c r="O81" s="440">
        <v>993.5</v>
      </c>
      <c r="P81" s="440">
        <v>991.8</v>
      </c>
      <c r="Q81" s="440">
        <v>997.8</v>
      </c>
      <c r="R81" s="440">
        <v>1001.1</v>
      </c>
    </row>
    <row r="82" spans="1:21" s="12" customFormat="1">
      <c r="A82" s="427"/>
      <c r="B82" s="409" t="s">
        <v>555</v>
      </c>
      <c r="C82" s="462" t="s">
        <v>320</v>
      </c>
      <c r="D82" s="462" t="s">
        <v>320</v>
      </c>
      <c r="E82" s="462" t="s">
        <v>320</v>
      </c>
      <c r="F82" s="462"/>
      <c r="G82" s="462"/>
      <c r="H82" s="462"/>
      <c r="I82" s="462"/>
      <c r="J82" s="462">
        <v>0</v>
      </c>
      <c r="K82" s="462">
        <v>0</v>
      </c>
      <c r="L82" s="462">
        <v>0</v>
      </c>
      <c r="M82" s="462">
        <v>0</v>
      </c>
      <c r="N82" s="440">
        <v>46.6</v>
      </c>
      <c r="O82" s="440">
        <v>38.700000000000003</v>
      </c>
      <c r="P82" s="440">
        <v>37.6</v>
      </c>
      <c r="Q82" s="440">
        <v>41.3</v>
      </c>
      <c r="R82" s="440">
        <v>43.3</v>
      </c>
    </row>
    <row r="83" spans="1:21" s="12" customFormat="1" ht="14">
      <c r="A83" s="427"/>
      <c r="B83" s="409" t="s">
        <v>556</v>
      </c>
      <c r="C83" s="462">
        <v>2411.3000000000002</v>
      </c>
      <c r="D83" s="462">
        <v>2791.3</v>
      </c>
      <c r="E83" s="462">
        <v>4259.7</v>
      </c>
      <c r="F83" s="462">
        <v>1990.5</v>
      </c>
      <c r="G83" s="462">
        <v>1353.7</v>
      </c>
      <c r="H83" s="462">
        <v>1275.2</v>
      </c>
      <c r="I83" s="462">
        <v>1405.8</v>
      </c>
      <c r="J83" s="462" t="s">
        <v>569</v>
      </c>
      <c r="K83" s="462">
        <v>1711.8</v>
      </c>
      <c r="L83" s="462">
        <v>1726.8</v>
      </c>
      <c r="M83" s="462">
        <v>2722.5</v>
      </c>
      <c r="N83" s="440">
        <v>2773.9</v>
      </c>
      <c r="O83" s="440">
        <v>4578.6000000000004</v>
      </c>
      <c r="P83" s="440">
        <v>4487</v>
      </c>
      <c r="Q83" s="440">
        <v>4863.3</v>
      </c>
      <c r="R83" s="440">
        <v>5071.5</v>
      </c>
    </row>
    <row r="84" spans="1:21" s="12" customFormat="1">
      <c r="A84" s="427"/>
      <c r="B84" s="409" t="s">
        <v>558</v>
      </c>
      <c r="C84" s="462" t="s">
        <v>320</v>
      </c>
      <c r="D84" s="462">
        <v>65.7</v>
      </c>
      <c r="E84" s="462">
        <v>47.9</v>
      </c>
      <c r="F84" s="462">
        <v>19</v>
      </c>
      <c r="G84" s="462">
        <v>20.3</v>
      </c>
      <c r="H84" s="462">
        <v>22.3</v>
      </c>
      <c r="I84" s="462">
        <v>19.7</v>
      </c>
      <c r="J84" s="462">
        <v>10.3</v>
      </c>
      <c r="K84" s="462">
        <v>60.6</v>
      </c>
      <c r="L84" s="462">
        <v>59.3</v>
      </c>
      <c r="M84" s="462">
        <v>52.9</v>
      </c>
      <c r="N84" s="440">
        <v>56.2</v>
      </c>
      <c r="O84" s="440">
        <v>73.2</v>
      </c>
      <c r="P84" s="440">
        <v>72.5</v>
      </c>
      <c r="Q84" s="440">
        <v>75</v>
      </c>
      <c r="R84" s="440">
        <v>76.400000000000006</v>
      </c>
    </row>
    <row r="85" spans="1:21" s="12" customFormat="1">
      <c r="A85" s="427"/>
      <c r="B85" s="409" t="s">
        <v>559</v>
      </c>
      <c r="C85" s="462">
        <v>24</v>
      </c>
      <c r="D85" s="462">
        <v>23.8</v>
      </c>
      <c r="E85" s="462">
        <v>54.7</v>
      </c>
      <c r="F85" s="462">
        <v>24.7</v>
      </c>
      <c r="G85" s="462">
        <v>24.2</v>
      </c>
      <c r="H85" s="462">
        <v>12.6</v>
      </c>
      <c r="I85" s="462">
        <v>15.2</v>
      </c>
      <c r="J85" s="462">
        <v>19.8</v>
      </c>
      <c r="K85" s="462">
        <v>19.2</v>
      </c>
      <c r="L85" s="462">
        <v>25.5</v>
      </c>
      <c r="M85" s="462">
        <v>26.8</v>
      </c>
      <c r="N85" s="440">
        <v>26</v>
      </c>
      <c r="O85" s="440">
        <v>44.7</v>
      </c>
      <c r="P85" s="440">
        <v>43.5</v>
      </c>
      <c r="Q85" s="440">
        <v>47.7</v>
      </c>
      <c r="R85" s="440">
        <v>50</v>
      </c>
    </row>
    <row r="86" spans="1:21" s="12" customFormat="1">
      <c r="A86" s="427"/>
      <c r="B86" s="409" t="s">
        <v>560</v>
      </c>
      <c r="C86" s="462" t="s">
        <v>320</v>
      </c>
      <c r="D86" s="462" t="s">
        <v>320</v>
      </c>
      <c r="E86" s="462"/>
      <c r="F86" s="462"/>
      <c r="G86" s="462"/>
      <c r="H86" s="462">
        <v>3.4</v>
      </c>
      <c r="I86" s="462">
        <v>1.6</v>
      </c>
      <c r="J86" s="462">
        <v>11.8</v>
      </c>
      <c r="K86" s="462">
        <v>0.2</v>
      </c>
      <c r="L86" s="462">
        <v>0</v>
      </c>
      <c r="M86" s="462">
        <v>0</v>
      </c>
      <c r="N86" s="440">
        <v>11.8</v>
      </c>
      <c r="O86" s="440">
        <v>22</v>
      </c>
      <c r="P86" s="440">
        <v>21.4</v>
      </c>
      <c r="Q86" s="440">
        <v>23.5</v>
      </c>
      <c r="R86" s="440">
        <v>24.7</v>
      </c>
    </row>
    <row r="87" spans="1:21" s="12" customFormat="1">
      <c r="A87" s="427"/>
      <c r="B87" s="409" t="s">
        <v>561</v>
      </c>
      <c r="C87" s="462">
        <v>39.299999999999997</v>
      </c>
      <c r="D87" s="462">
        <v>23.6</v>
      </c>
      <c r="E87" s="462">
        <v>51.3</v>
      </c>
      <c r="F87" s="462">
        <v>14.2</v>
      </c>
      <c r="G87" s="462">
        <v>17.100000000000001</v>
      </c>
      <c r="H87" s="462">
        <v>1.6</v>
      </c>
      <c r="I87" s="462">
        <v>4.8</v>
      </c>
      <c r="J87" s="462">
        <v>5.7</v>
      </c>
      <c r="K87" s="462">
        <v>6.7</v>
      </c>
      <c r="L87" s="462">
        <v>1.3</v>
      </c>
      <c r="M87" s="462">
        <v>10.6</v>
      </c>
      <c r="N87" s="440">
        <v>7.7</v>
      </c>
      <c r="O87" s="440">
        <v>9.1</v>
      </c>
      <c r="P87" s="440">
        <v>8.9</v>
      </c>
      <c r="Q87" s="440">
        <v>9.6999999999999993</v>
      </c>
      <c r="R87" s="440">
        <v>10.199999999999999</v>
      </c>
    </row>
    <row r="88" spans="1:21" s="12" customFormat="1">
      <c r="A88" s="427"/>
      <c r="B88" s="409" t="s">
        <v>562</v>
      </c>
      <c r="C88" s="462"/>
      <c r="D88" s="462"/>
      <c r="E88" s="462"/>
      <c r="F88" s="462"/>
      <c r="G88" s="462"/>
      <c r="H88" s="462"/>
      <c r="I88" s="462"/>
      <c r="J88" s="462">
        <v>590.79999999999995</v>
      </c>
      <c r="K88" s="462">
        <v>661.8</v>
      </c>
      <c r="L88" s="462">
        <v>848.4</v>
      </c>
      <c r="M88" s="462">
        <v>678.2</v>
      </c>
      <c r="N88" s="440">
        <v>909.1</v>
      </c>
      <c r="O88" s="440">
        <v>937.9</v>
      </c>
      <c r="P88" s="440">
        <v>959.5</v>
      </c>
      <c r="Q88" s="440">
        <v>981.1</v>
      </c>
      <c r="R88" s="440">
        <v>1002.8</v>
      </c>
    </row>
    <row r="89" spans="1:21" s="12" customFormat="1" ht="13">
      <c r="A89" s="426"/>
      <c r="B89" s="411" t="s">
        <v>563</v>
      </c>
      <c r="C89" s="230"/>
      <c r="D89" s="230">
        <v>447.1</v>
      </c>
      <c r="E89" s="230"/>
      <c r="F89" s="230"/>
      <c r="G89" s="230"/>
      <c r="H89" s="230"/>
      <c r="I89" s="230"/>
      <c r="J89" s="230"/>
      <c r="K89" s="230"/>
      <c r="L89" s="230"/>
      <c r="M89" s="230"/>
      <c r="N89" s="540"/>
      <c r="O89" s="540"/>
      <c r="P89" s="540"/>
      <c r="Q89" s="540"/>
      <c r="R89" s="540"/>
    </row>
    <row r="90" spans="1:21">
      <c r="A90" s="173"/>
      <c r="B90" s="173"/>
      <c r="C90" s="173"/>
      <c r="D90" s="173"/>
      <c r="E90" s="182"/>
      <c r="F90" s="173"/>
      <c r="G90" s="173"/>
      <c r="H90" s="173"/>
      <c r="I90" s="173"/>
      <c r="J90" s="173"/>
      <c r="K90" s="173"/>
      <c r="M90" s="173"/>
      <c r="N90" s="173"/>
      <c r="O90" s="173"/>
      <c r="P90" s="173"/>
      <c r="Q90" s="173"/>
      <c r="R90" s="173"/>
      <c r="U90" s="769"/>
    </row>
    <row r="91" spans="1:21" ht="14">
      <c r="A91" s="173"/>
      <c r="B91" s="287" t="s">
        <v>285</v>
      </c>
      <c r="C91" s="173"/>
      <c r="D91" s="173"/>
      <c r="E91" s="182"/>
      <c r="F91" s="173"/>
      <c r="G91" s="173"/>
      <c r="H91" s="173"/>
      <c r="I91" s="173"/>
      <c r="J91" s="173"/>
      <c r="K91" s="173"/>
      <c r="M91" s="173"/>
      <c r="N91" s="173"/>
      <c r="O91" s="173"/>
      <c r="P91" s="173"/>
      <c r="Q91" s="173"/>
      <c r="R91" s="173"/>
    </row>
    <row r="92" spans="1:21">
      <c r="A92" s="173"/>
      <c r="B92" s="594" t="s">
        <v>564</v>
      </c>
      <c r="C92" s="173"/>
      <c r="D92" s="173"/>
      <c r="E92" s="182"/>
      <c r="F92" s="173"/>
      <c r="G92" s="173"/>
      <c r="H92" s="173"/>
      <c r="I92" s="173"/>
      <c r="J92" s="173"/>
      <c r="K92" s="173"/>
      <c r="M92" s="173"/>
      <c r="N92" s="173"/>
      <c r="O92" s="173"/>
      <c r="P92" s="173"/>
      <c r="Q92" s="173"/>
      <c r="R92" s="173"/>
    </row>
    <row r="93" spans="1:21">
      <c r="A93" s="173"/>
      <c r="B93" s="594" t="s">
        <v>565</v>
      </c>
      <c r="C93" s="173"/>
      <c r="D93" s="173"/>
      <c r="E93" s="182"/>
      <c r="F93" s="173"/>
      <c r="G93" s="173"/>
      <c r="H93" s="173"/>
      <c r="I93" s="173"/>
      <c r="J93" s="173"/>
      <c r="K93" s="173"/>
      <c r="M93" s="173"/>
      <c r="N93" s="173"/>
      <c r="O93" s="173"/>
      <c r="P93" s="173"/>
      <c r="Q93" s="173"/>
      <c r="R93" s="173"/>
    </row>
    <row r="94" spans="1:21">
      <c r="A94" s="173"/>
      <c r="B94" s="594" t="s">
        <v>566</v>
      </c>
      <c r="C94" s="173"/>
      <c r="D94" s="173"/>
      <c r="E94" s="182"/>
      <c r="F94" s="173"/>
      <c r="G94" s="173"/>
      <c r="H94" s="173"/>
      <c r="I94" s="173"/>
      <c r="J94" s="173"/>
      <c r="K94" s="173"/>
      <c r="M94" s="173"/>
      <c r="N94" s="173"/>
      <c r="O94" s="173"/>
      <c r="P94" s="173"/>
      <c r="Q94" s="173"/>
      <c r="R94" s="173"/>
    </row>
    <row r="95" spans="1:21">
      <c r="A95" s="173"/>
      <c r="B95" s="594" t="s">
        <v>567</v>
      </c>
      <c r="C95" s="173"/>
      <c r="D95" s="173"/>
      <c r="E95" s="182"/>
      <c r="F95" s="173"/>
      <c r="G95" s="173"/>
      <c r="H95" s="173"/>
      <c r="I95" s="173"/>
      <c r="J95" s="173"/>
      <c r="K95" s="173"/>
      <c r="M95" s="173"/>
      <c r="N95" s="173"/>
      <c r="O95" s="173"/>
      <c r="P95" s="173"/>
      <c r="Q95" s="173"/>
      <c r="R95" s="173"/>
    </row>
    <row r="96" spans="1:21">
      <c r="A96" s="173"/>
      <c r="B96" s="594" t="s">
        <v>568</v>
      </c>
      <c r="C96" s="173"/>
      <c r="D96" s="173"/>
      <c r="E96" s="182"/>
      <c r="F96" s="173"/>
      <c r="G96" s="173"/>
      <c r="H96" s="173"/>
      <c r="I96" s="173"/>
      <c r="J96" s="173"/>
      <c r="K96" s="173"/>
      <c r="M96" s="173"/>
      <c r="N96" s="173"/>
      <c r="O96" s="173"/>
      <c r="P96" s="173"/>
      <c r="Q96" s="173"/>
      <c r="R96" s="173"/>
    </row>
    <row r="97" spans="1:18">
      <c r="A97" s="173"/>
      <c r="B97" s="594"/>
      <c r="C97" s="173"/>
      <c r="D97" s="173"/>
      <c r="E97" s="182"/>
      <c r="F97" s="173"/>
      <c r="G97" s="173"/>
      <c r="H97" s="173"/>
      <c r="I97" s="173"/>
      <c r="J97" s="173"/>
      <c r="K97" s="173"/>
      <c r="M97" s="173"/>
      <c r="N97" s="173"/>
      <c r="O97" s="173"/>
      <c r="P97" s="173"/>
      <c r="Q97" s="173"/>
      <c r="R97" s="173"/>
    </row>
    <row r="98" spans="1:18" ht="20">
      <c r="A98" s="173"/>
      <c r="B98" s="762" t="s">
        <v>288</v>
      </c>
      <c r="C98" s="173"/>
      <c r="D98" s="173"/>
      <c r="E98" s="182"/>
      <c r="F98" s="173"/>
      <c r="G98" s="173"/>
      <c r="H98" s="173"/>
      <c r="I98" s="173"/>
      <c r="J98" s="173"/>
      <c r="K98" s="173"/>
      <c r="M98" s="173"/>
      <c r="N98" s="173"/>
      <c r="O98" s="173"/>
      <c r="P98" s="173"/>
      <c r="Q98" s="173"/>
      <c r="R98" s="173"/>
    </row>
    <row r="99" spans="1:18" s="13" customFormat="1" ht="15.5">
      <c r="A99" s="354"/>
      <c r="B99" s="623" t="s">
        <v>532</v>
      </c>
      <c r="C99" s="453">
        <v>2012</v>
      </c>
      <c r="D99" s="453">
        <v>2013</v>
      </c>
      <c r="E99" s="453">
        <v>2014</v>
      </c>
      <c r="F99" s="453">
        <v>2015</v>
      </c>
      <c r="G99" s="453">
        <v>2016</v>
      </c>
      <c r="H99" s="453">
        <v>2017</v>
      </c>
      <c r="I99" s="453">
        <v>2018</v>
      </c>
      <c r="J99" s="453">
        <v>2019</v>
      </c>
      <c r="K99" s="453">
        <v>2020</v>
      </c>
      <c r="L99" s="453">
        <v>2021</v>
      </c>
      <c r="M99" s="407">
        <v>2022</v>
      </c>
      <c r="N99" s="407">
        <v>2023</v>
      </c>
      <c r="O99" s="407">
        <v>2024</v>
      </c>
      <c r="P99" s="407">
        <v>2025</v>
      </c>
      <c r="Q99" s="407">
        <v>2026</v>
      </c>
      <c r="R99" s="407">
        <v>2027</v>
      </c>
    </row>
    <row r="100" spans="1:18" s="13" customFormat="1" ht="13.5" customHeight="1">
      <c r="A100" s="354"/>
      <c r="B100" s="623" t="s">
        <v>468</v>
      </c>
      <c r="C100" s="454" t="s">
        <v>249</v>
      </c>
      <c r="D100" s="454" t="s">
        <v>249</v>
      </c>
      <c r="E100" s="454" t="s">
        <v>249</v>
      </c>
      <c r="F100" s="454" t="s">
        <v>249</v>
      </c>
      <c r="G100" s="454" t="s">
        <v>249</v>
      </c>
      <c r="H100" s="454" t="s">
        <v>249</v>
      </c>
      <c r="I100" s="188" t="s">
        <v>249</v>
      </c>
      <c r="J100" s="188" t="s">
        <v>249</v>
      </c>
      <c r="K100" s="188" t="s">
        <v>249</v>
      </c>
      <c r="L100" s="188" t="s">
        <v>249</v>
      </c>
      <c r="M100" s="428" t="s">
        <v>251</v>
      </c>
      <c r="N100" s="428" t="s">
        <v>251</v>
      </c>
      <c r="O100" s="428" t="s">
        <v>251</v>
      </c>
      <c r="P100" s="428" t="s">
        <v>251</v>
      </c>
      <c r="Q100" s="428" t="s">
        <v>251</v>
      </c>
      <c r="R100" s="428" t="s">
        <v>251</v>
      </c>
    </row>
    <row r="101" spans="1:18" s="13" customFormat="1">
      <c r="A101" s="354"/>
      <c r="B101" s="424" t="s">
        <v>470</v>
      </c>
      <c r="C101" s="141" t="s">
        <v>306</v>
      </c>
      <c r="D101" s="141" t="s">
        <v>306</v>
      </c>
      <c r="E101" s="141" t="s">
        <v>306</v>
      </c>
      <c r="F101" s="141" t="s">
        <v>534</v>
      </c>
      <c r="G101" s="141" t="s">
        <v>188</v>
      </c>
      <c r="H101" s="141" t="s">
        <v>178</v>
      </c>
      <c r="I101" s="141" t="s">
        <v>170</v>
      </c>
      <c r="J101" s="141" t="s">
        <v>167</v>
      </c>
      <c r="K101" s="141" t="s">
        <v>160</v>
      </c>
      <c r="L101" s="141" t="s">
        <v>151</v>
      </c>
      <c r="M101" s="410" t="s">
        <v>157</v>
      </c>
      <c r="N101" s="410" t="s">
        <v>157</v>
      </c>
      <c r="O101" s="410" t="s">
        <v>157</v>
      </c>
      <c r="P101" s="410" t="s">
        <v>157</v>
      </c>
      <c r="Q101" s="410" t="s">
        <v>157</v>
      </c>
      <c r="R101" s="410" t="s">
        <v>157</v>
      </c>
    </row>
    <row r="102" spans="1:18" s="13" customFormat="1">
      <c r="A102" s="354"/>
      <c r="B102" s="354"/>
      <c r="C102" s="188"/>
      <c r="D102" s="188"/>
      <c r="E102" s="188"/>
      <c r="F102" s="188"/>
      <c r="G102" s="188"/>
      <c r="H102" s="424"/>
      <c r="I102" s="354"/>
      <c r="J102" s="354"/>
      <c r="K102" s="354"/>
      <c r="L102" s="354"/>
      <c r="M102" s="446"/>
      <c r="N102" s="446"/>
      <c r="O102" s="446"/>
      <c r="P102" s="446"/>
      <c r="Q102" s="446"/>
      <c r="R102" s="446"/>
    </row>
    <row r="103" spans="1:18" s="286" customFormat="1" ht="13">
      <c r="A103" s="426">
        <v>2</v>
      </c>
      <c r="B103" s="411" t="s">
        <v>535</v>
      </c>
      <c r="C103" s="230">
        <v>9943.2999999999993</v>
      </c>
      <c r="D103" s="230">
        <v>13175.5</v>
      </c>
      <c r="E103" s="230">
        <v>15453.9</v>
      </c>
      <c r="F103" s="230">
        <v>13788.8</v>
      </c>
      <c r="G103" s="230">
        <f>G105+G111+G113+G117+G121+G123+G127</f>
        <v>13572.5</v>
      </c>
      <c r="H103" s="230">
        <f>H105+H111+H113+H117+H121+H123+H127</f>
        <v>13319.9</v>
      </c>
      <c r="I103" s="230">
        <v>16134.2</v>
      </c>
      <c r="J103" s="230">
        <v>17852.5</v>
      </c>
      <c r="K103" s="230">
        <v>19397.8</v>
      </c>
      <c r="L103" s="230">
        <v>20130.7</v>
      </c>
      <c r="M103" s="540">
        <v>22174.799999999999</v>
      </c>
      <c r="N103" s="540">
        <v>22470.799999999999</v>
      </c>
      <c r="O103" s="540">
        <v>23354.2</v>
      </c>
      <c r="P103" s="540">
        <v>24555</v>
      </c>
      <c r="Q103" s="540">
        <v>26048.5</v>
      </c>
      <c r="R103" s="540">
        <v>27719.8</v>
      </c>
    </row>
    <row r="104" spans="1:18" s="12" customFormat="1">
      <c r="A104" s="427"/>
      <c r="B104" s="409"/>
      <c r="C104" s="462"/>
      <c r="D104" s="462"/>
      <c r="E104" s="462"/>
      <c r="F104" s="462"/>
      <c r="G104" s="462"/>
      <c r="H104" s="462"/>
      <c r="I104" s="409"/>
      <c r="J104" s="409"/>
      <c r="K104" s="409"/>
      <c r="L104" s="409"/>
      <c r="M104" s="253"/>
      <c r="N104" s="253"/>
      <c r="O104" s="253"/>
      <c r="P104" s="253"/>
      <c r="Q104" s="253"/>
      <c r="R104" s="253"/>
    </row>
    <row r="105" spans="1:18" s="286" customFormat="1" ht="13">
      <c r="A105" s="426">
        <v>21</v>
      </c>
      <c r="B105" s="411" t="s">
        <v>536</v>
      </c>
      <c r="C105" s="230">
        <v>2496.5</v>
      </c>
      <c r="D105" s="230">
        <v>2785.7</v>
      </c>
      <c r="E105" s="230">
        <v>3696.7</v>
      </c>
      <c r="F105" s="230">
        <v>3993.3</v>
      </c>
      <c r="G105" s="230">
        <f>SUM(G107:G109)</f>
        <v>4463.3999999999996</v>
      </c>
      <c r="H105" s="230">
        <f>SUM(H107:H109)</f>
        <v>4376.2999999999993</v>
      </c>
      <c r="I105" s="230">
        <v>5198.3999999999996</v>
      </c>
      <c r="J105" s="230">
        <v>5423.8</v>
      </c>
      <c r="K105" s="230">
        <v>5831.5</v>
      </c>
      <c r="L105" s="230">
        <v>6093.7</v>
      </c>
      <c r="M105" s="540">
        <v>6007.7</v>
      </c>
      <c r="N105" s="540">
        <v>6285.7</v>
      </c>
      <c r="O105" s="540">
        <v>6381.7</v>
      </c>
      <c r="P105" s="540">
        <v>6815</v>
      </c>
      <c r="Q105" s="540">
        <v>7335.2</v>
      </c>
      <c r="R105" s="540">
        <v>7900</v>
      </c>
    </row>
    <row r="106" spans="1:18" s="12" customFormat="1">
      <c r="A106" s="427"/>
      <c r="B106" s="409" t="s">
        <v>537</v>
      </c>
      <c r="C106" s="462">
        <v>978.6</v>
      </c>
      <c r="D106" s="462">
        <v>1404.8</v>
      </c>
      <c r="E106" s="462">
        <v>2818.5</v>
      </c>
      <c r="F106" s="462">
        <v>3662.5</v>
      </c>
      <c r="G106" s="462">
        <v>4021.6</v>
      </c>
      <c r="H106" s="462">
        <v>4201.2</v>
      </c>
      <c r="I106" s="462">
        <v>4486.3999999999996</v>
      </c>
      <c r="J106" s="462">
        <v>4827.5</v>
      </c>
      <c r="K106" s="462">
        <v>5221</v>
      </c>
      <c r="L106" s="462">
        <v>5374.4</v>
      </c>
      <c r="M106" s="440">
        <v>5167.3999999999996</v>
      </c>
      <c r="N106" s="440">
        <v>5406.5</v>
      </c>
      <c r="O106" s="440">
        <v>5489.1</v>
      </c>
      <c r="P106" s="440">
        <v>5861.8</v>
      </c>
      <c r="Q106" s="440">
        <v>6309.3</v>
      </c>
      <c r="R106" s="440">
        <v>6795</v>
      </c>
    </row>
    <row r="107" spans="1:18" s="12" customFormat="1">
      <c r="A107" s="427"/>
      <c r="B107" s="409" t="s">
        <v>538</v>
      </c>
      <c r="C107" s="462">
        <v>1215.5999999999999</v>
      </c>
      <c r="D107" s="462">
        <v>1084.5999999999999</v>
      </c>
      <c r="E107" s="462">
        <v>308.60000000000002</v>
      </c>
      <c r="F107" s="462">
        <v>3563.5</v>
      </c>
      <c r="G107" s="462">
        <v>3901.7</v>
      </c>
      <c r="H107" s="462">
        <v>4093.7</v>
      </c>
      <c r="I107" s="462">
        <v>4362.7</v>
      </c>
      <c r="J107" s="462">
        <v>4685.2</v>
      </c>
      <c r="K107" s="462">
        <v>5058.8</v>
      </c>
      <c r="L107" s="462">
        <v>5195.2</v>
      </c>
      <c r="M107" s="440">
        <v>4966.8</v>
      </c>
      <c r="N107" s="440">
        <v>5196.7</v>
      </c>
      <c r="O107" s="440">
        <v>5276.1</v>
      </c>
      <c r="P107" s="440">
        <v>5634.3</v>
      </c>
      <c r="Q107" s="440">
        <v>6064.4</v>
      </c>
      <c r="R107" s="440">
        <v>6531.3</v>
      </c>
    </row>
    <row r="108" spans="1:18" s="12" customFormat="1">
      <c r="A108" s="427"/>
      <c r="B108" s="409" t="s">
        <v>539</v>
      </c>
      <c r="C108" s="462">
        <v>88.1</v>
      </c>
      <c r="D108" s="462">
        <v>116.6</v>
      </c>
      <c r="E108" s="462">
        <v>115.4</v>
      </c>
      <c r="F108" s="462">
        <v>98.9</v>
      </c>
      <c r="G108" s="462">
        <v>119.9</v>
      </c>
      <c r="H108" s="462">
        <v>107.4</v>
      </c>
      <c r="I108" s="462">
        <v>123.7</v>
      </c>
      <c r="J108" s="462">
        <v>142.19999999999999</v>
      </c>
      <c r="K108" s="462">
        <v>162.19999999999999</v>
      </c>
      <c r="L108" s="462">
        <v>179.2</v>
      </c>
      <c r="M108" s="440">
        <v>200.5</v>
      </c>
      <c r="N108" s="440">
        <v>209.8</v>
      </c>
      <c r="O108" s="440">
        <v>213</v>
      </c>
      <c r="P108" s="440">
        <v>227.5</v>
      </c>
      <c r="Q108" s="440">
        <v>244.9</v>
      </c>
      <c r="R108" s="440">
        <v>263.7</v>
      </c>
    </row>
    <row r="109" spans="1:18" s="12" customFormat="1">
      <c r="A109" s="427"/>
      <c r="B109" s="409" t="s">
        <v>540</v>
      </c>
      <c r="C109" s="462">
        <v>214.2</v>
      </c>
      <c r="D109" s="462">
        <v>179.7</v>
      </c>
      <c r="E109" s="462">
        <v>454.2</v>
      </c>
      <c r="F109" s="462">
        <v>330.8</v>
      </c>
      <c r="G109" s="462">
        <v>441.8</v>
      </c>
      <c r="H109" s="462">
        <v>175.2</v>
      </c>
      <c r="I109" s="462">
        <v>711.9</v>
      </c>
      <c r="J109" s="462">
        <v>596.29999999999995</v>
      </c>
      <c r="K109" s="462">
        <v>610.4</v>
      </c>
      <c r="L109" s="462">
        <v>719.3</v>
      </c>
      <c r="M109" s="440">
        <v>840.3</v>
      </c>
      <c r="N109" s="440">
        <v>879.2</v>
      </c>
      <c r="O109" s="440">
        <v>892.6</v>
      </c>
      <c r="P109" s="440">
        <v>953.2</v>
      </c>
      <c r="Q109" s="440">
        <v>1026</v>
      </c>
      <c r="R109" s="440">
        <v>1105</v>
      </c>
    </row>
    <row r="110" spans="1:18" s="12" customFormat="1">
      <c r="A110" s="427"/>
      <c r="B110" s="409"/>
      <c r="C110" s="462"/>
      <c r="D110" s="462"/>
      <c r="E110" s="462"/>
      <c r="F110" s="462"/>
      <c r="G110" s="462"/>
      <c r="H110" s="462"/>
      <c r="I110" s="462"/>
      <c r="J110" s="462"/>
      <c r="K110" s="462"/>
      <c r="L110" s="462"/>
      <c r="M110" s="440"/>
      <c r="N110" s="440"/>
      <c r="O110" s="440"/>
      <c r="P110" s="440"/>
      <c r="Q110" s="440"/>
      <c r="R110" s="440"/>
    </row>
    <row r="111" spans="1:18" s="286" customFormat="1" ht="13">
      <c r="A111" s="426">
        <v>22</v>
      </c>
      <c r="B111" s="411" t="s">
        <v>541</v>
      </c>
      <c r="C111" s="230">
        <v>2372.3000000000002</v>
      </c>
      <c r="D111" s="230">
        <v>4335</v>
      </c>
      <c r="E111" s="230">
        <v>3691.2</v>
      </c>
      <c r="F111" s="230">
        <v>3605.5</v>
      </c>
      <c r="G111" s="230">
        <v>4102.6000000000004</v>
      </c>
      <c r="H111" s="230">
        <v>4138.1000000000004</v>
      </c>
      <c r="I111" s="230">
        <v>4879.2</v>
      </c>
      <c r="J111" s="230">
        <v>5800.7</v>
      </c>
      <c r="K111" s="230">
        <v>5388.4</v>
      </c>
      <c r="L111" s="230">
        <v>6161.2</v>
      </c>
      <c r="M111" s="540">
        <v>6091.3</v>
      </c>
      <c r="N111" s="540">
        <v>5848.2</v>
      </c>
      <c r="O111" s="540">
        <v>5863.9</v>
      </c>
      <c r="P111" s="540">
        <v>6007.4</v>
      </c>
      <c r="Q111" s="540">
        <v>6215.9</v>
      </c>
      <c r="R111" s="540">
        <v>6616</v>
      </c>
    </row>
    <row r="112" spans="1:18" s="12" customFormat="1">
      <c r="A112" s="427"/>
      <c r="B112" s="409"/>
      <c r="C112" s="462"/>
      <c r="D112" s="462"/>
      <c r="E112" s="462"/>
      <c r="F112" s="462"/>
      <c r="G112" s="462"/>
      <c r="H112" s="462"/>
      <c r="I112" s="462"/>
      <c r="J112" s="462"/>
      <c r="K112" s="462"/>
      <c r="L112" s="462"/>
      <c r="M112" s="440"/>
      <c r="N112" s="440"/>
      <c r="O112" s="440"/>
      <c r="P112" s="440"/>
      <c r="Q112" s="440"/>
      <c r="R112" s="440"/>
    </row>
    <row r="113" spans="1:18" s="286" customFormat="1" ht="13">
      <c r="A113" s="426">
        <v>24</v>
      </c>
      <c r="B113" s="411" t="s">
        <v>542</v>
      </c>
      <c r="C113" s="230">
        <v>452.3</v>
      </c>
      <c r="D113" s="230">
        <v>521.1</v>
      </c>
      <c r="E113" s="230">
        <v>933.1</v>
      </c>
      <c r="F113" s="230">
        <f>SUM(F114:F115)</f>
        <v>1069.9000000000001</v>
      </c>
      <c r="G113" s="230">
        <f>SUM(G114:G115)</f>
        <v>1248.0999999999999</v>
      </c>
      <c r="H113" s="230">
        <f>SUM(H114:H115)</f>
        <v>1524.9</v>
      </c>
      <c r="I113" s="230">
        <v>1853.3</v>
      </c>
      <c r="J113" s="230">
        <v>2129.1</v>
      </c>
      <c r="K113" s="230">
        <v>2160</v>
      </c>
      <c r="L113" s="230">
        <v>2249.1</v>
      </c>
      <c r="M113" s="540">
        <v>2313.5</v>
      </c>
      <c r="N113" s="540">
        <v>2420</v>
      </c>
      <c r="O113" s="540">
        <v>2524</v>
      </c>
      <c r="P113" s="540">
        <v>2575.8000000000002</v>
      </c>
      <c r="Q113" s="540">
        <v>2554.9</v>
      </c>
      <c r="R113" s="540">
        <v>2479.4</v>
      </c>
    </row>
    <row r="114" spans="1:18" s="12" customFormat="1">
      <c r="A114" s="427"/>
      <c r="B114" s="409" t="s">
        <v>543</v>
      </c>
      <c r="C114" s="462">
        <v>38.1</v>
      </c>
      <c r="D114" s="462">
        <v>42.2</v>
      </c>
      <c r="E114" s="462">
        <v>92.7</v>
      </c>
      <c r="F114" s="462">
        <v>83.8</v>
      </c>
      <c r="G114" s="462">
        <v>1171.0999999999999</v>
      </c>
      <c r="H114" s="462">
        <v>168.9</v>
      </c>
      <c r="I114" s="462">
        <v>210.5</v>
      </c>
      <c r="J114" s="462">
        <v>449</v>
      </c>
      <c r="K114" s="462">
        <v>468.1</v>
      </c>
      <c r="L114" s="462">
        <v>328.2</v>
      </c>
      <c r="M114" s="440">
        <v>476.9</v>
      </c>
      <c r="N114" s="440">
        <v>498.8</v>
      </c>
      <c r="O114" s="440">
        <v>520.29999999999995</v>
      </c>
      <c r="P114" s="440">
        <v>531</v>
      </c>
      <c r="Q114" s="440">
        <v>526.70000000000005</v>
      </c>
      <c r="R114" s="440">
        <v>511.1</v>
      </c>
    </row>
    <row r="115" spans="1:18" s="12" customFormat="1">
      <c r="A115" s="427"/>
      <c r="B115" s="409" t="s">
        <v>544</v>
      </c>
      <c r="C115" s="462">
        <v>414.2</v>
      </c>
      <c r="D115" s="462">
        <v>478.9</v>
      </c>
      <c r="E115" s="462">
        <v>840.4</v>
      </c>
      <c r="F115" s="462">
        <v>986.1</v>
      </c>
      <c r="G115" s="462">
        <v>77</v>
      </c>
      <c r="H115" s="462">
        <v>1356</v>
      </c>
      <c r="I115" s="462">
        <v>1642.8</v>
      </c>
      <c r="J115" s="462">
        <v>1680.1</v>
      </c>
      <c r="K115" s="462">
        <v>1691.9</v>
      </c>
      <c r="L115" s="462">
        <v>1920.9</v>
      </c>
      <c r="M115" s="440">
        <v>1836.6</v>
      </c>
      <c r="N115" s="440">
        <v>1921.1</v>
      </c>
      <c r="O115" s="440">
        <v>2003.8</v>
      </c>
      <c r="P115" s="440">
        <v>2044.9</v>
      </c>
      <c r="Q115" s="440">
        <v>2028.3</v>
      </c>
      <c r="R115" s="440">
        <v>1968.3</v>
      </c>
    </row>
    <row r="116" spans="1:18" s="12" customFormat="1">
      <c r="A116" s="427"/>
      <c r="B116" s="409"/>
      <c r="C116" s="462"/>
      <c r="D116" s="462"/>
      <c r="E116" s="462"/>
      <c r="F116" s="462"/>
      <c r="G116" s="462"/>
      <c r="H116" s="462"/>
      <c r="I116" s="462"/>
      <c r="J116" s="462"/>
      <c r="K116" s="462"/>
      <c r="L116" s="462"/>
      <c r="M116" s="440"/>
      <c r="N116" s="440"/>
      <c r="O116" s="440"/>
      <c r="P116" s="440"/>
      <c r="Q116" s="440"/>
      <c r="R116" s="440"/>
    </row>
    <row r="117" spans="1:18" s="286" customFormat="1" ht="13">
      <c r="A117" s="426">
        <v>26</v>
      </c>
      <c r="B117" s="411" t="s">
        <v>545</v>
      </c>
      <c r="C117" s="230">
        <v>2074.5</v>
      </c>
      <c r="D117" s="230">
        <v>1323.6</v>
      </c>
      <c r="E117" s="230">
        <v>2514.8000000000002</v>
      </c>
      <c r="F117" s="230">
        <f>SUM(F118:F119)</f>
        <v>2924</v>
      </c>
      <c r="G117" s="230">
        <f>SUM(G118:G119)</f>
        <v>1897</v>
      </c>
      <c r="H117" s="230">
        <v>1383.2</v>
      </c>
      <c r="I117" s="230">
        <v>1999.8</v>
      </c>
      <c r="J117" s="230">
        <v>1371.6</v>
      </c>
      <c r="K117" s="230">
        <v>2190</v>
      </c>
      <c r="L117" s="230">
        <v>1915</v>
      </c>
      <c r="M117" s="540">
        <v>2405.3000000000002</v>
      </c>
      <c r="N117" s="540">
        <v>2494.3000000000002</v>
      </c>
      <c r="O117" s="540">
        <v>2660.2</v>
      </c>
      <c r="P117" s="540">
        <v>2814</v>
      </c>
      <c r="Q117" s="540">
        <v>3222.5</v>
      </c>
      <c r="R117" s="540">
        <v>3457.7</v>
      </c>
    </row>
    <row r="118" spans="1:18" s="12" customFormat="1">
      <c r="A118" s="427"/>
      <c r="B118" s="409" t="s">
        <v>546</v>
      </c>
      <c r="C118" s="462">
        <v>2073.6999999999998</v>
      </c>
      <c r="D118" s="462">
        <v>1323.6</v>
      </c>
      <c r="E118" s="462">
        <v>2500.6</v>
      </c>
      <c r="F118" s="462">
        <v>1700</v>
      </c>
      <c r="G118" s="462">
        <v>1117.9000000000001</v>
      </c>
      <c r="H118" s="462">
        <v>1197.4000000000001</v>
      </c>
      <c r="I118" s="462">
        <v>1550.4</v>
      </c>
      <c r="J118" s="462">
        <v>4370.1000000000004</v>
      </c>
      <c r="K118" s="462">
        <v>1732.1</v>
      </c>
      <c r="L118" s="462">
        <v>1483.2</v>
      </c>
      <c r="M118" s="440">
        <v>1866.3</v>
      </c>
      <c r="N118" s="440">
        <v>1935.4</v>
      </c>
      <c r="O118" s="440">
        <v>2064</v>
      </c>
      <c r="P118" s="440">
        <v>2183.4</v>
      </c>
      <c r="Q118" s="440">
        <v>2500.4</v>
      </c>
      <c r="R118" s="440">
        <v>2682.9</v>
      </c>
    </row>
    <row r="119" spans="1:18" s="12" customFormat="1">
      <c r="A119" s="427"/>
      <c r="B119" s="409" t="s">
        <v>547</v>
      </c>
      <c r="C119" s="462">
        <v>0.8</v>
      </c>
      <c r="D119" s="462"/>
      <c r="E119" s="462">
        <v>14.2</v>
      </c>
      <c r="F119" s="462">
        <v>1224</v>
      </c>
      <c r="G119" s="462">
        <v>779.1</v>
      </c>
      <c r="H119" s="462">
        <v>230.2</v>
      </c>
      <c r="I119" s="462">
        <v>449.4</v>
      </c>
      <c r="J119" s="462">
        <v>1.5</v>
      </c>
      <c r="K119" s="462">
        <v>457.9</v>
      </c>
      <c r="L119" s="462">
        <v>431.8</v>
      </c>
      <c r="M119" s="440">
        <v>539</v>
      </c>
      <c r="N119" s="440">
        <v>558.9</v>
      </c>
      <c r="O119" s="440">
        <v>596.1</v>
      </c>
      <c r="P119" s="440">
        <v>630.6</v>
      </c>
      <c r="Q119" s="440">
        <v>722.1</v>
      </c>
      <c r="R119" s="440">
        <v>774.8</v>
      </c>
    </row>
    <row r="120" spans="1:18" s="12" customFormat="1">
      <c r="A120" s="427"/>
      <c r="B120" s="409"/>
      <c r="C120" s="462"/>
      <c r="D120" s="462"/>
      <c r="E120" s="462"/>
      <c r="F120" s="462"/>
      <c r="G120" s="462"/>
      <c r="H120" s="462"/>
      <c r="I120" s="462"/>
      <c r="J120" s="462"/>
      <c r="K120" s="462"/>
      <c r="L120" s="462"/>
      <c r="M120" s="440"/>
      <c r="N120" s="440"/>
      <c r="O120" s="440"/>
      <c r="P120" s="440"/>
      <c r="Q120" s="440"/>
      <c r="R120" s="440"/>
    </row>
    <row r="121" spans="1:18" s="286" customFormat="1" ht="13">
      <c r="A121" s="426">
        <v>27</v>
      </c>
      <c r="B121" s="411" t="s">
        <v>548</v>
      </c>
      <c r="C121" s="230">
        <v>0</v>
      </c>
      <c r="D121" s="230">
        <v>0</v>
      </c>
      <c r="E121" s="230">
        <v>0</v>
      </c>
      <c r="F121" s="230">
        <v>0</v>
      </c>
      <c r="G121" s="230">
        <v>0</v>
      </c>
      <c r="H121" s="230">
        <v>0</v>
      </c>
      <c r="I121" s="230">
        <v>0.9</v>
      </c>
      <c r="J121" s="230">
        <v>0</v>
      </c>
      <c r="K121" s="230">
        <v>217.7</v>
      </c>
      <c r="L121" s="230">
        <v>0</v>
      </c>
      <c r="M121" s="540">
        <v>48</v>
      </c>
      <c r="N121" s="540">
        <v>51.1</v>
      </c>
      <c r="O121" s="540">
        <v>51.4</v>
      </c>
      <c r="P121" s="540">
        <v>51.6</v>
      </c>
      <c r="Q121" s="540">
        <v>53.7</v>
      </c>
      <c r="R121" s="540">
        <v>53.7</v>
      </c>
    </row>
    <row r="122" spans="1:18" s="12" customFormat="1">
      <c r="A122" s="427"/>
      <c r="B122" s="409"/>
      <c r="C122" s="462"/>
      <c r="D122" s="462"/>
      <c r="E122" s="462"/>
      <c r="F122" s="462"/>
      <c r="G122" s="462"/>
      <c r="H122" s="462"/>
      <c r="I122" s="462"/>
      <c r="J122" s="462"/>
      <c r="K122" s="462"/>
      <c r="L122" s="462"/>
      <c r="M122" s="440"/>
      <c r="N122" s="440"/>
      <c r="O122" s="440"/>
      <c r="P122" s="440"/>
      <c r="Q122" s="440"/>
      <c r="R122" s="440"/>
    </row>
    <row r="123" spans="1:18" s="286" customFormat="1" ht="13">
      <c r="A123" s="426">
        <v>28</v>
      </c>
      <c r="B123" s="411" t="s">
        <v>549</v>
      </c>
      <c r="C123" s="230">
        <v>72.5</v>
      </c>
      <c r="D123" s="230">
        <v>858.7</v>
      </c>
      <c r="E123" s="230">
        <v>204.5</v>
      </c>
      <c r="F123" s="230">
        <f t="shared" ref="F123:H123" si="2">SUM(F124:F125)</f>
        <v>147.80000000000001</v>
      </c>
      <c r="G123" s="230">
        <f t="shared" si="2"/>
        <v>446.1</v>
      </c>
      <c r="H123" s="230">
        <f t="shared" si="2"/>
        <v>582.30000000000007</v>
      </c>
      <c r="I123" s="230">
        <v>89.9</v>
      </c>
      <c r="J123" s="230">
        <v>86.1</v>
      </c>
      <c r="K123" s="230">
        <v>99.4</v>
      </c>
      <c r="L123" s="230">
        <v>61.3</v>
      </c>
      <c r="M123" s="540">
        <v>64.400000000000006</v>
      </c>
      <c r="N123" s="540">
        <v>61.5</v>
      </c>
      <c r="O123" s="540">
        <v>63.4</v>
      </c>
      <c r="P123" s="540">
        <v>66.7</v>
      </c>
      <c r="Q123" s="540">
        <v>69.400000000000006</v>
      </c>
      <c r="R123" s="540">
        <v>69.5</v>
      </c>
    </row>
    <row r="124" spans="1:18" s="12" customFormat="1">
      <c r="A124" s="427"/>
      <c r="B124" s="409" t="s">
        <v>455</v>
      </c>
      <c r="C124" s="462">
        <v>72.5</v>
      </c>
      <c r="D124" s="462">
        <v>858.7</v>
      </c>
      <c r="E124" s="462">
        <v>204.5</v>
      </c>
      <c r="F124" s="464">
        <v>147.80000000000001</v>
      </c>
      <c r="G124" s="462">
        <v>446.1</v>
      </c>
      <c r="H124" s="462">
        <v>582.20000000000005</v>
      </c>
      <c r="I124" s="462">
        <v>89.9</v>
      </c>
      <c r="J124" s="462"/>
      <c r="K124" s="462"/>
      <c r="L124" s="462">
        <v>61.3</v>
      </c>
      <c r="M124" s="440"/>
      <c r="N124" s="440"/>
      <c r="O124" s="440"/>
      <c r="P124" s="440"/>
      <c r="Q124" s="440"/>
      <c r="R124" s="440"/>
    </row>
    <row r="125" spans="1:18" s="12" customFormat="1">
      <c r="A125" s="427"/>
      <c r="B125" s="409" t="s">
        <v>550</v>
      </c>
      <c r="C125" s="462" t="s">
        <v>320</v>
      </c>
      <c r="D125" s="462" t="s">
        <v>320</v>
      </c>
      <c r="E125" s="462">
        <v>40</v>
      </c>
      <c r="F125" s="464" t="s">
        <v>320</v>
      </c>
      <c r="G125" s="464" t="s">
        <v>320</v>
      </c>
      <c r="H125" s="464">
        <v>0.1</v>
      </c>
      <c r="I125" s="462"/>
      <c r="J125" s="462"/>
      <c r="K125" s="462"/>
      <c r="L125" s="462"/>
      <c r="M125" s="440"/>
      <c r="N125" s="440"/>
      <c r="O125" s="440"/>
      <c r="P125" s="440"/>
      <c r="Q125" s="440"/>
      <c r="R125" s="440"/>
    </row>
    <row r="126" spans="1:18" s="12" customFormat="1">
      <c r="A126" s="427"/>
      <c r="B126" s="409"/>
      <c r="C126" s="462"/>
      <c r="D126" s="462"/>
      <c r="E126" s="462"/>
      <c r="F126" s="462"/>
      <c r="G126" s="462"/>
      <c r="H126" s="462"/>
      <c r="I126" s="462"/>
      <c r="J126" s="462"/>
      <c r="K126" s="462"/>
      <c r="L126" s="462"/>
      <c r="M126" s="440"/>
      <c r="N126" s="440"/>
      <c r="O126" s="440"/>
      <c r="P126" s="440"/>
      <c r="Q126" s="440"/>
      <c r="R126" s="440"/>
    </row>
    <row r="127" spans="1:18" s="286" customFormat="1" ht="13">
      <c r="A127" s="426">
        <v>31</v>
      </c>
      <c r="B127" s="411" t="s">
        <v>551</v>
      </c>
      <c r="C127" s="230">
        <v>2474.6999999999998</v>
      </c>
      <c r="D127" s="230">
        <v>2904.3</v>
      </c>
      <c r="E127" s="230">
        <v>4413.6000000000004</v>
      </c>
      <c r="F127" s="230">
        <f>SUM(F130:F138)</f>
        <v>2048.4</v>
      </c>
      <c r="G127" s="230">
        <f>SUM(G130:G138)</f>
        <v>1415.3</v>
      </c>
      <c r="H127" s="230">
        <f>SUM(H128:H138)</f>
        <v>1315.1</v>
      </c>
      <c r="I127" s="230">
        <v>2112.8000000000002</v>
      </c>
      <c r="J127" s="230">
        <v>3041.2</v>
      </c>
      <c r="K127" s="230">
        <v>3510.7</v>
      </c>
      <c r="L127" s="230">
        <v>3650.4</v>
      </c>
      <c r="M127" s="540">
        <v>5244.5</v>
      </c>
      <c r="N127" s="540">
        <v>5310</v>
      </c>
      <c r="O127" s="540">
        <v>5809.7</v>
      </c>
      <c r="P127" s="540">
        <v>6224.5</v>
      </c>
      <c r="Q127" s="540">
        <v>6596.8</v>
      </c>
      <c r="R127" s="540">
        <v>7143.5</v>
      </c>
    </row>
    <row r="128" spans="1:18" s="12" customFormat="1">
      <c r="A128" s="427"/>
      <c r="B128" s="409" t="s">
        <v>552</v>
      </c>
      <c r="C128" s="462" t="s">
        <v>320</v>
      </c>
      <c r="D128" s="462" t="s">
        <v>320</v>
      </c>
      <c r="E128" s="462" t="s">
        <v>320</v>
      </c>
      <c r="F128" s="462"/>
      <c r="G128" s="462"/>
      <c r="H128" s="462"/>
      <c r="I128" s="462"/>
      <c r="J128" s="462">
        <v>0</v>
      </c>
      <c r="K128" s="462">
        <v>0</v>
      </c>
      <c r="L128" s="462">
        <v>0</v>
      </c>
      <c r="M128" s="440">
        <v>7.8</v>
      </c>
      <c r="N128" s="440">
        <v>7.9</v>
      </c>
      <c r="O128" s="440">
        <v>8.9</v>
      </c>
      <c r="P128" s="440">
        <v>9.6</v>
      </c>
      <c r="Q128" s="440">
        <v>10.1</v>
      </c>
      <c r="R128" s="440">
        <v>11</v>
      </c>
    </row>
    <row r="129" spans="1:18" s="12" customFormat="1">
      <c r="A129" s="427"/>
      <c r="B129" s="409" t="s">
        <v>553</v>
      </c>
      <c r="C129" s="462" t="s">
        <v>320</v>
      </c>
      <c r="D129" s="462" t="s">
        <v>320</v>
      </c>
      <c r="E129" s="462" t="s">
        <v>320</v>
      </c>
      <c r="F129" s="462"/>
      <c r="G129" s="462"/>
      <c r="H129" s="462"/>
      <c r="I129" s="462"/>
      <c r="J129" s="462"/>
      <c r="K129" s="462"/>
      <c r="L129" s="462"/>
      <c r="M129" s="440"/>
      <c r="N129" s="440"/>
      <c r="O129" s="440"/>
      <c r="P129" s="440"/>
      <c r="Q129" s="440"/>
      <c r="R129" s="440"/>
    </row>
    <row r="130" spans="1:18" s="12" customFormat="1">
      <c r="A130" s="427"/>
      <c r="B130" s="409" t="s">
        <v>554</v>
      </c>
      <c r="C130" s="462" t="s">
        <v>320</v>
      </c>
      <c r="D130" s="462" t="s">
        <v>320</v>
      </c>
      <c r="E130" s="462"/>
      <c r="F130" s="462"/>
      <c r="G130" s="462"/>
      <c r="H130" s="462"/>
      <c r="I130" s="462">
        <v>575.79999999999995</v>
      </c>
      <c r="J130" s="462">
        <v>0</v>
      </c>
      <c r="K130" s="462">
        <v>1050.5</v>
      </c>
      <c r="L130" s="462">
        <v>989.1</v>
      </c>
      <c r="M130" s="440">
        <v>913.5</v>
      </c>
      <c r="N130" s="440">
        <v>957.7</v>
      </c>
      <c r="O130" s="440">
        <v>1008.6</v>
      </c>
      <c r="P130" s="440">
        <v>1060.5</v>
      </c>
      <c r="Q130" s="440">
        <v>1113.8</v>
      </c>
      <c r="R130" s="440">
        <v>1171.5</v>
      </c>
    </row>
    <row r="131" spans="1:18" s="12" customFormat="1">
      <c r="A131" s="427"/>
      <c r="B131" s="409" t="s">
        <v>555</v>
      </c>
      <c r="C131" s="462" t="s">
        <v>320</v>
      </c>
      <c r="D131" s="462" t="s">
        <v>320</v>
      </c>
      <c r="E131" s="462" t="s">
        <v>320</v>
      </c>
      <c r="F131" s="462"/>
      <c r="G131" s="462"/>
      <c r="H131" s="462"/>
      <c r="I131" s="462"/>
      <c r="J131" s="462">
        <v>0</v>
      </c>
      <c r="K131" s="462">
        <v>0</v>
      </c>
      <c r="L131" s="462">
        <v>0</v>
      </c>
      <c r="M131" s="440">
        <v>25.6</v>
      </c>
      <c r="N131" s="440">
        <v>26</v>
      </c>
      <c r="O131" s="440">
        <v>29.1</v>
      </c>
      <c r="P131" s="440">
        <v>31.6</v>
      </c>
      <c r="Q131" s="440">
        <v>33.299999999999997</v>
      </c>
      <c r="R131" s="440">
        <v>36.200000000000003</v>
      </c>
    </row>
    <row r="132" spans="1:18" s="12" customFormat="1" ht="14">
      <c r="A132" s="427"/>
      <c r="B132" s="409" t="s">
        <v>556</v>
      </c>
      <c r="C132" s="462">
        <v>2411.3000000000002</v>
      </c>
      <c r="D132" s="462">
        <v>2791.3</v>
      </c>
      <c r="E132" s="462">
        <v>4259.7</v>
      </c>
      <c r="F132" s="462">
        <v>1990.5</v>
      </c>
      <c r="G132" s="462">
        <v>1353.7</v>
      </c>
      <c r="H132" s="462">
        <v>1275.2</v>
      </c>
      <c r="I132" s="462">
        <v>1405.8</v>
      </c>
      <c r="J132" s="462" t="s">
        <v>569</v>
      </c>
      <c r="K132" s="462">
        <v>1711.8</v>
      </c>
      <c r="L132" s="462">
        <v>1726.8</v>
      </c>
      <c r="M132" s="440">
        <v>3468.2</v>
      </c>
      <c r="N132" s="440">
        <v>3505.8</v>
      </c>
      <c r="O132" s="440">
        <v>3894.7</v>
      </c>
      <c r="P132" s="440">
        <v>4200.5</v>
      </c>
      <c r="Q132" s="440">
        <v>4443.1000000000004</v>
      </c>
      <c r="R132" s="440">
        <v>4829.2</v>
      </c>
    </row>
    <row r="133" spans="1:18" s="12" customFormat="1">
      <c r="A133" s="427"/>
      <c r="B133" s="409" t="s">
        <v>558</v>
      </c>
      <c r="C133" s="462" t="s">
        <v>320</v>
      </c>
      <c r="D133" s="462">
        <v>65.7</v>
      </c>
      <c r="E133" s="462">
        <v>47.9</v>
      </c>
      <c r="F133" s="462">
        <v>19</v>
      </c>
      <c r="G133" s="462">
        <v>20.3</v>
      </c>
      <c r="H133" s="462">
        <v>22.3</v>
      </c>
      <c r="I133" s="462">
        <v>19.7</v>
      </c>
      <c r="J133" s="462">
        <v>10.3</v>
      </c>
      <c r="K133" s="462">
        <v>60.6</v>
      </c>
      <c r="L133" s="462">
        <v>59.3</v>
      </c>
      <c r="M133" s="440">
        <v>61</v>
      </c>
      <c r="N133" s="440">
        <v>63.4</v>
      </c>
      <c r="O133" s="440">
        <v>67.900000000000006</v>
      </c>
      <c r="P133" s="440">
        <v>71.900000000000006</v>
      </c>
      <c r="Q133" s="440">
        <v>75.599999999999994</v>
      </c>
      <c r="R133" s="440">
        <v>80.2</v>
      </c>
    </row>
    <row r="134" spans="1:18" s="12" customFormat="1">
      <c r="A134" s="427"/>
      <c r="B134" s="409" t="s">
        <v>559</v>
      </c>
      <c r="C134" s="462">
        <v>24</v>
      </c>
      <c r="D134" s="462">
        <v>23.8</v>
      </c>
      <c r="E134" s="462">
        <v>54.7</v>
      </c>
      <c r="F134" s="462">
        <v>24.7</v>
      </c>
      <c r="G134" s="462">
        <v>24.2</v>
      </c>
      <c r="H134" s="462">
        <v>12.6</v>
      </c>
      <c r="I134" s="462">
        <v>15.2</v>
      </c>
      <c r="J134" s="462">
        <v>19.8</v>
      </c>
      <c r="K134" s="462">
        <v>19.2</v>
      </c>
      <c r="L134" s="462">
        <v>25.5</v>
      </c>
      <c r="M134" s="440">
        <v>29</v>
      </c>
      <c r="N134" s="440">
        <v>29.4</v>
      </c>
      <c r="O134" s="440">
        <v>33</v>
      </c>
      <c r="P134" s="440">
        <v>35.700000000000003</v>
      </c>
      <c r="Q134" s="440">
        <v>37.700000000000003</v>
      </c>
      <c r="R134" s="440">
        <v>41</v>
      </c>
    </row>
    <row r="135" spans="1:18" s="12" customFormat="1">
      <c r="A135" s="427"/>
      <c r="B135" s="409" t="s">
        <v>560</v>
      </c>
      <c r="C135" s="462" t="s">
        <v>320</v>
      </c>
      <c r="D135" s="462" t="s">
        <v>320</v>
      </c>
      <c r="E135" s="462"/>
      <c r="F135" s="462"/>
      <c r="G135" s="462"/>
      <c r="H135" s="462">
        <v>3.4</v>
      </c>
      <c r="I135" s="462">
        <v>1.6</v>
      </c>
      <c r="J135" s="462">
        <v>11.8</v>
      </c>
      <c r="K135" s="462">
        <v>0.2</v>
      </c>
      <c r="L135" s="462">
        <v>0</v>
      </c>
      <c r="M135" s="440">
        <v>14.3</v>
      </c>
      <c r="N135" s="440">
        <v>14.5</v>
      </c>
      <c r="O135" s="440">
        <v>16.3</v>
      </c>
      <c r="P135" s="440">
        <v>17.600000000000001</v>
      </c>
      <c r="Q135" s="440">
        <v>18.600000000000001</v>
      </c>
      <c r="R135" s="440">
        <v>20.2</v>
      </c>
    </row>
    <row r="136" spans="1:18" s="12" customFormat="1">
      <c r="A136" s="427"/>
      <c r="B136" s="409" t="s">
        <v>561</v>
      </c>
      <c r="C136" s="462">
        <v>39.299999999999997</v>
      </c>
      <c r="D136" s="462">
        <v>23.6</v>
      </c>
      <c r="E136" s="462">
        <v>51.3</v>
      </c>
      <c r="F136" s="462">
        <v>14.2</v>
      </c>
      <c r="G136" s="462">
        <v>17.100000000000001</v>
      </c>
      <c r="H136" s="462">
        <v>1.6</v>
      </c>
      <c r="I136" s="462">
        <v>4.8</v>
      </c>
      <c r="J136" s="462">
        <v>5.7</v>
      </c>
      <c r="K136" s="462">
        <v>6.7</v>
      </c>
      <c r="L136" s="462">
        <v>1.3</v>
      </c>
      <c r="M136" s="440">
        <v>5.9</v>
      </c>
      <c r="N136" s="440">
        <v>6</v>
      </c>
      <c r="O136" s="440">
        <v>6.7</v>
      </c>
      <c r="P136" s="440">
        <v>7.3</v>
      </c>
      <c r="Q136" s="440">
        <v>7.7</v>
      </c>
      <c r="R136" s="440">
        <v>8.4</v>
      </c>
    </row>
    <row r="137" spans="1:18" s="12" customFormat="1">
      <c r="A137" s="427"/>
      <c r="B137" s="409" t="s">
        <v>562</v>
      </c>
      <c r="C137" s="462"/>
      <c r="D137" s="462"/>
      <c r="E137" s="462"/>
      <c r="F137" s="462"/>
      <c r="G137" s="462"/>
      <c r="H137" s="462"/>
      <c r="I137" s="462"/>
      <c r="J137" s="462">
        <v>590.79999999999995</v>
      </c>
      <c r="K137" s="462">
        <v>661.8</v>
      </c>
      <c r="L137" s="462">
        <v>848.4</v>
      </c>
      <c r="M137" s="440">
        <v>719</v>
      </c>
      <c r="N137" s="440">
        <v>699.3</v>
      </c>
      <c r="O137" s="440">
        <v>744.5</v>
      </c>
      <c r="P137" s="440">
        <v>789.9</v>
      </c>
      <c r="Q137" s="440">
        <v>856.9</v>
      </c>
      <c r="R137" s="440">
        <v>945.8</v>
      </c>
    </row>
    <row r="138" spans="1:18" s="12" customFormat="1" ht="13">
      <c r="A138" s="426"/>
      <c r="B138" s="411" t="s">
        <v>563</v>
      </c>
      <c r="C138" s="230"/>
      <c r="D138" s="230">
        <v>447.1</v>
      </c>
      <c r="E138" s="230"/>
      <c r="F138" s="230"/>
      <c r="G138" s="230"/>
      <c r="H138" s="230"/>
      <c r="I138" s="230"/>
      <c r="J138" s="230"/>
      <c r="K138" s="230"/>
      <c r="L138" s="230"/>
      <c r="M138" s="540"/>
      <c r="N138" s="540"/>
      <c r="O138" s="540"/>
      <c r="P138" s="540"/>
      <c r="Q138" s="540"/>
      <c r="R138" s="540"/>
    </row>
    <row r="139" spans="1:18" s="13" customFormat="1">
      <c r="A139" s="354"/>
      <c r="B139" s="354"/>
      <c r="C139" s="354"/>
      <c r="D139" s="354"/>
      <c r="E139" s="432"/>
      <c r="F139" s="354"/>
      <c r="G139" s="354"/>
      <c r="H139" s="354"/>
      <c r="I139" s="354"/>
      <c r="J139" s="354"/>
      <c r="K139" s="354"/>
      <c r="L139" s="354"/>
      <c r="M139" s="354"/>
      <c r="N139" s="354"/>
      <c r="O139" s="354"/>
      <c r="P139" s="354"/>
      <c r="Q139" s="354"/>
      <c r="R139" s="354"/>
    </row>
    <row r="140" spans="1:18" s="13" customFormat="1" ht="14">
      <c r="A140" s="354"/>
      <c r="B140" s="641" t="s">
        <v>285</v>
      </c>
      <c r="C140" s="354"/>
      <c r="D140" s="354"/>
      <c r="E140" s="432"/>
      <c r="F140" s="354"/>
      <c r="G140" s="354"/>
      <c r="H140" s="354"/>
      <c r="I140" s="354"/>
      <c r="J140" s="354"/>
      <c r="K140" s="354"/>
      <c r="L140" s="354"/>
      <c r="M140" s="354"/>
      <c r="N140" s="354"/>
      <c r="O140" s="354"/>
      <c r="P140" s="354"/>
      <c r="Q140" s="354"/>
      <c r="R140" s="354"/>
    </row>
    <row r="141" spans="1:18" s="13" customFormat="1">
      <c r="A141" s="354"/>
      <c r="B141" s="642" t="s">
        <v>564</v>
      </c>
      <c r="C141" s="354"/>
      <c r="D141" s="354"/>
      <c r="E141" s="432"/>
      <c r="F141" s="354"/>
      <c r="G141" s="354"/>
      <c r="H141" s="354"/>
      <c r="I141" s="354"/>
      <c r="J141" s="354"/>
      <c r="K141" s="354"/>
      <c r="L141" s="354"/>
      <c r="M141" s="354"/>
      <c r="N141" s="354"/>
      <c r="O141" s="354"/>
      <c r="P141" s="354"/>
      <c r="Q141" s="354"/>
      <c r="R141" s="354"/>
    </row>
    <row r="142" spans="1:18" s="13" customFormat="1">
      <c r="A142" s="354"/>
      <c r="B142" s="642" t="s">
        <v>565</v>
      </c>
      <c r="C142" s="354"/>
      <c r="D142" s="354"/>
      <c r="E142" s="432"/>
      <c r="F142" s="354"/>
      <c r="G142" s="354"/>
      <c r="H142" s="354"/>
      <c r="I142" s="354"/>
      <c r="J142" s="354"/>
      <c r="K142" s="354"/>
      <c r="L142" s="354"/>
      <c r="M142" s="354"/>
      <c r="N142" s="354"/>
      <c r="O142" s="354"/>
      <c r="P142" s="354"/>
      <c r="Q142" s="354"/>
      <c r="R142" s="354"/>
    </row>
    <row r="143" spans="1:18" s="13" customFormat="1">
      <c r="A143" s="354"/>
      <c r="B143" s="642" t="s">
        <v>566</v>
      </c>
      <c r="C143" s="354"/>
      <c r="D143" s="354"/>
      <c r="E143" s="432"/>
      <c r="F143" s="354"/>
      <c r="G143" s="354"/>
      <c r="H143" s="354"/>
      <c r="I143" s="354"/>
      <c r="J143" s="354"/>
      <c r="K143" s="354"/>
      <c r="L143" s="354"/>
      <c r="M143" s="354"/>
      <c r="N143" s="354"/>
      <c r="O143" s="354"/>
      <c r="P143" s="354"/>
      <c r="Q143" s="354"/>
      <c r="R143" s="354"/>
    </row>
    <row r="144" spans="1:18" s="13" customFormat="1">
      <c r="A144" s="354"/>
      <c r="B144" s="642" t="s">
        <v>567</v>
      </c>
      <c r="C144" s="354"/>
      <c r="D144" s="354"/>
      <c r="E144" s="432"/>
      <c r="F144" s="354"/>
      <c r="G144" s="354"/>
      <c r="H144" s="354"/>
      <c r="I144" s="354"/>
      <c r="J144" s="354"/>
      <c r="K144" s="354"/>
      <c r="L144" s="354"/>
      <c r="M144" s="354"/>
      <c r="N144" s="354"/>
      <c r="O144" s="354"/>
      <c r="P144" s="354"/>
      <c r="Q144" s="354"/>
      <c r="R144" s="354"/>
    </row>
    <row r="145" spans="1:18" s="13" customFormat="1">
      <c r="A145" s="354"/>
      <c r="B145" s="642" t="s">
        <v>568</v>
      </c>
      <c r="C145" s="354"/>
      <c r="D145" s="354"/>
      <c r="E145" s="432"/>
      <c r="F145" s="354"/>
      <c r="G145" s="354"/>
      <c r="H145" s="354"/>
      <c r="I145" s="354"/>
      <c r="J145" s="354"/>
      <c r="K145" s="354"/>
      <c r="L145" s="354"/>
      <c r="M145" s="354"/>
      <c r="N145" s="354"/>
      <c r="O145" s="354"/>
      <c r="P145" s="354"/>
      <c r="Q145" s="354"/>
      <c r="R145" s="354"/>
    </row>
    <row r="146" spans="1:18">
      <c r="A146" s="173"/>
      <c r="B146" s="173"/>
      <c r="C146" s="173"/>
      <c r="D146" s="173"/>
      <c r="E146" s="182"/>
      <c r="F146" s="173"/>
      <c r="G146" s="173"/>
      <c r="H146" s="173"/>
      <c r="I146" s="173"/>
      <c r="J146" s="173"/>
      <c r="K146" s="173"/>
      <c r="M146" s="173"/>
      <c r="N146" s="173"/>
      <c r="O146" s="173"/>
      <c r="P146" s="173"/>
      <c r="Q146" s="173"/>
      <c r="R146" s="173"/>
    </row>
    <row r="147" spans="1:18" ht="20">
      <c r="A147" s="173"/>
      <c r="B147" s="762" t="s">
        <v>289</v>
      </c>
      <c r="C147" s="173"/>
      <c r="D147" s="173"/>
      <c r="E147" s="182"/>
      <c r="F147" s="173"/>
      <c r="G147" s="173"/>
      <c r="H147" s="173"/>
      <c r="I147" s="173"/>
      <c r="J147" s="173"/>
      <c r="K147" s="173"/>
      <c r="M147" s="173"/>
      <c r="N147" s="173"/>
      <c r="O147" s="173"/>
      <c r="P147" s="173"/>
      <c r="Q147" s="173"/>
      <c r="R147" s="173"/>
    </row>
    <row r="148" spans="1:18" s="13" customFormat="1" ht="15.5">
      <c r="A148" s="354"/>
      <c r="B148" s="623" t="s">
        <v>532</v>
      </c>
      <c r="C148" s="453"/>
      <c r="D148" s="453"/>
      <c r="E148" s="453"/>
      <c r="F148" s="453"/>
      <c r="G148" s="453"/>
      <c r="H148" s="453"/>
      <c r="I148" s="453"/>
      <c r="J148" s="453"/>
      <c r="K148" s="453"/>
      <c r="L148" s="453">
        <v>2021</v>
      </c>
      <c r="M148" s="453">
        <v>2022</v>
      </c>
      <c r="N148" s="453">
        <v>2023</v>
      </c>
      <c r="O148" s="453">
        <v>2024</v>
      </c>
      <c r="P148" s="453">
        <v>2025</v>
      </c>
      <c r="Q148" s="453"/>
      <c r="R148" s="453"/>
    </row>
    <row r="149" spans="1:18" s="13" customFormat="1" ht="13.5" customHeight="1">
      <c r="A149" s="354"/>
      <c r="B149" s="623" t="s">
        <v>468</v>
      </c>
      <c r="C149" s="454"/>
      <c r="D149" s="454"/>
      <c r="E149" s="454"/>
      <c r="F149" s="454"/>
      <c r="G149" s="454"/>
      <c r="H149" s="454"/>
      <c r="I149" s="188"/>
      <c r="J149" s="188"/>
      <c r="K149" s="188"/>
      <c r="L149" s="188" t="s">
        <v>251</v>
      </c>
      <c r="M149" s="188" t="s">
        <v>251</v>
      </c>
      <c r="N149" s="188" t="s">
        <v>251</v>
      </c>
      <c r="O149" s="188" t="s">
        <v>251</v>
      </c>
      <c r="P149" s="188" t="s">
        <v>251</v>
      </c>
      <c r="Q149" s="188"/>
      <c r="R149" s="188"/>
    </row>
    <row r="150" spans="1:18" s="13" customFormat="1">
      <c r="A150" s="354"/>
      <c r="B150" s="424" t="s">
        <v>470</v>
      </c>
      <c r="C150" s="141"/>
      <c r="D150" s="141"/>
      <c r="E150" s="141"/>
      <c r="F150" s="141"/>
      <c r="G150" s="141"/>
      <c r="H150" s="141"/>
      <c r="I150" s="141"/>
      <c r="J150" s="141"/>
      <c r="K150" s="141"/>
      <c r="L150" s="141" t="s">
        <v>163</v>
      </c>
      <c r="M150" s="141" t="s">
        <v>163</v>
      </c>
      <c r="N150" s="141" t="s">
        <v>163</v>
      </c>
      <c r="O150" s="141" t="s">
        <v>163</v>
      </c>
      <c r="P150" s="141" t="s">
        <v>163</v>
      </c>
      <c r="Q150" s="141"/>
      <c r="R150" s="141"/>
    </row>
    <row r="151" spans="1:18" s="13" customFormat="1">
      <c r="A151" s="354"/>
      <c r="B151" s="354"/>
      <c r="C151" s="188"/>
      <c r="D151" s="188"/>
      <c r="E151" s="188"/>
      <c r="F151" s="188"/>
      <c r="G151" s="188"/>
      <c r="H151" s="424"/>
      <c r="I151" s="354"/>
      <c r="J151" s="354"/>
      <c r="K151" s="354"/>
      <c r="L151" s="354"/>
      <c r="M151" s="354"/>
      <c r="N151" s="354"/>
      <c r="O151" s="354"/>
      <c r="P151" s="354"/>
      <c r="Q151" s="354"/>
      <c r="R151" s="354"/>
    </row>
    <row r="152" spans="1:18" s="286" customFormat="1" ht="13">
      <c r="A152" s="426">
        <v>2</v>
      </c>
      <c r="B152" s="411" t="s">
        <v>535</v>
      </c>
      <c r="C152" s="230"/>
      <c r="D152" s="230"/>
      <c r="E152" s="230"/>
      <c r="F152" s="230"/>
      <c r="G152" s="230"/>
      <c r="H152" s="230"/>
      <c r="I152" s="230"/>
      <c r="J152" s="230"/>
      <c r="K152" s="230"/>
      <c r="L152" s="230">
        <v>19607.8</v>
      </c>
      <c r="M152" s="230">
        <v>20390.2</v>
      </c>
      <c r="N152" s="230">
        <v>20367.099999999999</v>
      </c>
      <c r="O152" s="230">
        <v>21126.6</v>
      </c>
      <c r="P152" s="230">
        <v>22386.1</v>
      </c>
      <c r="Q152" s="230"/>
      <c r="R152" s="230"/>
    </row>
    <row r="153" spans="1:18" s="12" customFormat="1">
      <c r="A153" s="427"/>
      <c r="B153" s="409"/>
      <c r="C153" s="462"/>
      <c r="D153" s="462"/>
      <c r="E153" s="462"/>
      <c r="F153" s="462"/>
      <c r="G153" s="462"/>
      <c r="H153" s="462"/>
      <c r="I153" s="409"/>
      <c r="J153" s="409"/>
      <c r="K153" s="409"/>
      <c r="L153" s="409"/>
      <c r="M153" s="409"/>
      <c r="N153" s="409"/>
      <c r="O153" s="409"/>
      <c r="P153" s="409"/>
      <c r="Q153" s="409"/>
      <c r="R153" s="409"/>
    </row>
    <row r="154" spans="1:18" s="286" customFormat="1" ht="13">
      <c r="A154" s="426">
        <v>21</v>
      </c>
      <c r="B154" s="411" t="s">
        <v>536</v>
      </c>
      <c r="C154" s="230"/>
      <c r="D154" s="230"/>
      <c r="E154" s="230"/>
      <c r="F154" s="230"/>
      <c r="G154" s="230"/>
      <c r="H154" s="230"/>
      <c r="I154" s="230"/>
      <c r="J154" s="230"/>
      <c r="K154" s="230"/>
      <c r="L154" s="230">
        <v>5706.5</v>
      </c>
      <c r="M154" s="230">
        <v>5626.6</v>
      </c>
      <c r="N154" s="230">
        <v>5371.8</v>
      </c>
      <c r="O154" s="230">
        <v>5404</v>
      </c>
      <c r="P154" s="230">
        <v>5420.5</v>
      </c>
      <c r="Q154" s="230"/>
      <c r="R154" s="230"/>
    </row>
    <row r="155" spans="1:18" s="12" customFormat="1">
      <c r="A155" s="427"/>
      <c r="B155" s="409" t="s">
        <v>537</v>
      </c>
      <c r="C155" s="462"/>
      <c r="D155" s="462"/>
      <c r="E155" s="462"/>
      <c r="F155" s="462"/>
      <c r="G155" s="462"/>
      <c r="H155" s="462"/>
      <c r="I155" s="462"/>
      <c r="J155" s="462"/>
      <c r="K155" s="462"/>
      <c r="L155" s="462">
        <v>4817.8</v>
      </c>
      <c r="M155" s="462">
        <v>4750.3999999999996</v>
      </c>
      <c r="N155" s="462">
        <v>4535.3</v>
      </c>
      <c r="O155" s="462">
        <v>4562.5</v>
      </c>
      <c r="P155" s="462">
        <v>4576.3999999999996</v>
      </c>
      <c r="Q155" s="462"/>
      <c r="R155" s="462"/>
    </row>
    <row r="156" spans="1:18" s="12" customFormat="1">
      <c r="A156" s="427"/>
      <c r="B156" s="409" t="s">
        <v>538</v>
      </c>
      <c r="C156" s="462"/>
      <c r="D156" s="462"/>
      <c r="E156" s="462"/>
      <c r="F156" s="462"/>
      <c r="G156" s="462"/>
      <c r="H156" s="462"/>
      <c r="I156" s="462"/>
      <c r="J156" s="462"/>
      <c r="K156" s="462"/>
      <c r="L156" s="462">
        <v>4623.3</v>
      </c>
      <c r="M156" s="462">
        <v>4558.6000000000004</v>
      </c>
      <c r="N156" s="462">
        <v>4352.2</v>
      </c>
      <c r="O156" s="462">
        <v>1378.3</v>
      </c>
      <c r="P156" s="462">
        <v>4391.6000000000004</v>
      </c>
      <c r="Q156" s="462"/>
      <c r="R156" s="462"/>
    </row>
    <row r="157" spans="1:18" s="12" customFormat="1">
      <c r="A157" s="427"/>
      <c r="B157" s="409" t="s">
        <v>539</v>
      </c>
      <c r="C157" s="462"/>
      <c r="D157" s="462"/>
      <c r="E157" s="462"/>
      <c r="F157" s="462"/>
      <c r="G157" s="462"/>
      <c r="H157" s="462"/>
      <c r="I157" s="462"/>
      <c r="J157" s="462"/>
      <c r="K157" s="462"/>
      <c r="L157" s="462">
        <v>194.5</v>
      </c>
      <c r="M157" s="462">
        <v>191.8</v>
      </c>
      <c r="N157" s="462">
        <v>183.1</v>
      </c>
      <c r="O157" s="462">
        <v>184.2</v>
      </c>
      <c r="P157" s="462">
        <v>184.8</v>
      </c>
      <c r="Q157" s="462"/>
      <c r="R157" s="462"/>
    </row>
    <row r="158" spans="1:18" s="12" customFormat="1">
      <c r="A158" s="427"/>
      <c r="B158" s="409" t="s">
        <v>540</v>
      </c>
      <c r="C158" s="462"/>
      <c r="D158" s="462"/>
      <c r="E158" s="462"/>
      <c r="F158" s="462"/>
      <c r="G158" s="462"/>
      <c r="H158" s="462"/>
      <c r="I158" s="462"/>
      <c r="J158" s="462"/>
      <c r="K158" s="462"/>
      <c r="L158" s="462">
        <v>888.6</v>
      </c>
      <c r="M158" s="462">
        <v>876.2</v>
      </c>
      <c r="N158" s="462">
        <v>836.5</v>
      </c>
      <c r="O158" s="462">
        <v>841.5</v>
      </c>
      <c r="P158" s="462">
        <v>844.1</v>
      </c>
      <c r="Q158" s="462"/>
      <c r="R158" s="462"/>
    </row>
    <row r="159" spans="1:18" s="12" customFormat="1">
      <c r="A159" s="427"/>
      <c r="B159" s="409"/>
      <c r="C159" s="462"/>
      <c r="D159" s="462"/>
      <c r="E159" s="462"/>
      <c r="F159" s="462"/>
      <c r="G159" s="462"/>
      <c r="H159" s="462"/>
      <c r="I159" s="462"/>
      <c r="J159" s="462"/>
      <c r="K159" s="462"/>
      <c r="L159" s="462"/>
      <c r="M159" s="462"/>
      <c r="N159" s="462"/>
      <c r="O159" s="462"/>
      <c r="P159" s="462"/>
      <c r="Q159" s="462"/>
      <c r="R159" s="462"/>
    </row>
    <row r="160" spans="1:18" s="286" customFormat="1" ht="13">
      <c r="A160" s="426">
        <v>22</v>
      </c>
      <c r="B160" s="411" t="s">
        <v>541</v>
      </c>
      <c r="C160" s="230"/>
      <c r="D160" s="230"/>
      <c r="E160" s="230"/>
      <c r="F160" s="230"/>
      <c r="G160" s="230"/>
      <c r="H160" s="230"/>
      <c r="I160" s="230"/>
      <c r="J160" s="230"/>
      <c r="K160" s="230"/>
      <c r="L160" s="230">
        <v>5815.5</v>
      </c>
      <c r="M160" s="230">
        <v>6462.4</v>
      </c>
      <c r="N160" s="230">
        <v>6547</v>
      </c>
      <c r="O160" s="230">
        <v>6771.3</v>
      </c>
      <c r="P160" s="230">
        <v>7412.9</v>
      </c>
      <c r="Q160" s="230"/>
      <c r="R160" s="230"/>
    </row>
    <row r="161" spans="1:18" s="12" customFormat="1">
      <c r="A161" s="427"/>
      <c r="B161" s="409"/>
      <c r="C161" s="462"/>
      <c r="D161" s="462"/>
      <c r="E161" s="462"/>
      <c r="F161" s="462"/>
      <c r="G161" s="462"/>
      <c r="H161" s="462"/>
      <c r="I161" s="462"/>
      <c r="J161" s="462"/>
      <c r="K161" s="462"/>
      <c r="L161" s="462"/>
      <c r="M161" s="462"/>
      <c r="N161" s="462"/>
      <c r="O161" s="462"/>
      <c r="P161" s="462"/>
      <c r="Q161" s="462"/>
      <c r="R161" s="462"/>
    </row>
    <row r="162" spans="1:18" s="286" customFormat="1" ht="13">
      <c r="A162" s="426">
        <v>24</v>
      </c>
      <c r="B162" s="411" t="s">
        <v>542</v>
      </c>
      <c r="C162" s="230"/>
      <c r="D162" s="230"/>
      <c r="E162" s="230"/>
      <c r="F162" s="230"/>
      <c r="G162" s="230"/>
      <c r="H162" s="230"/>
      <c r="I162" s="230"/>
      <c r="J162" s="230"/>
      <c r="K162" s="230"/>
      <c r="L162" s="230">
        <v>2254.9</v>
      </c>
      <c r="M162" s="230">
        <v>2206.6999999999998</v>
      </c>
      <c r="N162" s="230">
        <v>2510</v>
      </c>
      <c r="O162" s="230">
        <v>2780</v>
      </c>
      <c r="P162" s="230">
        <v>2973.7</v>
      </c>
      <c r="Q162" s="230"/>
      <c r="R162" s="230"/>
    </row>
    <row r="163" spans="1:18" s="12" customFormat="1">
      <c r="A163" s="427"/>
      <c r="B163" s="409" t="s">
        <v>543</v>
      </c>
      <c r="C163" s="462"/>
      <c r="D163" s="462"/>
      <c r="E163" s="462"/>
      <c r="F163" s="462"/>
      <c r="G163" s="462"/>
      <c r="H163" s="462"/>
      <c r="I163" s="462"/>
      <c r="J163" s="462"/>
      <c r="K163" s="462"/>
      <c r="L163" s="462">
        <v>456.6</v>
      </c>
      <c r="M163" s="462">
        <v>447.7</v>
      </c>
      <c r="N163" s="462">
        <v>538.6</v>
      </c>
      <c r="O163" s="462">
        <v>617.20000000000005</v>
      </c>
      <c r="P163" s="462">
        <v>670.1</v>
      </c>
      <c r="Q163" s="462"/>
      <c r="R163" s="462"/>
    </row>
    <row r="164" spans="1:18" s="12" customFormat="1">
      <c r="A164" s="427"/>
      <c r="B164" s="409" t="s">
        <v>544</v>
      </c>
      <c r="C164" s="462"/>
      <c r="D164" s="462"/>
      <c r="E164" s="462"/>
      <c r="F164" s="462"/>
      <c r="G164" s="462"/>
      <c r="H164" s="462"/>
      <c r="I164" s="462"/>
      <c r="J164" s="462"/>
      <c r="K164" s="462"/>
      <c r="L164" s="462">
        <v>1798.3</v>
      </c>
      <c r="M164" s="462">
        <v>1759</v>
      </c>
      <c r="N164" s="462">
        <v>1971.4</v>
      </c>
      <c r="O164" s="462">
        <v>2162.8000000000002</v>
      </c>
      <c r="P164" s="462">
        <v>2303.6</v>
      </c>
      <c r="Q164" s="462"/>
      <c r="R164" s="462"/>
    </row>
    <row r="165" spans="1:18" s="12" customFormat="1">
      <c r="A165" s="427"/>
      <c r="B165" s="409"/>
      <c r="C165" s="462"/>
      <c r="D165" s="462"/>
      <c r="E165" s="462"/>
      <c r="F165" s="462"/>
      <c r="G165" s="462"/>
      <c r="H165" s="462"/>
      <c r="I165" s="462"/>
      <c r="J165" s="462"/>
      <c r="K165" s="462"/>
      <c r="L165" s="462"/>
      <c r="M165" s="462"/>
      <c r="N165" s="462"/>
      <c r="O165" s="462"/>
      <c r="P165" s="462"/>
      <c r="Q165" s="462"/>
      <c r="R165" s="462"/>
    </row>
    <row r="166" spans="1:18" s="286" customFormat="1" ht="13">
      <c r="A166" s="426">
        <v>26</v>
      </c>
      <c r="B166" s="411" t="s">
        <v>545</v>
      </c>
      <c r="C166" s="230"/>
      <c r="D166" s="230"/>
      <c r="E166" s="230"/>
      <c r="F166" s="230"/>
      <c r="G166" s="230"/>
      <c r="H166" s="230"/>
      <c r="I166" s="230"/>
      <c r="J166" s="230"/>
      <c r="K166" s="230"/>
      <c r="L166" s="230">
        <v>1965.6</v>
      </c>
      <c r="M166" s="230">
        <v>2049.6</v>
      </c>
      <c r="N166" s="230">
        <v>1965.6</v>
      </c>
      <c r="O166" s="230">
        <v>2025.5</v>
      </c>
      <c r="P166" s="230">
        <v>2127.3000000000002</v>
      </c>
      <c r="Q166" s="230"/>
      <c r="R166" s="230"/>
    </row>
    <row r="167" spans="1:18" s="12" customFormat="1">
      <c r="A167" s="427"/>
      <c r="B167" s="409" t="s">
        <v>546</v>
      </c>
      <c r="C167" s="462"/>
      <c r="D167" s="462"/>
      <c r="E167" s="462"/>
      <c r="F167" s="462"/>
      <c r="G167" s="462"/>
      <c r="H167" s="462"/>
      <c r="I167" s="462"/>
      <c r="J167" s="462"/>
      <c r="K167" s="462"/>
      <c r="L167" s="462">
        <v>1512.6</v>
      </c>
      <c r="M167" s="462">
        <v>1577.1</v>
      </c>
      <c r="N167" s="462">
        <v>1466.1</v>
      </c>
      <c r="O167" s="462">
        <v>1510.8</v>
      </c>
      <c r="P167" s="462">
        <v>1586.6</v>
      </c>
      <c r="Q167" s="462"/>
      <c r="R167" s="462"/>
    </row>
    <row r="168" spans="1:18" s="12" customFormat="1">
      <c r="A168" s="427"/>
      <c r="B168" s="409" t="s">
        <v>547</v>
      </c>
      <c r="C168" s="462"/>
      <c r="D168" s="462"/>
      <c r="E168" s="462"/>
      <c r="F168" s="462"/>
      <c r="G168" s="462"/>
      <c r="H168" s="462"/>
      <c r="I168" s="462"/>
      <c r="J168" s="462"/>
      <c r="K168" s="462"/>
      <c r="L168" s="462">
        <v>453</v>
      </c>
      <c r="M168" s="462">
        <v>472.5</v>
      </c>
      <c r="N168" s="462">
        <v>499.5</v>
      </c>
      <c r="O168" s="462">
        <v>514.79999999999995</v>
      </c>
      <c r="P168" s="462">
        <v>540.70000000000005</v>
      </c>
      <c r="Q168" s="462"/>
      <c r="R168" s="462"/>
    </row>
    <row r="169" spans="1:18" s="12" customFormat="1">
      <c r="A169" s="427"/>
      <c r="B169" s="409"/>
      <c r="C169" s="462"/>
      <c r="D169" s="462"/>
      <c r="E169" s="462"/>
      <c r="F169" s="462"/>
      <c r="G169" s="462"/>
      <c r="H169" s="462"/>
      <c r="I169" s="462"/>
      <c r="J169" s="462"/>
      <c r="K169" s="462"/>
      <c r="L169" s="462"/>
      <c r="M169" s="462"/>
      <c r="N169" s="462"/>
      <c r="O169" s="462"/>
      <c r="P169" s="462"/>
      <c r="Q169" s="462"/>
      <c r="R169" s="462"/>
    </row>
    <row r="170" spans="1:18" s="286" customFormat="1" ht="13">
      <c r="A170" s="426">
        <v>27</v>
      </c>
      <c r="B170" s="411" t="s">
        <v>548</v>
      </c>
      <c r="C170" s="230"/>
      <c r="D170" s="230"/>
      <c r="E170" s="230"/>
      <c r="F170" s="230"/>
      <c r="G170" s="230"/>
      <c r="H170" s="230"/>
      <c r="I170" s="230"/>
      <c r="J170" s="230"/>
      <c r="K170" s="230"/>
      <c r="L170" s="230">
        <v>54.3</v>
      </c>
      <c r="M170" s="230">
        <v>53.6</v>
      </c>
      <c r="N170" s="230">
        <v>51.1</v>
      </c>
      <c r="O170" s="230">
        <v>51.4</v>
      </c>
      <c r="P170" s="230">
        <v>51.6</v>
      </c>
      <c r="Q170" s="230"/>
      <c r="R170" s="230"/>
    </row>
    <row r="171" spans="1:18" s="12" customFormat="1">
      <c r="A171" s="427"/>
      <c r="B171" s="409" t="s">
        <v>570</v>
      </c>
      <c r="C171" s="462"/>
      <c r="D171" s="462"/>
      <c r="E171" s="462"/>
      <c r="F171" s="464"/>
      <c r="G171" s="464"/>
      <c r="H171" s="462"/>
      <c r="I171" s="462"/>
      <c r="J171" s="462"/>
      <c r="K171" s="462"/>
      <c r="L171" s="462">
        <v>54.3</v>
      </c>
      <c r="M171" s="462">
        <v>53.6</v>
      </c>
      <c r="N171" s="462">
        <v>51.1</v>
      </c>
      <c r="O171" s="462">
        <v>51.4</v>
      </c>
      <c r="P171" s="462">
        <v>51.6</v>
      </c>
      <c r="Q171" s="462"/>
      <c r="R171" s="462"/>
    </row>
    <row r="172" spans="1:18" s="12" customFormat="1">
      <c r="A172" s="427"/>
      <c r="B172" s="409"/>
      <c r="C172" s="462"/>
      <c r="D172" s="462"/>
      <c r="E172" s="462"/>
      <c r="F172" s="462"/>
      <c r="G172" s="462"/>
      <c r="H172" s="462"/>
      <c r="I172" s="462"/>
      <c r="J172" s="462"/>
      <c r="K172" s="462"/>
      <c r="L172" s="462"/>
      <c r="M172" s="462"/>
      <c r="N172" s="462"/>
      <c r="O172" s="462"/>
      <c r="P172" s="462"/>
      <c r="Q172" s="462"/>
      <c r="R172" s="462"/>
    </row>
    <row r="173" spans="1:18" s="286" customFormat="1" ht="13">
      <c r="A173" s="426">
        <v>28</v>
      </c>
      <c r="B173" s="411" t="s">
        <v>549</v>
      </c>
      <c r="C173" s="230"/>
      <c r="D173" s="230"/>
      <c r="E173" s="230"/>
      <c r="F173" s="230"/>
      <c r="G173" s="230"/>
      <c r="H173" s="230"/>
      <c r="I173" s="230"/>
      <c r="J173" s="230"/>
      <c r="K173" s="230"/>
      <c r="L173" s="230">
        <v>53.7</v>
      </c>
      <c r="M173" s="230">
        <v>56</v>
      </c>
      <c r="N173" s="230">
        <v>59.2</v>
      </c>
      <c r="O173" s="230">
        <v>61.1</v>
      </c>
      <c r="P173" s="230">
        <v>64.099999999999994</v>
      </c>
      <c r="Q173" s="230"/>
      <c r="R173" s="230"/>
    </row>
    <row r="174" spans="1:18" s="12" customFormat="1">
      <c r="A174" s="427"/>
      <c r="B174" s="409" t="s">
        <v>455</v>
      </c>
      <c r="C174" s="462"/>
      <c r="D174" s="462"/>
      <c r="E174" s="462"/>
      <c r="F174" s="464"/>
      <c r="G174" s="462"/>
      <c r="H174" s="462"/>
      <c r="I174" s="462"/>
      <c r="J174" s="462"/>
      <c r="K174" s="462"/>
      <c r="L174" s="462">
        <v>53.7</v>
      </c>
      <c r="M174" s="462">
        <v>56</v>
      </c>
      <c r="N174" s="462">
        <v>59.2</v>
      </c>
      <c r="O174" s="462">
        <v>61.1</v>
      </c>
      <c r="P174" s="462">
        <v>64.099999999999994</v>
      </c>
      <c r="Q174" s="462"/>
      <c r="R174" s="462"/>
    </row>
    <row r="175" spans="1:18" s="12" customFormat="1">
      <c r="A175" s="427"/>
      <c r="B175" s="409" t="s">
        <v>550</v>
      </c>
      <c r="C175" s="462"/>
      <c r="D175" s="462"/>
      <c r="E175" s="462"/>
      <c r="F175" s="464"/>
      <c r="G175" s="464"/>
      <c r="H175" s="464"/>
      <c r="I175" s="462"/>
      <c r="J175" s="462"/>
      <c r="K175" s="462"/>
      <c r="L175" s="462"/>
      <c r="M175" s="462"/>
      <c r="N175" s="462"/>
      <c r="O175" s="462"/>
      <c r="P175" s="462"/>
      <c r="Q175" s="462"/>
      <c r="R175" s="462"/>
    </row>
    <row r="176" spans="1:18" s="12" customFormat="1">
      <c r="A176" s="427"/>
      <c r="B176" s="409"/>
      <c r="C176" s="462"/>
      <c r="D176" s="462"/>
      <c r="E176" s="462"/>
      <c r="F176" s="462"/>
      <c r="G176" s="462"/>
      <c r="H176" s="462"/>
      <c r="I176" s="462"/>
      <c r="J176" s="462"/>
      <c r="K176" s="462"/>
      <c r="L176" s="462"/>
      <c r="M176" s="462"/>
      <c r="N176" s="462"/>
      <c r="O176" s="462"/>
      <c r="P176" s="462"/>
      <c r="Q176" s="462"/>
      <c r="R176" s="462"/>
    </row>
    <row r="177" spans="1:18" s="286" customFormat="1" ht="13">
      <c r="A177" s="426">
        <v>31</v>
      </c>
      <c r="B177" s="411" t="s">
        <v>551</v>
      </c>
      <c r="C177" s="230"/>
      <c r="D177" s="230"/>
      <c r="E177" s="230"/>
      <c r="F177" s="230"/>
      <c r="G177" s="230"/>
      <c r="H177" s="230"/>
      <c r="I177" s="230"/>
      <c r="J177" s="230"/>
      <c r="K177" s="230"/>
      <c r="L177" s="230">
        <v>3757.2</v>
      </c>
      <c r="M177" s="230">
        <v>3935.3</v>
      </c>
      <c r="N177" s="230">
        <v>3862.4</v>
      </c>
      <c r="O177" s="230">
        <v>4033.3</v>
      </c>
      <c r="P177" s="230">
        <v>4335.8999999999996</v>
      </c>
      <c r="Q177" s="230"/>
      <c r="R177" s="230"/>
    </row>
    <row r="178" spans="1:18" s="12" customFormat="1">
      <c r="A178" s="427"/>
      <c r="B178" s="409" t="s">
        <v>552</v>
      </c>
      <c r="C178" s="462"/>
      <c r="D178" s="462"/>
      <c r="E178" s="462"/>
      <c r="F178" s="462"/>
      <c r="G178" s="462"/>
      <c r="H178" s="462"/>
      <c r="I178" s="462"/>
      <c r="J178" s="462"/>
      <c r="K178" s="462"/>
      <c r="L178" s="462"/>
      <c r="M178" s="462"/>
      <c r="N178" s="462"/>
      <c r="O178" s="462"/>
      <c r="P178" s="462"/>
      <c r="Q178" s="462"/>
      <c r="R178" s="462"/>
    </row>
    <row r="179" spans="1:18" s="12" customFormat="1">
      <c r="A179" s="427"/>
      <c r="B179" s="409" t="s">
        <v>553</v>
      </c>
      <c r="C179" s="462"/>
      <c r="D179" s="462"/>
      <c r="E179" s="462"/>
      <c r="F179" s="462"/>
      <c r="G179" s="462"/>
      <c r="H179" s="462"/>
      <c r="I179" s="462"/>
      <c r="J179" s="462"/>
      <c r="K179" s="462"/>
      <c r="L179" s="462"/>
      <c r="M179" s="462"/>
      <c r="N179" s="462"/>
      <c r="O179" s="462"/>
      <c r="P179" s="462"/>
      <c r="Q179" s="462"/>
      <c r="R179" s="462"/>
    </row>
    <row r="180" spans="1:18" s="12" customFormat="1">
      <c r="A180" s="427"/>
      <c r="B180" s="409" t="s">
        <v>554</v>
      </c>
      <c r="C180" s="462"/>
      <c r="D180" s="462"/>
      <c r="E180" s="462"/>
      <c r="F180" s="462"/>
      <c r="G180" s="462"/>
      <c r="H180" s="462"/>
      <c r="I180" s="462"/>
      <c r="J180" s="462"/>
      <c r="K180" s="462"/>
      <c r="L180" s="462">
        <v>1943.4</v>
      </c>
      <c r="M180" s="462">
        <v>2000.2</v>
      </c>
      <c r="N180" s="462">
        <v>1969.8</v>
      </c>
      <c r="O180" s="462">
        <v>2045.3</v>
      </c>
      <c r="P180" s="462">
        <v>2203.1</v>
      </c>
      <c r="Q180" s="462"/>
      <c r="R180" s="462"/>
    </row>
    <row r="181" spans="1:18" s="12" customFormat="1">
      <c r="A181" s="427"/>
      <c r="B181" s="409" t="s">
        <v>555</v>
      </c>
      <c r="C181" s="462"/>
      <c r="D181" s="462"/>
      <c r="E181" s="462"/>
      <c r="F181" s="462"/>
      <c r="G181" s="462"/>
      <c r="H181" s="462"/>
      <c r="I181" s="462"/>
      <c r="J181" s="462"/>
      <c r="K181" s="462"/>
      <c r="L181" s="462">
        <v>4.3</v>
      </c>
      <c r="M181" s="462">
        <v>4.8</v>
      </c>
      <c r="N181" s="462">
        <v>4.5</v>
      </c>
      <c r="O181" s="462">
        <v>4.5999999999999996</v>
      </c>
      <c r="P181" s="462">
        <v>5.0999999999999996</v>
      </c>
      <c r="Q181" s="462"/>
      <c r="R181" s="462"/>
    </row>
    <row r="182" spans="1:18" s="12" customFormat="1">
      <c r="A182" s="427"/>
      <c r="B182" s="409" t="s">
        <v>556</v>
      </c>
      <c r="C182" s="462"/>
      <c r="D182" s="462"/>
      <c r="E182" s="462"/>
      <c r="F182" s="462"/>
      <c r="G182" s="462"/>
      <c r="H182" s="462"/>
      <c r="I182" s="462"/>
      <c r="J182" s="462"/>
      <c r="K182" s="462"/>
      <c r="L182" s="462">
        <v>1653.6</v>
      </c>
      <c r="M182" s="462">
        <v>1772.2</v>
      </c>
      <c r="N182" s="462">
        <v>1731</v>
      </c>
      <c r="O182" s="462">
        <v>1820.1</v>
      </c>
      <c r="P182" s="462">
        <v>1952.6</v>
      </c>
      <c r="Q182" s="462"/>
      <c r="R182" s="462"/>
    </row>
    <row r="183" spans="1:18" s="12" customFormat="1">
      <c r="A183" s="427"/>
      <c r="B183" s="409" t="s">
        <v>558</v>
      </c>
      <c r="C183" s="462"/>
      <c r="D183" s="462"/>
      <c r="E183" s="462"/>
      <c r="F183" s="462"/>
      <c r="G183" s="462"/>
      <c r="H183" s="462"/>
      <c r="I183" s="462"/>
      <c r="J183" s="462"/>
      <c r="K183" s="462"/>
      <c r="L183" s="462">
        <v>62.1</v>
      </c>
      <c r="M183" s="462">
        <v>60.7</v>
      </c>
      <c r="N183" s="462">
        <v>61.6</v>
      </c>
      <c r="O183" s="462">
        <v>64</v>
      </c>
      <c r="P183" s="462">
        <v>68.2</v>
      </c>
      <c r="Q183" s="462"/>
      <c r="R183" s="462"/>
    </row>
    <row r="184" spans="1:18" s="12" customFormat="1">
      <c r="A184" s="427"/>
      <c r="B184" s="409" t="s">
        <v>559</v>
      </c>
      <c r="C184" s="462"/>
      <c r="D184" s="462"/>
      <c r="E184" s="462"/>
      <c r="F184" s="462"/>
      <c r="G184" s="462"/>
      <c r="H184" s="462"/>
      <c r="I184" s="462"/>
      <c r="J184" s="462"/>
      <c r="K184" s="462"/>
      <c r="L184" s="462">
        <v>0.2</v>
      </c>
      <c r="M184" s="462">
        <v>0.2</v>
      </c>
      <c r="N184" s="462">
        <v>0.2</v>
      </c>
      <c r="O184" s="462">
        <v>0.2</v>
      </c>
      <c r="P184" s="462">
        <v>0.3</v>
      </c>
      <c r="Q184" s="462"/>
      <c r="R184" s="462"/>
    </row>
    <row r="185" spans="1:18" s="12" customFormat="1">
      <c r="A185" s="427"/>
      <c r="B185" s="409" t="s">
        <v>560</v>
      </c>
      <c r="C185" s="462"/>
      <c r="D185" s="462"/>
      <c r="E185" s="462"/>
      <c r="F185" s="462"/>
      <c r="G185" s="462"/>
      <c r="H185" s="462"/>
      <c r="I185" s="462"/>
      <c r="J185" s="462"/>
      <c r="K185" s="462"/>
      <c r="L185" s="462">
        <v>13.3</v>
      </c>
      <c r="M185" s="462">
        <v>14.8</v>
      </c>
      <c r="N185" s="462">
        <v>13.9</v>
      </c>
      <c r="O185" s="462">
        <v>14.5</v>
      </c>
      <c r="P185" s="462">
        <v>15.9</v>
      </c>
      <c r="Q185" s="462"/>
      <c r="R185" s="462"/>
    </row>
    <row r="186" spans="1:18" s="12" customFormat="1">
      <c r="A186" s="427"/>
      <c r="B186" s="409" t="s">
        <v>561</v>
      </c>
      <c r="C186" s="462"/>
      <c r="D186" s="462"/>
      <c r="E186" s="462"/>
      <c r="F186" s="462"/>
      <c r="G186" s="462"/>
      <c r="H186" s="462"/>
      <c r="I186" s="462"/>
      <c r="J186" s="462"/>
      <c r="K186" s="462"/>
      <c r="L186" s="462">
        <v>31.5</v>
      </c>
      <c r="M186" s="462">
        <v>35.299999999999997</v>
      </c>
      <c r="N186" s="462">
        <v>33.1</v>
      </c>
      <c r="O186" s="462">
        <v>34.4</v>
      </c>
      <c r="P186" s="462">
        <v>37.799999999999997</v>
      </c>
      <c r="Q186" s="462"/>
      <c r="R186" s="462"/>
    </row>
    <row r="187" spans="1:18" s="12" customFormat="1">
      <c r="A187" s="427"/>
      <c r="B187" s="409" t="s">
        <v>562</v>
      </c>
      <c r="C187" s="462"/>
      <c r="D187" s="462"/>
      <c r="E187" s="462"/>
      <c r="F187" s="462"/>
      <c r="G187" s="462"/>
      <c r="H187" s="462"/>
      <c r="I187" s="462"/>
      <c r="J187" s="462"/>
      <c r="K187" s="462"/>
      <c r="L187" s="462">
        <v>48.9</v>
      </c>
      <c r="M187" s="462">
        <v>47.1</v>
      </c>
      <c r="N187" s="462">
        <v>48.2</v>
      </c>
      <c r="O187" s="462">
        <v>50.1</v>
      </c>
      <c r="P187" s="462">
        <v>53.2</v>
      </c>
      <c r="Q187" s="462"/>
      <c r="R187" s="462"/>
    </row>
    <row r="188" spans="1:18" s="12" customFormat="1" ht="13">
      <c r="A188" s="426"/>
      <c r="B188" s="411" t="s">
        <v>563</v>
      </c>
      <c r="C188" s="230"/>
      <c r="D188" s="230"/>
      <c r="E188" s="230"/>
      <c r="F188" s="230"/>
      <c r="G188" s="230"/>
      <c r="H188" s="230"/>
      <c r="I188" s="230"/>
      <c r="J188" s="230"/>
      <c r="K188" s="230"/>
      <c r="L188" s="230"/>
      <c r="M188" s="230"/>
      <c r="N188" s="230"/>
      <c r="O188" s="230"/>
      <c r="P188" s="230"/>
      <c r="Q188" s="230"/>
      <c r="R188" s="230"/>
    </row>
    <row r="189" spans="1:18" s="16" customFormat="1" ht="13">
      <c r="A189" s="688"/>
      <c r="B189" s="334"/>
      <c r="C189" s="94"/>
      <c r="D189" s="94"/>
      <c r="E189" s="94"/>
      <c r="F189" s="94"/>
      <c r="G189" s="94"/>
      <c r="H189" s="94"/>
      <c r="I189" s="94"/>
      <c r="J189" s="94"/>
      <c r="K189" s="94"/>
      <c r="L189" s="94"/>
      <c r="M189" s="94"/>
      <c r="N189" s="94"/>
      <c r="O189" s="94"/>
      <c r="P189" s="94"/>
      <c r="Q189" s="94"/>
      <c r="R189" s="94"/>
    </row>
    <row r="190" spans="1:18" ht="20">
      <c r="A190" s="173"/>
      <c r="B190" s="648" t="s">
        <v>571</v>
      </c>
      <c r="C190" s="173"/>
      <c r="D190" s="173"/>
      <c r="E190" s="182"/>
      <c r="F190" s="173"/>
      <c r="G190" s="173"/>
      <c r="H190" s="173"/>
      <c r="I190" s="173"/>
      <c r="J190" s="173"/>
      <c r="K190" s="173"/>
      <c r="M190" s="173"/>
      <c r="N190" s="173"/>
      <c r="O190" s="173"/>
      <c r="P190" s="173"/>
      <c r="Q190" s="173"/>
      <c r="R190" s="173"/>
    </row>
    <row r="191" spans="1:18" s="13" customFormat="1" ht="15.5">
      <c r="A191" s="354"/>
      <c r="B191" s="623" t="s">
        <v>532</v>
      </c>
      <c r="C191" s="453">
        <v>2012</v>
      </c>
      <c r="D191" s="453"/>
      <c r="E191" s="453"/>
      <c r="F191" s="453"/>
      <c r="G191" s="453"/>
      <c r="H191" s="453"/>
      <c r="I191" s="453"/>
      <c r="J191" s="453">
        <v>2019</v>
      </c>
      <c r="K191" s="453">
        <v>2020</v>
      </c>
      <c r="L191" s="453">
        <v>2021</v>
      </c>
      <c r="M191" s="453">
        <v>2022</v>
      </c>
      <c r="N191" s="453">
        <v>2023</v>
      </c>
      <c r="O191" s="453">
        <v>2024</v>
      </c>
      <c r="P191" s="453"/>
      <c r="Q191" s="453"/>
      <c r="R191" s="453"/>
    </row>
    <row r="192" spans="1:18" s="13" customFormat="1" ht="13.5" customHeight="1">
      <c r="A192" s="354"/>
      <c r="B192" s="623" t="s">
        <v>468</v>
      </c>
      <c r="C192" s="454" t="s">
        <v>249</v>
      </c>
      <c r="D192" s="454"/>
      <c r="E192" s="454"/>
      <c r="F192" s="454"/>
      <c r="G192" s="454"/>
      <c r="H192" s="454"/>
      <c r="I192" s="188"/>
      <c r="J192" s="188" t="s">
        <v>251</v>
      </c>
      <c r="K192" s="188" t="s">
        <v>251</v>
      </c>
      <c r="L192" s="188" t="s">
        <v>251</v>
      </c>
      <c r="M192" s="188" t="s">
        <v>251</v>
      </c>
      <c r="N192" s="188" t="s">
        <v>251</v>
      </c>
      <c r="O192" s="188" t="s">
        <v>251</v>
      </c>
      <c r="P192" s="188"/>
      <c r="Q192" s="188"/>
      <c r="R192" s="188"/>
    </row>
    <row r="193" spans="1:18" s="13" customFormat="1">
      <c r="A193" s="354"/>
      <c r="B193" s="424" t="s">
        <v>470</v>
      </c>
      <c r="C193" s="141" t="s">
        <v>306</v>
      </c>
      <c r="D193" s="141"/>
      <c r="E193" s="141"/>
      <c r="F193" s="141"/>
      <c r="G193" s="141"/>
      <c r="H193" s="141"/>
      <c r="I193" s="141"/>
      <c r="J193" s="141" t="s">
        <v>170</v>
      </c>
      <c r="K193" s="141" t="s">
        <v>170</v>
      </c>
      <c r="L193" s="141" t="s">
        <v>170</v>
      </c>
      <c r="M193" s="141" t="s">
        <v>170</v>
      </c>
      <c r="N193" s="141" t="s">
        <v>170</v>
      </c>
      <c r="O193" s="141" t="s">
        <v>170</v>
      </c>
      <c r="P193" s="141"/>
      <c r="Q193" s="141"/>
      <c r="R193" s="141"/>
    </row>
    <row r="194" spans="1:18" s="13" customFormat="1">
      <c r="A194" s="354"/>
      <c r="B194" s="354"/>
      <c r="C194" s="188"/>
      <c r="D194" s="188"/>
      <c r="E194" s="188"/>
      <c r="F194" s="188"/>
      <c r="G194" s="188"/>
      <c r="H194" s="424"/>
      <c r="I194" s="354"/>
      <c r="J194" s="354"/>
      <c r="K194" s="354"/>
      <c r="L194" s="354"/>
      <c r="M194" s="354"/>
      <c r="N194" s="354"/>
      <c r="O194" s="354"/>
      <c r="P194" s="354"/>
      <c r="Q194" s="354"/>
      <c r="R194" s="354"/>
    </row>
    <row r="195" spans="1:18" s="286" customFormat="1" ht="13">
      <c r="A195" s="426">
        <v>2</v>
      </c>
      <c r="B195" s="411" t="s">
        <v>535</v>
      </c>
      <c r="C195" s="230">
        <v>9943.2999999999993</v>
      </c>
      <c r="D195" s="230"/>
      <c r="E195" s="230"/>
      <c r="F195" s="230"/>
      <c r="G195" s="230"/>
      <c r="H195" s="230"/>
      <c r="I195" s="230"/>
      <c r="J195" s="230">
        <v>16525.900000000001</v>
      </c>
      <c r="K195" s="230">
        <v>18726.2</v>
      </c>
      <c r="L195" s="230">
        <v>18737.400000000001</v>
      </c>
      <c r="M195" s="230">
        <v>18790</v>
      </c>
      <c r="N195" s="230">
        <v>19867</v>
      </c>
      <c r="O195" s="230">
        <v>21121.9</v>
      </c>
      <c r="P195" s="230"/>
      <c r="Q195" s="230"/>
      <c r="R195" s="230"/>
    </row>
    <row r="196" spans="1:18" s="12" customFormat="1">
      <c r="A196" s="427"/>
      <c r="B196" s="409"/>
      <c r="C196" s="462"/>
      <c r="D196" s="462"/>
      <c r="E196" s="462"/>
      <c r="F196" s="462"/>
      <c r="G196" s="462"/>
      <c r="H196" s="462"/>
      <c r="I196" s="409"/>
      <c r="J196" s="409"/>
      <c r="K196" s="409"/>
      <c r="L196" s="409"/>
      <c r="M196" s="409"/>
      <c r="N196" s="409"/>
      <c r="O196" s="409"/>
      <c r="P196" s="409"/>
      <c r="Q196" s="409"/>
      <c r="R196" s="409"/>
    </row>
    <row r="197" spans="1:18" s="286" customFormat="1" ht="13">
      <c r="A197" s="426">
        <v>21</v>
      </c>
      <c r="B197" s="411" t="s">
        <v>536</v>
      </c>
      <c r="C197" s="230">
        <v>2496.5</v>
      </c>
      <c r="D197" s="230"/>
      <c r="E197" s="230"/>
      <c r="F197" s="230"/>
      <c r="G197" s="230"/>
      <c r="H197" s="230"/>
      <c r="I197" s="230"/>
      <c r="J197" s="230">
        <v>5323.5</v>
      </c>
      <c r="K197" s="230">
        <v>5416.4</v>
      </c>
      <c r="L197" s="230">
        <v>5608.8</v>
      </c>
      <c r="M197" s="230">
        <v>5275.6</v>
      </c>
      <c r="N197" s="230">
        <v>5476.4</v>
      </c>
      <c r="O197" s="230">
        <v>5678.1</v>
      </c>
      <c r="P197" s="230"/>
      <c r="Q197" s="230"/>
      <c r="R197" s="230"/>
    </row>
    <row r="198" spans="1:18" s="12" customFormat="1">
      <c r="A198" s="427"/>
      <c r="B198" s="409" t="s">
        <v>537</v>
      </c>
      <c r="C198" s="462">
        <v>978.6</v>
      </c>
      <c r="D198" s="462"/>
      <c r="E198" s="462"/>
      <c r="F198" s="462"/>
      <c r="G198" s="462"/>
      <c r="H198" s="462"/>
      <c r="I198" s="462"/>
      <c r="J198" s="462">
        <v>4860.5</v>
      </c>
      <c r="K198" s="462">
        <v>4542.3999999999996</v>
      </c>
      <c r="L198" s="462">
        <v>4706</v>
      </c>
      <c r="M198" s="462">
        <v>4427.7</v>
      </c>
      <c r="N198" s="462">
        <v>4596.8999999999996</v>
      </c>
      <c r="O198" s="462">
        <v>4766.5</v>
      </c>
      <c r="P198" s="462"/>
      <c r="Q198" s="462"/>
      <c r="R198" s="462"/>
    </row>
    <row r="199" spans="1:18" s="12" customFormat="1">
      <c r="A199" s="427"/>
      <c r="B199" s="409" t="s">
        <v>538</v>
      </c>
      <c r="C199" s="462">
        <v>1215.5999999999999</v>
      </c>
      <c r="D199" s="462"/>
      <c r="E199" s="462"/>
      <c r="F199" s="462"/>
      <c r="G199" s="462"/>
      <c r="H199" s="462"/>
      <c r="I199" s="462"/>
      <c r="J199" s="462">
        <v>4761.7</v>
      </c>
      <c r="K199" s="462">
        <v>4358.5</v>
      </c>
      <c r="L199" s="462">
        <v>4515.8</v>
      </c>
      <c r="M199" s="462">
        <v>4249.5</v>
      </c>
      <c r="N199" s="462">
        <v>4412.2</v>
      </c>
      <c r="O199" s="462">
        <v>4575.3</v>
      </c>
      <c r="P199" s="462"/>
      <c r="Q199" s="462"/>
      <c r="R199" s="462"/>
    </row>
    <row r="200" spans="1:18" s="12" customFormat="1">
      <c r="A200" s="427"/>
      <c r="B200" s="409" t="s">
        <v>539</v>
      </c>
      <c r="C200" s="462">
        <v>88.1</v>
      </c>
      <c r="D200" s="462"/>
      <c r="E200" s="462"/>
      <c r="F200" s="462"/>
      <c r="G200" s="462"/>
      <c r="H200" s="462"/>
      <c r="I200" s="462"/>
      <c r="J200" s="462">
        <v>98.9</v>
      </c>
      <c r="K200" s="462">
        <v>183.9</v>
      </c>
      <c r="L200" s="462">
        <v>190.2</v>
      </c>
      <c r="M200" s="462">
        <v>178.2</v>
      </c>
      <c r="N200" s="462">
        <v>184.7</v>
      </c>
      <c r="O200" s="462">
        <v>191.2</v>
      </c>
      <c r="P200" s="462"/>
      <c r="Q200" s="462"/>
      <c r="R200" s="462"/>
    </row>
    <row r="201" spans="1:18" s="12" customFormat="1">
      <c r="A201" s="427"/>
      <c r="B201" s="409" t="s">
        <v>540</v>
      </c>
      <c r="C201" s="462">
        <v>214.2</v>
      </c>
      <c r="D201" s="462"/>
      <c r="E201" s="462"/>
      <c r="F201" s="462"/>
      <c r="G201" s="462"/>
      <c r="H201" s="462"/>
      <c r="I201" s="462"/>
      <c r="J201" s="462">
        <v>463</v>
      </c>
      <c r="K201" s="462">
        <v>874</v>
      </c>
      <c r="L201" s="462">
        <v>902.8</v>
      </c>
      <c r="M201" s="462">
        <v>847.9</v>
      </c>
      <c r="N201" s="462">
        <v>879.5</v>
      </c>
      <c r="O201" s="462">
        <v>911.6</v>
      </c>
      <c r="P201" s="462"/>
      <c r="Q201" s="462"/>
      <c r="R201" s="462"/>
    </row>
    <row r="202" spans="1:18" s="12" customFormat="1">
      <c r="A202" s="427"/>
      <c r="B202" s="409"/>
      <c r="C202" s="462"/>
      <c r="D202" s="462"/>
      <c r="E202" s="462"/>
      <c r="F202" s="462"/>
      <c r="G202" s="462"/>
      <c r="H202" s="462"/>
      <c r="I202" s="462"/>
      <c r="J202" s="462"/>
      <c r="K202" s="462"/>
      <c r="L202" s="462"/>
      <c r="M202" s="462"/>
      <c r="N202" s="462"/>
      <c r="O202" s="462"/>
      <c r="P202" s="462"/>
      <c r="Q202" s="462"/>
      <c r="R202" s="462"/>
    </row>
    <row r="203" spans="1:18" s="286" customFormat="1" ht="13">
      <c r="A203" s="426">
        <v>22</v>
      </c>
      <c r="B203" s="411" t="s">
        <v>541</v>
      </c>
      <c r="C203" s="230">
        <v>2372.3000000000002</v>
      </c>
      <c r="D203" s="230"/>
      <c r="E203" s="230"/>
      <c r="F203" s="230"/>
      <c r="G203" s="230"/>
      <c r="H203" s="230"/>
      <c r="I203" s="230"/>
      <c r="J203" s="230">
        <v>4660.2</v>
      </c>
      <c r="K203" s="230">
        <v>4772.3999999999996</v>
      </c>
      <c r="L203" s="230">
        <v>4455.8</v>
      </c>
      <c r="M203" s="230">
        <v>4395.6000000000004</v>
      </c>
      <c r="N203" s="230">
        <v>4489.8999999999996</v>
      </c>
      <c r="O203" s="230">
        <v>4682.3</v>
      </c>
      <c r="P203" s="230"/>
      <c r="Q203" s="230"/>
      <c r="R203" s="230"/>
    </row>
    <row r="204" spans="1:18" s="12" customFormat="1">
      <c r="A204" s="427"/>
      <c r="B204" s="409"/>
      <c r="C204" s="462"/>
      <c r="D204" s="462"/>
      <c r="E204" s="462"/>
      <c r="F204" s="462"/>
      <c r="G204" s="462"/>
      <c r="H204" s="462"/>
      <c r="I204" s="462"/>
      <c r="J204" s="462"/>
      <c r="K204" s="462"/>
      <c r="L204" s="462"/>
      <c r="M204" s="462"/>
      <c r="N204" s="462"/>
      <c r="O204" s="462"/>
      <c r="P204" s="462"/>
      <c r="Q204" s="462"/>
      <c r="R204" s="462"/>
    </row>
    <row r="205" spans="1:18" s="286" customFormat="1" ht="13">
      <c r="A205" s="426">
        <v>24</v>
      </c>
      <c r="B205" s="411" t="s">
        <v>542</v>
      </c>
      <c r="C205" s="230">
        <v>452.3</v>
      </c>
      <c r="D205" s="230"/>
      <c r="E205" s="230"/>
      <c r="F205" s="230"/>
      <c r="G205" s="230"/>
      <c r="H205" s="230"/>
      <c r="I205" s="230"/>
      <c r="J205" s="230">
        <v>2083.9</v>
      </c>
      <c r="K205" s="230">
        <v>2140.5</v>
      </c>
      <c r="L205" s="230">
        <v>2188.1999999999998</v>
      </c>
      <c r="M205" s="230">
        <v>2271.9</v>
      </c>
      <c r="N205" s="230">
        <v>2480.5</v>
      </c>
      <c r="O205" s="230">
        <v>2602.4</v>
      </c>
      <c r="P205" s="230"/>
      <c r="Q205" s="230"/>
      <c r="R205" s="230"/>
    </row>
    <row r="206" spans="1:18" s="12" customFormat="1">
      <c r="A206" s="427"/>
      <c r="B206" s="409" t="s">
        <v>543</v>
      </c>
      <c r="C206" s="462">
        <v>38.1</v>
      </c>
      <c r="D206" s="462"/>
      <c r="E206" s="462"/>
      <c r="F206" s="462"/>
      <c r="G206" s="462"/>
      <c r="H206" s="462"/>
      <c r="I206" s="462"/>
      <c r="J206" s="462">
        <v>435.8</v>
      </c>
      <c r="K206" s="462">
        <v>573.29999999999995</v>
      </c>
      <c r="L206" s="462">
        <v>586</v>
      </c>
      <c r="M206" s="462">
        <v>608.4</v>
      </c>
      <c r="N206" s="462">
        <v>664.3</v>
      </c>
      <c r="O206" s="462">
        <v>697</v>
      </c>
      <c r="P206" s="462"/>
      <c r="Q206" s="462"/>
      <c r="R206" s="462"/>
    </row>
    <row r="207" spans="1:18" s="12" customFormat="1">
      <c r="A207" s="427"/>
      <c r="B207" s="409" t="s">
        <v>544</v>
      </c>
      <c r="C207" s="462">
        <v>414.2</v>
      </c>
      <c r="D207" s="462"/>
      <c r="E207" s="462"/>
      <c r="F207" s="462"/>
      <c r="G207" s="462"/>
      <c r="H207" s="462"/>
      <c r="I207" s="462"/>
      <c r="J207" s="462">
        <v>1648.1</v>
      </c>
      <c r="K207" s="462">
        <v>1567.2</v>
      </c>
      <c r="L207" s="462">
        <v>1602.2</v>
      </c>
      <c r="M207" s="462">
        <v>1663.4</v>
      </c>
      <c r="N207" s="462">
        <v>1816.2</v>
      </c>
      <c r="O207" s="462">
        <v>1905.4</v>
      </c>
      <c r="P207" s="462"/>
      <c r="Q207" s="462"/>
      <c r="R207" s="462"/>
    </row>
    <row r="208" spans="1:18" s="12" customFormat="1">
      <c r="A208" s="427"/>
      <c r="B208" s="409"/>
      <c r="C208" s="462"/>
      <c r="D208" s="462"/>
      <c r="E208" s="462"/>
      <c r="F208" s="462"/>
      <c r="G208" s="462"/>
      <c r="H208" s="462"/>
      <c r="I208" s="462"/>
      <c r="J208" s="462"/>
      <c r="K208" s="462"/>
      <c r="L208" s="462"/>
      <c r="M208" s="462"/>
      <c r="N208" s="462"/>
      <c r="O208" s="462"/>
      <c r="P208" s="462"/>
      <c r="Q208" s="462"/>
      <c r="R208" s="462"/>
    </row>
    <row r="209" spans="1:18" s="286" customFormat="1" ht="13">
      <c r="A209" s="426">
        <v>26</v>
      </c>
      <c r="B209" s="411" t="s">
        <v>545</v>
      </c>
      <c r="C209" s="230">
        <v>2074.5</v>
      </c>
      <c r="D209" s="230"/>
      <c r="E209" s="230"/>
      <c r="F209" s="230"/>
      <c r="G209" s="230"/>
      <c r="H209" s="230"/>
      <c r="I209" s="230"/>
      <c r="J209" s="230">
        <v>1814.7</v>
      </c>
      <c r="K209" s="230">
        <v>2583.9</v>
      </c>
      <c r="L209" s="230">
        <v>2637.6</v>
      </c>
      <c r="M209" s="230">
        <v>2651.3</v>
      </c>
      <c r="N209" s="230">
        <v>2789.2</v>
      </c>
      <c r="O209" s="230">
        <v>2955.9</v>
      </c>
      <c r="P209" s="230"/>
      <c r="Q209" s="230"/>
      <c r="R209" s="230"/>
    </row>
    <row r="210" spans="1:18" s="12" customFormat="1">
      <c r="A210" s="427"/>
      <c r="B210" s="409" t="s">
        <v>546</v>
      </c>
      <c r="C210" s="462">
        <v>2073.6999999999998</v>
      </c>
      <c r="D210" s="462"/>
      <c r="E210" s="462"/>
      <c r="F210" s="462"/>
      <c r="G210" s="462"/>
      <c r="H210" s="462"/>
      <c r="I210" s="462"/>
      <c r="J210" s="462">
        <v>985.3</v>
      </c>
      <c r="K210" s="462">
        <v>1975.4</v>
      </c>
      <c r="L210" s="462">
        <v>2028.8</v>
      </c>
      <c r="M210" s="462">
        <v>2040.8</v>
      </c>
      <c r="N210" s="462">
        <v>2145.6</v>
      </c>
      <c r="O210" s="462">
        <v>2273.9</v>
      </c>
      <c r="P210" s="462"/>
      <c r="Q210" s="462"/>
      <c r="R210" s="462"/>
    </row>
    <row r="211" spans="1:18" s="12" customFormat="1">
      <c r="A211" s="427"/>
      <c r="B211" s="409" t="s">
        <v>547</v>
      </c>
      <c r="C211" s="462">
        <v>0.8</v>
      </c>
      <c r="D211" s="462"/>
      <c r="E211" s="462"/>
      <c r="F211" s="462"/>
      <c r="G211" s="462"/>
      <c r="H211" s="462"/>
      <c r="I211" s="462"/>
      <c r="J211" s="462">
        <v>829.4</v>
      </c>
      <c r="K211" s="462">
        <v>608.4</v>
      </c>
      <c r="L211" s="462">
        <v>608.79999999999995</v>
      </c>
      <c r="M211" s="462">
        <v>610.5</v>
      </c>
      <c r="N211" s="462">
        <v>643.6</v>
      </c>
      <c r="O211" s="462">
        <v>682</v>
      </c>
      <c r="P211" s="462"/>
      <c r="Q211" s="462"/>
      <c r="R211" s="462"/>
    </row>
    <row r="212" spans="1:18" s="12" customFormat="1">
      <c r="A212" s="427"/>
      <c r="B212" s="409"/>
      <c r="C212" s="462"/>
      <c r="D212" s="462"/>
      <c r="E212" s="462"/>
      <c r="F212" s="462"/>
      <c r="G212" s="462"/>
      <c r="H212" s="462"/>
      <c r="I212" s="462"/>
      <c r="J212" s="462"/>
      <c r="K212" s="462"/>
      <c r="L212" s="462"/>
      <c r="M212" s="462"/>
      <c r="N212" s="462"/>
      <c r="O212" s="462"/>
      <c r="P212" s="462"/>
      <c r="Q212" s="462"/>
      <c r="R212" s="462"/>
    </row>
    <row r="213" spans="1:18" s="286" customFormat="1" ht="13">
      <c r="A213" s="426">
        <v>27</v>
      </c>
      <c r="B213" s="411" t="s">
        <v>548</v>
      </c>
      <c r="C213" s="230">
        <v>0</v>
      </c>
      <c r="D213" s="230"/>
      <c r="E213" s="230"/>
      <c r="F213" s="230"/>
      <c r="G213" s="230"/>
      <c r="H213" s="230"/>
      <c r="I213" s="230"/>
      <c r="J213" s="230">
        <v>74.3</v>
      </c>
      <c r="K213" s="230">
        <v>256.39999999999998</v>
      </c>
      <c r="L213" s="230">
        <v>265.2</v>
      </c>
      <c r="M213" s="230">
        <v>248.4</v>
      </c>
      <c r="N213" s="230">
        <v>257.5</v>
      </c>
      <c r="O213" s="230">
        <v>266.60000000000002</v>
      </c>
      <c r="P213" s="230"/>
      <c r="Q213" s="230"/>
      <c r="R213" s="230"/>
    </row>
    <row r="214" spans="1:18" s="12" customFormat="1">
      <c r="A214" s="427"/>
      <c r="B214" s="409" t="s">
        <v>570</v>
      </c>
      <c r="C214" s="462" t="s">
        <v>320</v>
      </c>
      <c r="D214" s="462"/>
      <c r="E214" s="462"/>
      <c r="F214" s="464"/>
      <c r="G214" s="464"/>
      <c r="H214" s="462"/>
      <c r="I214" s="462"/>
      <c r="J214" s="462">
        <v>74.3</v>
      </c>
      <c r="K214" s="462">
        <v>256.39999999999998</v>
      </c>
      <c r="L214" s="462">
        <v>265.2</v>
      </c>
      <c r="M214" s="462">
        <v>248.4</v>
      </c>
      <c r="N214" s="462">
        <v>257.5</v>
      </c>
      <c r="O214" s="462">
        <v>266.60000000000002</v>
      </c>
      <c r="P214" s="462"/>
      <c r="Q214" s="462"/>
      <c r="R214" s="462"/>
    </row>
    <row r="215" spans="1:18" s="12" customFormat="1">
      <c r="A215" s="427"/>
      <c r="B215" s="409"/>
      <c r="C215" s="462"/>
      <c r="D215" s="462"/>
      <c r="E215" s="462"/>
      <c r="F215" s="462"/>
      <c r="G215" s="462"/>
      <c r="H215" s="462"/>
      <c r="I215" s="462"/>
      <c r="J215" s="462"/>
      <c r="K215" s="462"/>
      <c r="L215" s="462"/>
      <c r="M215" s="462"/>
      <c r="N215" s="462"/>
      <c r="O215" s="462"/>
      <c r="P215" s="462"/>
      <c r="Q215" s="462"/>
      <c r="R215" s="462"/>
    </row>
    <row r="216" spans="1:18" s="286" customFormat="1" ht="13">
      <c r="A216" s="426">
        <v>28</v>
      </c>
      <c r="B216" s="411" t="s">
        <v>549</v>
      </c>
      <c r="C216" s="230">
        <v>72.5</v>
      </c>
      <c r="D216" s="230"/>
      <c r="E216" s="230"/>
      <c r="F216" s="230"/>
      <c r="G216" s="230"/>
      <c r="H216" s="230"/>
      <c r="I216" s="230"/>
      <c r="J216" s="230">
        <v>90.5</v>
      </c>
      <c r="K216" s="230">
        <v>113</v>
      </c>
      <c r="L216" s="230">
        <v>113</v>
      </c>
      <c r="M216" s="230">
        <v>113.1</v>
      </c>
      <c r="N216" s="230">
        <v>113.4</v>
      </c>
      <c r="O216" s="230">
        <v>114.4</v>
      </c>
      <c r="P216" s="230"/>
      <c r="Q216" s="230"/>
      <c r="R216" s="230"/>
    </row>
    <row r="217" spans="1:18" s="12" customFormat="1">
      <c r="A217" s="427"/>
      <c r="B217" s="409" t="s">
        <v>455</v>
      </c>
      <c r="C217" s="462">
        <v>72.5</v>
      </c>
      <c r="D217" s="462"/>
      <c r="E217" s="462"/>
      <c r="F217" s="464"/>
      <c r="G217" s="462"/>
      <c r="H217" s="462"/>
      <c r="I217" s="462"/>
      <c r="J217" s="462">
        <v>90.5</v>
      </c>
      <c r="K217" s="462">
        <v>113</v>
      </c>
      <c r="L217" s="462">
        <v>113</v>
      </c>
      <c r="M217" s="462">
        <v>113.1</v>
      </c>
      <c r="N217" s="462">
        <v>113.4</v>
      </c>
      <c r="O217" s="462">
        <v>114.4</v>
      </c>
      <c r="P217" s="462"/>
      <c r="Q217" s="462"/>
      <c r="R217" s="462"/>
    </row>
    <row r="218" spans="1:18" s="12" customFormat="1">
      <c r="A218" s="427"/>
      <c r="B218" s="409" t="s">
        <v>550</v>
      </c>
      <c r="C218" s="462" t="s">
        <v>320</v>
      </c>
      <c r="D218" s="462"/>
      <c r="E218" s="462"/>
      <c r="F218" s="464"/>
      <c r="G218" s="464"/>
      <c r="H218" s="464"/>
      <c r="I218" s="462"/>
      <c r="J218" s="462"/>
      <c r="K218" s="462"/>
      <c r="L218" s="462"/>
      <c r="M218" s="462"/>
      <c r="N218" s="462"/>
      <c r="O218" s="462"/>
      <c r="P218" s="462"/>
      <c r="Q218" s="462"/>
      <c r="R218" s="462"/>
    </row>
    <row r="219" spans="1:18" s="12" customFormat="1">
      <c r="A219" s="427"/>
      <c r="B219" s="409"/>
      <c r="C219" s="462"/>
      <c r="D219" s="462"/>
      <c r="E219" s="462"/>
      <c r="F219" s="462"/>
      <c r="G219" s="462"/>
      <c r="H219" s="462"/>
      <c r="I219" s="462"/>
      <c r="J219" s="462"/>
      <c r="K219" s="462"/>
      <c r="L219" s="462"/>
      <c r="M219" s="462"/>
      <c r="N219" s="462"/>
      <c r="O219" s="462"/>
      <c r="P219" s="462"/>
      <c r="Q219" s="462"/>
      <c r="R219" s="462"/>
    </row>
    <row r="220" spans="1:18" s="286" customFormat="1" ht="13">
      <c r="A220" s="426">
        <v>31</v>
      </c>
      <c r="B220" s="411" t="s">
        <v>551</v>
      </c>
      <c r="C220" s="230">
        <v>2474.6999999999998</v>
      </c>
      <c r="D220" s="230"/>
      <c r="E220" s="230"/>
      <c r="F220" s="230"/>
      <c r="G220" s="230"/>
      <c r="H220" s="230"/>
      <c r="I220" s="230"/>
      <c r="J220" s="230">
        <v>2478.8000000000002</v>
      </c>
      <c r="K220" s="230">
        <v>3443.7</v>
      </c>
      <c r="L220" s="230">
        <v>3468.8</v>
      </c>
      <c r="M220" s="230">
        <v>3834.3</v>
      </c>
      <c r="N220" s="230">
        <v>4260.1000000000004</v>
      </c>
      <c r="O220" s="230">
        <v>4822.3</v>
      </c>
      <c r="P220" s="230"/>
      <c r="Q220" s="230"/>
      <c r="R220" s="230"/>
    </row>
    <row r="221" spans="1:18" s="12" customFormat="1">
      <c r="A221" s="427"/>
      <c r="B221" s="409" t="s">
        <v>552</v>
      </c>
      <c r="C221" s="462" t="s">
        <v>320</v>
      </c>
      <c r="D221" s="462"/>
      <c r="E221" s="462"/>
      <c r="F221" s="462"/>
      <c r="G221" s="462"/>
      <c r="H221" s="462"/>
      <c r="I221" s="462"/>
      <c r="J221" s="462">
        <v>1.6</v>
      </c>
      <c r="K221" s="462">
        <v>0</v>
      </c>
      <c r="L221" s="462">
        <v>0</v>
      </c>
      <c r="M221" s="462">
        <v>0</v>
      </c>
      <c r="N221" s="462">
        <v>0</v>
      </c>
      <c r="O221" s="462">
        <v>0</v>
      </c>
      <c r="P221" s="462"/>
      <c r="Q221" s="462"/>
      <c r="R221" s="462"/>
    </row>
    <row r="222" spans="1:18" s="12" customFormat="1">
      <c r="A222" s="427"/>
      <c r="B222" s="409" t="s">
        <v>553</v>
      </c>
      <c r="C222" s="462" t="s">
        <v>320</v>
      </c>
      <c r="D222" s="462"/>
      <c r="E222" s="462"/>
      <c r="F222" s="462"/>
      <c r="G222" s="462"/>
      <c r="H222" s="462"/>
      <c r="I222" s="462"/>
      <c r="J222" s="462">
        <v>7.7</v>
      </c>
      <c r="K222" s="462">
        <v>0.2</v>
      </c>
      <c r="L222" s="462">
        <v>0.2</v>
      </c>
      <c r="M222" s="462">
        <v>0.2</v>
      </c>
      <c r="N222" s="462">
        <v>0.2</v>
      </c>
      <c r="O222" s="462">
        <v>0.2</v>
      </c>
      <c r="P222" s="462"/>
      <c r="Q222" s="462"/>
      <c r="R222" s="462"/>
    </row>
    <row r="223" spans="1:18" s="12" customFormat="1">
      <c r="A223" s="427"/>
      <c r="B223" s="409" t="s">
        <v>554</v>
      </c>
      <c r="C223" s="462" t="s">
        <v>320</v>
      </c>
      <c r="D223" s="462"/>
      <c r="E223" s="462"/>
      <c r="F223" s="462"/>
      <c r="G223" s="462"/>
      <c r="H223" s="462"/>
      <c r="I223" s="462"/>
      <c r="J223" s="462">
        <v>230.5</v>
      </c>
      <c r="K223" s="462">
        <v>1186.3</v>
      </c>
      <c r="L223" s="462">
        <v>1354</v>
      </c>
      <c r="M223" s="462">
        <v>1596.6</v>
      </c>
      <c r="N223" s="462">
        <v>1863</v>
      </c>
      <c r="O223" s="462">
        <v>2199.5</v>
      </c>
      <c r="P223" s="462"/>
      <c r="Q223" s="462"/>
      <c r="R223" s="462"/>
    </row>
    <row r="224" spans="1:18" s="12" customFormat="1">
      <c r="A224" s="427"/>
      <c r="B224" s="409" t="s">
        <v>555</v>
      </c>
      <c r="C224" s="462" t="s">
        <v>320</v>
      </c>
      <c r="D224" s="462"/>
      <c r="E224" s="462"/>
      <c r="F224" s="462"/>
      <c r="G224" s="462"/>
      <c r="H224" s="462"/>
      <c r="I224" s="462"/>
      <c r="J224" s="462">
        <v>54.5</v>
      </c>
      <c r="K224" s="462">
        <v>49.5</v>
      </c>
      <c r="L224" s="462">
        <v>49.5</v>
      </c>
      <c r="M224" s="462">
        <v>49.7</v>
      </c>
      <c r="N224" s="462">
        <v>52.4</v>
      </c>
      <c r="O224" s="462">
        <v>55.5</v>
      </c>
      <c r="P224" s="462"/>
      <c r="Q224" s="462"/>
      <c r="R224" s="462"/>
    </row>
    <row r="225" spans="1:18" s="12" customFormat="1">
      <c r="A225" s="427"/>
      <c r="B225" s="409" t="s">
        <v>556</v>
      </c>
      <c r="C225" s="462">
        <v>2411.3000000000002</v>
      </c>
      <c r="D225" s="462"/>
      <c r="E225" s="462"/>
      <c r="F225" s="462"/>
      <c r="G225" s="462"/>
      <c r="H225" s="462"/>
      <c r="I225" s="462"/>
      <c r="J225" s="462">
        <v>2040.5</v>
      </c>
      <c r="K225" s="462">
        <v>2086.3000000000002</v>
      </c>
      <c r="L225" s="462">
        <v>1944.4</v>
      </c>
      <c r="M225" s="462">
        <v>2056</v>
      </c>
      <c r="N225" s="462">
        <v>2196</v>
      </c>
      <c r="O225" s="462">
        <v>2398.5</v>
      </c>
      <c r="P225" s="462"/>
      <c r="Q225" s="462"/>
      <c r="R225" s="462"/>
    </row>
    <row r="226" spans="1:18" s="12" customFormat="1">
      <c r="A226" s="427"/>
      <c r="B226" s="409" t="s">
        <v>558</v>
      </c>
      <c r="C226" s="462" t="s">
        <v>320</v>
      </c>
      <c r="D226" s="462"/>
      <c r="E226" s="462"/>
      <c r="F226" s="462"/>
      <c r="G226" s="462"/>
      <c r="H226" s="462"/>
      <c r="I226" s="462"/>
      <c r="J226" s="462">
        <v>22.2</v>
      </c>
      <c r="K226" s="462">
        <v>53.6</v>
      </c>
      <c r="L226" s="462">
        <v>62.7</v>
      </c>
      <c r="M226" s="462">
        <v>73.7</v>
      </c>
      <c r="N226" s="462">
        <v>87.4</v>
      </c>
      <c r="O226" s="462">
        <v>103.7</v>
      </c>
      <c r="P226" s="462"/>
      <c r="Q226" s="462"/>
      <c r="R226" s="462"/>
    </row>
    <row r="227" spans="1:18" s="12" customFormat="1">
      <c r="A227" s="427"/>
      <c r="B227" s="409" t="s">
        <v>559</v>
      </c>
      <c r="C227" s="462">
        <v>24</v>
      </c>
      <c r="D227" s="462"/>
      <c r="E227" s="462"/>
      <c r="F227" s="462"/>
      <c r="G227" s="462"/>
      <c r="H227" s="462"/>
      <c r="I227" s="462"/>
      <c r="J227" s="462">
        <v>13.5</v>
      </c>
      <c r="K227" s="462">
        <v>15.3</v>
      </c>
      <c r="L227" s="462">
        <v>15.3</v>
      </c>
      <c r="M227" s="462">
        <v>15.4</v>
      </c>
      <c r="N227" s="462">
        <v>16.2</v>
      </c>
      <c r="O227" s="462">
        <v>17.2</v>
      </c>
      <c r="P227" s="462"/>
      <c r="Q227" s="462"/>
      <c r="R227" s="462"/>
    </row>
    <row r="228" spans="1:18" s="12" customFormat="1">
      <c r="A228" s="427"/>
      <c r="B228" s="409" t="s">
        <v>560</v>
      </c>
      <c r="C228" s="462" t="s">
        <v>320</v>
      </c>
      <c r="D228" s="462"/>
      <c r="E228" s="462"/>
      <c r="F228" s="462"/>
      <c r="G228" s="462"/>
      <c r="H228" s="462"/>
      <c r="I228" s="462"/>
      <c r="J228" s="462">
        <v>23.6</v>
      </c>
      <c r="K228" s="462">
        <v>46</v>
      </c>
      <c r="L228" s="462">
        <v>36.1</v>
      </c>
      <c r="M228" s="462">
        <v>36.200000000000003</v>
      </c>
      <c r="N228" s="462">
        <v>38.1</v>
      </c>
      <c r="O228" s="462">
        <v>40.4</v>
      </c>
      <c r="P228" s="462"/>
      <c r="Q228" s="462"/>
      <c r="R228" s="462"/>
    </row>
    <row r="229" spans="1:18" s="12" customFormat="1">
      <c r="A229" s="427"/>
      <c r="B229" s="409" t="s">
        <v>561</v>
      </c>
      <c r="C229" s="462">
        <v>39.299999999999997</v>
      </c>
      <c r="D229" s="462"/>
      <c r="E229" s="462"/>
      <c r="F229" s="462"/>
      <c r="G229" s="462"/>
      <c r="H229" s="462"/>
      <c r="I229" s="462"/>
      <c r="J229" s="462">
        <v>84.8</v>
      </c>
      <c r="K229" s="462">
        <v>6.5</v>
      </c>
      <c r="L229" s="462">
        <v>6.5</v>
      </c>
      <c r="M229" s="462">
        <v>6.5</v>
      </c>
      <c r="N229" s="462">
        <v>6.9</v>
      </c>
      <c r="O229" s="462">
        <v>7.3</v>
      </c>
      <c r="P229" s="462"/>
      <c r="Q229" s="462"/>
      <c r="R229" s="462"/>
    </row>
    <row r="230" spans="1:18" s="12" customFormat="1">
      <c r="A230" s="427"/>
      <c r="B230" s="409"/>
      <c r="C230" s="462"/>
      <c r="D230" s="462"/>
      <c r="E230" s="462"/>
      <c r="F230" s="462"/>
      <c r="G230" s="462"/>
      <c r="H230" s="462"/>
      <c r="I230" s="462"/>
      <c r="J230" s="462"/>
      <c r="K230" s="462"/>
      <c r="L230" s="462"/>
      <c r="M230" s="462"/>
      <c r="N230" s="462"/>
      <c r="O230" s="462"/>
      <c r="P230" s="462"/>
      <c r="Q230" s="462"/>
      <c r="R230" s="462"/>
    </row>
    <row r="231" spans="1:18" s="12" customFormat="1" ht="13">
      <c r="A231" s="426"/>
      <c r="B231" s="411" t="s">
        <v>563</v>
      </c>
      <c r="C231" s="230"/>
      <c r="D231" s="230"/>
      <c r="E231" s="230"/>
      <c r="F231" s="230"/>
      <c r="G231" s="230"/>
      <c r="H231" s="230"/>
      <c r="I231" s="230"/>
      <c r="J231" s="230"/>
      <c r="K231" s="230"/>
      <c r="L231" s="230"/>
      <c r="M231" s="230"/>
      <c r="N231" s="230"/>
      <c r="O231" s="230"/>
      <c r="P231" s="230"/>
      <c r="Q231" s="230"/>
      <c r="R231" s="230"/>
    </row>
    <row r="232" spans="1:18" s="16" customFormat="1" ht="13">
      <c r="A232" s="688"/>
      <c r="B232" s="334"/>
      <c r="C232" s="94"/>
      <c r="D232" s="94"/>
      <c r="E232" s="94"/>
      <c r="F232" s="94"/>
      <c r="G232" s="94"/>
      <c r="H232" s="94"/>
      <c r="I232" s="94"/>
      <c r="J232" s="94"/>
      <c r="K232" s="94"/>
      <c r="L232" s="94"/>
      <c r="M232" s="94"/>
      <c r="N232" s="94"/>
      <c r="O232" s="94"/>
      <c r="P232" s="94"/>
      <c r="Q232" s="94"/>
      <c r="R232" s="94"/>
    </row>
    <row r="233" spans="1:18" ht="20">
      <c r="A233" s="173"/>
      <c r="B233" s="648" t="s">
        <v>572</v>
      </c>
      <c r="C233" s="173"/>
      <c r="D233" s="173"/>
      <c r="E233" s="182"/>
      <c r="F233" s="173"/>
      <c r="G233" s="173"/>
      <c r="H233" s="173"/>
      <c r="I233" s="173"/>
      <c r="J233" s="173"/>
      <c r="K233" s="173"/>
      <c r="M233" s="173"/>
      <c r="N233" s="173"/>
      <c r="O233" s="173"/>
      <c r="P233" s="173"/>
      <c r="Q233" s="173"/>
      <c r="R233" s="173"/>
    </row>
    <row r="234" spans="1:18" s="13" customFormat="1" ht="15.5">
      <c r="A234" s="354"/>
      <c r="B234" s="623" t="s">
        <v>532</v>
      </c>
      <c r="C234" s="453"/>
      <c r="D234" s="453"/>
      <c r="E234" s="453"/>
      <c r="F234" s="453"/>
      <c r="G234" s="453"/>
      <c r="H234" s="453"/>
      <c r="I234" s="407">
        <v>2018</v>
      </c>
      <c r="J234" s="407">
        <v>2019</v>
      </c>
      <c r="K234" s="407">
        <v>2020</v>
      </c>
      <c r="L234" s="453">
        <v>2021</v>
      </c>
      <c r="M234" s="407">
        <v>2022</v>
      </c>
      <c r="N234" s="407">
        <v>2023</v>
      </c>
      <c r="O234" s="407"/>
      <c r="P234" s="407"/>
      <c r="Q234" s="407"/>
      <c r="R234" s="407"/>
    </row>
    <row r="235" spans="1:18" s="13" customFormat="1" ht="13.5" customHeight="1">
      <c r="A235" s="354"/>
      <c r="B235" s="623" t="s">
        <v>468</v>
      </c>
      <c r="C235" s="454"/>
      <c r="D235" s="454"/>
      <c r="E235" s="454"/>
      <c r="F235" s="454"/>
      <c r="G235" s="454"/>
      <c r="H235" s="454"/>
      <c r="I235" s="635" t="s">
        <v>249</v>
      </c>
      <c r="J235" s="635" t="s">
        <v>251</v>
      </c>
      <c r="K235" s="635" t="s">
        <v>251</v>
      </c>
      <c r="L235" s="188" t="s">
        <v>251</v>
      </c>
      <c r="M235" s="635" t="s">
        <v>251</v>
      </c>
      <c r="N235" s="635" t="s">
        <v>251</v>
      </c>
      <c r="O235" s="635"/>
      <c r="P235" s="635"/>
      <c r="Q235" s="635"/>
      <c r="R235" s="635"/>
    </row>
    <row r="236" spans="1:18" s="13" customFormat="1">
      <c r="A236" s="354"/>
      <c r="B236" s="424" t="s">
        <v>470</v>
      </c>
      <c r="C236" s="141"/>
      <c r="D236" s="141"/>
      <c r="E236" s="141"/>
      <c r="F236" s="141"/>
      <c r="G236" s="141"/>
      <c r="H236" s="141"/>
      <c r="I236" s="635" t="s">
        <v>173</v>
      </c>
      <c r="J236" s="635" t="s">
        <v>178</v>
      </c>
      <c r="K236" s="635" t="s">
        <v>178</v>
      </c>
      <c r="L236" s="188" t="s">
        <v>178</v>
      </c>
      <c r="M236" s="635" t="s">
        <v>178</v>
      </c>
      <c r="N236" s="635" t="s">
        <v>178</v>
      </c>
      <c r="O236" s="635"/>
      <c r="P236" s="635"/>
      <c r="Q236" s="635"/>
      <c r="R236" s="635"/>
    </row>
    <row r="237" spans="1:18" s="13" customFormat="1">
      <c r="A237" s="354"/>
      <c r="B237" s="354"/>
      <c r="C237" s="188"/>
      <c r="D237" s="188"/>
      <c r="E237" s="188"/>
      <c r="F237" s="188"/>
      <c r="G237" s="188"/>
      <c r="H237" s="424"/>
      <c r="I237" s="636"/>
      <c r="J237" s="636"/>
      <c r="K237" s="636"/>
      <c r="L237" s="354"/>
      <c r="M237" s="636"/>
      <c r="N237" s="636"/>
      <c r="O237" s="636"/>
      <c r="P237" s="636"/>
      <c r="Q237" s="636"/>
      <c r="R237" s="636"/>
    </row>
    <row r="238" spans="1:18" s="286" customFormat="1" ht="13">
      <c r="A238" s="426">
        <v>2</v>
      </c>
      <c r="B238" s="411" t="s">
        <v>535</v>
      </c>
      <c r="C238" s="230"/>
      <c r="D238" s="230"/>
      <c r="E238" s="230"/>
      <c r="F238" s="230"/>
      <c r="G238" s="230"/>
      <c r="H238" s="230"/>
      <c r="I238" s="637">
        <f>I240+I246+I248+I252+I256+I259+I263+I275</f>
        <v>16134.199999999999</v>
      </c>
      <c r="J238" s="637">
        <v>16133.5</v>
      </c>
      <c r="K238" s="637">
        <v>16189.8</v>
      </c>
      <c r="L238" s="411">
        <v>16625.5</v>
      </c>
      <c r="M238" s="637">
        <v>17986.599999999999</v>
      </c>
      <c r="N238" s="637">
        <v>19516.599999999999</v>
      </c>
      <c r="O238" s="637"/>
      <c r="P238" s="637"/>
      <c r="Q238" s="637"/>
      <c r="R238" s="637"/>
    </row>
    <row r="239" spans="1:18" s="12" customFormat="1">
      <c r="A239" s="427"/>
      <c r="B239" s="409"/>
      <c r="C239" s="462"/>
      <c r="D239" s="462"/>
      <c r="E239" s="462"/>
      <c r="F239" s="462"/>
      <c r="G239" s="462"/>
      <c r="H239" s="462"/>
      <c r="I239" s="639"/>
      <c r="J239" s="639"/>
      <c r="K239" s="639"/>
      <c r="L239" s="409"/>
      <c r="M239" s="639"/>
      <c r="N239" s="639"/>
      <c r="O239" s="639"/>
      <c r="P239" s="639"/>
      <c r="Q239" s="639"/>
      <c r="R239" s="639"/>
    </row>
    <row r="240" spans="1:18" s="286" customFormat="1" ht="13">
      <c r="A240" s="426">
        <v>21</v>
      </c>
      <c r="B240" s="411" t="s">
        <v>536</v>
      </c>
      <c r="C240" s="230"/>
      <c r="D240" s="230"/>
      <c r="E240" s="230"/>
      <c r="F240" s="230"/>
      <c r="G240" s="230"/>
      <c r="H240" s="230"/>
      <c r="I240" s="637">
        <f>I241+I244</f>
        <v>5198.2999999999993</v>
      </c>
      <c r="J240" s="637">
        <v>4448.5</v>
      </c>
      <c r="K240" s="637">
        <v>4770.3</v>
      </c>
      <c r="L240" s="411">
        <v>4993.3999999999996</v>
      </c>
      <c r="M240" s="637">
        <v>5130.1000000000004</v>
      </c>
      <c r="N240" s="637">
        <v>5407.2</v>
      </c>
      <c r="O240" s="637"/>
      <c r="P240" s="637"/>
      <c r="Q240" s="637"/>
      <c r="R240" s="637"/>
    </row>
    <row r="241" spans="1:18" s="12" customFormat="1">
      <c r="A241" s="427"/>
      <c r="B241" s="409" t="s">
        <v>537</v>
      </c>
      <c r="C241" s="462"/>
      <c r="D241" s="462"/>
      <c r="E241" s="462"/>
      <c r="F241" s="462"/>
      <c r="G241" s="462"/>
      <c r="H241" s="462"/>
      <c r="I241" s="639">
        <f>I242+I243</f>
        <v>4486.3999999999996</v>
      </c>
      <c r="J241" s="639">
        <v>4015.5</v>
      </c>
      <c r="K241" s="639">
        <v>4312.3</v>
      </c>
      <c r="L241" s="409">
        <v>4521.6000000000004</v>
      </c>
      <c r="M241" s="639">
        <v>4644.1000000000004</v>
      </c>
      <c r="N241" s="639">
        <v>4892.1000000000004</v>
      </c>
      <c r="O241" s="639"/>
      <c r="P241" s="639"/>
      <c r="Q241" s="639"/>
      <c r="R241" s="639"/>
    </row>
    <row r="242" spans="1:18" s="12" customFormat="1">
      <c r="A242" s="427"/>
      <c r="B242" s="409" t="s">
        <v>538</v>
      </c>
      <c r="C242" s="462"/>
      <c r="D242" s="462"/>
      <c r="E242" s="462"/>
      <c r="F242" s="462"/>
      <c r="G242" s="462"/>
      <c r="H242" s="462"/>
      <c r="I242" s="639">
        <v>4362.7</v>
      </c>
      <c r="J242" s="639">
        <v>3874.8</v>
      </c>
      <c r="K242" s="639">
        <v>4164.5</v>
      </c>
      <c r="L242" s="409">
        <v>4369.2</v>
      </c>
      <c r="M242" s="639">
        <v>4488.3999999999996</v>
      </c>
      <c r="N242" s="639">
        <v>4725.5</v>
      </c>
      <c r="O242" s="639"/>
      <c r="P242" s="639"/>
      <c r="Q242" s="639"/>
      <c r="R242" s="639"/>
    </row>
    <row r="243" spans="1:18" s="12" customFormat="1">
      <c r="A243" s="427"/>
      <c r="B243" s="409" t="s">
        <v>539</v>
      </c>
      <c r="C243" s="462"/>
      <c r="D243" s="462"/>
      <c r="E243" s="462"/>
      <c r="F243" s="462"/>
      <c r="G243" s="462"/>
      <c r="H243" s="462"/>
      <c r="I243" s="639">
        <v>123.7</v>
      </c>
      <c r="J243" s="639">
        <v>140.69999999999999</v>
      </c>
      <c r="K243" s="639">
        <v>147.80000000000001</v>
      </c>
      <c r="L243" s="409">
        <v>152.4</v>
      </c>
      <c r="M243" s="639">
        <v>157.80000000000001</v>
      </c>
      <c r="N243" s="639">
        <v>166.6</v>
      </c>
      <c r="O243" s="639"/>
      <c r="P243" s="639"/>
      <c r="Q243" s="639"/>
      <c r="R243" s="639"/>
    </row>
    <row r="244" spans="1:18" s="12" customFormat="1">
      <c r="A244" s="427"/>
      <c r="B244" s="409" t="s">
        <v>540</v>
      </c>
      <c r="C244" s="462"/>
      <c r="D244" s="462"/>
      <c r="E244" s="462"/>
      <c r="F244" s="462"/>
      <c r="G244" s="462"/>
      <c r="H244" s="462"/>
      <c r="I244" s="639">
        <v>711.9</v>
      </c>
      <c r="J244" s="639">
        <v>433</v>
      </c>
      <c r="K244" s="639">
        <v>458.1</v>
      </c>
      <c r="L244" s="409">
        <v>471.8</v>
      </c>
      <c r="M244" s="639">
        <v>486</v>
      </c>
      <c r="N244" s="639">
        <v>515.1</v>
      </c>
      <c r="O244" s="639"/>
      <c r="P244" s="639"/>
      <c r="Q244" s="639"/>
      <c r="R244" s="639"/>
    </row>
    <row r="245" spans="1:18" s="12" customFormat="1">
      <c r="A245" s="427"/>
      <c r="B245" s="409"/>
      <c r="C245" s="462"/>
      <c r="D245" s="462"/>
      <c r="E245" s="462"/>
      <c r="F245" s="462"/>
      <c r="G245" s="462"/>
      <c r="H245" s="462"/>
      <c r="I245" s="639"/>
      <c r="J245" s="639"/>
      <c r="K245" s="639"/>
      <c r="L245" s="409"/>
      <c r="M245" s="639"/>
      <c r="N245" s="639"/>
      <c r="O245" s="639"/>
      <c r="P245" s="639"/>
      <c r="Q245" s="639"/>
      <c r="R245" s="639"/>
    </row>
    <row r="246" spans="1:18" s="286" customFormat="1" ht="13">
      <c r="A246" s="426">
        <v>22</v>
      </c>
      <c r="B246" s="411" t="s">
        <v>541</v>
      </c>
      <c r="C246" s="230"/>
      <c r="D246" s="230"/>
      <c r="E246" s="230"/>
      <c r="F246" s="230"/>
      <c r="G246" s="230"/>
      <c r="H246" s="230"/>
      <c r="I246" s="637">
        <v>4879.2</v>
      </c>
      <c r="J246" s="637">
        <v>4597.8</v>
      </c>
      <c r="K246" s="637">
        <v>4250.7</v>
      </c>
      <c r="L246" s="411">
        <v>4165.8</v>
      </c>
      <c r="M246" s="637">
        <v>4524</v>
      </c>
      <c r="N246" s="637">
        <v>5078.3</v>
      </c>
      <c r="O246" s="637"/>
      <c r="P246" s="637"/>
      <c r="Q246" s="637"/>
      <c r="R246" s="637"/>
    </row>
    <row r="247" spans="1:18" s="12" customFormat="1">
      <c r="A247" s="427"/>
      <c r="B247" s="409"/>
      <c r="C247" s="462"/>
      <c r="D247" s="462"/>
      <c r="E247" s="462"/>
      <c r="F247" s="462"/>
      <c r="G247" s="462"/>
      <c r="H247" s="462"/>
      <c r="I247" s="639"/>
      <c r="J247" s="639"/>
      <c r="K247" s="639"/>
      <c r="L247" s="409"/>
      <c r="M247" s="639"/>
      <c r="N247" s="639"/>
      <c r="O247" s="639"/>
      <c r="P247" s="639"/>
      <c r="Q247" s="639"/>
      <c r="R247" s="639"/>
    </row>
    <row r="248" spans="1:18" s="286" customFormat="1" ht="13">
      <c r="A248" s="426">
        <v>24</v>
      </c>
      <c r="B248" s="411" t="s">
        <v>542</v>
      </c>
      <c r="C248" s="230"/>
      <c r="D248" s="230"/>
      <c r="E248" s="230"/>
      <c r="F248" s="230"/>
      <c r="G248" s="230"/>
      <c r="H248" s="230"/>
      <c r="I248" s="637">
        <f>I249+I250</f>
        <v>1853.3</v>
      </c>
      <c r="J248" s="637">
        <v>1950.1</v>
      </c>
      <c r="K248" s="637">
        <v>2074.8000000000002</v>
      </c>
      <c r="L248" s="411">
        <v>2105</v>
      </c>
      <c r="M248" s="637">
        <v>2289.3000000000002</v>
      </c>
      <c r="N248" s="637">
        <v>2351.6</v>
      </c>
      <c r="O248" s="637"/>
      <c r="P248" s="637"/>
      <c r="Q248" s="637"/>
      <c r="R248" s="637"/>
    </row>
    <row r="249" spans="1:18" s="12" customFormat="1">
      <c r="A249" s="427"/>
      <c r="B249" s="409" t="s">
        <v>543</v>
      </c>
      <c r="C249" s="462"/>
      <c r="D249" s="462"/>
      <c r="E249" s="462"/>
      <c r="F249" s="462"/>
      <c r="G249" s="462"/>
      <c r="H249" s="462"/>
      <c r="I249" s="639">
        <v>210.5</v>
      </c>
      <c r="J249" s="639">
        <v>471</v>
      </c>
      <c r="K249" s="639">
        <v>501.1</v>
      </c>
      <c r="L249" s="409">
        <v>508.4</v>
      </c>
      <c r="M249" s="639">
        <v>552.9</v>
      </c>
      <c r="N249" s="639">
        <v>568</v>
      </c>
      <c r="O249" s="639"/>
      <c r="P249" s="639"/>
      <c r="Q249" s="639"/>
      <c r="R249" s="639"/>
    </row>
    <row r="250" spans="1:18" s="12" customFormat="1">
      <c r="A250" s="427"/>
      <c r="B250" s="409" t="s">
        <v>544</v>
      </c>
      <c r="C250" s="462"/>
      <c r="D250" s="462"/>
      <c r="E250" s="462"/>
      <c r="F250" s="462"/>
      <c r="G250" s="462"/>
      <c r="H250" s="462"/>
      <c r="I250" s="639">
        <v>1642.8</v>
      </c>
      <c r="J250" s="639">
        <v>1479.1</v>
      </c>
      <c r="K250" s="639">
        <v>1573.7</v>
      </c>
      <c r="L250" s="409">
        <v>1596.6</v>
      </c>
      <c r="M250" s="639">
        <v>1736.3</v>
      </c>
      <c r="N250" s="639">
        <v>1783.6</v>
      </c>
      <c r="O250" s="639"/>
      <c r="P250" s="639"/>
      <c r="Q250" s="639"/>
      <c r="R250" s="639"/>
    </row>
    <row r="251" spans="1:18" s="12" customFormat="1">
      <c r="A251" s="427"/>
      <c r="B251" s="409"/>
      <c r="C251" s="462"/>
      <c r="D251" s="462"/>
      <c r="E251" s="462"/>
      <c r="F251" s="462"/>
      <c r="G251" s="462"/>
      <c r="H251" s="462"/>
      <c r="I251" s="639"/>
      <c r="J251" s="639"/>
      <c r="K251" s="639"/>
      <c r="L251" s="409"/>
      <c r="M251" s="639"/>
      <c r="N251" s="639"/>
      <c r="O251" s="639"/>
      <c r="P251" s="639"/>
      <c r="Q251" s="639"/>
      <c r="R251" s="639"/>
    </row>
    <row r="252" spans="1:18" s="286" customFormat="1" ht="13">
      <c r="A252" s="426">
        <v>26</v>
      </c>
      <c r="B252" s="411" t="s">
        <v>545</v>
      </c>
      <c r="C252" s="230"/>
      <c r="D252" s="230"/>
      <c r="E252" s="230"/>
      <c r="F252" s="230"/>
      <c r="G252" s="230"/>
      <c r="H252" s="230"/>
      <c r="I252" s="637">
        <v>1999.8</v>
      </c>
      <c r="J252" s="637">
        <v>2150.8000000000002</v>
      </c>
      <c r="K252" s="637">
        <v>1955.2</v>
      </c>
      <c r="L252" s="411">
        <v>1890.4</v>
      </c>
      <c r="M252" s="637">
        <v>2053.6999999999998</v>
      </c>
      <c r="N252" s="637">
        <v>2333.1</v>
      </c>
      <c r="O252" s="637"/>
      <c r="P252" s="637"/>
      <c r="Q252" s="637"/>
      <c r="R252" s="637"/>
    </row>
    <row r="253" spans="1:18" s="12" customFormat="1" hidden="1">
      <c r="A253" s="427"/>
      <c r="B253" s="409" t="s">
        <v>546</v>
      </c>
      <c r="C253" s="462"/>
      <c r="D253" s="462"/>
      <c r="E253" s="462"/>
      <c r="F253" s="462"/>
      <c r="G253" s="462"/>
      <c r="H253" s="462"/>
      <c r="I253" s="639"/>
      <c r="J253" s="639"/>
      <c r="K253" s="639"/>
      <c r="L253" s="409"/>
      <c r="M253" s="639"/>
      <c r="N253" s="639"/>
      <c r="O253" s="639"/>
      <c r="P253" s="639"/>
      <c r="Q253" s="639"/>
      <c r="R253" s="639"/>
    </row>
    <row r="254" spans="1:18" s="12" customFormat="1" hidden="1">
      <c r="A254" s="427"/>
      <c r="B254" s="409" t="s">
        <v>547</v>
      </c>
      <c r="C254" s="462"/>
      <c r="D254" s="462"/>
      <c r="E254" s="462"/>
      <c r="F254" s="462"/>
      <c r="G254" s="462"/>
      <c r="H254" s="462"/>
      <c r="I254" s="639"/>
      <c r="J254" s="639"/>
      <c r="K254" s="639"/>
      <c r="L254" s="409"/>
      <c r="M254" s="639"/>
      <c r="N254" s="639"/>
      <c r="O254" s="639"/>
      <c r="P254" s="639"/>
      <c r="Q254" s="639"/>
      <c r="R254" s="639"/>
    </row>
    <row r="255" spans="1:18" s="12" customFormat="1">
      <c r="A255" s="427"/>
      <c r="B255" s="409"/>
      <c r="C255" s="462"/>
      <c r="D255" s="462"/>
      <c r="E255" s="462"/>
      <c r="F255" s="462"/>
      <c r="G255" s="462"/>
      <c r="H255" s="462"/>
      <c r="I255" s="639"/>
      <c r="J255" s="639"/>
      <c r="K255" s="639"/>
      <c r="L255" s="409"/>
      <c r="M255" s="639"/>
      <c r="N255" s="639"/>
      <c r="O255" s="639"/>
      <c r="P255" s="639"/>
      <c r="Q255" s="639"/>
      <c r="R255" s="639"/>
    </row>
    <row r="256" spans="1:18" s="286" customFormat="1" ht="13">
      <c r="A256" s="426">
        <v>27</v>
      </c>
      <c r="B256" s="411" t="s">
        <v>548</v>
      </c>
      <c r="C256" s="230"/>
      <c r="D256" s="230"/>
      <c r="E256" s="230"/>
      <c r="F256" s="230"/>
      <c r="G256" s="230"/>
      <c r="H256" s="230"/>
      <c r="I256" s="637">
        <f>I257</f>
        <v>0.9</v>
      </c>
      <c r="J256" s="637">
        <v>74.3</v>
      </c>
      <c r="K256" s="637">
        <v>67.5</v>
      </c>
      <c r="L256" s="411">
        <v>65.3</v>
      </c>
      <c r="M256" s="637">
        <v>70.900000000000006</v>
      </c>
      <c r="N256" s="637">
        <v>80.7</v>
      </c>
      <c r="O256" s="637"/>
      <c r="P256" s="637"/>
      <c r="Q256" s="637"/>
      <c r="R256" s="637"/>
    </row>
    <row r="257" spans="1:18" s="12" customFormat="1">
      <c r="A257" s="427"/>
      <c r="B257" s="409" t="s">
        <v>570</v>
      </c>
      <c r="C257" s="462"/>
      <c r="D257" s="462"/>
      <c r="E257" s="462"/>
      <c r="F257" s="464"/>
      <c r="G257" s="464"/>
      <c r="H257" s="462"/>
      <c r="I257" s="639">
        <v>0.9</v>
      </c>
      <c r="J257" s="639">
        <v>74.3</v>
      </c>
      <c r="K257" s="639">
        <v>67.5</v>
      </c>
      <c r="L257" s="409">
        <v>65.3</v>
      </c>
      <c r="M257" s="639">
        <v>70.900000000000006</v>
      </c>
      <c r="N257" s="639">
        <v>80.7</v>
      </c>
      <c r="O257" s="639"/>
      <c r="P257" s="639"/>
      <c r="Q257" s="639"/>
      <c r="R257" s="639"/>
    </row>
    <row r="258" spans="1:18" s="12" customFormat="1">
      <c r="A258" s="427"/>
      <c r="B258" s="409"/>
      <c r="C258" s="462"/>
      <c r="D258" s="462"/>
      <c r="E258" s="462"/>
      <c r="F258" s="462"/>
      <c r="G258" s="462"/>
      <c r="H258" s="462"/>
      <c r="I258" s="639"/>
      <c r="J258" s="639"/>
      <c r="K258" s="639"/>
      <c r="L258" s="409"/>
      <c r="M258" s="639"/>
      <c r="N258" s="639"/>
      <c r="O258" s="639"/>
      <c r="P258" s="639"/>
      <c r="Q258" s="639"/>
      <c r="R258" s="639"/>
    </row>
    <row r="259" spans="1:18" s="286" customFormat="1" ht="13">
      <c r="A259" s="426">
        <v>28</v>
      </c>
      <c r="B259" s="411" t="s">
        <v>549</v>
      </c>
      <c r="C259" s="230"/>
      <c r="D259" s="230"/>
      <c r="E259" s="230"/>
      <c r="F259" s="230"/>
      <c r="G259" s="230"/>
      <c r="H259" s="230"/>
      <c r="I259" s="637">
        <f>I260+I261</f>
        <v>611.20000000000005</v>
      </c>
      <c r="J259" s="637">
        <v>400.7</v>
      </c>
      <c r="K259" s="637">
        <v>425</v>
      </c>
      <c r="L259" s="411">
        <v>465.3</v>
      </c>
      <c r="M259" s="637">
        <v>516</v>
      </c>
      <c r="N259" s="637">
        <v>543.1</v>
      </c>
      <c r="O259" s="637"/>
      <c r="P259" s="637"/>
      <c r="Q259" s="637"/>
      <c r="R259" s="637"/>
    </row>
    <row r="260" spans="1:18" s="12" customFormat="1">
      <c r="A260" s="427"/>
      <c r="B260" s="409" t="s">
        <v>455</v>
      </c>
      <c r="C260" s="462"/>
      <c r="D260" s="462"/>
      <c r="E260" s="462"/>
      <c r="F260" s="464"/>
      <c r="G260" s="462"/>
      <c r="H260" s="462"/>
      <c r="I260" s="639">
        <v>611.20000000000005</v>
      </c>
      <c r="J260" s="639">
        <v>400.7</v>
      </c>
      <c r="K260" s="639">
        <v>425</v>
      </c>
      <c r="L260" s="409">
        <v>465.3</v>
      </c>
      <c r="M260" s="639">
        <v>516</v>
      </c>
      <c r="N260" s="639">
        <v>543.1</v>
      </c>
      <c r="O260" s="639"/>
      <c r="P260" s="639"/>
      <c r="Q260" s="639"/>
      <c r="R260" s="639"/>
    </row>
    <row r="261" spans="1:18" s="12" customFormat="1">
      <c r="A261" s="427"/>
      <c r="B261" s="409" t="s">
        <v>550</v>
      </c>
      <c r="C261" s="462"/>
      <c r="D261" s="462"/>
      <c r="E261" s="462"/>
      <c r="F261" s="464"/>
      <c r="G261" s="464"/>
      <c r="H261" s="464"/>
      <c r="I261" s="639"/>
      <c r="J261" s="639"/>
      <c r="K261" s="639"/>
      <c r="L261" s="409"/>
      <c r="M261" s="639"/>
      <c r="N261" s="639"/>
      <c r="O261" s="639"/>
      <c r="P261" s="639"/>
      <c r="Q261" s="639"/>
      <c r="R261" s="639"/>
    </row>
    <row r="262" spans="1:18" s="12" customFormat="1">
      <c r="A262" s="427"/>
      <c r="B262" s="409"/>
      <c r="C262" s="462"/>
      <c r="D262" s="462"/>
      <c r="E262" s="462"/>
      <c r="F262" s="462"/>
      <c r="G262" s="462"/>
      <c r="H262" s="462"/>
      <c r="I262" s="639"/>
      <c r="J262" s="639"/>
      <c r="K262" s="639"/>
      <c r="L262" s="409"/>
      <c r="M262" s="639"/>
      <c r="N262" s="639"/>
      <c r="O262" s="639"/>
      <c r="P262" s="639"/>
      <c r="Q262" s="639"/>
      <c r="R262" s="639"/>
    </row>
    <row r="263" spans="1:18" s="286" customFormat="1" ht="13">
      <c r="A263" s="426">
        <v>31</v>
      </c>
      <c r="B263" s="411" t="s">
        <v>551</v>
      </c>
      <c r="C263" s="230"/>
      <c r="D263" s="230"/>
      <c r="E263" s="230"/>
      <c r="F263" s="230"/>
      <c r="G263" s="230"/>
      <c r="H263" s="230"/>
      <c r="I263" s="637">
        <f>SUM(I264:I273)</f>
        <v>1591.4999999999998</v>
      </c>
      <c r="J263" s="637">
        <v>2511.3000000000002</v>
      </c>
      <c r="K263" s="637">
        <v>2646.3</v>
      </c>
      <c r="L263" s="411">
        <v>2940.3</v>
      </c>
      <c r="M263" s="637">
        <v>3402.6</v>
      </c>
      <c r="N263" s="637">
        <v>3722.7</v>
      </c>
      <c r="O263" s="637"/>
      <c r="P263" s="637"/>
      <c r="Q263" s="637"/>
      <c r="R263" s="637"/>
    </row>
    <row r="264" spans="1:18" s="12" customFormat="1">
      <c r="A264" s="427"/>
      <c r="B264" s="409" t="s">
        <v>552</v>
      </c>
      <c r="C264" s="462"/>
      <c r="D264" s="462"/>
      <c r="E264" s="462"/>
      <c r="F264" s="462"/>
      <c r="G264" s="462"/>
      <c r="H264" s="462"/>
      <c r="I264" s="639"/>
      <c r="J264" s="639">
        <v>4.0999999999999996</v>
      </c>
      <c r="K264" s="639">
        <v>1.6</v>
      </c>
      <c r="L264" s="409">
        <v>1.4</v>
      </c>
      <c r="M264" s="639">
        <v>1.5</v>
      </c>
      <c r="N264" s="639">
        <v>1.7</v>
      </c>
      <c r="O264" s="639"/>
      <c r="P264" s="639"/>
      <c r="Q264" s="639"/>
      <c r="R264" s="639"/>
    </row>
    <row r="265" spans="1:18" s="12" customFormat="1">
      <c r="A265" s="427"/>
      <c r="B265" s="409" t="s">
        <v>553</v>
      </c>
      <c r="C265" s="462"/>
      <c r="D265" s="462"/>
      <c r="E265" s="462"/>
      <c r="F265" s="462"/>
      <c r="G265" s="462"/>
      <c r="H265" s="462"/>
      <c r="I265" s="639"/>
      <c r="J265" s="639">
        <v>7.7</v>
      </c>
      <c r="K265" s="639">
        <v>7</v>
      </c>
      <c r="L265" s="409">
        <v>6.8</v>
      </c>
      <c r="M265" s="639">
        <v>7.3</v>
      </c>
      <c r="N265" s="639">
        <v>8.4</v>
      </c>
      <c r="O265" s="639"/>
      <c r="P265" s="639"/>
      <c r="Q265" s="639"/>
      <c r="R265" s="639"/>
    </row>
    <row r="266" spans="1:18" s="12" customFormat="1">
      <c r="A266" s="427"/>
      <c r="B266" s="409" t="s">
        <v>554</v>
      </c>
      <c r="C266" s="462"/>
      <c r="D266" s="462"/>
      <c r="E266" s="462"/>
      <c r="F266" s="462"/>
      <c r="G266" s="462"/>
      <c r="H266" s="462"/>
      <c r="I266" s="639">
        <v>48.8</v>
      </c>
      <c r="J266" s="639">
        <v>3.2</v>
      </c>
      <c r="K266" s="639">
        <v>2.9</v>
      </c>
      <c r="L266" s="409">
        <v>2.8</v>
      </c>
      <c r="M266" s="639">
        <v>3.1</v>
      </c>
      <c r="N266" s="639">
        <v>3.5</v>
      </c>
      <c r="O266" s="639"/>
      <c r="P266" s="639"/>
      <c r="Q266" s="639"/>
      <c r="R266" s="639"/>
    </row>
    <row r="267" spans="1:18" s="12" customFormat="1">
      <c r="A267" s="427"/>
      <c r="B267" s="409" t="s">
        <v>555</v>
      </c>
      <c r="C267" s="462"/>
      <c r="D267" s="462"/>
      <c r="E267" s="462"/>
      <c r="F267" s="462"/>
      <c r="G267" s="462"/>
      <c r="H267" s="462"/>
      <c r="I267" s="639"/>
      <c r="J267" s="639">
        <v>54.5</v>
      </c>
      <c r="K267" s="639">
        <v>49.5</v>
      </c>
      <c r="L267" s="409">
        <v>47.9</v>
      </c>
      <c r="M267" s="639">
        <v>52</v>
      </c>
      <c r="N267" s="639">
        <v>59.2</v>
      </c>
      <c r="O267" s="639"/>
      <c r="P267" s="639"/>
      <c r="Q267" s="639"/>
      <c r="R267" s="639"/>
    </row>
    <row r="268" spans="1:18" s="12" customFormat="1">
      <c r="A268" s="427"/>
      <c r="B268" s="409" t="s">
        <v>556</v>
      </c>
      <c r="C268" s="462"/>
      <c r="D268" s="462"/>
      <c r="E268" s="462"/>
      <c r="F268" s="462"/>
      <c r="G268" s="462"/>
      <c r="H268" s="462"/>
      <c r="I268" s="639">
        <v>1405.8</v>
      </c>
      <c r="J268" s="639">
        <v>2364.6</v>
      </c>
      <c r="K268" s="639">
        <v>2513</v>
      </c>
      <c r="L268" s="409">
        <v>2811.4</v>
      </c>
      <c r="M268" s="639">
        <v>3262.5</v>
      </c>
      <c r="N268" s="639">
        <v>3563.4</v>
      </c>
      <c r="O268" s="639"/>
      <c r="P268" s="639"/>
      <c r="Q268" s="639"/>
      <c r="R268" s="639"/>
    </row>
    <row r="269" spans="1:18" s="12" customFormat="1">
      <c r="A269" s="427"/>
      <c r="B269" s="409" t="s">
        <v>558</v>
      </c>
      <c r="C269" s="462"/>
      <c r="D269" s="462"/>
      <c r="E269" s="462"/>
      <c r="F269" s="462"/>
      <c r="G269" s="462"/>
      <c r="H269" s="462"/>
      <c r="I269" s="639">
        <v>19.7</v>
      </c>
      <c r="J269" s="639">
        <v>24.1</v>
      </c>
      <c r="K269" s="639">
        <v>21.9</v>
      </c>
      <c r="L269" s="409">
        <v>21.2</v>
      </c>
      <c r="M269" s="639">
        <v>23</v>
      </c>
      <c r="N269" s="639">
        <v>26.2</v>
      </c>
      <c r="O269" s="639"/>
      <c r="P269" s="639"/>
      <c r="Q269" s="639"/>
      <c r="R269" s="639"/>
    </row>
    <row r="270" spans="1:18" s="12" customFormat="1">
      <c r="A270" s="427"/>
      <c r="B270" s="409" t="s">
        <v>559</v>
      </c>
      <c r="C270" s="462"/>
      <c r="D270" s="462"/>
      <c r="E270" s="462"/>
      <c r="F270" s="462"/>
      <c r="G270" s="462"/>
      <c r="H270" s="462"/>
      <c r="I270" s="639">
        <v>15.2</v>
      </c>
      <c r="J270" s="639">
        <v>13.8</v>
      </c>
      <c r="K270" s="639">
        <v>12.6</v>
      </c>
      <c r="L270" s="409">
        <v>12.1</v>
      </c>
      <c r="M270" s="639">
        <v>13.2</v>
      </c>
      <c r="N270" s="639">
        <v>15</v>
      </c>
      <c r="O270" s="639"/>
      <c r="P270" s="639"/>
      <c r="Q270" s="639"/>
      <c r="R270" s="639"/>
    </row>
    <row r="271" spans="1:18" s="12" customFormat="1">
      <c r="A271" s="427"/>
      <c r="B271" s="409" t="s">
        <v>560</v>
      </c>
      <c r="C271" s="462"/>
      <c r="D271" s="462"/>
      <c r="E271" s="462"/>
      <c r="F271" s="462"/>
      <c r="G271" s="462"/>
      <c r="H271" s="462"/>
      <c r="I271" s="639">
        <v>1.6</v>
      </c>
      <c r="J271" s="639">
        <v>40.200000000000003</v>
      </c>
      <c r="K271" s="639">
        <v>36.5</v>
      </c>
      <c r="L271" s="409">
        <v>35.299999999999997</v>
      </c>
      <c r="M271" s="639">
        <v>38.4</v>
      </c>
      <c r="N271" s="639">
        <v>43.7</v>
      </c>
      <c r="O271" s="639"/>
      <c r="P271" s="639"/>
      <c r="Q271" s="639"/>
      <c r="R271" s="639"/>
    </row>
    <row r="272" spans="1:18" s="12" customFormat="1">
      <c r="A272" s="427"/>
      <c r="B272" s="409" t="s">
        <v>561</v>
      </c>
      <c r="C272" s="462"/>
      <c r="D272" s="462"/>
      <c r="E272" s="462"/>
      <c r="F272" s="462"/>
      <c r="G272" s="462"/>
      <c r="H272" s="462"/>
      <c r="I272" s="639">
        <v>4.8</v>
      </c>
      <c r="J272" s="639">
        <v>1.6</v>
      </c>
      <c r="K272" s="639">
        <v>1.5</v>
      </c>
      <c r="L272" s="409">
        <v>1.4</v>
      </c>
      <c r="M272" s="639">
        <v>1.5</v>
      </c>
      <c r="N272" s="639">
        <v>1.8</v>
      </c>
      <c r="O272" s="639"/>
      <c r="P272" s="639"/>
      <c r="Q272" s="639"/>
      <c r="R272" s="639"/>
    </row>
    <row r="273" spans="1:18" s="12" customFormat="1">
      <c r="A273" s="427"/>
      <c r="B273" s="409" t="s">
        <v>562</v>
      </c>
      <c r="C273" s="462"/>
      <c r="D273" s="462"/>
      <c r="E273" s="462"/>
      <c r="F273" s="462"/>
      <c r="G273" s="462"/>
      <c r="H273" s="462"/>
      <c r="I273" s="639">
        <v>95.6</v>
      </c>
      <c r="J273" s="639"/>
      <c r="K273" s="639"/>
      <c r="L273" s="409"/>
      <c r="M273" s="639"/>
      <c r="N273" s="639"/>
      <c r="O273" s="639"/>
      <c r="P273" s="639"/>
      <c r="Q273" s="639"/>
      <c r="R273" s="639"/>
    </row>
    <row r="274" spans="1:18" s="12" customFormat="1">
      <c r="A274" s="427"/>
      <c r="B274" s="409"/>
      <c r="C274" s="462"/>
      <c r="D274" s="462"/>
      <c r="E274" s="462"/>
      <c r="F274" s="462"/>
      <c r="G274" s="462"/>
      <c r="H274" s="462"/>
      <c r="I274" s="639"/>
      <c r="J274" s="639"/>
      <c r="K274" s="639"/>
      <c r="L274" s="409"/>
      <c r="M274" s="639"/>
      <c r="N274" s="639"/>
      <c r="O274" s="639"/>
      <c r="P274" s="639"/>
      <c r="Q274" s="639"/>
      <c r="R274" s="639"/>
    </row>
    <row r="275" spans="1:18" s="12" customFormat="1" ht="13">
      <c r="A275" s="426"/>
      <c r="B275" s="411" t="s">
        <v>563</v>
      </c>
      <c r="C275" s="230"/>
      <c r="D275" s="230"/>
      <c r="E275" s="230"/>
      <c r="F275" s="230"/>
      <c r="G275" s="230"/>
      <c r="H275" s="230"/>
      <c r="I275" s="640"/>
      <c r="J275" s="640"/>
      <c r="K275" s="640"/>
      <c r="L275" s="558"/>
      <c r="M275" s="640"/>
      <c r="N275" s="640"/>
      <c r="O275" s="640"/>
      <c r="P275" s="640"/>
      <c r="Q275" s="640"/>
      <c r="R275" s="640"/>
    </row>
    <row r="276" spans="1:18" s="13" customFormat="1">
      <c r="A276" s="354"/>
      <c r="B276" s="354"/>
      <c r="C276" s="354"/>
      <c r="D276" s="354"/>
      <c r="E276" s="432"/>
      <c r="F276" s="354"/>
      <c r="G276" s="354"/>
      <c r="H276" s="354"/>
      <c r="I276" s="354"/>
      <c r="J276" s="354"/>
      <c r="K276" s="354"/>
      <c r="L276" s="354"/>
      <c r="M276" s="354"/>
      <c r="N276" s="354"/>
      <c r="O276" s="354"/>
      <c r="P276" s="354"/>
      <c r="Q276" s="354"/>
      <c r="R276" s="354"/>
    </row>
    <row r="277" spans="1:18" s="13" customFormat="1" ht="14">
      <c r="A277" s="354"/>
      <c r="B277" s="641" t="s">
        <v>285</v>
      </c>
      <c r="C277" s="354"/>
      <c r="D277" s="354"/>
      <c r="E277" s="432"/>
      <c r="F277" s="354"/>
      <c r="G277" s="354"/>
      <c r="H277" s="354"/>
      <c r="I277" s="354"/>
      <c r="J277" s="354"/>
      <c r="K277" s="354"/>
      <c r="L277" s="354"/>
      <c r="M277" s="354"/>
      <c r="N277" s="354"/>
      <c r="O277" s="354"/>
      <c r="P277" s="354"/>
      <c r="Q277" s="354"/>
      <c r="R277" s="354"/>
    </row>
    <row r="278" spans="1:18" s="13" customFormat="1">
      <c r="A278" s="354"/>
      <c r="B278" s="642" t="s">
        <v>564</v>
      </c>
      <c r="C278" s="354"/>
      <c r="D278" s="354"/>
      <c r="E278" s="432"/>
      <c r="F278" s="354"/>
      <c r="G278" s="354"/>
      <c r="H278" s="354"/>
      <c r="I278" s="354"/>
      <c r="J278" s="354"/>
      <c r="K278" s="354"/>
      <c r="L278" s="354"/>
      <c r="M278" s="354"/>
      <c r="N278" s="354"/>
      <c r="O278" s="354"/>
      <c r="P278" s="354"/>
      <c r="Q278" s="354"/>
      <c r="R278" s="354"/>
    </row>
    <row r="279" spans="1:18" s="13" customFormat="1">
      <c r="A279" s="354"/>
      <c r="B279" s="642" t="s">
        <v>565</v>
      </c>
      <c r="C279" s="354"/>
      <c r="D279" s="354"/>
      <c r="E279" s="432"/>
      <c r="F279" s="354"/>
      <c r="G279" s="354"/>
      <c r="H279" s="354"/>
      <c r="I279" s="354"/>
      <c r="J279" s="354"/>
      <c r="K279" s="354"/>
      <c r="L279" s="354"/>
      <c r="M279" s="354"/>
      <c r="N279" s="354"/>
      <c r="O279" s="354"/>
      <c r="P279" s="354"/>
      <c r="Q279" s="354"/>
      <c r="R279" s="354"/>
    </row>
    <row r="280" spans="1:18" s="13" customFormat="1">
      <c r="A280" s="354"/>
      <c r="B280" s="642" t="s">
        <v>566</v>
      </c>
      <c r="C280" s="354"/>
      <c r="D280" s="354"/>
      <c r="E280" s="432"/>
      <c r="F280" s="354"/>
      <c r="G280" s="354"/>
      <c r="H280" s="354"/>
      <c r="I280" s="354"/>
      <c r="J280" s="354"/>
      <c r="K280" s="354"/>
      <c r="L280" s="354"/>
      <c r="M280" s="354"/>
      <c r="N280" s="354"/>
      <c r="O280" s="354"/>
      <c r="P280" s="354"/>
      <c r="Q280" s="354"/>
      <c r="R280" s="354"/>
    </row>
    <row r="281" spans="1:18" s="13" customFormat="1">
      <c r="A281" s="354"/>
      <c r="B281" s="642" t="s">
        <v>567</v>
      </c>
      <c r="C281" s="354"/>
      <c r="D281" s="354"/>
      <c r="E281" s="432"/>
      <c r="F281" s="354"/>
      <c r="G281" s="354"/>
      <c r="H281" s="354"/>
      <c r="I281" s="354"/>
      <c r="J281" s="354"/>
      <c r="K281" s="354"/>
      <c r="L281" s="354"/>
      <c r="M281" s="354"/>
      <c r="N281" s="354"/>
      <c r="O281" s="354"/>
      <c r="P281" s="354"/>
      <c r="Q281" s="354"/>
      <c r="R281" s="354"/>
    </row>
    <row r="282" spans="1:18" s="13" customFormat="1">
      <c r="A282" s="354"/>
      <c r="B282" s="642" t="s">
        <v>568</v>
      </c>
      <c r="C282" s="354"/>
      <c r="D282" s="354"/>
      <c r="E282" s="432"/>
      <c r="F282" s="354"/>
      <c r="G282" s="354"/>
      <c r="H282" s="354"/>
      <c r="I282" s="354"/>
      <c r="J282" s="354"/>
      <c r="K282" s="354"/>
      <c r="L282" s="354"/>
      <c r="M282" s="354"/>
      <c r="N282" s="354"/>
      <c r="O282" s="354"/>
      <c r="P282" s="354"/>
      <c r="Q282" s="354"/>
      <c r="R282" s="354"/>
    </row>
    <row r="283" spans="1:18">
      <c r="A283" s="173"/>
      <c r="B283" s="594"/>
      <c r="C283" s="173"/>
      <c r="D283" s="173"/>
      <c r="E283" s="182"/>
      <c r="F283" s="173"/>
      <c r="G283" s="173"/>
      <c r="H283" s="173"/>
      <c r="I283" s="173"/>
      <c r="J283" s="173"/>
      <c r="K283" s="173"/>
      <c r="M283" s="173"/>
      <c r="N283" s="173"/>
      <c r="O283" s="173"/>
      <c r="P283" s="173"/>
      <c r="Q283" s="173"/>
      <c r="R283" s="173"/>
    </row>
    <row r="284" spans="1:18" ht="20">
      <c r="A284" s="173"/>
      <c r="B284" s="420" t="s">
        <v>573</v>
      </c>
      <c r="C284" s="173"/>
      <c r="D284" s="173"/>
      <c r="E284" s="182"/>
      <c r="F284" s="173"/>
      <c r="G284" s="173"/>
      <c r="H284" s="173"/>
      <c r="I284" s="173"/>
      <c r="J284" s="173"/>
      <c r="K284" s="173"/>
      <c r="M284" s="173"/>
      <c r="N284" s="173"/>
      <c r="O284" s="173"/>
      <c r="P284" s="173"/>
      <c r="Q284" s="173"/>
      <c r="R284" s="173"/>
    </row>
    <row r="285" spans="1:18" ht="15.5">
      <c r="A285" s="173"/>
      <c r="B285" s="623" t="s">
        <v>532</v>
      </c>
      <c r="C285" s="453"/>
      <c r="D285" s="453"/>
      <c r="E285" s="453"/>
      <c r="F285" s="453"/>
      <c r="G285" s="453"/>
      <c r="H285" s="453"/>
      <c r="I285" s="407">
        <v>2018</v>
      </c>
      <c r="J285" s="407">
        <v>2019</v>
      </c>
      <c r="K285" s="407">
        <v>2020</v>
      </c>
      <c r="L285" s="453">
        <v>2021</v>
      </c>
      <c r="M285" s="407">
        <v>2022</v>
      </c>
      <c r="N285" s="407"/>
      <c r="O285" s="407"/>
      <c r="P285" s="407"/>
      <c r="Q285" s="407"/>
      <c r="R285" s="407"/>
    </row>
    <row r="286" spans="1:18" ht="15.5">
      <c r="A286" s="173"/>
      <c r="B286" s="623" t="s">
        <v>468</v>
      </c>
      <c r="C286" s="454"/>
      <c r="D286" s="454"/>
      <c r="E286" s="454"/>
      <c r="F286" s="454"/>
      <c r="G286" s="454"/>
      <c r="H286" s="454"/>
      <c r="I286" s="408" t="s">
        <v>251</v>
      </c>
      <c r="J286" s="408" t="s">
        <v>251</v>
      </c>
      <c r="K286" s="408" t="s">
        <v>251</v>
      </c>
      <c r="L286" s="454" t="s">
        <v>251</v>
      </c>
      <c r="M286" s="408" t="s">
        <v>251</v>
      </c>
      <c r="N286" s="408"/>
      <c r="O286" s="408"/>
      <c r="P286" s="408"/>
      <c r="Q286" s="408"/>
      <c r="R286" s="408"/>
    </row>
    <row r="287" spans="1:18">
      <c r="A287" s="173"/>
      <c r="B287" s="424" t="s">
        <v>470</v>
      </c>
      <c r="C287" s="141"/>
      <c r="D287" s="141"/>
      <c r="E287" s="141"/>
      <c r="F287" s="141"/>
      <c r="G287" s="141"/>
      <c r="H287" s="141"/>
      <c r="I287" s="410" t="s">
        <v>188</v>
      </c>
      <c r="J287" s="410" t="s">
        <v>188</v>
      </c>
      <c r="K287" s="410" t="s">
        <v>188</v>
      </c>
      <c r="L287" s="141" t="s">
        <v>188</v>
      </c>
      <c r="M287" s="410" t="s">
        <v>188</v>
      </c>
      <c r="N287" s="410"/>
      <c r="O287" s="410"/>
      <c r="P287" s="410"/>
      <c r="Q287" s="410"/>
      <c r="R287" s="410"/>
    </row>
    <row r="288" spans="1:18">
      <c r="A288" s="173"/>
      <c r="B288" s="354"/>
      <c r="C288" s="188"/>
      <c r="D288" s="188"/>
      <c r="E288" s="188"/>
      <c r="F288" s="188"/>
      <c r="G288" s="188"/>
      <c r="H288" s="424"/>
      <c r="I288" s="428"/>
      <c r="J288" s="428"/>
      <c r="K288" s="428"/>
      <c r="L288" s="188"/>
      <c r="M288" s="428"/>
      <c r="N288" s="428"/>
      <c r="O288" s="428"/>
      <c r="P288" s="428"/>
      <c r="Q288" s="428"/>
      <c r="R288" s="428"/>
    </row>
    <row r="289" spans="1:18" ht="13">
      <c r="A289" s="173"/>
      <c r="B289" s="411" t="s">
        <v>535</v>
      </c>
      <c r="C289" s="230"/>
      <c r="D289" s="230"/>
      <c r="E289" s="230"/>
      <c r="F289" s="230"/>
      <c r="G289" s="230"/>
      <c r="H289" s="230"/>
      <c r="I289" s="540">
        <f t="shared" ref="I289:J289" si="3">I291+I297+I299+I303+I307+I310+I314</f>
        <v>14717.900000000003</v>
      </c>
      <c r="J289" s="540">
        <f t="shared" si="3"/>
        <v>14480.099999999999</v>
      </c>
      <c r="K289" s="540">
        <f>K291+K297+K299+K303+K307+K310+K314</f>
        <v>15227.3</v>
      </c>
      <c r="L289" s="230">
        <f>L291+L297+L299+L303+L307+L310+L314</f>
        <v>16074.300000000001</v>
      </c>
      <c r="M289" s="540">
        <v>17137.2</v>
      </c>
      <c r="N289" s="540"/>
      <c r="O289" s="540"/>
      <c r="P289" s="540"/>
      <c r="Q289" s="540"/>
      <c r="R289" s="540"/>
    </row>
    <row r="290" spans="1:18">
      <c r="A290" s="173"/>
      <c r="B290" s="409"/>
      <c r="C290" s="462"/>
      <c r="D290" s="462"/>
      <c r="E290" s="462"/>
      <c r="F290" s="462"/>
      <c r="G290" s="462"/>
      <c r="H290" s="462"/>
      <c r="I290" s="440">
        <v>14717.9</v>
      </c>
      <c r="J290" s="440">
        <v>14480.1</v>
      </c>
      <c r="K290" s="440">
        <v>15227.3</v>
      </c>
      <c r="L290" s="462">
        <v>16074.3</v>
      </c>
      <c r="M290" s="440">
        <v>17137.2</v>
      </c>
      <c r="N290" s="440"/>
      <c r="O290" s="440"/>
      <c r="P290" s="440"/>
      <c r="Q290" s="440"/>
      <c r="R290" s="440"/>
    </row>
    <row r="291" spans="1:18" ht="13">
      <c r="A291" s="173"/>
      <c r="B291" s="411" t="s">
        <v>536</v>
      </c>
      <c r="C291" s="230"/>
      <c r="D291" s="230"/>
      <c r="E291" s="230"/>
      <c r="F291" s="230"/>
      <c r="G291" s="230"/>
      <c r="H291" s="230"/>
      <c r="I291" s="540">
        <f t="shared" ref="I291:J291" si="4">SUM(I293:I295)</f>
        <v>4137.3</v>
      </c>
      <c r="J291" s="540">
        <f t="shared" si="4"/>
        <v>4266.2</v>
      </c>
      <c r="K291" s="540">
        <f>SUM(K293:K295)</f>
        <v>4397.2</v>
      </c>
      <c r="L291" s="230">
        <f>SUM(L293:L295)</f>
        <v>4532.1000000000004</v>
      </c>
      <c r="M291" s="540">
        <f>SUM(M293:M295)</f>
        <v>4671.0999999999995</v>
      </c>
      <c r="N291" s="540"/>
      <c r="O291" s="540"/>
      <c r="P291" s="540"/>
      <c r="Q291" s="540"/>
      <c r="R291" s="540"/>
    </row>
    <row r="292" spans="1:18">
      <c r="A292" s="173"/>
      <c r="B292" s="409" t="s">
        <v>537</v>
      </c>
      <c r="C292" s="462"/>
      <c r="D292" s="462"/>
      <c r="E292" s="462"/>
      <c r="F292" s="462"/>
      <c r="G292" s="462"/>
      <c r="H292" s="462"/>
      <c r="I292" s="440">
        <v>3750.3</v>
      </c>
      <c r="J292" s="440">
        <v>3891.4</v>
      </c>
      <c r="K292" s="440">
        <v>4009.7</v>
      </c>
      <c r="L292" s="462">
        <v>4131.7</v>
      </c>
      <c r="M292" s="440">
        <v>4251.2</v>
      </c>
      <c r="N292" s="440"/>
      <c r="O292" s="440"/>
      <c r="P292" s="440"/>
      <c r="Q292" s="440"/>
      <c r="R292" s="440"/>
    </row>
    <row r="293" spans="1:18">
      <c r="A293" s="173"/>
      <c r="B293" s="409" t="s">
        <v>538</v>
      </c>
      <c r="C293" s="462"/>
      <c r="D293" s="462"/>
      <c r="E293" s="462"/>
      <c r="F293" s="462"/>
      <c r="G293" s="462"/>
      <c r="H293" s="462"/>
      <c r="I293" s="440">
        <v>3628.1</v>
      </c>
      <c r="J293" s="440">
        <v>3773.2</v>
      </c>
      <c r="K293" s="440">
        <v>3887.5</v>
      </c>
      <c r="L293" s="462">
        <v>4005.3</v>
      </c>
      <c r="M293" s="440">
        <v>4118.7</v>
      </c>
      <c r="N293" s="440"/>
      <c r="O293" s="440"/>
      <c r="P293" s="440"/>
      <c r="Q293" s="440"/>
      <c r="R293" s="440"/>
    </row>
    <row r="294" spans="1:18">
      <c r="A294" s="173"/>
      <c r="B294" s="409" t="s">
        <v>539</v>
      </c>
      <c r="C294" s="462"/>
      <c r="D294" s="462"/>
      <c r="E294" s="462"/>
      <c r="F294" s="462"/>
      <c r="G294" s="462"/>
      <c r="H294" s="462"/>
      <c r="I294" s="440">
        <v>122.1</v>
      </c>
      <c r="J294" s="440">
        <v>118.2</v>
      </c>
      <c r="K294" s="440">
        <v>122.2</v>
      </c>
      <c r="L294" s="462">
        <v>126.3</v>
      </c>
      <c r="M294" s="440">
        <v>132.5</v>
      </c>
      <c r="N294" s="440"/>
      <c r="O294" s="440"/>
      <c r="P294" s="440"/>
      <c r="Q294" s="440"/>
      <c r="R294" s="440"/>
    </row>
    <row r="295" spans="1:18">
      <c r="A295" s="173"/>
      <c r="B295" s="409" t="s">
        <v>540</v>
      </c>
      <c r="C295" s="462"/>
      <c r="D295" s="462"/>
      <c r="E295" s="462"/>
      <c r="F295" s="462"/>
      <c r="G295" s="462"/>
      <c r="H295" s="462"/>
      <c r="I295" s="440">
        <v>387.1</v>
      </c>
      <c r="J295" s="440">
        <v>374.8</v>
      </c>
      <c r="K295" s="440">
        <v>387.5</v>
      </c>
      <c r="L295" s="462">
        <v>400.5</v>
      </c>
      <c r="M295" s="440">
        <v>419.9</v>
      </c>
      <c r="N295" s="440"/>
      <c r="O295" s="440"/>
      <c r="P295" s="440"/>
      <c r="Q295" s="440"/>
      <c r="R295" s="440"/>
    </row>
    <row r="296" spans="1:18">
      <c r="A296" s="173"/>
      <c r="B296" s="409"/>
      <c r="C296" s="462"/>
      <c r="D296" s="462"/>
      <c r="E296" s="462"/>
      <c r="F296" s="462"/>
      <c r="G296" s="462"/>
      <c r="H296" s="462"/>
      <c r="I296" s="440"/>
      <c r="J296" s="440"/>
      <c r="K296" s="440"/>
      <c r="L296" s="462"/>
      <c r="M296" s="440"/>
      <c r="N296" s="440"/>
      <c r="O296" s="440"/>
      <c r="P296" s="440"/>
      <c r="Q296" s="440"/>
      <c r="R296" s="440"/>
    </row>
    <row r="297" spans="1:18" ht="13">
      <c r="A297" s="173"/>
      <c r="B297" s="411" t="s">
        <v>541</v>
      </c>
      <c r="C297" s="230"/>
      <c r="D297" s="230"/>
      <c r="E297" s="230"/>
      <c r="F297" s="230"/>
      <c r="G297" s="230"/>
      <c r="H297" s="230"/>
      <c r="I297" s="540">
        <v>4517.1000000000004</v>
      </c>
      <c r="J297" s="540">
        <v>4176.8</v>
      </c>
      <c r="K297" s="540">
        <v>4344.6000000000004</v>
      </c>
      <c r="L297" s="230">
        <v>4581.6000000000004</v>
      </c>
      <c r="M297" s="540">
        <v>4870.6000000000004</v>
      </c>
      <c r="N297" s="540"/>
      <c r="O297" s="540"/>
      <c r="P297" s="540"/>
      <c r="Q297" s="540"/>
      <c r="R297" s="540"/>
    </row>
    <row r="298" spans="1:18">
      <c r="A298" s="173"/>
      <c r="B298" s="409"/>
      <c r="C298" s="462"/>
      <c r="D298" s="462"/>
      <c r="E298" s="462"/>
      <c r="F298" s="462"/>
      <c r="G298" s="462"/>
      <c r="H298" s="462"/>
      <c r="I298" s="440"/>
      <c r="J298" s="440"/>
      <c r="K298" s="440"/>
      <c r="L298" s="462"/>
      <c r="M298" s="440"/>
      <c r="N298" s="440"/>
      <c r="O298" s="440"/>
      <c r="P298" s="440"/>
      <c r="Q298" s="440"/>
      <c r="R298" s="440"/>
    </row>
    <row r="299" spans="1:18" ht="13">
      <c r="A299" s="173"/>
      <c r="B299" s="411" t="s">
        <v>542</v>
      </c>
      <c r="C299" s="230"/>
      <c r="D299" s="230"/>
      <c r="E299" s="230"/>
      <c r="F299" s="230"/>
      <c r="G299" s="230"/>
      <c r="H299" s="230"/>
      <c r="I299" s="540">
        <f t="shared" ref="I299:J299" si="5">SUM(I300:I301)</f>
        <v>1801.6</v>
      </c>
      <c r="J299" s="540">
        <f t="shared" si="5"/>
        <v>1947.4</v>
      </c>
      <c r="K299" s="540">
        <f>SUM(K300:K301)</f>
        <v>2040.8</v>
      </c>
      <c r="L299" s="230">
        <f>SUM(L300:L301)</f>
        <v>2070.6</v>
      </c>
      <c r="M299" s="540">
        <f>SUM(M300:M301)</f>
        <v>2251.8000000000002</v>
      </c>
      <c r="N299" s="540"/>
      <c r="O299" s="540"/>
      <c r="P299" s="540"/>
      <c r="Q299" s="540"/>
      <c r="R299" s="540"/>
    </row>
    <row r="300" spans="1:18">
      <c r="A300" s="173"/>
      <c r="B300" s="409" t="s">
        <v>543</v>
      </c>
      <c r="C300" s="462"/>
      <c r="D300" s="462"/>
      <c r="E300" s="462"/>
      <c r="F300" s="462"/>
      <c r="G300" s="462"/>
      <c r="H300" s="462"/>
      <c r="I300" s="440">
        <v>249.1</v>
      </c>
      <c r="J300" s="440">
        <v>268.39999999999998</v>
      </c>
      <c r="K300" s="440">
        <v>281.3</v>
      </c>
      <c r="L300" s="462">
        <v>285.39999999999998</v>
      </c>
      <c r="M300" s="440">
        <v>310.39999999999998</v>
      </c>
      <c r="N300" s="440"/>
      <c r="O300" s="440"/>
      <c r="P300" s="440"/>
      <c r="Q300" s="440"/>
      <c r="R300" s="440"/>
    </row>
    <row r="301" spans="1:18">
      <c r="A301" s="173"/>
      <c r="B301" s="409" t="s">
        <v>544</v>
      </c>
      <c r="C301" s="462"/>
      <c r="D301" s="462"/>
      <c r="E301" s="462"/>
      <c r="F301" s="462"/>
      <c r="G301" s="462"/>
      <c r="H301" s="462"/>
      <c r="I301" s="440">
        <v>1552.5</v>
      </c>
      <c r="J301" s="440">
        <v>1679</v>
      </c>
      <c r="K301" s="440">
        <v>1759.5</v>
      </c>
      <c r="L301" s="462">
        <v>1785.2</v>
      </c>
      <c r="M301" s="440">
        <v>1941.4</v>
      </c>
      <c r="N301" s="440"/>
      <c r="O301" s="440"/>
      <c r="P301" s="440"/>
      <c r="Q301" s="440"/>
      <c r="R301" s="440"/>
    </row>
    <row r="302" spans="1:18">
      <c r="A302" s="173"/>
      <c r="B302" s="409"/>
      <c r="C302" s="462"/>
      <c r="D302" s="462"/>
      <c r="E302" s="462"/>
      <c r="F302" s="462"/>
      <c r="G302" s="462"/>
      <c r="H302" s="462"/>
      <c r="I302" s="440"/>
      <c r="J302" s="440"/>
      <c r="K302" s="440"/>
      <c r="L302" s="462"/>
      <c r="M302" s="440"/>
      <c r="N302" s="440"/>
      <c r="O302" s="440"/>
      <c r="P302" s="440"/>
      <c r="Q302" s="440"/>
      <c r="R302" s="440"/>
    </row>
    <row r="303" spans="1:18" ht="13">
      <c r="A303" s="173"/>
      <c r="B303" s="411" t="s">
        <v>545</v>
      </c>
      <c r="C303" s="230"/>
      <c r="D303" s="230"/>
      <c r="E303" s="230"/>
      <c r="F303" s="230"/>
      <c r="G303" s="230"/>
      <c r="H303" s="230"/>
      <c r="I303" s="540">
        <f>SUM(I304:I305)</f>
        <v>2248.8000000000002</v>
      </c>
      <c r="J303" s="540">
        <f>SUM(J304:J305)</f>
        <v>1951.5</v>
      </c>
      <c r="K303" s="540">
        <f>SUM(K304:K305)</f>
        <v>1975.6</v>
      </c>
      <c r="L303" s="230">
        <f>SUM(L304:L305)</f>
        <v>2070.1</v>
      </c>
      <c r="M303" s="540">
        <f>SUM(M304:M305)</f>
        <v>2100.6</v>
      </c>
      <c r="N303" s="540"/>
      <c r="O303" s="540"/>
      <c r="P303" s="540"/>
      <c r="Q303" s="540"/>
      <c r="R303" s="540"/>
    </row>
    <row r="304" spans="1:18">
      <c r="A304" s="173"/>
      <c r="B304" s="409" t="s">
        <v>546</v>
      </c>
      <c r="C304" s="462"/>
      <c r="D304" s="462"/>
      <c r="E304" s="462"/>
      <c r="F304" s="462"/>
      <c r="G304" s="462"/>
      <c r="H304" s="462"/>
      <c r="I304" s="440">
        <v>1484.7</v>
      </c>
      <c r="J304" s="440">
        <v>1335.7</v>
      </c>
      <c r="K304" s="440">
        <v>1385.2</v>
      </c>
      <c r="L304" s="462">
        <v>1436.5</v>
      </c>
      <c r="M304" s="440">
        <v>1544.2</v>
      </c>
      <c r="N304" s="440"/>
      <c r="O304" s="440"/>
      <c r="P304" s="440"/>
      <c r="Q304" s="440"/>
      <c r="R304" s="440"/>
    </row>
    <row r="305" spans="1:18">
      <c r="A305" s="173"/>
      <c r="B305" s="409" t="s">
        <v>547</v>
      </c>
      <c r="C305" s="462"/>
      <c r="D305" s="462"/>
      <c r="E305" s="462"/>
      <c r="F305" s="462"/>
      <c r="G305" s="462"/>
      <c r="H305" s="462"/>
      <c r="I305" s="440">
        <v>764.1</v>
      </c>
      <c r="J305" s="440">
        <v>615.79999999999995</v>
      </c>
      <c r="K305" s="440">
        <v>590.4</v>
      </c>
      <c r="L305" s="462">
        <v>633.6</v>
      </c>
      <c r="M305" s="440">
        <v>556.4</v>
      </c>
      <c r="N305" s="440"/>
      <c r="O305" s="440"/>
      <c r="P305" s="440"/>
      <c r="Q305" s="440"/>
      <c r="R305" s="440"/>
    </row>
    <row r="306" spans="1:18">
      <c r="A306" s="173"/>
      <c r="B306" s="409"/>
      <c r="C306" s="462"/>
      <c r="D306" s="462"/>
      <c r="E306" s="462"/>
      <c r="F306" s="462"/>
      <c r="G306" s="462"/>
      <c r="H306" s="462"/>
      <c r="I306" s="440"/>
      <c r="J306" s="440"/>
      <c r="K306" s="440"/>
      <c r="L306" s="462"/>
      <c r="M306" s="440"/>
      <c r="N306" s="440"/>
      <c r="O306" s="440"/>
      <c r="P306" s="440"/>
      <c r="Q306" s="440"/>
      <c r="R306" s="440"/>
    </row>
    <row r="307" spans="1:18" ht="13">
      <c r="A307" s="173"/>
      <c r="B307" s="411" t="s">
        <v>548</v>
      </c>
      <c r="C307" s="230"/>
      <c r="D307" s="230"/>
      <c r="E307" s="230"/>
      <c r="F307" s="230"/>
      <c r="G307" s="230"/>
      <c r="H307" s="230"/>
      <c r="I307" s="540">
        <f t="shared" ref="I307:J307" si="6">I308</f>
        <v>61.4</v>
      </c>
      <c r="J307" s="540">
        <f t="shared" si="6"/>
        <v>59.5</v>
      </c>
      <c r="K307" s="540">
        <f>K308</f>
        <v>61.5</v>
      </c>
      <c r="L307" s="230">
        <f>L308</f>
        <v>63.5</v>
      </c>
      <c r="M307" s="540">
        <f>M308</f>
        <v>66.599999999999994</v>
      </c>
      <c r="N307" s="540"/>
      <c r="O307" s="540"/>
      <c r="P307" s="540"/>
      <c r="Q307" s="540"/>
      <c r="R307" s="540"/>
    </row>
    <row r="308" spans="1:18">
      <c r="A308" s="173"/>
      <c r="B308" s="409" t="s">
        <v>570</v>
      </c>
      <c r="C308" s="462"/>
      <c r="D308" s="462"/>
      <c r="E308" s="462"/>
      <c r="F308" s="464"/>
      <c r="G308" s="464"/>
      <c r="H308" s="462"/>
      <c r="I308" s="440">
        <v>61.4</v>
      </c>
      <c r="J308" s="440">
        <v>59.5</v>
      </c>
      <c r="K308" s="440">
        <v>61.5</v>
      </c>
      <c r="L308" s="462">
        <v>63.5</v>
      </c>
      <c r="M308" s="440">
        <v>66.599999999999994</v>
      </c>
      <c r="N308" s="440"/>
      <c r="O308" s="440"/>
      <c r="P308" s="440"/>
      <c r="Q308" s="440"/>
      <c r="R308" s="440"/>
    </row>
    <row r="309" spans="1:18">
      <c r="A309" s="173"/>
      <c r="B309" s="409"/>
      <c r="C309" s="462"/>
      <c r="D309" s="462"/>
      <c r="E309" s="462"/>
      <c r="F309" s="462"/>
      <c r="G309" s="462"/>
      <c r="H309" s="462"/>
      <c r="I309" s="440"/>
      <c r="J309" s="440"/>
      <c r="K309" s="440"/>
      <c r="L309" s="462"/>
      <c r="M309" s="440"/>
      <c r="N309" s="440"/>
      <c r="O309" s="440"/>
      <c r="P309" s="440"/>
      <c r="Q309" s="440"/>
      <c r="R309" s="440"/>
    </row>
    <row r="310" spans="1:18" ht="13">
      <c r="A310" s="173"/>
      <c r="B310" s="411" t="s">
        <v>549</v>
      </c>
      <c r="C310" s="230"/>
      <c r="D310" s="230"/>
      <c r="E310" s="230"/>
      <c r="F310" s="230"/>
      <c r="G310" s="230"/>
      <c r="H310" s="230"/>
      <c r="I310" s="540">
        <f t="shared" ref="I310:J310" si="7">SUM(I311:I312)</f>
        <v>417.6</v>
      </c>
      <c r="J310" s="540">
        <f t="shared" si="7"/>
        <v>438.9</v>
      </c>
      <c r="K310" s="540">
        <f>SUM(K311:K312)</f>
        <v>505</v>
      </c>
      <c r="L310" s="230">
        <f>SUM(L311:L312)</f>
        <v>587.9</v>
      </c>
      <c r="M310" s="540">
        <f>SUM(M311:M312)</f>
        <v>673.8</v>
      </c>
      <c r="N310" s="540"/>
      <c r="O310" s="540"/>
      <c r="P310" s="540"/>
      <c r="Q310" s="540"/>
      <c r="R310" s="540"/>
    </row>
    <row r="311" spans="1:18">
      <c r="A311" s="173"/>
      <c r="B311" s="409" t="s">
        <v>455</v>
      </c>
      <c r="C311" s="462"/>
      <c r="D311" s="462"/>
      <c r="E311" s="462"/>
      <c r="F311" s="464"/>
      <c r="G311" s="462"/>
      <c r="H311" s="462"/>
      <c r="I311" s="440">
        <v>417.6</v>
      </c>
      <c r="J311" s="440">
        <v>438.9</v>
      </c>
      <c r="K311" s="440">
        <v>505</v>
      </c>
      <c r="L311" s="462">
        <v>587.9</v>
      </c>
      <c r="M311" s="440">
        <v>673.8</v>
      </c>
      <c r="N311" s="440"/>
      <c r="O311" s="440"/>
      <c r="P311" s="440"/>
      <c r="Q311" s="440"/>
      <c r="R311" s="440"/>
    </row>
    <row r="312" spans="1:18">
      <c r="A312" s="173"/>
      <c r="B312" s="409" t="s">
        <v>550</v>
      </c>
      <c r="C312" s="462"/>
      <c r="D312" s="462"/>
      <c r="E312" s="462"/>
      <c r="F312" s="464"/>
      <c r="G312" s="464"/>
      <c r="H312" s="464"/>
      <c r="I312" s="442" t="s">
        <v>320</v>
      </c>
      <c r="J312" s="442" t="s">
        <v>320</v>
      </c>
      <c r="K312" s="442" t="s">
        <v>320</v>
      </c>
      <c r="L312" s="464" t="s">
        <v>320</v>
      </c>
      <c r="M312" s="442"/>
      <c r="N312" s="442"/>
      <c r="O312" s="442"/>
      <c r="P312" s="442"/>
      <c r="Q312" s="442"/>
      <c r="R312" s="442"/>
    </row>
    <row r="313" spans="1:18">
      <c r="A313" s="173"/>
      <c r="B313" s="409"/>
      <c r="C313" s="462"/>
      <c r="D313" s="462"/>
      <c r="E313" s="462"/>
      <c r="F313" s="462"/>
      <c r="G313" s="462"/>
      <c r="H313" s="462"/>
      <c r="I313" s="440"/>
      <c r="J313" s="440"/>
      <c r="K313" s="440"/>
      <c r="L313" s="462"/>
      <c r="M313" s="440"/>
      <c r="N313" s="440"/>
      <c r="O313" s="440"/>
      <c r="P313" s="440"/>
      <c r="Q313" s="440"/>
      <c r="R313" s="440"/>
    </row>
    <row r="314" spans="1:18" ht="13">
      <c r="A314" s="173"/>
      <c r="B314" s="411" t="s">
        <v>551</v>
      </c>
      <c r="C314" s="230"/>
      <c r="D314" s="230"/>
      <c r="E314" s="230"/>
      <c r="F314" s="230"/>
      <c r="G314" s="230"/>
      <c r="H314" s="230"/>
      <c r="I314" s="540">
        <f>SUM(I315:I326)</f>
        <v>1534.1</v>
      </c>
      <c r="J314" s="540">
        <v>1639.8</v>
      </c>
      <c r="K314" s="540">
        <v>1902.6</v>
      </c>
      <c r="L314" s="230">
        <v>2168.5</v>
      </c>
      <c r="M314" s="540">
        <f>SUM(M315:M326)</f>
        <v>2502.7999999999997</v>
      </c>
      <c r="N314" s="540"/>
      <c r="O314" s="540"/>
      <c r="P314" s="540"/>
      <c r="Q314" s="540"/>
      <c r="R314" s="540"/>
    </row>
    <row r="315" spans="1:18">
      <c r="A315" s="173"/>
      <c r="B315" s="409" t="s">
        <v>552</v>
      </c>
      <c r="C315" s="462"/>
      <c r="D315" s="462"/>
      <c r="E315" s="462"/>
      <c r="F315" s="462"/>
      <c r="G315" s="462"/>
      <c r="H315" s="462"/>
      <c r="I315" s="440">
        <v>4.0999999999999996</v>
      </c>
      <c r="J315" s="440">
        <v>4</v>
      </c>
      <c r="K315" s="440">
        <v>4.0999999999999996</v>
      </c>
      <c r="L315" s="462">
        <v>4.2</v>
      </c>
      <c r="M315" s="440">
        <v>4.4000000000000004</v>
      </c>
      <c r="N315" s="440"/>
      <c r="O315" s="440"/>
      <c r="P315" s="440"/>
      <c r="Q315" s="440"/>
      <c r="R315" s="440"/>
    </row>
    <row r="316" spans="1:18">
      <c r="A316" s="173"/>
      <c r="B316" s="409" t="s">
        <v>553</v>
      </c>
      <c r="C316" s="462"/>
      <c r="D316" s="462"/>
      <c r="E316" s="462"/>
      <c r="F316" s="462"/>
      <c r="G316" s="462"/>
      <c r="H316" s="462"/>
      <c r="I316" s="440">
        <v>9.8000000000000007</v>
      </c>
      <c r="J316" s="440">
        <v>9.5</v>
      </c>
      <c r="K316" s="440">
        <v>9.8000000000000007</v>
      </c>
      <c r="L316" s="462">
        <v>10.199999999999999</v>
      </c>
      <c r="M316" s="440">
        <v>10.7</v>
      </c>
      <c r="N316" s="440"/>
      <c r="O316" s="440"/>
      <c r="P316" s="440"/>
      <c r="Q316" s="440"/>
      <c r="R316" s="440"/>
    </row>
    <row r="317" spans="1:18">
      <c r="A317" s="173"/>
      <c r="B317" s="409" t="s">
        <v>554</v>
      </c>
      <c r="C317" s="462"/>
      <c r="D317" s="462"/>
      <c r="E317" s="462"/>
      <c r="F317" s="462"/>
      <c r="G317" s="462"/>
      <c r="H317" s="462"/>
      <c r="I317" s="440">
        <v>101.4</v>
      </c>
      <c r="J317" s="440">
        <v>113.1</v>
      </c>
      <c r="K317" s="440">
        <v>136.6</v>
      </c>
      <c r="L317" s="462">
        <v>164.8</v>
      </c>
      <c r="M317" s="440">
        <v>194.6</v>
      </c>
      <c r="N317" s="440"/>
      <c r="O317" s="440"/>
      <c r="P317" s="440"/>
      <c r="Q317" s="440"/>
      <c r="R317" s="440"/>
    </row>
    <row r="318" spans="1:18">
      <c r="A318" s="173"/>
      <c r="B318" s="409" t="s">
        <v>555</v>
      </c>
      <c r="C318" s="462"/>
      <c r="D318" s="462"/>
      <c r="E318" s="462"/>
      <c r="F318" s="462"/>
      <c r="G318" s="462"/>
      <c r="H318" s="462"/>
      <c r="I318" s="440">
        <v>3.8</v>
      </c>
      <c r="J318" s="440">
        <v>3.7</v>
      </c>
      <c r="K318" s="440">
        <v>3.8</v>
      </c>
      <c r="L318" s="462">
        <v>4</v>
      </c>
      <c r="M318" s="440">
        <v>4.2</v>
      </c>
      <c r="N318" s="440"/>
      <c r="O318" s="440"/>
      <c r="P318" s="440"/>
      <c r="Q318" s="440"/>
      <c r="R318" s="440"/>
    </row>
    <row r="319" spans="1:18">
      <c r="A319" s="173"/>
      <c r="B319" s="409" t="s">
        <v>556</v>
      </c>
      <c r="C319" s="462"/>
      <c r="D319" s="462"/>
      <c r="E319" s="462"/>
      <c r="F319" s="462"/>
      <c r="G319" s="462"/>
      <c r="H319" s="462"/>
      <c r="I319" s="440">
        <v>1278.7</v>
      </c>
      <c r="J319" s="440">
        <v>1369.9</v>
      </c>
      <c r="K319" s="440">
        <v>1593.2</v>
      </c>
      <c r="L319" s="462">
        <v>1811.5</v>
      </c>
      <c r="M319" s="440">
        <v>2094.6</v>
      </c>
      <c r="N319" s="440"/>
      <c r="O319" s="440"/>
      <c r="P319" s="440"/>
      <c r="Q319" s="440"/>
      <c r="R319" s="440"/>
    </row>
    <row r="320" spans="1:18">
      <c r="A320" s="173"/>
      <c r="B320" s="409" t="s">
        <v>558</v>
      </c>
      <c r="C320" s="462"/>
      <c r="D320" s="462"/>
      <c r="E320" s="462"/>
      <c r="F320" s="462"/>
      <c r="G320" s="462"/>
      <c r="H320" s="462"/>
      <c r="I320" s="440">
        <v>20.399999999999999</v>
      </c>
      <c r="J320" s="440">
        <v>19.7</v>
      </c>
      <c r="K320" s="440">
        <v>20.399999999999999</v>
      </c>
      <c r="L320" s="462">
        <v>21.1</v>
      </c>
      <c r="M320" s="440">
        <v>22.1</v>
      </c>
      <c r="N320" s="440"/>
      <c r="O320" s="440"/>
      <c r="P320" s="440"/>
      <c r="Q320" s="440"/>
      <c r="R320" s="440"/>
    </row>
    <row r="321" spans="1:18">
      <c r="A321" s="173"/>
      <c r="B321" s="409" t="s">
        <v>559</v>
      </c>
      <c r="C321" s="462"/>
      <c r="D321" s="462"/>
      <c r="E321" s="462"/>
      <c r="F321" s="462"/>
      <c r="G321" s="462"/>
      <c r="H321" s="462"/>
      <c r="I321" s="440">
        <v>15.6</v>
      </c>
      <c r="J321" s="440">
        <v>15.2</v>
      </c>
      <c r="K321" s="440">
        <v>15.7</v>
      </c>
      <c r="L321" s="462">
        <v>16.2</v>
      </c>
      <c r="M321" s="440">
        <v>17</v>
      </c>
      <c r="N321" s="440"/>
      <c r="O321" s="440"/>
      <c r="P321" s="440"/>
      <c r="Q321" s="440"/>
      <c r="R321" s="440"/>
    </row>
    <row r="322" spans="1:18">
      <c r="A322" s="173"/>
      <c r="B322" s="409" t="s">
        <v>560</v>
      </c>
      <c r="C322" s="462"/>
      <c r="D322" s="462"/>
      <c r="E322" s="462"/>
      <c r="F322" s="462"/>
      <c r="G322" s="462"/>
      <c r="H322" s="462"/>
      <c r="I322" s="440">
        <v>37.1</v>
      </c>
      <c r="J322" s="440">
        <v>35.9</v>
      </c>
      <c r="K322" s="440">
        <v>37.1</v>
      </c>
      <c r="L322" s="462">
        <v>38.4</v>
      </c>
      <c r="M322" s="440">
        <v>40.200000000000003</v>
      </c>
      <c r="N322" s="440"/>
      <c r="O322" s="440"/>
      <c r="P322" s="440"/>
      <c r="Q322" s="440"/>
      <c r="R322" s="440"/>
    </row>
    <row r="323" spans="1:18">
      <c r="A323" s="173"/>
      <c r="B323" s="409" t="s">
        <v>561</v>
      </c>
      <c r="C323" s="462"/>
      <c r="D323" s="462"/>
      <c r="E323" s="462"/>
      <c r="F323" s="462"/>
      <c r="G323" s="462"/>
      <c r="H323" s="462"/>
      <c r="I323" s="440">
        <v>4</v>
      </c>
      <c r="J323" s="440">
        <v>3.8</v>
      </c>
      <c r="K323" s="440">
        <v>4</v>
      </c>
      <c r="L323" s="462">
        <v>4.0999999999999996</v>
      </c>
      <c r="M323" s="440">
        <v>4.3</v>
      </c>
      <c r="N323" s="440"/>
      <c r="O323" s="440"/>
      <c r="P323" s="440"/>
      <c r="Q323" s="440"/>
      <c r="R323" s="440"/>
    </row>
    <row r="324" spans="1:18">
      <c r="A324" s="173"/>
      <c r="B324" s="409" t="s">
        <v>562</v>
      </c>
      <c r="C324" s="462"/>
      <c r="D324" s="462"/>
      <c r="E324" s="462"/>
      <c r="F324" s="462"/>
      <c r="G324" s="462"/>
      <c r="H324" s="462"/>
      <c r="I324" s="440">
        <v>59.2</v>
      </c>
      <c r="J324" s="440">
        <v>64.900000000000006</v>
      </c>
      <c r="K324" s="440">
        <v>77.900000000000006</v>
      </c>
      <c r="L324" s="462">
        <v>94.1</v>
      </c>
      <c r="M324" s="440">
        <v>110.7</v>
      </c>
      <c r="N324" s="440"/>
      <c r="O324" s="440"/>
      <c r="P324" s="440"/>
      <c r="Q324" s="440"/>
      <c r="R324" s="440"/>
    </row>
    <row r="325" spans="1:18">
      <c r="A325" s="173"/>
      <c r="B325" s="409"/>
      <c r="C325" s="462"/>
      <c r="D325" s="462"/>
      <c r="E325" s="462"/>
      <c r="F325" s="462"/>
      <c r="G325" s="462"/>
      <c r="H325" s="462"/>
      <c r="I325" s="440"/>
      <c r="J325" s="440"/>
      <c r="K325" s="440"/>
      <c r="L325" s="462"/>
      <c r="M325" s="440"/>
      <c r="N325" s="440"/>
      <c r="O325" s="440"/>
      <c r="P325" s="440"/>
      <c r="Q325" s="440"/>
      <c r="R325" s="440"/>
    </row>
    <row r="326" spans="1:18" ht="13">
      <c r="A326" s="173"/>
      <c r="B326" s="411" t="s">
        <v>563</v>
      </c>
      <c r="C326" s="230"/>
      <c r="D326" s="230"/>
      <c r="E326" s="230"/>
      <c r="F326" s="230"/>
      <c r="G326" s="230"/>
      <c r="H326" s="230"/>
      <c r="I326" s="540"/>
      <c r="J326" s="540"/>
      <c r="K326" s="540"/>
      <c r="L326" s="230"/>
      <c r="M326" s="540"/>
      <c r="N326" s="540"/>
      <c r="O326" s="540"/>
      <c r="P326" s="540"/>
      <c r="Q326" s="540"/>
      <c r="R326" s="540"/>
    </row>
    <row r="327" spans="1:18">
      <c r="A327" s="173"/>
      <c r="B327" s="173"/>
      <c r="C327" s="173"/>
      <c r="D327" s="173"/>
      <c r="E327" s="182"/>
      <c r="F327" s="173"/>
      <c r="G327" s="173"/>
      <c r="H327" s="173"/>
      <c r="I327" s="173"/>
      <c r="J327" s="173"/>
      <c r="K327" s="173"/>
      <c r="M327" s="173"/>
      <c r="N327" s="173"/>
      <c r="O327" s="173"/>
      <c r="P327" s="173"/>
      <c r="Q327" s="173"/>
      <c r="R327" s="173"/>
    </row>
    <row r="328" spans="1:18" ht="20">
      <c r="A328" s="173"/>
      <c r="B328" s="420" t="s">
        <v>574</v>
      </c>
      <c r="C328" s="173"/>
      <c r="D328" s="173"/>
      <c r="E328" s="182"/>
      <c r="F328" s="173"/>
      <c r="G328" s="173"/>
      <c r="H328" s="173"/>
      <c r="I328" s="173"/>
      <c r="J328" s="173"/>
      <c r="K328" s="173"/>
      <c r="M328" s="173"/>
      <c r="N328" s="173"/>
      <c r="O328" s="173"/>
      <c r="P328" s="173"/>
      <c r="Q328" s="173"/>
      <c r="R328" s="173"/>
    </row>
    <row r="329" spans="1:18" s="13" customFormat="1" ht="13">
      <c r="A329" s="354"/>
      <c r="B329" s="421" t="s">
        <v>575</v>
      </c>
      <c r="C329" s="173"/>
      <c r="D329" s="173"/>
      <c r="E329" s="182"/>
      <c r="F329" s="173"/>
      <c r="G329" s="173"/>
      <c r="H329" s="173"/>
      <c r="I329" s="173"/>
      <c r="J329" s="173"/>
      <c r="K329" s="173"/>
      <c r="L329" s="173"/>
      <c r="M329" s="173"/>
      <c r="N329" s="173"/>
      <c r="O329" s="173"/>
      <c r="P329" s="173"/>
      <c r="Q329" s="173"/>
      <c r="R329" s="173"/>
    </row>
    <row r="330" spans="1:18" s="13" customFormat="1" ht="13">
      <c r="A330" s="354"/>
      <c r="B330" s="421" t="s">
        <v>468</v>
      </c>
      <c r="C330" s="354"/>
      <c r="D330" s="354"/>
      <c r="E330" s="432"/>
      <c r="F330" s="408" t="s">
        <v>250</v>
      </c>
      <c r="G330" s="408" t="s">
        <v>251</v>
      </c>
      <c r="H330" s="408" t="s">
        <v>251</v>
      </c>
      <c r="I330" s="408" t="s">
        <v>251</v>
      </c>
      <c r="J330" s="408" t="s">
        <v>251</v>
      </c>
      <c r="K330" s="408" t="s">
        <v>251</v>
      </c>
      <c r="L330" s="454" t="s">
        <v>251</v>
      </c>
      <c r="M330" s="408"/>
      <c r="N330" s="408"/>
      <c r="O330" s="408"/>
      <c r="P330" s="408"/>
      <c r="Q330" s="408"/>
      <c r="R330" s="408"/>
    </row>
    <row r="331" spans="1:18" s="13" customFormat="1">
      <c r="A331" s="354"/>
      <c r="B331" s="424" t="s">
        <v>470</v>
      </c>
      <c r="C331" s="354"/>
      <c r="D331" s="354"/>
      <c r="E331" s="432"/>
      <c r="F331" s="408" t="s">
        <v>457</v>
      </c>
      <c r="G331" s="408" t="s">
        <v>457</v>
      </c>
      <c r="H331" s="410" t="s">
        <v>457</v>
      </c>
      <c r="I331" s="408" t="s">
        <v>457</v>
      </c>
      <c r="J331" s="408" t="s">
        <v>457</v>
      </c>
      <c r="K331" s="408" t="s">
        <v>457</v>
      </c>
      <c r="L331" s="454" t="s">
        <v>457</v>
      </c>
      <c r="M331" s="408"/>
      <c r="N331" s="408"/>
      <c r="O331" s="408"/>
      <c r="P331" s="408"/>
      <c r="Q331" s="408"/>
      <c r="R331" s="408"/>
    </row>
    <row r="332" spans="1:18" s="13" customFormat="1">
      <c r="B332" s="354"/>
      <c r="C332" s="354"/>
      <c r="D332" s="354"/>
      <c r="E332" s="432"/>
      <c r="F332" s="428"/>
      <c r="G332" s="428"/>
      <c r="H332" s="428"/>
      <c r="I332" s="428"/>
      <c r="J332" s="428"/>
      <c r="K332" s="428"/>
      <c r="L332" s="188"/>
      <c r="M332" s="428"/>
      <c r="N332" s="428"/>
      <c r="O332" s="428"/>
      <c r="P332" s="428"/>
      <c r="Q332" s="428"/>
      <c r="R332" s="428"/>
    </row>
    <row r="333" spans="1:18" s="13" customFormat="1" ht="13">
      <c r="A333" s="426">
        <v>2</v>
      </c>
      <c r="B333" s="411" t="s">
        <v>535</v>
      </c>
      <c r="C333" s="354"/>
      <c r="D333" s="354"/>
      <c r="E333" s="432"/>
      <c r="F333" s="540">
        <v>13788.8</v>
      </c>
      <c r="G333" s="540">
        <v>13834.54</v>
      </c>
      <c r="H333" s="540">
        <v>13349.59</v>
      </c>
      <c r="I333" s="540">
        <v>12978.39</v>
      </c>
      <c r="J333" s="540">
        <v>13216.02</v>
      </c>
      <c r="K333" s="540">
        <v>13425.37</v>
      </c>
      <c r="L333" s="230">
        <v>13607.16</v>
      </c>
      <c r="M333" s="540"/>
      <c r="N333" s="540"/>
      <c r="O333" s="540"/>
      <c r="P333" s="540"/>
      <c r="Q333" s="540"/>
      <c r="R333" s="540"/>
    </row>
    <row r="334" spans="1:18" s="13" customFormat="1">
      <c r="A334" s="427"/>
      <c r="B334" s="409"/>
      <c r="C334" s="354"/>
      <c r="D334" s="354"/>
      <c r="E334" s="432"/>
      <c r="F334" s="440"/>
      <c r="G334" s="440"/>
      <c r="H334" s="440"/>
      <c r="I334" s="440"/>
      <c r="J334" s="440"/>
      <c r="K334" s="440"/>
      <c r="L334" s="462"/>
      <c r="M334" s="440"/>
      <c r="N334" s="440"/>
      <c r="O334" s="440"/>
      <c r="P334" s="440"/>
      <c r="Q334" s="440"/>
      <c r="R334" s="440"/>
    </row>
    <row r="335" spans="1:18" s="13" customFormat="1" ht="13">
      <c r="A335" s="426">
        <v>21</v>
      </c>
      <c r="B335" s="411" t="s">
        <v>536</v>
      </c>
      <c r="C335" s="354"/>
      <c r="D335" s="354"/>
      <c r="E335" s="432"/>
      <c r="F335" s="540">
        <v>4053.1</v>
      </c>
      <c r="G335" s="540">
        <v>3523.4</v>
      </c>
      <c r="H335" s="540">
        <v>3832.2</v>
      </c>
      <c r="I335" s="540">
        <v>3789.8</v>
      </c>
      <c r="J335" s="540">
        <v>3575.6</v>
      </c>
      <c r="K335" s="540">
        <v>3472.7</v>
      </c>
      <c r="L335" s="230">
        <v>3427.6</v>
      </c>
      <c r="M335" s="540"/>
      <c r="N335" s="540"/>
      <c r="O335" s="540"/>
      <c r="P335" s="540"/>
      <c r="Q335" s="540"/>
      <c r="R335" s="540"/>
    </row>
    <row r="336" spans="1:18" s="13" customFormat="1">
      <c r="A336" s="427">
        <v>211</v>
      </c>
      <c r="B336" s="409" t="s">
        <v>537</v>
      </c>
      <c r="C336" s="354"/>
      <c r="D336" s="354"/>
      <c r="E336" s="432"/>
      <c r="F336" s="440">
        <v>1745</v>
      </c>
      <c r="G336" s="440">
        <v>1786.1</v>
      </c>
      <c r="H336" s="440">
        <v>321</v>
      </c>
      <c r="I336" s="440">
        <v>317.43</v>
      </c>
      <c r="J336" s="440">
        <v>299.49</v>
      </c>
      <c r="K336" s="440">
        <v>290.88</v>
      </c>
      <c r="L336" s="462">
        <v>287.08999999999997</v>
      </c>
      <c r="M336" s="440"/>
      <c r="N336" s="440"/>
      <c r="O336" s="440"/>
      <c r="P336" s="440"/>
      <c r="Q336" s="440"/>
      <c r="R336" s="440"/>
    </row>
    <row r="337" spans="1:18" s="13" customFormat="1">
      <c r="A337" s="427">
        <v>2111</v>
      </c>
      <c r="B337" s="409" t="s">
        <v>538</v>
      </c>
      <c r="C337" s="354"/>
      <c r="D337" s="354"/>
      <c r="E337" s="432"/>
      <c r="F337" s="440">
        <v>1863.7</v>
      </c>
      <c r="G337" s="440">
        <v>1249.5</v>
      </c>
      <c r="H337" s="440">
        <v>25.9</v>
      </c>
      <c r="I337" s="440">
        <v>25.61</v>
      </c>
      <c r="J337" s="440">
        <v>24.17</v>
      </c>
      <c r="K337" s="440">
        <v>23.47</v>
      </c>
      <c r="L337" s="462">
        <v>23.17</v>
      </c>
      <c r="M337" s="440"/>
      <c r="N337" s="440"/>
      <c r="O337" s="440"/>
      <c r="P337" s="440"/>
      <c r="Q337" s="440"/>
      <c r="R337" s="440"/>
    </row>
    <row r="338" spans="1:18" s="13" customFormat="1">
      <c r="A338" s="427">
        <v>2112</v>
      </c>
      <c r="B338" s="409" t="s">
        <v>539</v>
      </c>
      <c r="C338" s="354"/>
      <c r="D338" s="354"/>
      <c r="E338" s="432"/>
      <c r="F338" s="440">
        <v>107.2</v>
      </c>
      <c r="G338" s="440">
        <v>123.6</v>
      </c>
      <c r="H338" s="440">
        <v>3387.3</v>
      </c>
      <c r="I338" s="440">
        <v>3349.83</v>
      </c>
      <c r="J338" s="440">
        <v>3160.47</v>
      </c>
      <c r="K338" s="440">
        <v>3069.57</v>
      </c>
      <c r="L338" s="462">
        <v>3029.67</v>
      </c>
      <c r="M338" s="440"/>
      <c r="N338" s="440"/>
      <c r="O338" s="440"/>
      <c r="P338" s="440"/>
      <c r="Q338" s="440"/>
      <c r="R338" s="440"/>
    </row>
    <row r="339" spans="1:18" s="13" customFormat="1">
      <c r="A339" s="427">
        <v>212</v>
      </c>
      <c r="B339" s="409" t="s">
        <v>540</v>
      </c>
      <c r="C339" s="354"/>
      <c r="D339" s="354"/>
      <c r="E339" s="432"/>
      <c r="F339" s="440">
        <v>337.2</v>
      </c>
      <c r="G339" s="440">
        <v>364.1</v>
      </c>
      <c r="H339" s="440">
        <v>98</v>
      </c>
      <c r="I339" s="440">
        <v>96.93</v>
      </c>
      <c r="J339" s="440">
        <v>91.45</v>
      </c>
      <c r="K339" s="440">
        <v>88.82</v>
      </c>
      <c r="L339" s="462">
        <v>87.66</v>
      </c>
      <c r="M339" s="440"/>
      <c r="N339" s="440"/>
      <c r="O339" s="440"/>
      <c r="P339" s="440"/>
      <c r="Q339" s="440"/>
      <c r="R339" s="440"/>
    </row>
    <row r="340" spans="1:18" s="13" customFormat="1">
      <c r="A340" s="427"/>
      <c r="B340" s="409"/>
      <c r="C340" s="354"/>
      <c r="D340" s="354"/>
      <c r="E340" s="432"/>
      <c r="F340" s="440"/>
      <c r="G340" s="440"/>
      <c r="H340" s="440"/>
      <c r="I340" s="440"/>
      <c r="J340" s="440"/>
      <c r="K340" s="440"/>
      <c r="L340" s="462"/>
      <c r="M340" s="440"/>
      <c r="N340" s="440"/>
      <c r="O340" s="440"/>
      <c r="P340" s="440"/>
      <c r="Q340" s="440"/>
      <c r="R340" s="440"/>
    </row>
    <row r="341" spans="1:18" s="13" customFormat="1" ht="13">
      <c r="A341" s="426">
        <v>22</v>
      </c>
      <c r="B341" s="411" t="s">
        <v>541</v>
      </c>
      <c r="C341" s="354"/>
      <c r="D341" s="354"/>
      <c r="E341" s="432"/>
      <c r="F341" s="540">
        <v>3171.1</v>
      </c>
      <c r="G341" s="540">
        <v>4538.7</v>
      </c>
      <c r="H341" s="540">
        <v>4065.8</v>
      </c>
      <c r="I341" s="540">
        <v>4020.8</v>
      </c>
      <c r="J341" s="540">
        <v>3793.5</v>
      </c>
      <c r="K341" s="540">
        <v>3684.4</v>
      </c>
      <c r="L341" s="230">
        <v>3636.5</v>
      </c>
      <c r="M341" s="540"/>
      <c r="N341" s="540"/>
      <c r="O341" s="540"/>
      <c r="P341" s="540"/>
      <c r="Q341" s="540"/>
      <c r="R341" s="540"/>
    </row>
    <row r="342" spans="1:18" s="13" customFormat="1">
      <c r="A342" s="427"/>
      <c r="B342" s="409"/>
      <c r="C342" s="354"/>
      <c r="D342" s="354"/>
      <c r="E342" s="432"/>
      <c r="F342" s="440"/>
      <c r="G342" s="440"/>
      <c r="H342" s="440"/>
      <c r="I342" s="440"/>
      <c r="J342" s="440"/>
      <c r="K342" s="440"/>
      <c r="L342" s="462"/>
      <c r="M342" s="440"/>
      <c r="N342" s="440"/>
      <c r="O342" s="440"/>
      <c r="P342" s="440"/>
      <c r="Q342" s="440"/>
      <c r="R342" s="440"/>
    </row>
    <row r="343" spans="1:18" s="13" customFormat="1" ht="13">
      <c r="A343" s="426">
        <v>24</v>
      </c>
      <c r="B343" s="411" t="s">
        <v>542</v>
      </c>
      <c r="C343" s="354"/>
      <c r="D343" s="354"/>
      <c r="E343" s="432"/>
      <c r="F343" s="540">
        <v>1077.3</v>
      </c>
      <c r="G343" s="540">
        <v>1443.7</v>
      </c>
      <c r="H343" s="540">
        <v>1465.7</v>
      </c>
      <c r="I343" s="540">
        <v>1449.5</v>
      </c>
      <c r="J343" s="540">
        <v>1367.5</v>
      </c>
      <c r="K343" s="540">
        <v>1328.2</v>
      </c>
      <c r="L343" s="230">
        <v>1310.9</v>
      </c>
      <c r="M343" s="540"/>
      <c r="N343" s="540"/>
      <c r="O343" s="540"/>
      <c r="P343" s="540"/>
      <c r="Q343" s="540"/>
      <c r="R343" s="540"/>
    </row>
    <row r="344" spans="1:18" s="13" customFormat="1">
      <c r="A344" s="427">
        <v>241</v>
      </c>
      <c r="B344" s="409" t="s">
        <v>543</v>
      </c>
      <c r="C344" s="354"/>
      <c r="D344" s="354"/>
      <c r="E344" s="432"/>
      <c r="F344" s="440">
        <v>65.5</v>
      </c>
      <c r="G344" s="440">
        <v>267.2</v>
      </c>
      <c r="H344" s="440">
        <v>167.9</v>
      </c>
      <c r="I344" s="440">
        <v>166.06</v>
      </c>
      <c r="J344" s="440">
        <v>156.68</v>
      </c>
      <c r="K344" s="440">
        <v>152.16999999999999</v>
      </c>
      <c r="L344" s="462">
        <v>150.19</v>
      </c>
      <c r="M344" s="440"/>
      <c r="N344" s="440"/>
      <c r="O344" s="440"/>
      <c r="P344" s="440"/>
      <c r="Q344" s="440"/>
      <c r="R344" s="440"/>
    </row>
    <row r="345" spans="1:18" s="13" customFormat="1">
      <c r="A345" s="427">
        <v>242</v>
      </c>
      <c r="B345" s="409" t="s">
        <v>544</v>
      </c>
      <c r="C345" s="354"/>
      <c r="D345" s="354"/>
      <c r="E345" s="432"/>
      <c r="F345" s="440">
        <v>1011.8</v>
      </c>
      <c r="G345" s="440">
        <v>1176.5</v>
      </c>
      <c r="H345" s="440">
        <v>1297.8</v>
      </c>
      <c r="I345" s="440">
        <v>1283.42</v>
      </c>
      <c r="J345" s="440">
        <v>1210.8699999999999</v>
      </c>
      <c r="K345" s="440">
        <v>1176.04</v>
      </c>
      <c r="L345" s="462">
        <v>1160.75</v>
      </c>
      <c r="M345" s="440"/>
      <c r="N345" s="440"/>
      <c r="O345" s="440"/>
      <c r="P345" s="440"/>
      <c r="Q345" s="440"/>
      <c r="R345" s="440"/>
    </row>
    <row r="346" spans="1:18" s="13" customFormat="1">
      <c r="A346" s="427"/>
      <c r="B346" s="409"/>
      <c r="C346" s="354"/>
      <c r="D346" s="354"/>
      <c r="E346" s="432"/>
      <c r="F346" s="440"/>
      <c r="G346" s="440"/>
      <c r="H346" s="440"/>
      <c r="I346" s="440"/>
      <c r="J346" s="440"/>
      <c r="K346" s="440"/>
      <c r="L346" s="462"/>
      <c r="M346" s="440"/>
      <c r="N346" s="440"/>
      <c r="O346" s="440"/>
      <c r="P346" s="440"/>
      <c r="Q346" s="440"/>
      <c r="R346" s="440"/>
    </row>
    <row r="347" spans="1:18" s="13" customFormat="1" ht="13">
      <c r="A347" s="426">
        <v>26</v>
      </c>
      <c r="B347" s="411" t="s">
        <v>545</v>
      </c>
      <c r="C347" s="354"/>
      <c r="D347" s="354"/>
      <c r="E347" s="432"/>
      <c r="F347" s="540">
        <v>4041.4</v>
      </c>
      <c r="G347" s="540">
        <v>2342.6999999999998</v>
      </c>
      <c r="H347" s="540">
        <v>2209.6999999999998</v>
      </c>
      <c r="I347" s="540">
        <v>1961.7</v>
      </c>
      <c r="J347" s="540">
        <v>2822.1</v>
      </c>
      <c r="K347" s="540">
        <v>3330.4</v>
      </c>
      <c r="L347" s="230">
        <v>3643.4</v>
      </c>
      <c r="M347" s="540"/>
      <c r="N347" s="540"/>
      <c r="O347" s="540"/>
      <c r="P347" s="540"/>
      <c r="Q347" s="540"/>
      <c r="R347" s="540"/>
    </row>
    <row r="348" spans="1:18" s="13" customFormat="1">
      <c r="A348" s="427">
        <v>2631</v>
      </c>
      <c r="B348" s="409" t="s">
        <v>546</v>
      </c>
      <c r="C348" s="354"/>
      <c r="D348" s="354"/>
      <c r="E348" s="432"/>
      <c r="F348" s="440">
        <v>1290.5999999999999</v>
      </c>
      <c r="G348" s="440">
        <v>1395.6</v>
      </c>
      <c r="H348" s="440">
        <v>873.1</v>
      </c>
      <c r="I348" s="440">
        <v>863.44</v>
      </c>
      <c r="J348" s="440">
        <v>814.63</v>
      </c>
      <c r="K348" s="440">
        <v>791.2</v>
      </c>
      <c r="L348" s="462">
        <v>780.92</v>
      </c>
      <c r="M348" s="440"/>
      <c r="N348" s="440"/>
      <c r="O348" s="440"/>
      <c r="P348" s="440"/>
      <c r="Q348" s="440"/>
      <c r="R348" s="440"/>
    </row>
    <row r="349" spans="1:18" s="13" customFormat="1">
      <c r="A349" s="427">
        <v>2632</v>
      </c>
      <c r="B349" s="409" t="s">
        <v>547</v>
      </c>
      <c r="C349" s="354"/>
      <c r="D349" s="354"/>
      <c r="E349" s="432"/>
      <c r="F349" s="440">
        <v>2750.8</v>
      </c>
      <c r="G349" s="440">
        <v>947.1</v>
      </c>
      <c r="H349" s="440">
        <v>1336.6</v>
      </c>
      <c r="I349" s="440">
        <v>1098.23</v>
      </c>
      <c r="J349" s="440">
        <v>2007.44</v>
      </c>
      <c r="K349" s="440">
        <v>2539.15</v>
      </c>
      <c r="L349" s="462">
        <v>2862.46</v>
      </c>
      <c r="M349" s="440"/>
      <c r="N349" s="440"/>
      <c r="O349" s="440"/>
      <c r="P349" s="440"/>
      <c r="Q349" s="440"/>
      <c r="R349" s="440"/>
    </row>
    <row r="350" spans="1:18" s="13" customFormat="1">
      <c r="A350" s="427"/>
      <c r="B350" s="409"/>
      <c r="C350" s="354"/>
      <c r="D350" s="354"/>
      <c r="E350" s="432"/>
      <c r="F350" s="440"/>
      <c r="G350" s="440"/>
      <c r="H350" s="440"/>
      <c r="I350" s="440"/>
      <c r="J350" s="440"/>
      <c r="K350" s="440"/>
      <c r="L350" s="462"/>
      <c r="M350" s="440"/>
      <c r="N350" s="440"/>
      <c r="O350" s="440"/>
      <c r="P350" s="440"/>
      <c r="Q350" s="440"/>
      <c r="R350" s="440"/>
    </row>
    <row r="351" spans="1:18" s="13" customFormat="1" ht="13">
      <c r="A351" s="426">
        <v>27</v>
      </c>
      <c r="B351" s="411" t="s">
        <v>548</v>
      </c>
      <c r="C351" s="354"/>
      <c r="D351" s="354"/>
      <c r="E351" s="432"/>
      <c r="F351" s="540">
        <v>0</v>
      </c>
      <c r="G351" s="540">
        <v>0</v>
      </c>
      <c r="H351" s="540">
        <v>37.4</v>
      </c>
      <c r="I351" s="540">
        <v>37.01</v>
      </c>
      <c r="J351" s="540">
        <v>34.92</v>
      </c>
      <c r="K351" s="540">
        <v>33.909999999999997</v>
      </c>
      <c r="L351" s="230">
        <v>33.47</v>
      </c>
      <c r="M351" s="540"/>
      <c r="N351" s="540"/>
      <c r="O351" s="540"/>
      <c r="P351" s="540"/>
      <c r="Q351" s="540"/>
      <c r="R351" s="540"/>
    </row>
    <row r="352" spans="1:18" s="13" customFormat="1">
      <c r="A352" s="427">
        <v>2721</v>
      </c>
      <c r="B352" s="409" t="s">
        <v>570</v>
      </c>
      <c r="C352" s="354"/>
      <c r="D352" s="354"/>
      <c r="E352" s="432"/>
      <c r="F352" s="440" t="s">
        <v>320</v>
      </c>
      <c r="G352" s="440" t="s">
        <v>320</v>
      </c>
      <c r="H352" s="440">
        <v>37.4</v>
      </c>
      <c r="I352" s="440">
        <v>37.01</v>
      </c>
      <c r="J352" s="440">
        <v>34.92</v>
      </c>
      <c r="K352" s="440">
        <v>33.909999999999997</v>
      </c>
      <c r="L352" s="462">
        <v>33.47</v>
      </c>
      <c r="M352" s="440"/>
      <c r="N352" s="440"/>
      <c r="O352" s="440"/>
      <c r="P352" s="440"/>
      <c r="Q352" s="440"/>
      <c r="R352" s="440"/>
    </row>
    <row r="353" spans="1:18" s="13" customFormat="1">
      <c r="A353" s="427"/>
      <c r="B353" s="409"/>
      <c r="C353" s="354"/>
      <c r="D353" s="354"/>
      <c r="E353" s="432"/>
      <c r="F353" s="440"/>
      <c r="G353" s="440"/>
      <c r="H353" s="440"/>
      <c r="I353" s="440"/>
      <c r="J353" s="440"/>
      <c r="K353" s="440"/>
      <c r="L353" s="462"/>
      <c r="M353" s="440"/>
      <c r="N353" s="440"/>
      <c r="O353" s="440"/>
      <c r="P353" s="440"/>
      <c r="Q353" s="440"/>
      <c r="R353" s="440"/>
    </row>
    <row r="354" spans="1:18" s="13" customFormat="1" ht="13">
      <c r="A354" s="426">
        <v>28</v>
      </c>
      <c r="B354" s="411" t="s">
        <v>549</v>
      </c>
      <c r="C354" s="354"/>
      <c r="D354" s="354"/>
      <c r="E354" s="432"/>
      <c r="F354" s="540">
        <v>129.9</v>
      </c>
      <c r="G354" s="540">
        <v>404</v>
      </c>
      <c r="H354" s="540">
        <v>456.5</v>
      </c>
      <c r="I354" s="540">
        <v>451.5</v>
      </c>
      <c r="J354" s="540">
        <v>426</v>
      </c>
      <c r="K354" s="540">
        <v>413.7</v>
      </c>
      <c r="L354" s="230">
        <v>408.3</v>
      </c>
      <c r="M354" s="540"/>
      <c r="N354" s="540"/>
      <c r="O354" s="540"/>
      <c r="P354" s="540"/>
      <c r="Q354" s="540"/>
      <c r="R354" s="540"/>
    </row>
    <row r="355" spans="1:18" s="13" customFormat="1">
      <c r="A355" s="427">
        <v>2821</v>
      </c>
      <c r="B355" s="409" t="s">
        <v>562</v>
      </c>
      <c r="C355" s="354"/>
      <c r="D355" s="354"/>
      <c r="E355" s="432"/>
      <c r="F355" s="440" t="s">
        <v>320</v>
      </c>
      <c r="G355" s="440">
        <v>404</v>
      </c>
      <c r="H355" s="440">
        <v>454.6</v>
      </c>
      <c r="I355" s="440">
        <v>449.59</v>
      </c>
      <c r="J355" s="440">
        <v>424.17</v>
      </c>
      <c r="K355" s="440">
        <v>411.97</v>
      </c>
      <c r="L355" s="462">
        <v>406.62</v>
      </c>
      <c r="M355" s="440"/>
      <c r="N355" s="440"/>
      <c r="O355" s="440"/>
      <c r="P355" s="440"/>
      <c r="Q355" s="440"/>
      <c r="R355" s="440"/>
    </row>
    <row r="356" spans="1:18" s="13" customFormat="1">
      <c r="A356" s="427">
        <v>2822</v>
      </c>
      <c r="B356" s="409" t="s">
        <v>576</v>
      </c>
      <c r="C356" s="354"/>
      <c r="D356" s="354"/>
      <c r="E356" s="432"/>
      <c r="F356" s="442" t="s">
        <v>320</v>
      </c>
      <c r="G356" s="442" t="s">
        <v>320</v>
      </c>
      <c r="H356" s="442" t="s">
        <v>320</v>
      </c>
      <c r="I356" s="442" t="s">
        <v>320</v>
      </c>
      <c r="J356" s="442" t="s">
        <v>320</v>
      </c>
      <c r="K356" s="442" t="s">
        <v>320</v>
      </c>
      <c r="L356" s="464" t="s">
        <v>320</v>
      </c>
      <c r="M356" s="442"/>
      <c r="N356" s="442"/>
      <c r="O356" s="442"/>
      <c r="P356" s="442"/>
      <c r="Q356" s="442"/>
      <c r="R356" s="442"/>
    </row>
    <row r="357" spans="1:18" s="13" customFormat="1">
      <c r="A357" s="427">
        <v>283</v>
      </c>
      <c r="B357" s="409" t="s">
        <v>577</v>
      </c>
      <c r="C357" s="354"/>
      <c r="D357" s="354"/>
      <c r="E357" s="432"/>
      <c r="F357" s="442" t="s">
        <v>320</v>
      </c>
      <c r="G357" s="442" t="s">
        <v>320</v>
      </c>
      <c r="H357" s="440">
        <v>1.9</v>
      </c>
      <c r="I357" s="440">
        <v>1.89</v>
      </c>
      <c r="J357" s="440">
        <v>1.78</v>
      </c>
      <c r="K357" s="440">
        <v>1.73</v>
      </c>
      <c r="L357" s="462">
        <v>1.71</v>
      </c>
      <c r="M357" s="440"/>
      <c r="N357" s="440"/>
      <c r="O357" s="440"/>
      <c r="P357" s="440"/>
      <c r="Q357" s="440"/>
      <c r="R357" s="440"/>
    </row>
    <row r="358" spans="1:18" s="13" customFormat="1">
      <c r="A358" s="427"/>
      <c r="B358" s="409"/>
      <c r="C358" s="354"/>
      <c r="D358" s="354"/>
      <c r="E358" s="432"/>
      <c r="F358" s="440"/>
      <c r="G358" s="440"/>
      <c r="H358" s="440"/>
      <c r="I358" s="440"/>
      <c r="J358" s="440"/>
      <c r="K358" s="440"/>
      <c r="L358" s="462"/>
      <c r="M358" s="440"/>
      <c r="N358" s="440"/>
      <c r="O358" s="440"/>
      <c r="P358" s="440"/>
      <c r="Q358" s="440"/>
      <c r="R358" s="440"/>
    </row>
    <row r="359" spans="1:18" s="13" customFormat="1" ht="13">
      <c r="A359" s="426">
        <v>31</v>
      </c>
      <c r="B359" s="411" t="s">
        <v>551</v>
      </c>
      <c r="C359" s="354"/>
      <c r="D359" s="354"/>
      <c r="E359" s="432"/>
      <c r="F359" s="540">
        <v>1316.1</v>
      </c>
      <c r="G359" s="540">
        <v>1582</v>
      </c>
      <c r="H359" s="540">
        <v>1241.9000000000001</v>
      </c>
      <c r="I359" s="540">
        <v>1228.2</v>
      </c>
      <c r="J359" s="540">
        <v>1158.8</v>
      </c>
      <c r="K359" s="540">
        <v>1125.4000000000001</v>
      </c>
      <c r="L359" s="230">
        <v>1110.8</v>
      </c>
      <c r="M359" s="540"/>
      <c r="N359" s="540"/>
      <c r="O359" s="540"/>
      <c r="P359" s="540"/>
      <c r="Q359" s="540"/>
      <c r="R359" s="540"/>
    </row>
    <row r="360" spans="1:18" s="13" customFormat="1">
      <c r="A360" s="427">
        <v>311</v>
      </c>
      <c r="B360" s="409" t="s">
        <v>556</v>
      </c>
      <c r="C360" s="354"/>
      <c r="D360" s="354"/>
      <c r="E360" s="432"/>
      <c r="F360" s="440">
        <v>1265.7</v>
      </c>
      <c r="G360" s="440">
        <v>1522</v>
      </c>
      <c r="H360" s="440">
        <v>107.5</v>
      </c>
      <c r="I360" s="440">
        <v>106.27</v>
      </c>
      <c r="J360" s="440">
        <v>100.26</v>
      </c>
      <c r="K360" s="440">
        <v>97.38</v>
      </c>
      <c r="L360" s="462">
        <v>96.12</v>
      </c>
      <c r="M360" s="440"/>
      <c r="N360" s="440"/>
      <c r="O360" s="440"/>
      <c r="P360" s="440"/>
      <c r="Q360" s="440"/>
      <c r="R360" s="440"/>
    </row>
    <row r="361" spans="1:18" s="13" customFormat="1">
      <c r="A361" s="427">
        <v>3111</v>
      </c>
      <c r="B361" s="409" t="s">
        <v>554</v>
      </c>
      <c r="C361" s="354"/>
      <c r="D361" s="354"/>
      <c r="E361" s="432"/>
      <c r="F361" s="440" t="s">
        <v>320</v>
      </c>
      <c r="G361" s="440" t="s">
        <v>320</v>
      </c>
      <c r="H361" s="440">
        <v>1.1000000000000001</v>
      </c>
      <c r="I361" s="440">
        <v>1.04</v>
      </c>
      <c r="J361" s="440">
        <v>0.98</v>
      </c>
      <c r="K361" s="440">
        <v>0.96</v>
      </c>
      <c r="L361" s="462">
        <v>0.94</v>
      </c>
      <c r="M361" s="440"/>
      <c r="N361" s="440"/>
      <c r="O361" s="440"/>
      <c r="P361" s="440"/>
      <c r="Q361" s="440"/>
      <c r="R361" s="440"/>
    </row>
    <row r="362" spans="1:18" s="13" customFormat="1">
      <c r="A362" s="427">
        <v>31111</v>
      </c>
      <c r="B362" s="409" t="s">
        <v>555</v>
      </c>
      <c r="C362" s="354"/>
      <c r="D362" s="354"/>
      <c r="E362" s="432"/>
      <c r="F362" s="440" t="s">
        <v>320</v>
      </c>
      <c r="G362" s="440" t="s">
        <v>320</v>
      </c>
      <c r="H362" s="440">
        <v>6.8</v>
      </c>
      <c r="I362" s="440">
        <v>6.74</v>
      </c>
      <c r="J362" s="440">
        <v>6.36</v>
      </c>
      <c r="K362" s="440">
        <v>6.18</v>
      </c>
      <c r="L362" s="462">
        <v>6.1</v>
      </c>
      <c r="M362" s="440"/>
      <c r="N362" s="440"/>
      <c r="O362" s="440"/>
      <c r="P362" s="440"/>
      <c r="Q362" s="440"/>
      <c r="R362" s="440"/>
    </row>
    <row r="363" spans="1:18" s="13" customFormat="1">
      <c r="A363" s="427">
        <v>31112</v>
      </c>
      <c r="B363" s="409" t="s">
        <v>578</v>
      </c>
      <c r="C363" s="354"/>
      <c r="D363" s="354"/>
      <c r="E363" s="432"/>
      <c r="F363" s="440" t="s">
        <v>320</v>
      </c>
      <c r="G363" s="440" t="s">
        <v>320</v>
      </c>
      <c r="H363" s="440">
        <v>1060.0999999999999</v>
      </c>
      <c r="I363" s="440">
        <v>1048.3399999999999</v>
      </c>
      <c r="J363" s="440">
        <v>989.08</v>
      </c>
      <c r="K363" s="440">
        <v>960.63</v>
      </c>
      <c r="L363" s="462">
        <v>948.15</v>
      </c>
      <c r="M363" s="440"/>
      <c r="N363" s="440"/>
      <c r="O363" s="440"/>
      <c r="P363" s="440"/>
      <c r="Q363" s="440"/>
      <c r="R363" s="440"/>
    </row>
    <row r="364" spans="1:18" s="13" customFormat="1">
      <c r="A364" s="427">
        <v>31113</v>
      </c>
      <c r="B364" s="409" t="s">
        <v>560</v>
      </c>
      <c r="C364" s="354"/>
      <c r="D364" s="354"/>
      <c r="E364" s="432"/>
      <c r="F364" s="440" t="s">
        <v>320</v>
      </c>
      <c r="G364" s="440" t="s">
        <v>320</v>
      </c>
      <c r="H364" s="440">
        <v>13.2</v>
      </c>
      <c r="I364" s="440">
        <v>13.1</v>
      </c>
      <c r="J364" s="440">
        <v>12.36</v>
      </c>
      <c r="K364" s="440">
        <v>12.01</v>
      </c>
      <c r="L364" s="462">
        <v>11.85</v>
      </c>
      <c r="M364" s="440"/>
      <c r="N364" s="440"/>
      <c r="O364" s="440"/>
      <c r="P364" s="440"/>
      <c r="Q364" s="440"/>
      <c r="R364" s="440"/>
    </row>
    <row r="365" spans="1:18" s="13" customFormat="1">
      <c r="A365" s="427">
        <v>31121</v>
      </c>
      <c r="B365" s="409" t="s">
        <v>561</v>
      </c>
      <c r="C365" s="354"/>
      <c r="D365" s="354"/>
      <c r="E365" s="432"/>
      <c r="F365" s="440">
        <v>15.7</v>
      </c>
      <c r="G365" s="440">
        <v>27.3</v>
      </c>
      <c r="H365" s="440">
        <v>3.5</v>
      </c>
      <c r="I365" s="440">
        <v>3.41</v>
      </c>
      <c r="J365" s="440">
        <v>3.22</v>
      </c>
      <c r="K365" s="440">
        <v>3.13</v>
      </c>
      <c r="L365" s="462">
        <v>3.09</v>
      </c>
      <c r="M365" s="440"/>
      <c r="N365" s="440"/>
      <c r="O365" s="440"/>
      <c r="P365" s="440"/>
      <c r="Q365" s="440"/>
      <c r="R365" s="440"/>
    </row>
    <row r="366" spans="1:18" s="13" customFormat="1">
      <c r="A366" s="427">
        <v>31122</v>
      </c>
      <c r="B366" s="409" t="s">
        <v>559</v>
      </c>
      <c r="C366" s="354"/>
      <c r="D366" s="354"/>
      <c r="E366" s="432"/>
      <c r="F366" s="440">
        <v>24.1</v>
      </c>
      <c r="G366" s="440">
        <v>21.8</v>
      </c>
      <c r="H366" s="440">
        <v>12.8</v>
      </c>
      <c r="I366" s="440">
        <v>12.61</v>
      </c>
      <c r="J366" s="440">
        <v>11.9</v>
      </c>
      <c r="K366" s="440">
        <v>11.56</v>
      </c>
      <c r="L366" s="462">
        <v>11.41</v>
      </c>
      <c r="M366" s="440"/>
      <c r="N366" s="440"/>
      <c r="O366" s="440"/>
      <c r="P366" s="440"/>
      <c r="Q366" s="440"/>
      <c r="R366" s="440"/>
    </row>
    <row r="367" spans="1:18" s="13" customFormat="1">
      <c r="A367" s="427">
        <v>311221</v>
      </c>
      <c r="B367" s="409" t="s">
        <v>558</v>
      </c>
      <c r="C367" s="354"/>
      <c r="D367" s="354"/>
      <c r="E367" s="432"/>
      <c r="F367" s="440">
        <v>10.6</v>
      </c>
      <c r="G367" s="440">
        <v>10.8</v>
      </c>
      <c r="H367" s="440">
        <v>16.3</v>
      </c>
      <c r="I367" s="440">
        <v>16.14</v>
      </c>
      <c r="J367" s="440">
        <v>15.22</v>
      </c>
      <c r="K367" s="440">
        <v>14.79</v>
      </c>
      <c r="L367" s="462">
        <v>14.59</v>
      </c>
      <c r="M367" s="440"/>
      <c r="N367" s="440"/>
      <c r="O367" s="440"/>
      <c r="P367" s="440"/>
      <c r="Q367" s="440"/>
      <c r="R367" s="440"/>
    </row>
    <row r="368" spans="1:18" s="13" customFormat="1">
      <c r="A368" s="427">
        <v>3141</v>
      </c>
      <c r="B368" s="409" t="s">
        <v>553</v>
      </c>
      <c r="C368" s="354"/>
      <c r="D368" s="354"/>
      <c r="E368" s="432"/>
      <c r="F368" s="440" t="s">
        <v>320</v>
      </c>
      <c r="G368" s="440" t="s">
        <v>320</v>
      </c>
      <c r="H368" s="440">
        <v>16.399999999999999</v>
      </c>
      <c r="I368" s="440">
        <v>16.260000000000002</v>
      </c>
      <c r="J368" s="440">
        <v>15.34</v>
      </c>
      <c r="K368" s="440">
        <v>14.9</v>
      </c>
      <c r="L368" s="462">
        <v>14.71</v>
      </c>
      <c r="M368" s="440"/>
      <c r="N368" s="440"/>
      <c r="O368" s="440"/>
      <c r="P368" s="440"/>
      <c r="Q368" s="440"/>
      <c r="R368" s="440"/>
    </row>
    <row r="369" spans="1:18" s="13" customFormat="1">
      <c r="A369" s="427">
        <v>3144</v>
      </c>
      <c r="B369" s="409" t="s">
        <v>552</v>
      </c>
      <c r="C369" s="354"/>
      <c r="D369" s="354"/>
      <c r="E369" s="432"/>
      <c r="F369" s="440" t="s">
        <v>320</v>
      </c>
      <c r="G369" s="440" t="s">
        <v>320</v>
      </c>
      <c r="H369" s="440">
        <v>4.3</v>
      </c>
      <c r="I369" s="440">
        <v>4.26</v>
      </c>
      <c r="J369" s="440">
        <v>4.0199999999999996</v>
      </c>
      <c r="K369" s="440">
        <v>3.9</v>
      </c>
      <c r="L369" s="462">
        <v>3.85</v>
      </c>
      <c r="M369" s="440"/>
      <c r="N369" s="440"/>
      <c r="O369" s="440"/>
      <c r="P369" s="440"/>
      <c r="Q369" s="440"/>
      <c r="R369" s="440"/>
    </row>
    <row r="370" spans="1:18" s="13" customFormat="1">
      <c r="A370" s="427"/>
      <c r="B370" s="354"/>
      <c r="C370" s="354"/>
      <c r="D370" s="354"/>
      <c r="E370" s="432"/>
      <c r="F370" s="440"/>
      <c r="G370" s="440"/>
      <c r="H370" s="440"/>
      <c r="I370" s="440"/>
      <c r="J370" s="440"/>
      <c r="K370" s="440"/>
      <c r="L370" s="462"/>
      <c r="M370" s="440"/>
      <c r="N370" s="440"/>
      <c r="O370" s="440"/>
      <c r="P370" s="440"/>
      <c r="Q370" s="440"/>
      <c r="R370" s="440"/>
    </row>
    <row r="371" spans="1:18" ht="13">
      <c r="A371" s="426">
        <v>9</v>
      </c>
      <c r="B371" s="411" t="s">
        <v>563</v>
      </c>
      <c r="C371" s="354"/>
      <c r="D371" s="354"/>
      <c r="E371" s="432"/>
      <c r="F371" s="540">
        <v>-227</v>
      </c>
      <c r="G371" s="540">
        <v>0</v>
      </c>
      <c r="H371" s="540">
        <v>40.4</v>
      </c>
      <c r="I371" s="540">
        <v>39.96</v>
      </c>
      <c r="J371" s="540">
        <v>37.700000000000003</v>
      </c>
      <c r="K371" s="540">
        <v>36.619999999999997</v>
      </c>
      <c r="L371" s="230">
        <v>36.14</v>
      </c>
      <c r="M371" s="540"/>
      <c r="N371" s="540"/>
      <c r="O371" s="540"/>
      <c r="P371" s="540"/>
      <c r="Q371" s="540"/>
      <c r="R371" s="540"/>
    </row>
    <row r="372" spans="1:18">
      <c r="A372" s="173"/>
      <c r="B372" s="173"/>
      <c r="C372" s="173"/>
      <c r="D372" s="173"/>
      <c r="E372" s="182"/>
      <c r="F372" s="173"/>
      <c r="G372" s="173"/>
      <c r="H372" s="173"/>
      <c r="I372" s="173"/>
      <c r="J372" s="173"/>
      <c r="K372" s="173"/>
      <c r="M372" s="173"/>
      <c r="N372" s="173"/>
      <c r="O372" s="173"/>
      <c r="P372" s="173"/>
      <c r="Q372" s="173"/>
      <c r="R372" s="173"/>
    </row>
    <row r="373" spans="1:18">
      <c r="A373" s="173"/>
      <c r="B373" s="173"/>
      <c r="C373" s="173"/>
      <c r="D373" s="173"/>
      <c r="E373" s="182"/>
      <c r="F373" s="173"/>
      <c r="G373" s="173"/>
      <c r="H373" s="173"/>
      <c r="I373" s="173"/>
      <c r="J373" s="173"/>
      <c r="K373" s="173"/>
      <c r="M373" s="173"/>
      <c r="N373" s="173"/>
      <c r="O373" s="173"/>
      <c r="P373" s="173"/>
      <c r="Q373" s="173"/>
      <c r="R373" s="173"/>
    </row>
    <row r="374" spans="1:18">
      <c r="A374" s="173"/>
      <c r="B374" s="173"/>
      <c r="C374" s="173"/>
      <c r="D374" s="173"/>
      <c r="E374" s="182"/>
      <c r="F374" s="173"/>
      <c r="G374" s="173"/>
      <c r="H374" s="173"/>
      <c r="I374" s="173"/>
      <c r="J374" s="173"/>
      <c r="K374" s="173"/>
      <c r="M374" s="173"/>
      <c r="N374" s="173"/>
      <c r="O374" s="173"/>
      <c r="P374" s="173"/>
      <c r="Q374" s="173"/>
      <c r="R374" s="173"/>
    </row>
    <row r="375" spans="1:18">
      <c r="A375" s="173"/>
      <c r="B375" s="173"/>
      <c r="C375" s="173"/>
      <c r="D375" s="173"/>
      <c r="E375" s="182"/>
      <c r="F375" s="173"/>
      <c r="G375" s="173"/>
      <c r="H375" s="173"/>
      <c r="I375" s="173"/>
      <c r="J375" s="173"/>
      <c r="K375" s="173"/>
      <c r="M375" s="173"/>
      <c r="N375" s="173"/>
      <c r="O375" s="173"/>
      <c r="P375" s="173"/>
      <c r="Q375" s="173"/>
      <c r="R375" s="173"/>
    </row>
    <row r="376" spans="1:18" s="13" customFormat="1">
      <c r="A376" s="173"/>
      <c r="B376" s="173"/>
      <c r="C376" s="173"/>
      <c r="D376" s="173"/>
      <c r="E376" s="182"/>
      <c r="F376" s="173"/>
      <c r="G376" s="173"/>
      <c r="H376" s="173"/>
      <c r="I376" s="173"/>
      <c r="J376" s="173"/>
      <c r="K376" s="173"/>
      <c r="L376" s="173"/>
      <c r="M376" s="173"/>
      <c r="N376" s="173"/>
      <c r="O376" s="173"/>
      <c r="P376" s="173"/>
      <c r="Q376" s="173"/>
      <c r="R376" s="173"/>
    </row>
    <row r="377" spans="1:18" s="13" customFormat="1" ht="20">
      <c r="A377" s="354"/>
      <c r="B377" s="420" t="s">
        <v>579</v>
      </c>
      <c r="C377" s="354"/>
      <c r="D377" s="354"/>
      <c r="E377" s="354"/>
      <c r="F377" s="354"/>
      <c r="G377" s="354"/>
      <c r="H377" s="354"/>
      <c r="I377" s="354"/>
      <c r="J377" s="354"/>
      <c r="K377" s="354"/>
      <c r="L377" s="354"/>
      <c r="M377" s="354"/>
      <c r="N377" s="354"/>
      <c r="O377" s="354"/>
      <c r="P377" s="354"/>
      <c r="Q377" s="354"/>
      <c r="R377" s="354"/>
    </row>
    <row r="378" spans="1:18" s="13" customFormat="1" ht="15.75" customHeight="1">
      <c r="A378" s="354"/>
      <c r="B378" s="421" t="s">
        <v>575</v>
      </c>
      <c r="C378" s="336">
        <v>2012</v>
      </c>
      <c r="D378" s="336">
        <v>2013</v>
      </c>
      <c r="E378" s="336">
        <v>2014</v>
      </c>
      <c r="F378" s="451"/>
      <c r="G378" s="422">
        <v>2016</v>
      </c>
      <c r="H378" s="422">
        <v>2017</v>
      </c>
      <c r="I378" s="422">
        <v>2018</v>
      </c>
      <c r="J378" s="422">
        <v>2019</v>
      </c>
      <c r="K378" s="422">
        <v>2020</v>
      </c>
      <c r="L378" s="451"/>
      <c r="M378" s="422"/>
      <c r="N378" s="422"/>
      <c r="O378" s="422"/>
      <c r="P378" s="422"/>
      <c r="Q378" s="422"/>
      <c r="R378" s="422"/>
    </row>
    <row r="379" spans="1:18" s="13" customFormat="1" ht="13">
      <c r="A379" s="354"/>
      <c r="B379" s="421" t="s">
        <v>468</v>
      </c>
      <c r="C379" s="337" t="s">
        <v>249</v>
      </c>
      <c r="D379" s="337" t="s">
        <v>249</v>
      </c>
      <c r="E379" s="337" t="s">
        <v>249</v>
      </c>
      <c r="F379" s="452"/>
      <c r="G379" s="423" t="s">
        <v>251</v>
      </c>
      <c r="H379" s="423" t="s">
        <v>251</v>
      </c>
      <c r="I379" s="423" t="s">
        <v>251</v>
      </c>
      <c r="J379" s="423" t="s">
        <v>251</v>
      </c>
      <c r="K379" s="423" t="s">
        <v>251</v>
      </c>
      <c r="L379" s="452"/>
      <c r="M379" s="423"/>
      <c r="N379" s="423"/>
      <c r="O379" s="423"/>
      <c r="P379" s="423"/>
      <c r="Q379" s="423"/>
      <c r="R379" s="423"/>
    </row>
    <row r="380" spans="1:18" s="13" customFormat="1">
      <c r="A380" s="354"/>
      <c r="B380" s="424" t="s">
        <v>470</v>
      </c>
      <c r="C380" s="338" t="s">
        <v>306</v>
      </c>
      <c r="D380" s="338" t="s">
        <v>306</v>
      </c>
      <c r="E380" s="338" t="s">
        <v>306</v>
      </c>
      <c r="F380" s="146"/>
      <c r="G380" s="383" t="s">
        <v>306</v>
      </c>
      <c r="H380" s="383" t="s">
        <v>306</v>
      </c>
      <c r="I380" s="383" t="s">
        <v>306</v>
      </c>
      <c r="J380" s="383" t="s">
        <v>306</v>
      </c>
      <c r="K380" s="383" t="s">
        <v>306</v>
      </c>
      <c r="L380" s="146"/>
      <c r="M380" s="383"/>
      <c r="N380" s="383"/>
      <c r="O380" s="383"/>
      <c r="P380" s="383"/>
      <c r="Q380" s="383"/>
      <c r="R380" s="383"/>
    </row>
    <row r="381" spans="1:18" s="13" customFormat="1">
      <c r="A381" s="354"/>
      <c r="B381" s="354"/>
      <c r="C381" s="339"/>
      <c r="D381" s="339"/>
      <c r="E381" s="339"/>
      <c r="F381" s="263"/>
      <c r="G381" s="425"/>
      <c r="H381" s="425"/>
      <c r="I381" s="425"/>
      <c r="J381" s="425"/>
      <c r="K381" s="425"/>
      <c r="L381" s="263"/>
      <c r="M381" s="425"/>
      <c r="N381" s="425"/>
      <c r="O381" s="425"/>
      <c r="P381" s="425"/>
      <c r="Q381" s="425"/>
      <c r="R381" s="425"/>
    </row>
    <row r="382" spans="1:18" s="13" customFormat="1" ht="13">
      <c r="A382" s="426">
        <v>2</v>
      </c>
      <c r="B382" s="411" t="s">
        <v>535</v>
      </c>
      <c r="C382" s="340">
        <v>9943.2999999999993</v>
      </c>
      <c r="D382" s="340">
        <v>13175.5</v>
      </c>
      <c r="E382" s="340">
        <v>15453.9</v>
      </c>
      <c r="F382" s="164"/>
      <c r="G382" s="412">
        <v>15129.7</v>
      </c>
      <c r="H382" s="412">
        <v>14762.6</v>
      </c>
      <c r="I382" s="412">
        <v>14013.4</v>
      </c>
      <c r="J382" s="412">
        <v>14169.7</v>
      </c>
      <c r="K382" s="412">
        <v>14752</v>
      </c>
      <c r="L382" s="164"/>
      <c r="M382" s="412"/>
      <c r="N382" s="412"/>
      <c r="O382" s="412"/>
      <c r="P382" s="412"/>
      <c r="Q382" s="412"/>
      <c r="R382" s="412"/>
    </row>
    <row r="383" spans="1:18" s="13" customFormat="1">
      <c r="A383" s="427"/>
      <c r="B383" s="409"/>
      <c r="C383" s="338"/>
      <c r="D383" s="338"/>
      <c r="E383" s="338"/>
      <c r="F383" s="146"/>
      <c r="G383" s="383"/>
      <c r="H383" s="383"/>
      <c r="I383" s="383"/>
      <c r="J383" s="383"/>
      <c r="K383" s="383"/>
      <c r="L383" s="146"/>
      <c r="M383" s="383"/>
      <c r="N383" s="383"/>
      <c r="O383" s="383"/>
      <c r="P383" s="383"/>
      <c r="Q383" s="383"/>
      <c r="R383" s="383"/>
    </row>
    <row r="384" spans="1:18" s="13" customFormat="1" ht="13">
      <c r="A384" s="426">
        <v>21</v>
      </c>
      <c r="B384" s="411" t="s">
        <v>536</v>
      </c>
      <c r="C384" s="340">
        <v>2496.5</v>
      </c>
      <c r="D384" s="340">
        <v>2785.7</v>
      </c>
      <c r="E384" s="340">
        <v>3696.7</v>
      </c>
      <c r="F384" s="164"/>
      <c r="G384" s="412">
        <v>3723.7</v>
      </c>
      <c r="H384" s="412">
        <v>3876.3</v>
      </c>
      <c r="I384" s="412">
        <v>3679</v>
      </c>
      <c r="J384" s="412">
        <v>3720.1</v>
      </c>
      <c r="K384" s="412">
        <v>3872.9</v>
      </c>
      <c r="L384" s="164"/>
      <c r="M384" s="412"/>
      <c r="N384" s="412"/>
      <c r="O384" s="412"/>
      <c r="P384" s="412"/>
      <c r="Q384" s="412"/>
      <c r="R384" s="412"/>
    </row>
    <row r="385" spans="1:18" s="13" customFormat="1">
      <c r="A385" s="427">
        <v>211</v>
      </c>
      <c r="B385" s="409" t="s">
        <v>580</v>
      </c>
      <c r="C385" s="338">
        <v>2282.3000000000002</v>
      </c>
      <c r="D385" s="341">
        <v>2606</v>
      </c>
      <c r="E385" s="338">
        <v>3242.6</v>
      </c>
      <c r="F385" s="146"/>
      <c r="G385" s="383">
        <v>3441.6</v>
      </c>
      <c r="H385" s="383">
        <v>3592.4</v>
      </c>
      <c r="I385" s="383">
        <v>3409.6</v>
      </c>
      <c r="J385" s="383">
        <v>3447.6</v>
      </c>
      <c r="K385" s="383">
        <v>3589.3</v>
      </c>
      <c r="L385" s="146"/>
      <c r="M385" s="383"/>
      <c r="N385" s="383"/>
      <c r="O385" s="383"/>
      <c r="P385" s="383"/>
      <c r="Q385" s="383"/>
      <c r="R385" s="383"/>
    </row>
    <row r="386" spans="1:18" s="13" customFormat="1">
      <c r="A386" s="427">
        <v>211</v>
      </c>
      <c r="B386" s="409" t="s">
        <v>537</v>
      </c>
      <c r="C386" s="338">
        <v>978.6</v>
      </c>
      <c r="D386" s="338">
        <v>1404.8</v>
      </c>
      <c r="E386" s="338">
        <v>2818.5</v>
      </c>
      <c r="F386" s="146"/>
      <c r="G386" s="383">
        <v>1663.3</v>
      </c>
      <c r="H386" s="383">
        <v>0</v>
      </c>
      <c r="I386" s="383">
        <v>0</v>
      </c>
      <c r="J386" s="383">
        <v>0</v>
      </c>
      <c r="K386" s="383">
        <v>0</v>
      </c>
      <c r="L386" s="146"/>
      <c r="M386" s="383"/>
      <c r="N386" s="383"/>
      <c r="O386" s="383"/>
      <c r="P386" s="383"/>
      <c r="Q386" s="383"/>
      <c r="R386" s="383"/>
    </row>
    <row r="387" spans="1:18" s="13" customFormat="1">
      <c r="A387" s="427">
        <v>2111</v>
      </c>
      <c r="B387" s="409" t="s">
        <v>538</v>
      </c>
      <c r="C387" s="338">
        <v>1215.5999999999999</v>
      </c>
      <c r="D387" s="338">
        <v>1084.5999999999999</v>
      </c>
      <c r="E387" s="338">
        <v>308.60000000000002</v>
      </c>
      <c r="F387" s="146"/>
      <c r="G387" s="383">
        <v>1651.2</v>
      </c>
      <c r="H387" s="383">
        <v>3469</v>
      </c>
      <c r="I387" s="383">
        <v>3292.4</v>
      </c>
      <c r="J387" s="383">
        <v>3329.2</v>
      </c>
      <c r="K387" s="383">
        <v>3466</v>
      </c>
      <c r="L387" s="146"/>
      <c r="M387" s="383"/>
      <c r="N387" s="383"/>
      <c r="O387" s="383"/>
      <c r="P387" s="383"/>
      <c r="Q387" s="383"/>
      <c r="R387" s="383"/>
    </row>
    <row r="388" spans="1:18" s="13" customFormat="1">
      <c r="A388" s="427">
        <v>2112</v>
      </c>
      <c r="B388" s="409" t="s">
        <v>539</v>
      </c>
      <c r="C388" s="338">
        <v>88.1</v>
      </c>
      <c r="D388" s="338">
        <v>116.6</v>
      </c>
      <c r="E388" s="338">
        <v>115.4</v>
      </c>
      <c r="F388" s="146"/>
      <c r="G388" s="383">
        <v>127</v>
      </c>
      <c r="H388" s="383">
        <v>123.4</v>
      </c>
      <c r="I388" s="383">
        <v>117.2</v>
      </c>
      <c r="J388" s="383">
        <v>118.5</v>
      </c>
      <c r="K388" s="383">
        <v>123.3</v>
      </c>
      <c r="L388" s="146"/>
      <c r="M388" s="383"/>
      <c r="N388" s="383"/>
      <c r="O388" s="383"/>
      <c r="P388" s="383"/>
      <c r="Q388" s="383"/>
      <c r="R388" s="383"/>
    </row>
    <row r="389" spans="1:18" s="13" customFormat="1">
      <c r="A389" s="427">
        <v>212</v>
      </c>
      <c r="B389" s="409" t="s">
        <v>540</v>
      </c>
      <c r="C389" s="338">
        <v>214.2</v>
      </c>
      <c r="D389" s="338">
        <v>179.7</v>
      </c>
      <c r="E389" s="338">
        <v>454.2</v>
      </c>
      <c r="F389" s="146"/>
      <c r="G389" s="383">
        <v>282.10000000000002</v>
      </c>
      <c r="H389" s="383">
        <v>283.89999999999998</v>
      </c>
      <c r="I389" s="383">
        <v>269.39999999999998</v>
      </c>
      <c r="J389" s="383">
        <v>272.39999999999998</v>
      </c>
      <c r="K389" s="383">
        <v>283.60000000000002</v>
      </c>
      <c r="L389" s="146"/>
      <c r="M389" s="383"/>
      <c r="N389" s="383"/>
      <c r="O389" s="383"/>
      <c r="P389" s="383"/>
      <c r="Q389" s="383"/>
      <c r="R389" s="383"/>
    </row>
    <row r="390" spans="1:18" s="13" customFormat="1">
      <c r="A390" s="427">
        <v>2121</v>
      </c>
      <c r="B390" s="409" t="s">
        <v>581</v>
      </c>
      <c r="C390" s="338">
        <v>214.2</v>
      </c>
      <c r="D390" s="338">
        <v>179.7</v>
      </c>
      <c r="E390" s="338">
        <v>454.2</v>
      </c>
      <c r="F390" s="146"/>
      <c r="G390" s="383">
        <v>282.10000000000002</v>
      </c>
      <c r="H390" s="383">
        <v>283.89999999999998</v>
      </c>
      <c r="I390" s="383">
        <v>269.39999999999998</v>
      </c>
      <c r="J390" s="383">
        <v>272.39999999999998</v>
      </c>
      <c r="K390" s="383">
        <v>283.60000000000002</v>
      </c>
      <c r="L390" s="146"/>
      <c r="M390" s="383"/>
      <c r="N390" s="383"/>
      <c r="O390" s="383"/>
      <c r="P390" s="383"/>
      <c r="Q390" s="383"/>
      <c r="R390" s="383"/>
    </row>
    <row r="391" spans="1:18" s="13" customFormat="1">
      <c r="A391" s="427"/>
      <c r="B391" s="409"/>
      <c r="C391" s="338"/>
      <c r="D391" s="338"/>
      <c r="E391" s="338"/>
      <c r="F391" s="146"/>
      <c r="G391" s="383"/>
      <c r="H391" s="383"/>
      <c r="I391" s="383"/>
      <c r="J391" s="383"/>
      <c r="K391" s="383"/>
      <c r="L391" s="146"/>
      <c r="M391" s="383"/>
      <c r="N391" s="383"/>
      <c r="O391" s="383"/>
      <c r="P391" s="383"/>
      <c r="Q391" s="383"/>
      <c r="R391" s="383"/>
    </row>
    <row r="392" spans="1:18" s="13" customFormat="1" ht="13">
      <c r="A392" s="426">
        <v>22</v>
      </c>
      <c r="B392" s="411" t="s">
        <v>541</v>
      </c>
      <c r="C392" s="340">
        <v>2372.3000000000002</v>
      </c>
      <c r="D392" s="340">
        <v>4335</v>
      </c>
      <c r="E392" s="340">
        <v>3691.2</v>
      </c>
      <c r="F392" s="164"/>
      <c r="G392" s="412">
        <v>4297.8</v>
      </c>
      <c r="H392" s="412">
        <v>4479.8999999999996</v>
      </c>
      <c r="I392" s="412">
        <v>4251.8999999999996</v>
      </c>
      <c r="J392" s="412">
        <v>4299.3</v>
      </c>
      <c r="K392" s="412">
        <v>4476</v>
      </c>
      <c r="L392" s="164"/>
      <c r="M392" s="412"/>
      <c r="N392" s="412"/>
      <c r="O392" s="412"/>
      <c r="P392" s="412"/>
      <c r="Q392" s="412"/>
      <c r="R392" s="412"/>
    </row>
    <row r="393" spans="1:18" s="13" customFormat="1">
      <c r="A393" s="427"/>
      <c r="B393" s="409"/>
      <c r="C393" s="338"/>
      <c r="D393" s="338"/>
      <c r="E393" s="338"/>
      <c r="F393" s="146"/>
      <c r="G393" s="383"/>
      <c r="H393" s="383"/>
      <c r="I393" s="383"/>
      <c r="J393" s="383"/>
      <c r="K393" s="383"/>
      <c r="L393" s="146"/>
      <c r="M393" s="383"/>
      <c r="N393" s="383"/>
      <c r="O393" s="383"/>
      <c r="P393" s="383"/>
      <c r="Q393" s="383"/>
      <c r="R393" s="383"/>
    </row>
    <row r="394" spans="1:18" s="13" customFormat="1" ht="13">
      <c r="A394" s="426">
        <v>24</v>
      </c>
      <c r="B394" s="411" t="s">
        <v>542</v>
      </c>
      <c r="C394" s="340">
        <v>452.3</v>
      </c>
      <c r="D394" s="340">
        <v>521.1</v>
      </c>
      <c r="E394" s="340">
        <v>933.1</v>
      </c>
      <c r="F394" s="164"/>
      <c r="G394" s="412">
        <v>1100.7</v>
      </c>
      <c r="H394" s="412">
        <v>1453.1</v>
      </c>
      <c r="I394" s="412">
        <v>1379.1</v>
      </c>
      <c r="J394" s="412">
        <v>1394.5</v>
      </c>
      <c r="K394" s="412">
        <v>1451.8</v>
      </c>
      <c r="L394" s="164"/>
      <c r="M394" s="412"/>
      <c r="N394" s="412"/>
      <c r="O394" s="412"/>
      <c r="P394" s="412"/>
      <c r="Q394" s="412"/>
      <c r="R394" s="412"/>
    </row>
    <row r="395" spans="1:18" s="13" customFormat="1">
      <c r="A395" s="427">
        <v>241</v>
      </c>
      <c r="B395" s="409" t="s">
        <v>543</v>
      </c>
      <c r="C395" s="338">
        <v>38.1</v>
      </c>
      <c r="D395" s="338">
        <v>42.2</v>
      </c>
      <c r="E395" s="338">
        <v>92.7</v>
      </c>
      <c r="F395" s="146"/>
      <c r="G395" s="383">
        <v>68.400000000000006</v>
      </c>
      <c r="H395" s="383">
        <v>267.2</v>
      </c>
      <c r="I395" s="383">
        <v>253.6</v>
      </c>
      <c r="J395" s="383">
        <v>256.39999999999998</v>
      </c>
      <c r="K395" s="383">
        <v>266.89999999999998</v>
      </c>
      <c r="L395" s="146"/>
      <c r="M395" s="383"/>
      <c r="N395" s="383"/>
      <c r="O395" s="383"/>
      <c r="P395" s="383"/>
      <c r="Q395" s="383"/>
      <c r="R395" s="383"/>
    </row>
    <row r="396" spans="1:18" s="13" customFormat="1">
      <c r="A396" s="427">
        <v>242</v>
      </c>
      <c r="B396" s="409" t="s">
        <v>544</v>
      </c>
      <c r="C396" s="338">
        <v>414.2</v>
      </c>
      <c r="D396" s="338">
        <v>478.9</v>
      </c>
      <c r="E396" s="338">
        <v>840.4</v>
      </c>
      <c r="F396" s="146"/>
      <c r="G396" s="383">
        <v>1032.3</v>
      </c>
      <c r="H396" s="383">
        <v>1185.9000000000001</v>
      </c>
      <c r="I396" s="383">
        <v>1125.5999999999999</v>
      </c>
      <c r="J396" s="383">
        <v>1138.0999999999999</v>
      </c>
      <c r="K396" s="383">
        <v>1184.9000000000001</v>
      </c>
      <c r="L396" s="146"/>
      <c r="M396" s="383"/>
      <c r="N396" s="383"/>
      <c r="O396" s="383"/>
      <c r="P396" s="383"/>
      <c r="Q396" s="383"/>
      <c r="R396" s="383"/>
    </row>
    <row r="397" spans="1:18" s="13" customFormat="1">
      <c r="A397" s="427"/>
      <c r="B397" s="409"/>
      <c r="C397" s="338"/>
      <c r="D397" s="338"/>
      <c r="E397" s="338"/>
      <c r="F397" s="146"/>
      <c r="G397" s="383"/>
      <c r="H397" s="383"/>
      <c r="I397" s="383"/>
      <c r="J397" s="383"/>
      <c r="K397" s="383"/>
      <c r="L397" s="146"/>
      <c r="M397" s="383"/>
      <c r="N397" s="383"/>
      <c r="O397" s="383"/>
      <c r="P397" s="383"/>
      <c r="Q397" s="383"/>
      <c r="R397" s="383"/>
    </row>
    <row r="398" spans="1:18" s="13" customFormat="1" ht="13">
      <c r="A398" s="426">
        <v>26</v>
      </c>
      <c r="B398" s="411" t="s">
        <v>545</v>
      </c>
      <c r="C398" s="340">
        <v>2074.5</v>
      </c>
      <c r="D398" s="340">
        <v>1323.6</v>
      </c>
      <c r="E398" s="340">
        <v>2514.8000000000002</v>
      </c>
      <c r="F398" s="164"/>
      <c r="G398" s="412">
        <v>3132.7</v>
      </c>
      <c r="H398" s="412">
        <v>2436.9</v>
      </c>
      <c r="I398" s="412">
        <v>2314.9</v>
      </c>
      <c r="J398" s="412">
        <v>2340.6999999999998</v>
      </c>
      <c r="K398" s="412">
        <v>2436.9</v>
      </c>
      <c r="L398" s="164"/>
      <c r="M398" s="412"/>
      <c r="N398" s="412"/>
      <c r="O398" s="412"/>
      <c r="P398" s="412"/>
      <c r="Q398" s="412"/>
      <c r="R398" s="412"/>
    </row>
    <row r="399" spans="1:18" s="13" customFormat="1">
      <c r="A399" s="427">
        <v>263</v>
      </c>
      <c r="B399" s="409" t="s">
        <v>582</v>
      </c>
      <c r="C399" s="338">
        <v>2074.5</v>
      </c>
      <c r="D399" s="341">
        <v>1323.6</v>
      </c>
      <c r="E399" s="338">
        <v>2514.8000000000002</v>
      </c>
      <c r="F399" s="146"/>
      <c r="G399" s="383">
        <v>3132.7</v>
      </c>
      <c r="H399" s="383">
        <v>2436.9</v>
      </c>
      <c r="I399" s="383">
        <v>2314.9</v>
      </c>
      <c r="J399" s="383">
        <v>2340.6999999999998</v>
      </c>
      <c r="K399" s="383">
        <v>2436.9</v>
      </c>
      <c r="L399" s="146"/>
      <c r="M399" s="383"/>
      <c r="N399" s="383"/>
      <c r="O399" s="383"/>
      <c r="P399" s="383"/>
      <c r="Q399" s="383"/>
      <c r="R399" s="383"/>
    </row>
    <row r="400" spans="1:18" s="13" customFormat="1">
      <c r="A400" s="427">
        <v>2631</v>
      </c>
      <c r="B400" s="409" t="s">
        <v>546</v>
      </c>
      <c r="C400" s="338">
        <v>2073.6999999999998</v>
      </c>
      <c r="D400" s="338">
        <v>1323.6</v>
      </c>
      <c r="E400" s="338">
        <v>2500.6</v>
      </c>
      <c r="F400" s="146"/>
      <c r="G400" s="383">
        <v>1879.5</v>
      </c>
      <c r="H400" s="383">
        <v>1553.5</v>
      </c>
      <c r="I400" s="383">
        <v>1476.5</v>
      </c>
      <c r="J400" s="383">
        <v>1492.9</v>
      </c>
      <c r="K400" s="383">
        <v>1554.3</v>
      </c>
      <c r="L400" s="146"/>
      <c r="M400" s="383"/>
      <c r="N400" s="383"/>
      <c r="O400" s="383"/>
      <c r="P400" s="383"/>
      <c r="Q400" s="383"/>
      <c r="R400" s="383"/>
    </row>
    <row r="401" spans="1:18" s="13" customFormat="1">
      <c r="A401" s="427">
        <v>2632</v>
      </c>
      <c r="B401" s="409" t="s">
        <v>547</v>
      </c>
      <c r="C401" s="338">
        <v>0.8</v>
      </c>
      <c r="D401" s="338"/>
      <c r="E401" s="338">
        <v>14.2</v>
      </c>
      <c r="F401" s="146"/>
      <c r="G401" s="383">
        <v>1253.3</v>
      </c>
      <c r="H401" s="383">
        <v>883.4</v>
      </c>
      <c r="I401" s="383">
        <v>838.4</v>
      </c>
      <c r="J401" s="383">
        <v>847.8</v>
      </c>
      <c r="K401" s="383">
        <v>882.6</v>
      </c>
      <c r="L401" s="146"/>
      <c r="M401" s="383"/>
      <c r="N401" s="383"/>
      <c r="O401" s="383"/>
      <c r="P401" s="383"/>
      <c r="Q401" s="383"/>
      <c r="R401" s="383"/>
    </row>
    <row r="402" spans="1:18" s="13" customFormat="1">
      <c r="A402" s="427"/>
      <c r="B402" s="409"/>
      <c r="C402" s="338"/>
      <c r="D402" s="338"/>
      <c r="E402" s="338"/>
      <c r="F402" s="146"/>
      <c r="G402" s="383"/>
      <c r="H402" s="383"/>
      <c r="I402" s="383"/>
      <c r="J402" s="383"/>
      <c r="K402" s="383"/>
      <c r="L402" s="146"/>
      <c r="M402" s="383"/>
      <c r="N402" s="383"/>
      <c r="O402" s="383"/>
      <c r="P402" s="383"/>
      <c r="Q402" s="383"/>
      <c r="R402" s="383"/>
    </row>
    <row r="403" spans="1:18" s="13" customFormat="1" ht="13">
      <c r="A403" s="426">
        <v>27</v>
      </c>
      <c r="B403" s="411" t="s">
        <v>548</v>
      </c>
      <c r="C403" s="340">
        <v>0</v>
      </c>
      <c r="D403" s="340">
        <v>0</v>
      </c>
      <c r="E403" s="340">
        <v>0</v>
      </c>
      <c r="F403" s="164"/>
      <c r="G403" s="412">
        <v>0</v>
      </c>
      <c r="H403" s="412">
        <v>86.5</v>
      </c>
      <c r="I403" s="412">
        <v>82.1</v>
      </c>
      <c r="J403" s="412">
        <v>83</v>
      </c>
      <c r="K403" s="412">
        <v>86.4</v>
      </c>
      <c r="L403" s="164"/>
      <c r="M403" s="412"/>
      <c r="N403" s="412"/>
      <c r="O403" s="412"/>
      <c r="P403" s="412"/>
      <c r="Q403" s="412"/>
      <c r="R403" s="412"/>
    </row>
    <row r="404" spans="1:18" s="13" customFormat="1">
      <c r="A404" s="427">
        <v>2721</v>
      </c>
      <c r="B404" s="409" t="s">
        <v>570</v>
      </c>
      <c r="C404" s="338" t="s">
        <v>320</v>
      </c>
      <c r="D404" s="338" t="s">
        <v>320</v>
      </c>
      <c r="E404" s="338" t="s">
        <v>320</v>
      </c>
      <c r="F404" s="146"/>
      <c r="G404" s="383" t="s">
        <v>320</v>
      </c>
      <c r="H404" s="383">
        <v>86.5</v>
      </c>
      <c r="I404" s="383">
        <v>82.1</v>
      </c>
      <c r="J404" s="383">
        <v>83</v>
      </c>
      <c r="K404" s="383">
        <v>86.4</v>
      </c>
      <c r="L404" s="146"/>
      <c r="M404" s="383"/>
      <c r="N404" s="383"/>
      <c r="O404" s="383"/>
      <c r="P404" s="383"/>
      <c r="Q404" s="383"/>
      <c r="R404" s="383"/>
    </row>
    <row r="405" spans="1:18" s="13" customFormat="1">
      <c r="A405" s="427"/>
      <c r="B405" s="409"/>
      <c r="C405" s="338"/>
      <c r="D405" s="338"/>
      <c r="E405" s="338"/>
      <c r="F405" s="146"/>
      <c r="G405" s="383"/>
      <c r="H405" s="383"/>
      <c r="I405" s="383"/>
      <c r="J405" s="383"/>
      <c r="K405" s="383"/>
      <c r="L405" s="146"/>
      <c r="M405" s="383"/>
      <c r="N405" s="383"/>
      <c r="O405" s="383"/>
      <c r="P405" s="383"/>
      <c r="Q405" s="383"/>
      <c r="R405" s="383"/>
    </row>
    <row r="406" spans="1:18" s="13" customFormat="1" ht="13">
      <c r="A406" s="426">
        <v>28</v>
      </c>
      <c r="B406" s="411" t="s">
        <v>549</v>
      </c>
      <c r="C406" s="340">
        <v>72.5</v>
      </c>
      <c r="D406" s="340">
        <v>858.7</v>
      </c>
      <c r="E406" s="340">
        <v>204.5</v>
      </c>
      <c r="F406" s="164"/>
      <c r="G406" s="412">
        <v>180.6</v>
      </c>
      <c r="H406" s="412">
        <v>492.1</v>
      </c>
      <c r="I406" s="412">
        <v>467.1</v>
      </c>
      <c r="J406" s="412">
        <v>472.3</v>
      </c>
      <c r="K406" s="412">
        <v>491.7</v>
      </c>
      <c r="L406" s="164"/>
      <c r="M406" s="412"/>
      <c r="N406" s="412"/>
      <c r="O406" s="412"/>
      <c r="P406" s="412"/>
      <c r="Q406" s="412"/>
      <c r="R406" s="412"/>
    </row>
    <row r="407" spans="1:18" s="13" customFormat="1">
      <c r="A407" s="427">
        <v>282</v>
      </c>
      <c r="B407" s="409" t="s">
        <v>455</v>
      </c>
      <c r="C407" s="338">
        <v>72.5</v>
      </c>
      <c r="D407" s="338">
        <v>858.7</v>
      </c>
      <c r="E407" s="338">
        <v>204.5</v>
      </c>
      <c r="F407" s="146"/>
      <c r="G407" s="383">
        <v>180.6</v>
      </c>
      <c r="H407" s="383">
        <v>488</v>
      </c>
      <c r="I407" s="383">
        <v>463.2</v>
      </c>
      <c r="J407" s="383">
        <v>468.3</v>
      </c>
      <c r="K407" s="383">
        <v>487.6</v>
      </c>
      <c r="L407" s="146"/>
      <c r="M407" s="383"/>
      <c r="N407" s="383"/>
      <c r="O407" s="383"/>
      <c r="P407" s="383"/>
      <c r="Q407" s="383"/>
      <c r="R407" s="383"/>
    </row>
    <row r="408" spans="1:18" s="13" customFormat="1">
      <c r="A408" s="427">
        <v>2821</v>
      </c>
      <c r="B408" s="409" t="s">
        <v>562</v>
      </c>
      <c r="C408" s="338">
        <v>72.5</v>
      </c>
      <c r="D408" s="338">
        <v>858.7</v>
      </c>
      <c r="E408" s="338">
        <v>164.5</v>
      </c>
      <c r="F408" s="146"/>
      <c r="G408" s="383">
        <v>180.6</v>
      </c>
      <c r="H408" s="383">
        <v>488</v>
      </c>
      <c r="I408" s="383">
        <v>463.2</v>
      </c>
      <c r="J408" s="383">
        <v>468.3</v>
      </c>
      <c r="K408" s="383">
        <v>487.6</v>
      </c>
      <c r="L408" s="146"/>
      <c r="M408" s="383"/>
      <c r="N408" s="383"/>
      <c r="O408" s="383"/>
      <c r="P408" s="383"/>
      <c r="Q408" s="383"/>
      <c r="R408" s="383"/>
    </row>
    <row r="409" spans="1:18" s="13" customFormat="1">
      <c r="A409" s="427">
        <v>2822</v>
      </c>
      <c r="B409" s="409" t="s">
        <v>576</v>
      </c>
      <c r="C409" s="338" t="s">
        <v>320</v>
      </c>
      <c r="D409" s="338" t="s">
        <v>320</v>
      </c>
      <c r="E409" s="338">
        <v>40</v>
      </c>
      <c r="F409" s="146"/>
      <c r="G409" s="383" t="s">
        <v>320</v>
      </c>
      <c r="H409" s="383" t="s">
        <v>320</v>
      </c>
      <c r="I409" s="383" t="s">
        <v>320</v>
      </c>
      <c r="J409" s="383" t="s">
        <v>320</v>
      </c>
      <c r="K409" s="383" t="s">
        <v>320</v>
      </c>
      <c r="L409" s="146"/>
      <c r="M409" s="383"/>
      <c r="N409" s="383"/>
      <c r="O409" s="383"/>
      <c r="P409" s="383"/>
      <c r="Q409" s="383"/>
      <c r="R409" s="383"/>
    </row>
    <row r="410" spans="1:18" s="13" customFormat="1">
      <c r="A410" s="427">
        <v>283</v>
      </c>
      <c r="B410" s="409" t="s">
        <v>577</v>
      </c>
      <c r="C410" s="338" t="s">
        <v>320</v>
      </c>
      <c r="D410" s="338" t="s">
        <v>320</v>
      </c>
      <c r="E410" s="338" t="s">
        <v>320</v>
      </c>
      <c r="F410" s="146"/>
      <c r="G410" s="383" t="s">
        <v>320</v>
      </c>
      <c r="H410" s="383">
        <v>4.0999999999999996</v>
      </c>
      <c r="I410" s="383">
        <v>3.9</v>
      </c>
      <c r="J410" s="383">
        <v>3.9</v>
      </c>
      <c r="K410" s="383">
        <v>4.0999999999999996</v>
      </c>
      <c r="L410" s="146"/>
      <c r="M410" s="383"/>
      <c r="N410" s="383"/>
      <c r="O410" s="383"/>
      <c r="P410" s="383"/>
      <c r="Q410" s="383"/>
      <c r="R410" s="383"/>
    </row>
    <row r="411" spans="1:18" s="13" customFormat="1">
      <c r="A411" s="427">
        <v>28311</v>
      </c>
      <c r="B411" s="409" t="s">
        <v>583</v>
      </c>
      <c r="C411" s="338" t="s">
        <v>320</v>
      </c>
      <c r="D411" s="338" t="s">
        <v>320</v>
      </c>
      <c r="E411" s="338" t="s">
        <v>320</v>
      </c>
      <c r="F411" s="146"/>
      <c r="G411" s="383">
        <v>0</v>
      </c>
      <c r="H411" s="383">
        <v>4.0999999999999996</v>
      </c>
      <c r="I411" s="383">
        <v>3.9</v>
      </c>
      <c r="J411" s="383">
        <v>3.9</v>
      </c>
      <c r="K411" s="383">
        <v>4.0999999999999996</v>
      </c>
      <c r="L411" s="146"/>
      <c r="M411" s="383"/>
      <c r="N411" s="383"/>
      <c r="O411" s="383"/>
      <c r="P411" s="383"/>
      <c r="Q411" s="383"/>
      <c r="R411" s="383"/>
    </row>
    <row r="412" spans="1:18" s="13" customFormat="1">
      <c r="A412" s="427"/>
      <c r="B412" s="409"/>
      <c r="C412" s="338"/>
      <c r="D412" s="338"/>
      <c r="E412" s="338"/>
      <c r="F412" s="146"/>
      <c r="G412" s="383"/>
      <c r="H412" s="383"/>
      <c r="I412" s="383"/>
      <c r="J412" s="383"/>
      <c r="K412" s="383"/>
      <c r="L412" s="146"/>
      <c r="M412" s="383"/>
      <c r="N412" s="383"/>
      <c r="O412" s="383"/>
      <c r="P412" s="383"/>
      <c r="Q412" s="383"/>
      <c r="R412" s="383"/>
    </row>
    <row r="413" spans="1:18" s="13" customFormat="1" ht="13">
      <c r="A413" s="426">
        <v>31</v>
      </c>
      <c r="B413" s="411" t="s">
        <v>551</v>
      </c>
      <c r="C413" s="340">
        <v>2474.6999999999998</v>
      </c>
      <c r="D413" s="340">
        <v>2904.3</v>
      </c>
      <c r="E413" s="340">
        <v>4413.6000000000004</v>
      </c>
      <c r="F413" s="164"/>
      <c r="G413" s="412">
        <v>2361.3000000000002</v>
      </c>
      <c r="H413" s="412">
        <v>1936.1</v>
      </c>
      <c r="I413" s="412">
        <v>1837.6</v>
      </c>
      <c r="J413" s="412">
        <v>1858.1</v>
      </c>
      <c r="K413" s="412">
        <v>1934.4</v>
      </c>
      <c r="L413" s="164"/>
      <c r="M413" s="412"/>
      <c r="N413" s="412"/>
      <c r="O413" s="412"/>
      <c r="P413" s="412"/>
      <c r="Q413" s="412"/>
      <c r="R413" s="412"/>
    </row>
    <row r="414" spans="1:18" s="13" customFormat="1">
      <c r="A414" s="427">
        <v>311</v>
      </c>
      <c r="B414" s="409" t="s">
        <v>584</v>
      </c>
      <c r="C414" s="338">
        <v>2474.6999999999998</v>
      </c>
      <c r="D414" s="341">
        <v>2904.3</v>
      </c>
      <c r="E414" s="338">
        <v>4413.6000000000004</v>
      </c>
      <c r="F414" s="146"/>
      <c r="G414" s="383">
        <v>2361.3000000000002</v>
      </c>
      <c r="H414" s="383">
        <v>1916.6</v>
      </c>
      <c r="I414" s="383">
        <v>1819.1</v>
      </c>
      <c r="J414" s="383">
        <v>1839.4</v>
      </c>
      <c r="K414" s="383">
        <v>1914.9</v>
      </c>
      <c r="L414" s="146"/>
      <c r="M414" s="383"/>
      <c r="N414" s="383"/>
      <c r="O414" s="383"/>
      <c r="P414" s="383"/>
      <c r="Q414" s="383"/>
      <c r="R414" s="383"/>
    </row>
    <row r="415" spans="1:18" s="13" customFormat="1">
      <c r="A415" s="427">
        <v>311</v>
      </c>
      <c r="B415" s="409" t="s">
        <v>556</v>
      </c>
      <c r="C415" s="338">
        <v>2411.3000000000002</v>
      </c>
      <c r="D415" s="338">
        <v>2791.3</v>
      </c>
      <c r="E415" s="338">
        <v>4259.7</v>
      </c>
      <c r="F415" s="146"/>
      <c r="G415" s="383">
        <v>2303.3000000000002</v>
      </c>
      <c r="H415" s="383">
        <v>987.7</v>
      </c>
      <c r="I415" s="383">
        <v>937.5</v>
      </c>
      <c r="J415" s="383">
        <v>947.9</v>
      </c>
      <c r="K415" s="383">
        <v>986.9</v>
      </c>
      <c r="L415" s="146"/>
      <c r="M415" s="383"/>
      <c r="N415" s="383"/>
      <c r="O415" s="383"/>
      <c r="P415" s="383"/>
      <c r="Q415" s="383"/>
      <c r="R415" s="383"/>
    </row>
    <row r="416" spans="1:18" s="13" customFormat="1">
      <c r="A416" s="427">
        <v>3111</v>
      </c>
      <c r="B416" s="409" t="s">
        <v>554</v>
      </c>
      <c r="C416" s="338" t="s">
        <v>320</v>
      </c>
      <c r="D416" s="338" t="s">
        <v>320</v>
      </c>
      <c r="E416" s="338" t="s">
        <v>320</v>
      </c>
      <c r="F416" s="146"/>
      <c r="G416" s="383" t="s">
        <v>320</v>
      </c>
      <c r="H416" s="383">
        <v>496.9</v>
      </c>
      <c r="I416" s="383">
        <v>471.6</v>
      </c>
      <c r="J416" s="383">
        <v>476.8</v>
      </c>
      <c r="K416" s="383">
        <v>496.4</v>
      </c>
      <c r="L416" s="146"/>
      <c r="M416" s="383"/>
      <c r="N416" s="383"/>
      <c r="O416" s="383"/>
      <c r="P416" s="383"/>
      <c r="Q416" s="383"/>
      <c r="R416" s="383"/>
    </row>
    <row r="417" spans="1:18" s="13" customFormat="1">
      <c r="A417" s="427">
        <v>31111</v>
      </c>
      <c r="B417" s="409" t="s">
        <v>555</v>
      </c>
      <c r="C417" s="338" t="s">
        <v>320</v>
      </c>
      <c r="D417" s="338" t="s">
        <v>320</v>
      </c>
      <c r="E417" s="338" t="s">
        <v>320</v>
      </c>
      <c r="F417" s="146"/>
      <c r="G417" s="383" t="s">
        <v>320</v>
      </c>
      <c r="H417" s="383">
        <v>15.4</v>
      </c>
      <c r="I417" s="383">
        <v>14.7</v>
      </c>
      <c r="J417" s="383">
        <v>14.8</v>
      </c>
      <c r="K417" s="383">
        <v>15.4</v>
      </c>
      <c r="L417" s="146"/>
      <c r="M417" s="383"/>
      <c r="N417" s="383"/>
      <c r="O417" s="383"/>
      <c r="P417" s="383"/>
      <c r="Q417" s="383"/>
      <c r="R417" s="383"/>
    </row>
    <row r="418" spans="1:18" s="13" customFormat="1">
      <c r="A418" s="427">
        <v>31112</v>
      </c>
      <c r="B418" s="409" t="s">
        <v>578</v>
      </c>
      <c r="C418" s="338" t="s">
        <v>320</v>
      </c>
      <c r="D418" s="338" t="s">
        <v>320</v>
      </c>
      <c r="E418" s="338" t="s">
        <v>320</v>
      </c>
      <c r="F418" s="146"/>
      <c r="G418" s="383" t="s">
        <v>320</v>
      </c>
      <c r="H418" s="383">
        <v>1.2</v>
      </c>
      <c r="I418" s="383">
        <v>1.1000000000000001</v>
      </c>
      <c r="J418" s="383">
        <v>1.2</v>
      </c>
      <c r="K418" s="383">
        <v>1.2</v>
      </c>
      <c r="L418" s="146"/>
      <c r="M418" s="383"/>
      <c r="N418" s="383"/>
      <c r="O418" s="383"/>
      <c r="P418" s="383"/>
      <c r="Q418" s="383"/>
      <c r="R418" s="383"/>
    </row>
    <row r="419" spans="1:18" s="13" customFormat="1">
      <c r="A419" s="427">
        <v>31113</v>
      </c>
      <c r="B419" s="409" t="s">
        <v>560</v>
      </c>
      <c r="C419" s="338" t="s">
        <v>320</v>
      </c>
      <c r="D419" s="338" t="s">
        <v>320</v>
      </c>
      <c r="E419" s="338" t="s">
        <v>320</v>
      </c>
      <c r="F419" s="146"/>
      <c r="G419" s="383" t="s">
        <v>320</v>
      </c>
      <c r="H419" s="383">
        <v>353.4</v>
      </c>
      <c r="I419" s="383">
        <v>335.5</v>
      </c>
      <c r="J419" s="383">
        <v>339.2</v>
      </c>
      <c r="K419" s="383">
        <v>353.1</v>
      </c>
      <c r="L419" s="146"/>
      <c r="M419" s="383"/>
      <c r="N419" s="383"/>
      <c r="O419" s="383"/>
      <c r="P419" s="383"/>
      <c r="Q419" s="383"/>
      <c r="R419" s="383"/>
    </row>
    <row r="420" spans="1:18" s="13" customFormat="1">
      <c r="A420" s="427">
        <v>31121</v>
      </c>
      <c r="B420" s="409" t="s">
        <v>561</v>
      </c>
      <c r="C420" s="338">
        <v>39.299999999999997</v>
      </c>
      <c r="D420" s="338">
        <v>23.6</v>
      </c>
      <c r="E420" s="338">
        <v>51.3</v>
      </c>
      <c r="F420" s="146"/>
      <c r="G420" s="383">
        <v>16.600000000000001</v>
      </c>
      <c r="H420" s="383">
        <v>16.399999999999999</v>
      </c>
      <c r="I420" s="383">
        <v>15.6</v>
      </c>
      <c r="J420" s="383">
        <v>15.8</v>
      </c>
      <c r="K420" s="383">
        <v>16.399999999999999</v>
      </c>
      <c r="L420" s="146"/>
      <c r="M420" s="383"/>
      <c r="N420" s="383"/>
      <c r="O420" s="383"/>
      <c r="P420" s="383"/>
      <c r="Q420" s="383"/>
      <c r="R420" s="383"/>
    </row>
    <row r="421" spans="1:18" s="13" customFormat="1">
      <c r="A421" s="427">
        <v>31122</v>
      </c>
      <c r="B421" s="409" t="s">
        <v>559</v>
      </c>
      <c r="C421" s="338">
        <v>24</v>
      </c>
      <c r="D421" s="338">
        <v>23.8</v>
      </c>
      <c r="E421" s="338">
        <v>54.7</v>
      </c>
      <c r="F421" s="146"/>
      <c r="G421" s="383">
        <v>30.7</v>
      </c>
      <c r="H421" s="383">
        <v>24.7</v>
      </c>
      <c r="I421" s="383">
        <v>23.4</v>
      </c>
      <c r="J421" s="383">
        <v>23.7</v>
      </c>
      <c r="K421" s="383">
        <v>24.6</v>
      </c>
      <c r="L421" s="146"/>
      <c r="M421" s="383"/>
      <c r="N421" s="383"/>
      <c r="O421" s="383"/>
      <c r="P421" s="383"/>
      <c r="Q421" s="383"/>
      <c r="R421" s="383"/>
    </row>
    <row r="422" spans="1:18" s="13" customFormat="1">
      <c r="A422" s="427">
        <v>311221</v>
      </c>
      <c r="B422" s="409" t="s">
        <v>558</v>
      </c>
      <c r="C422" s="338" t="s">
        <v>320</v>
      </c>
      <c r="D422" s="338">
        <v>65.7</v>
      </c>
      <c r="E422" s="338">
        <v>47.9</v>
      </c>
      <c r="F422" s="146"/>
      <c r="G422" s="383">
        <v>10.7</v>
      </c>
      <c r="H422" s="383">
        <v>20.8</v>
      </c>
      <c r="I422" s="383">
        <v>19.7</v>
      </c>
      <c r="J422" s="383">
        <v>20</v>
      </c>
      <c r="K422" s="383">
        <v>20.8</v>
      </c>
      <c r="L422" s="146"/>
      <c r="M422" s="383"/>
      <c r="N422" s="383"/>
      <c r="O422" s="383"/>
      <c r="P422" s="383"/>
      <c r="Q422" s="383"/>
      <c r="R422" s="383"/>
    </row>
    <row r="423" spans="1:18" s="13" customFormat="1">
      <c r="A423" s="427">
        <v>3141</v>
      </c>
      <c r="B423" s="409" t="s">
        <v>553</v>
      </c>
      <c r="C423" s="338" t="s">
        <v>320</v>
      </c>
      <c r="D423" s="338" t="s">
        <v>320</v>
      </c>
      <c r="E423" s="338" t="s">
        <v>320</v>
      </c>
      <c r="F423" s="146"/>
      <c r="G423" s="383" t="s">
        <v>320</v>
      </c>
      <c r="H423" s="383">
        <v>19.5</v>
      </c>
      <c r="I423" s="383">
        <v>18.5</v>
      </c>
      <c r="J423" s="383">
        <v>18.7</v>
      </c>
      <c r="K423" s="383">
        <v>19.5</v>
      </c>
      <c r="L423" s="146"/>
      <c r="M423" s="383"/>
      <c r="N423" s="383"/>
      <c r="O423" s="383"/>
      <c r="P423" s="383"/>
      <c r="Q423" s="383"/>
      <c r="R423" s="383"/>
    </row>
    <row r="424" spans="1:18" s="13" customFormat="1">
      <c r="A424" s="427"/>
      <c r="B424" s="409"/>
      <c r="C424" s="338"/>
      <c r="D424" s="338"/>
      <c r="E424" s="338"/>
      <c r="F424" s="146"/>
      <c r="G424" s="383"/>
      <c r="H424" s="383"/>
      <c r="I424" s="383"/>
      <c r="J424" s="383"/>
      <c r="K424" s="383"/>
      <c r="L424" s="146"/>
      <c r="M424" s="383"/>
      <c r="N424" s="383"/>
      <c r="O424" s="383"/>
      <c r="P424" s="383"/>
      <c r="Q424" s="383"/>
      <c r="R424" s="383"/>
    </row>
    <row r="425" spans="1:18" ht="13">
      <c r="A425" s="426">
        <v>9</v>
      </c>
      <c r="B425" s="411" t="s">
        <v>563</v>
      </c>
      <c r="C425" s="340">
        <v>0</v>
      </c>
      <c r="D425" s="340">
        <v>447.1</v>
      </c>
      <c r="E425" s="340">
        <v>0</v>
      </c>
      <c r="F425" s="164"/>
      <c r="G425" s="412">
        <v>333</v>
      </c>
      <c r="H425" s="412">
        <v>1.8</v>
      </c>
      <c r="I425" s="412">
        <v>1.7</v>
      </c>
      <c r="J425" s="412">
        <v>1.7</v>
      </c>
      <c r="K425" s="412">
        <v>1.8</v>
      </c>
      <c r="L425" s="164"/>
      <c r="M425" s="412"/>
      <c r="N425" s="412"/>
      <c r="O425" s="412"/>
      <c r="P425" s="412"/>
      <c r="Q425" s="412"/>
      <c r="R425" s="412"/>
    </row>
    <row r="426" spans="1:18">
      <c r="B426" s="16"/>
    </row>
  </sheetData>
  <phoneticPr fontId="97" type="noConversion"/>
  <pageMargins left="0.78749999999999998" right="0.78749999999999998" top="1.05277777777778" bottom="1.05277777777778" header="0.78749999999999998" footer="0.78749999999999998"/>
  <pageSetup paperSize="9" orientation="portrait" useFirstPageNumber="1" r:id="rId1"/>
  <headerFooter>
    <oddHeader>&amp;C&amp;"Times New Roman,Regular"&amp;12&amp;A</oddHeader>
    <oddFooter>&amp;C&amp;"Times New Roman,Regular"&amp;12Page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6" tint="0.79998168889431442"/>
  </sheetPr>
  <dimension ref="A1:T908"/>
  <sheetViews>
    <sheetView zoomScale="85" zoomScaleNormal="85" workbookViewId="0">
      <pane xSplit="2" ySplit="1" topLeftCell="C2" activePane="bottomRight" state="frozen"/>
      <selection pane="topRight" activeCell="C1" sqref="C1"/>
      <selection pane="bottomLeft" activeCell="A2" sqref="A2"/>
      <selection pane="bottomRight" activeCell="B3" sqref="B3"/>
    </sheetView>
  </sheetViews>
  <sheetFormatPr defaultColWidth="8.90625" defaultRowHeight="12.5"/>
  <cols>
    <col min="1" max="1" width="4" style="8" customWidth="1"/>
    <col min="2" max="2" width="65.453125" style="8" bestFit="1" customWidth="1"/>
    <col min="3" max="6" width="12.36328125" style="53" customWidth="1"/>
    <col min="7" max="8" width="12.36328125" style="34" customWidth="1"/>
    <col min="9" max="11" width="12.36328125" style="22" customWidth="1"/>
    <col min="12" max="12" width="12.36328125" style="34" customWidth="1"/>
    <col min="13" max="18" width="12.36328125" style="22" customWidth="1"/>
    <col min="19" max="19" width="12.36328125" style="8" customWidth="1"/>
    <col min="20" max="20" width="9.08984375" style="8" bestFit="1" customWidth="1"/>
    <col min="21" max="16384" width="8.90625" style="8"/>
  </cols>
  <sheetData>
    <row r="1" spans="1:20" ht="15.5">
      <c r="A1" s="173"/>
      <c r="B1" s="174" t="s">
        <v>585</v>
      </c>
      <c r="C1" s="35">
        <v>2012</v>
      </c>
      <c r="D1" s="35">
        <v>2013</v>
      </c>
      <c r="E1" s="35">
        <v>2014</v>
      </c>
      <c r="F1" s="35">
        <v>2015</v>
      </c>
      <c r="G1" s="35">
        <v>2016</v>
      </c>
      <c r="H1" s="35">
        <v>2017</v>
      </c>
      <c r="I1" s="35">
        <v>2018</v>
      </c>
      <c r="J1" s="35">
        <v>2019</v>
      </c>
      <c r="K1" s="35">
        <v>2020</v>
      </c>
      <c r="L1" s="35">
        <v>2021</v>
      </c>
      <c r="M1" s="35">
        <v>2022</v>
      </c>
      <c r="N1" s="851">
        <v>2023</v>
      </c>
      <c r="O1" s="851">
        <v>2024</v>
      </c>
      <c r="P1" s="851">
        <v>2025</v>
      </c>
      <c r="Q1" s="851">
        <v>2026</v>
      </c>
      <c r="R1" s="851">
        <v>2027</v>
      </c>
      <c r="S1" s="851">
        <v>2028</v>
      </c>
    </row>
    <row r="2" spans="1:20" ht="13.5" customHeight="1">
      <c r="A2" s="173"/>
      <c r="B2" s="174" t="s">
        <v>468</v>
      </c>
      <c r="C2" s="37" t="s">
        <v>249</v>
      </c>
      <c r="D2" s="37" t="s">
        <v>249</v>
      </c>
      <c r="E2" s="37" t="s">
        <v>249</v>
      </c>
      <c r="F2" s="37" t="s">
        <v>249</v>
      </c>
      <c r="G2" s="37" t="s">
        <v>249</v>
      </c>
      <c r="H2" s="37" t="s">
        <v>249</v>
      </c>
      <c r="I2" s="37" t="s">
        <v>249</v>
      </c>
      <c r="J2" s="37" t="s">
        <v>249</v>
      </c>
      <c r="K2" s="37" t="s">
        <v>249</v>
      </c>
      <c r="L2" s="37" t="s">
        <v>249</v>
      </c>
      <c r="M2" s="37" t="s">
        <v>249</v>
      </c>
      <c r="N2" s="852" t="s">
        <v>533</v>
      </c>
      <c r="O2" s="852" t="s">
        <v>533</v>
      </c>
      <c r="P2" s="852" t="s">
        <v>251</v>
      </c>
      <c r="Q2" s="852" t="s">
        <v>251</v>
      </c>
      <c r="R2" s="852" t="s">
        <v>251</v>
      </c>
      <c r="S2" s="852" t="s">
        <v>251</v>
      </c>
    </row>
    <row r="3" spans="1:20" ht="14.25" customHeight="1">
      <c r="A3" s="173"/>
      <c r="B3" s="175" t="s">
        <v>470</v>
      </c>
      <c r="C3" s="38" t="s">
        <v>306</v>
      </c>
      <c r="D3" s="38" t="s">
        <v>306</v>
      </c>
      <c r="E3" s="38" t="s">
        <v>306</v>
      </c>
      <c r="F3" s="37" t="s">
        <v>188</v>
      </c>
      <c r="G3" s="37" t="s">
        <v>188</v>
      </c>
      <c r="H3" s="37" t="s">
        <v>178</v>
      </c>
      <c r="I3" s="38" t="s">
        <v>170</v>
      </c>
      <c r="J3" s="38" t="s">
        <v>167</v>
      </c>
      <c r="K3" s="38" t="s">
        <v>160</v>
      </c>
      <c r="L3" s="38" t="s">
        <v>151</v>
      </c>
      <c r="M3" s="38" t="s">
        <v>3</v>
      </c>
      <c r="N3" s="853" t="s">
        <v>915</v>
      </c>
      <c r="O3" s="853" t="s">
        <v>915</v>
      </c>
      <c r="P3" s="853" t="s">
        <v>915</v>
      </c>
      <c r="Q3" s="853" t="s">
        <v>915</v>
      </c>
      <c r="R3" s="853" t="s">
        <v>915</v>
      </c>
      <c r="S3" s="853" t="s">
        <v>915</v>
      </c>
    </row>
    <row r="4" spans="1:20">
      <c r="A4" s="173"/>
      <c r="B4" s="173"/>
      <c r="C4" s="34"/>
      <c r="D4" s="34"/>
      <c r="E4" s="34"/>
      <c r="F4" s="37"/>
      <c r="I4" s="34"/>
      <c r="J4" s="34"/>
      <c r="K4" s="34"/>
      <c r="M4" s="34"/>
      <c r="N4" s="839"/>
      <c r="O4" s="839"/>
      <c r="P4" s="839"/>
      <c r="Q4" s="839"/>
      <c r="R4" s="839"/>
      <c r="S4" s="839"/>
    </row>
    <row r="5" spans="1:20" s="7" customFormat="1" ht="13">
      <c r="A5" s="181"/>
      <c r="B5" s="177" t="s">
        <v>586</v>
      </c>
      <c r="C5" s="79">
        <f>6643.9</f>
        <v>6643.9</v>
      </c>
      <c r="D5" s="79">
        <f>8778.2</f>
        <v>8778.2000000000007</v>
      </c>
      <c r="E5" s="79">
        <f>9947.9</f>
        <v>9947.9</v>
      </c>
      <c r="F5" s="43">
        <f>F6+F11+F12+F25+F13+F14+F24+F26</f>
        <v>6337.6</v>
      </c>
      <c r="G5" s="43">
        <f>G6+G11+G12+G25+G13+G14+G24+G26</f>
        <v>5390.3</v>
      </c>
      <c r="H5" s="43">
        <v>5728.3</v>
      </c>
      <c r="I5" s="43">
        <v>6746.2</v>
      </c>
      <c r="J5" s="43">
        <v>8120.4</v>
      </c>
      <c r="K5" s="43">
        <v>7855.1</v>
      </c>
      <c r="L5" s="43">
        <v>7860.3</v>
      </c>
      <c r="M5" s="43">
        <v>11462.7</v>
      </c>
      <c r="N5" s="855">
        <v>10313.4</v>
      </c>
      <c r="O5" s="855">
        <v>11326.8</v>
      </c>
      <c r="P5" s="855">
        <v>11568.5</v>
      </c>
      <c r="Q5" s="855">
        <v>11988.4</v>
      </c>
      <c r="R5" s="855">
        <v>12575.3</v>
      </c>
      <c r="S5" s="855">
        <v>13261.8</v>
      </c>
    </row>
    <row r="6" spans="1:20" s="6" customFormat="1" ht="13">
      <c r="A6" s="182"/>
      <c r="B6" s="179" t="s">
        <v>587</v>
      </c>
      <c r="C6" s="81">
        <v>1396.8</v>
      </c>
      <c r="D6" s="81">
        <v>1448</v>
      </c>
      <c r="E6" s="81">
        <v>2025.5</v>
      </c>
      <c r="F6" s="44">
        <v>2133.8000000000002</v>
      </c>
      <c r="G6" s="81">
        <v>2394.5</v>
      </c>
      <c r="H6" s="81">
        <v>2286.1999999999998</v>
      </c>
      <c r="I6" s="81">
        <v>2817</v>
      </c>
      <c r="J6" s="81">
        <v>2632.8</v>
      </c>
      <c r="K6" s="81">
        <v>2671.5</v>
      </c>
      <c r="L6" s="81">
        <v>2987</v>
      </c>
      <c r="M6" s="81">
        <v>3133.9</v>
      </c>
      <c r="N6" s="860">
        <v>2838.1</v>
      </c>
      <c r="O6" s="860">
        <v>2749.2</v>
      </c>
      <c r="P6" s="860">
        <v>2872.9</v>
      </c>
      <c r="Q6" s="860">
        <v>2983.5</v>
      </c>
      <c r="R6" s="860">
        <v>3115.1</v>
      </c>
      <c r="S6" s="860">
        <v>3334.2</v>
      </c>
    </row>
    <row r="7" spans="1:20" s="6" customFormat="1" ht="13">
      <c r="A7" s="182">
        <v>211</v>
      </c>
      <c r="B7" s="335" t="s">
        <v>588</v>
      </c>
      <c r="C7" s="81">
        <v>1184.5999999999999</v>
      </c>
      <c r="D7" s="81">
        <v>1294</v>
      </c>
      <c r="E7" s="81">
        <v>1604.9</v>
      </c>
      <c r="F7" s="44"/>
      <c r="G7" s="44"/>
      <c r="H7" s="44"/>
      <c r="I7" s="81">
        <v>2129.5</v>
      </c>
      <c r="J7" s="81">
        <v>2087.4</v>
      </c>
      <c r="K7" s="81">
        <v>2131.6999999999998</v>
      </c>
      <c r="L7" s="81">
        <v>2337.4</v>
      </c>
      <c r="M7" s="81">
        <v>2555.3000000000002</v>
      </c>
      <c r="N7" s="860">
        <v>1913.4</v>
      </c>
      <c r="O7" s="860">
        <v>2027.3</v>
      </c>
      <c r="P7" s="860">
        <v>2098.5</v>
      </c>
      <c r="Q7" s="860">
        <v>2183.8000000000002</v>
      </c>
      <c r="R7" s="860">
        <v>2287.4</v>
      </c>
      <c r="S7" s="860">
        <v>2447.8000000000002</v>
      </c>
    </row>
    <row r="8" spans="1:20" s="6" customFormat="1" ht="13">
      <c r="A8" s="182"/>
      <c r="B8" s="335" t="s">
        <v>589</v>
      </c>
      <c r="C8" s="83" t="s">
        <v>320</v>
      </c>
      <c r="D8" s="83" t="s">
        <v>320</v>
      </c>
      <c r="E8" s="83" t="s">
        <v>320</v>
      </c>
      <c r="F8" s="44"/>
      <c r="G8" s="44"/>
      <c r="H8" s="44"/>
      <c r="I8" s="81">
        <v>2057.9</v>
      </c>
      <c r="J8" s="81">
        <v>2009.2</v>
      </c>
      <c r="K8" s="81">
        <v>2044.9</v>
      </c>
      <c r="L8" s="81">
        <v>2987</v>
      </c>
      <c r="M8" s="81"/>
      <c r="N8" s="860">
        <v>1815.8</v>
      </c>
      <c r="O8" s="860">
        <v>1930.5</v>
      </c>
      <c r="P8" s="860">
        <v>1996.1</v>
      </c>
      <c r="Q8" s="860">
        <v>2075.5</v>
      </c>
      <c r="R8" s="860">
        <v>2172.6999999999998</v>
      </c>
      <c r="S8" s="860">
        <v>2324.1</v>
      </c>
    </row>
    <row r="9" spans="1:20" s="6" customFormat="1" ht="13">
      <c r="A9" s="182"/>
      <c r="B9" s="335" t="s">
        <v>590</v>
      </c>
      <c r="C9" s="83" t="s">
        <v>320</v>
      </c>
      <c r="D9" s="83" t="s">
        <v>320</v>
      </c>
      <c r="E9" s="83" t="s">
        <v>320</v>
      </c>
      <c r="F9" s="44"/>
      <c r="G9" s="44"/>
      <c r="H9" s="44"/>
      <c r="I9" s="81">
        <v>71.599999999999994</v>
      </c>
      <c r="J9" s="81">
        <v>78.3</v>
      </c>
      <c r="K9" s="81">
        <v>86.8</v>
      </c>
      <c r="L9" s="81">
        <v>2337.4</v>
      </c>
      <c r="M9" s="81"/>
      <c r="N9" s="860">
        <v>97.6</v>
      </c>
      <c r="O9" s="860">
        <v>96.7</v>
      </c>
      <c r="P9" s="860">
        <v>102.3</v>
      </c>
      <c r="Q9" s="860">
        <v>108.3</v>
      </c>
      <c r="R9" s="860">
        <v>114.7</v>
      </c>
      <c r="S9" s="860">
        <v>123.8</v>
      </c>
    </row>
    <row r="10" spans="1:20" s="6" customFormat="1" ht="13">
      <c r="A10" s="182">
        <v>212</v>
      </c>
      <c r="B10" s="335" t="s">
        <v>591</v>
      </c>
      <c r="C10" s="81">
        <v>212.3</v>
      </c>
      <c r="D10" s="81">
        <v>154</v>
      </c>
      <c r="E10" s="81">
        <v>420.6</v>
      </c>
      <c r="F10" s="44"/>
      <c r="G10" s="44"/>
      <c r="H10" s="44"/>
      <c r="I10" s="81">
        <v>687.5</v>
      </c>
      <c r="J10" s="81">
        <v>545.4</v>
      </c>
      <c r="K10" s="81">
        <v>539.79999999999995</v>
      </c>
      <c r="L10" s="81">
        <v>2987</v>
      </c>
      <c r="M10" s="81">
        <v>578.6</v>
      </c>
      <c r="N10" s="860">
        <v>924.7</v>
      </c>
      <c r="O10" s="860">
        <v>722</v>
      </c>
      <c r="P10" s="860">
        <v>774.4</v>
      </c>
      <c r="Q10" s="860">
        <v>799.6</v>
      </c>
      <c r="R10" s="860">
        <v>827.7</v>
      </c>
      <c r="S10" s="860">
        <v>886.4</v>
      </c>
    </row>
    <row r="11" spans="1:20">
      <c r="A11" s="182"/>
      <c r="B11" s="179" t="s">
        <v>592</v>
      </c>
      <c r="C11" s="81">
        <v>1945</v>
      </c>
      <c r="D11" s="81">
        <v>2509.8000000000002</v>
      </c>
      <c r="E11" s="81">
        <v>1991.3</v>
      </c>
      <c r="F11" s="44">
        <v>2174</v>
      </c>
      <c r="G11" s="81">
        <v>1746.2</v>
      </c>
      <c r="H11" s="81">
        <v>2306.6</v>
      </c>
      <c r="I11" s="81">
        <v>2594.3000000000002</v>
      </c>
      <c r="J11" s="81">
        <v>4107.7</v>
      </c>
      <c r="K11" s="81">
        <v>3489.4</v>
      </c>
      <c r="L11" s="81">
        <v>3802.2</v>
      </c>
      <c r="M11" s="81">
        <v>5248.9</v>
      </c>
      <c r="N11" s="860">
        <v>4906</v>
      </c>
      <c r="O11" s="860">
        <v>4300.6000000000004</v>
      </c>
      <c r="P11" s="860">
        <v>3818.8</v>
      </c>
      <c r="Q11" s="860">
        <v>4086.6</v>
      </c>
      <c r="R11" s="860">
        <v>4492.7</v>
      </c>
      <c r="S11" s="860">
        <v>4689.8</v>
      </c>
      <c r="T11" s="769"/>
    </row>
    <row r="12" spans="1:20">
      <c r="A12" s="182"/>
      <c r="B12" s="179" t="s">
        <v>593</v>
      </c>
      <c r="C12" s="81">
        <v>1366.5</v>
      </c>
      <c r="D12" s="81">
        <v>710</v>
      </c>
      <c r="E12" s="81">
        <v>1609.4</v>
      </c>
      <c r="F12" s="44">
        <v>893</v>
      </c>
      <c r="G12" s="81">
        <v>610.70000000000005</v>
      </c>
      <c r="H12" s="81">
        <v>613.20000000000005</v>
      </c>
      <c r="I12" s="81">
        <v>779.2</v>
      </c>
      <c r="J12" s="81">
        <v>727.5</v>
      </c>
      <c r="K12" s="81">
        <v>607.20000000000005</v>
      </c>
      <c r="L12" s="81">
        <v>523</v>
      </c>
      <c r="M12" s="81">
        <v>1292.9000000000001</v>
      </c>
      <c r="N12" s="860">
        <v>1035.5999999999999</v>
      </c>
      <c r="O12" s="860">
        <v>2425.4</v>
      </c>
      <c r="P12" s="860">
        <v>2866.1</v>
      </c>
      <c r="Q12" s="860">
        <v>2775.2</v>
      </c>
      <c r="R12" s="860">
        <v>2701.6</v>
      </c>
      <c r="S12" s="860">
        <v>2780.9</v>
      </c>
      <c r="T12" s="769"/>
    </row>
    <row r="13" spans="1:20" s="6" customFormat="1" ht="13">
      <c r="A13" s="182"/>
      <c r="B13" s="179" t="s">
        <v>594</v>
      </c>
      <c r="C13" s="81">
        <v>59</v>
      </c>
      <c r="D13" s="81">
        <v>855.3</v>
      </c>
      <c r="E13" s="81">
        <v>136.69999999999999</v>
      </c>
      <c r="F13" s="44">
        <v>121</v>
      </c>
      <c r="G13" s="81">
        <v>84.1</v>
      </c>
      <c r="H13" s="81">
        <v>79.8</v>
      </c>
      <c r="I13" s="81">
        <v>72.7</v>
      </c>
      <c r="J13" s="81">
        <v>84.8</v>
      </c>
      <c r="K13" s="81">
        <v>97.7</v>
      </c>
      <c r="L13" s="81">
        <v>59.2</v>
      </c>
      <c r="M13" s="81">
        <v>357.9</v>
      </c>
      <c r="N13" s="860">
        <v>64.400000000000006</v>
      </c>
      <c r="O13" s="860">
        <v>0.6</v>
      </c>
      <c r="P13" s="860">
        <v>0.6</v>
      </c>
      <c r="Q13" s="860">
        <v>0.6</v>
      </c>
      <c r="R13" s="860">
        <v>0.6</v>
      </c>
      <c r="S13" s="860">
        <v>0.7</v>
      </c>
    </row>
    <row r="14" spans="1:20">
      <c r="A14" s="182"/>
      <c r="B14" s="179" t="s">
        <v>595</v>
      </c>
      <c r="C14" s="81">
        <v>1423.7</v>
      </c>
      <c r="D14" s="81">
        <v>1722.1</v>
      </c>
      <c r="E14" s="81">
        <v>3251.8</v>
      </c>
      <c r="F14" s="44">
        <v>1015.8</v>
      </c>
      <c r="G14" s="81">
        <v>554.79999999999995</v>
      </c>
      <c r="H14" s="81">
        <v>442.5</v>
      </c>
      <c r="I14" s="81">
        <v>482.1</v>
      </c>
      <c r="J14" s="81">
        <v>567.6</v>
      </c>
      <c r="K14" s="81">
        <v>819.5</v>
      </c>
      <c r="L14" s="81">
        <v>488.9</v>
      </c>
      <c r="M14" s="81">
        <v>1429.9</v>
      </c>
      <c r="N14" s="860">
        <v>1423.8</v>
      </c>
      <c r="O14" s="860">
        <v>1810.8</v>
      </c>
      <c r="P14" s="860">
        <v>1977.5</v>
      </c>
      <c r="Q14" s="860">
        <v>2107.6</v>
      </c>
      <c r="R14" s="860">
        <v>2237.6999999999998</v>
      </c>
      <c r="S14" s="860">
        <v>2434.9</v>
      </c>
    </row>
    <row r="15" spans="1:20" ht="13">
      <c r="A15" s="182"/>
      <c r="B15" s="335" t="s">
        <v>596</v>
      </c>
      <c r="C15" s="81"/>
      <c r="D15" s="81"/>
      <c r="E15" s="81"/>
      <c r="F15" s="59"/>
      <c r="G15" s="59"/>
      <c r="H15" s="59"/>
      <c r="I15" s="81">
        <v>0</v>
      </c>
      <c r="J15" s="81">
        <v>0</v>
      </c>
      <c r="K15" s="81">
        <v>0</v>
      </c>
      <c r="L15" s="81">
        <v>0</v>
      </c>
      <c r="M15" s="81"/>
      <c r="N15" s="860">
        <v>7.8</v>
      </c>
      <c r="O15" s="860">
        <v>7.9</v>
      </c>
      <c r="P15" s="860">
        <v>8.1999999999999993</v>
      </c>
      <c r="Q15" s="860">
        <v>8.5</v>
      </c>
      <c r="R15" s="860">
        <v>8.9</v>
      </c>
      <c r="S15" s="860">
        <v>9.1</v>
      </c>
    </row>
    <row r="16" spans="1:20" ht="13">
      <c r="A16" s="182"/>
      <c r="B16" s="335" t="s">
        <v>597</v>
      </c>
      <c r="C16" s="81"/>
      <c r="D16" s="81"/>
      <c r="E16" s="81"/>
      <c r="F16" s="59"/>
      <c r="G16" s="59"/>
      <c r="H16" s="59"/>
      <c r="I16" s="81">
        <v>0</v>
      </c>
      <c r="J16" s="81">
        <v>0</v>
      </c>
      <c r="K16" s="81">
        <v>0</v>
      </c>
      <c r="L16" s="81">
        <v>0</v>
      </c>
      <c r="M16" s="81"/>
      <c r="N16" s="860">
        <v>0</v>
      </c>
      <c r="O16" s="860">
        <v>0</v>
      </c>
      <c r="P16" s="860">
        <v>0</v>
      </c>
      <c r="Q16" s="860">
        <v>0</v>
      </c>
      <c r="R16" s="860">
        <v>0</v>
      </c>
      <c r="S16" s="860">
        <v>0</v>
      </c>
      <c r="T16" s="769"/>
    </row>
    <row r="17" spans="1:19" ht="13">
      <c r="A17" s="182"/>
      <c r="B17" s="335" t="s">
        <v>598</v>
      </c>
      <c r="C17" s="81"/>
      <c r="D17" s="81"/>
      <c r="E17" s="81"/>
      <c r="F17" s="59"/>
      <c r="G17" s="83"/>
      <c r="H17" s="83"/>
      <c r="I17" s="81">
        <v>0</v>
      </c>
      <c r="J17" s="81">
        <v>0</v>
      </c>
      <c r="K17" s="81">
        <v>0</v>
      </c>
      <c r="L17" s="81">
        <v>590.70000000000005</v>
      </c>
      <c r="M17" s="81"/>
      <c r="N17" s="860">
        <v>2.6</v>
      </c>
      <c r="O17" s="860">
        <v>2.5</v>
      </c>
      <c r="P17" s="860">
        <v>2.6</v>
      </c>
      <c r="Q17" s="860">
        <v>2.7</v>
      </c>
      <c r="R17" s="860">
        <v>2.8</v>
      </c>
      <c r="S17" s="860">
        <v>2.9</v>
      </c>
    </row>
    <row r="18" spans="1:19" ht="13">
      <c r="A18" s="182"/>
      <c r="B18" s="335" t="s">
        <v>599</v>
      </c>
      <c r="C18" s="81"/>
      <c r="D18" s="81"/>
      <c r="E18" s="81"/>
      <c r="F18" s="59"/>
      <c r="G18" s="83"/>
      <c r="H18" s="83"/>
      <c r="I18" s="81">
        <v>0</v>
      </c>
      <c r="J18" s="81">
        <v>0</v>
      </c>
      <c r="K18" s="81">
        <v>0</v>
      </c>
      <c r="L18" s="81">
        <v>4</v>
      </c>
      <c r="M18" s="81"/>
      <c r="N18" s="860">
        <v>1.1000000000000001</v>
      </c>
      <c r="O18" s="860">
        <v>1.7</v>
      </c>
      <c r="P18" s="860">
        <v>1.7</v>
      </c>
      <c r="Q18" s="860">
        <v>1.8</v>
      </c>
      <c r="R18" s="860">
        <v>1.9</v>
      </c>
      <c r="S18" s="860">
        <v>1.9</v>
      </c>
    </row>
    <row r="19" spans="1:19" ht="13">
      <c r="A19" s="182"/>
      <c r="B19" s="335" t="s">
        <v>600</v>
      </c>
      <c r="C19" s="81"/>
      <c r="D19" s="81"/>
      <c r="E19" s="81"/>
      <c r="F19" s="44"/>
      <c r="G19" s="81"/>
      <c r="H19" s="81"/>
      <c r="I19" s="81">
        <v>446.7</v>
      </c>
      <c r="J19" s="81">
        <v>533.9</v>
      </c>
      <c r="K19" s="81">
        <v>800.5</v>
      </c>
      <c r="L19" s="81">
        <v>467.5</v>
      </c>
      <c r="M19" s="81">
        <v>1405</v>
      </c>
      <c r="N19" s="860">
        <v>1376.7</v>
      </c>
      <c r="O19" s="860">
        <v>1705.9</v>
      </c>
      <c r="P19" s="860">
        <v>1868.9</v>
      </c>
      <c r="Q19" s="860">
        <v>1994.1</v>
      </c>
      <c r="R19" s="860">
        <v>2119.6999999999998</v>
      </c>
      <c r="S19" s="860">
        <v>2314.1999999999998</v>
      </c>
    </row>
    <row r="20" spans="1:19" ht="13">
      <c r="A20" s="182"/>
      <c r="B20" s="335" t="s">
        <v>601</v>
      </c>
      <c r="C20" s="81"/>
      <c r="D20" s="81"/>
      <c r="E20" s="81"/>
      <c r="F20" s="44"/>
      <c r="G20" s="59"/>
      <c r="H20" s="59"/>
      <c r="I20" s="81">
        <v>17.7</v>
      </c>
      <c r="J20" s="81">
        <v>10.199999999999999</v>
      </c>
      <c r="K20" s="81">
        <v>7.7</v>
      </c>
      <c r="L20" s="81">
        <v>9.5</v>
      </c>
      <c r="M20" s="81">
        <v>4.9000000000000004</v>
      </c>
      <c r="N20" s="860">
        <v>14.1</v>
      </c>
      <c r="O20" s="860">
        <v>45.7</v>
      </c>
      <c r="P20" s="860">
        <v>47.3</v>
      </c>
      <c r="Q20" s="860">
        <v>49.4</v>
      </c>
      <c r="R20" s="860">
        <v>51.4</v>
      </c>
      <c r="S20" s="860">
        <v>52.6</v>
      </c>
    </row>
    <row r="21" spans="1:19" ht="13">
      <c r="A21" s="182"/>
      <c r="B21" s="335" t="s">
        <v>602</v>
      </c>
      <c r="C21" s="81"/>
      <c r="D21" s="81"/>
      <c r="E21" s="81"/>
      <c r="F21" s="44"/>
      <c r="G21" s="59"/>
      <c r="H21" s="59"/>
      <c r="I21" s="81">
        <v>11.4</v>
      </c>
      <c r="J21" s="81">
        <v>7.5</v>
      </c>
      <c r="K21" s="81">
        <v>6.4</v>
      </c>
      <c r="L21" s="81">
        <v>11</v>
      </c>
      <c r="M21" s="81">
        <v>12.8</v>
      </c>
      <c r="N21" s="860">
        <v>10.8</v>
      </c>
      <c r="O21" s="860">
        <v>11.5</v>
      </c>
      <c r="P21" s="860">
        <v>12</v>
      </c>
      <c r="Q21" s="860">
        <v>12.5</v>
      </c>
      <c r="R21" s="860">
        <v>13</v>
      </c>
      <c r="S21" s="860">
        <v>13.3</v>
      </c>
    </row>
    <row r="22" spans="1:19" ht="13">
      <c r="A22" s="182"/>
      <c r="B22" s="335" t="s">
        <v>603</v>
      </c>
      <c r="C22" s="81"/>
      <c r="D22" s="81"/>
      <c r="E22" s="81"/>
      <c r="F22" s="59"/>
      <c r="G22" s="59"/>
      <c r="H22" s="59"/>
      <c r="I22" s="81">
        <v>1.6</v>
      </c>
      <c r="J22" s="81">
        <v>11.8</v>
      </c>
      <c r="K22" s="81">
        <v>0.2</v>
      </c>
      <c r="L22" s="81">
        <v>0</v>
      </c>
      <c r="M22" s="81"/>
      <c r="N22" s="860">
        <v>5.6</v>
      </c>
      <c r="O22" s="860">
        <v>3.6</v>
      </c>
      <c r="P22" s="860">
        <v>3.7</v>
      </c>
      <c r="Q22" s="860">
        <v>3.9</v>
      </c>
      <c r="R22" s="860">
        <v>4.0999999999999996</v>
      </c>
      <c r="S22" s="860">
        <v>4.0999999999999996</v>
      </c>
    </row>
    <row r="23" spans="1:19" ht="13">
      <c r="A23" s="182"/>
      <c r="B23" s="335" t="s">
        <v>604</v>
      </c>
      <c r="C23" s="81"/>
      <c r="D23" s="81"/>
      <c r="E23" s="81"/>
      <c r="F23" s="44"/>
      <c r="G23" s="59"/>
      <c r="H23" s="59"/>
      <c r="I23" s="81">
        <v>4.7</v>
      </c>
      <c r="J23" s="81">
        <v>4.2</v>
      </c>
      <c r="K23" s="81">
        <v>4.8</v>
      </c>
      <c r="L23" s="81">
        <v>1</v>
      </c>
      <c r="M23" s="81">
        <v>7.2</v>
      </c>
      <c r="N23" s="860">
        <v>5</v>
      </c>
      <c r="O23" s="860">
        <v>32</v>
      </c>
      <c r="P23" s="860">
        <v>33.1</v>
      </c>
      <c r="Q23" s="860">
        <v>34.6</v>
      </c>
      <c r="R23" s="860">
        <v>36</v>
      </c>
      <c r="S23" s="860">
        <v>36.799999999999997</v>
      </c>
    </row>
    <row r="24" spans="1:19" ht="13">
      <c r="A24" s="182"/>
      <c r="B24" s="179" t="s">
        <v>605</v>
      </c>
      <c r="C24" s="81">
        <v>0.5</v>
      </c>
      <c r="D24" s="83"/>
      <c r="E24" s="83"/>
      <c r="F24" s="59"/>
      <c r="G24" s="59"/>
      <c r="H24" s="59"/>
      <c r="I24" s="83"/>
      <c r="J24" s="83">
        <v>15.2</v>
      </c>
      <c r="K24" s="83">
        <v>3.6</v>
      </c>
      <c r="L24" s="83">
        <v>0</v>
      </c>
      <c r="M24" s="83"/>
      <c r="N24" s="861">
        <v>4.4000000000000004</v>
      </c>
      <c r="O24" s="861">
        <v>4.5999999999999996</v>
      </c>
      <c r="P24" s="861">
        <v>5</v>
      </c>
      <c r="Q24" s="862"/>
      <c r="R24" s="862"/>
      <c r="S24" s="862"/>
    </row>
    <row r="25" spans="1:19">
      <c r="A25" s="182"/>
      <c r="B25" s="179" t="s">
        <v>606</v>
      </c>
      <c r="C25" s="83"/>
      <c r="D25" s="83"/>
      <c r="E25" s="83"/>
      <c r="F25" s="44"/>
      <c r="G25" s="59"/>
      <c r="H25" s="59"/>
      <c r="I25" s="81">
        <v>0.9</v>
      </c>
      <c r="J25" s="81">
        <v>0</v>
      </c>
      <c r="K25" s="81">
        <v>169.8</v>
      </c>
      <c r="L25" s="81">
        <v>0</v>
      </c>
      <c r="M25" s="81"/>
      <c r="N25" s="860">
        <v>45.6</v>
      </c>
      <c r="O25" s="860">
        <v>40.1</v>
      </c>
      <c r="P25" s="860">
        <v>32.5</v>
      </c>
      <c r="Q25" s="860">
        <v>34.9</v>
      </c>
      <c r="R25" s="860">
        <v>27.6</v>
      </c>
      <c r="S25" s="860">
        <v>21.4</v>
      </c>
    </row>
    <row r="26" spans="1:19" ht="13">
      <c r="A26" s="182"/>
      <c r="B26" s="179" t="s">
        <v>607</v>
      </c>
      <c r="C26" s="83"/>
      <c r="D26" s="81">
        <v>1011.8</v>
      </c>
      <c r="E26" s="83"/>
      <c r="F26" s="44"/>
      <c r="G26" s="59"/>
      <c r="H26" s="59"/>
      <c r="I26" s="81">
        <v>0</v>
      </c>
      <c r="J26" s="81">
        <v>0</v>
      </c>
      <c r="K26" s="81">
        <v>0</v>
      </c>
      <c r="L26" s="81">
        <v>0</v>
      </c>
      <c r="M26" s="81"/>
      <c r="N26" s="863">
        <v>0</v>
      </c>
      <c r="O26" s="863">
        <v>0</v>
      </c>
      <c r="P26" s="863">
        <v>0</v>
      </c>
      <c r="Q26" s="863">
        <v>0</v>
      </c>
      <c r="R26" s="863">
        <v>0</v>
      </c>
      <c r="S26" s="863">
        <v>0</v>
      </c>
    </row>
    <row r="27" spans="1:19">
      <c r="A27" s="182"/>
      <c r="B27" s="179"/>
      <c r="C27" s="81"/>
      <c r="D27" s="81"/>
      <c r="E27" s="81"/>
      <c r="F27" s="44"/>
      <c r="G27" s="44"/>
      <c r="H27" s="44"/>
      <c r="I27" s="81"/>
      <c r="J27" s="81"/>
      <c r="K27" s="81"/>
      <c r="L27" s="81"/>
      <c r="M27" s="198"/>
      <c r="N27" s="840"/>
      <c r="O27" s="840"/>
      <c r="P27" s="840"/>
      <c r="Q27" s="840"/>
      <c r="R27" s="840"/>
      <c r="S27" s="840"/>
    </row>
    <row r="28" spans="1:19" s="7" customFormat="1" ht="13">
      <c r="A28" s="181"/>
      <c r="B28" s="177" t="s">
        <v>608</v>
      </c>
      <c r="C28" s="79">
        <v>1753.1</v>
      </c>
      <c r="D28" s="79">
        <v>2794.3</v>
      </c>
      <c r="E28" s="79">
        <v>3686.3</v>
      </c>
      <c r="F28" s="43">
        <f>SUM(F29:F39)</f>
        <v>3949.8</v>
      </c>
      <c r="G28" s="43">
        <f>SUM(G29:G39)</f>
        <v>3658.4</v>
      </c>
      <c r="H28" s="43">
        <v>3178.5</v>
      </c>
      <c r="I28" s="43">
        <v>3560.9</v>
      </c>
      <c r="J28" s="43">
        <v>3123.9</v>
      </c>
      <c r="K28" s="43">
        <v>4579.8</v>
      </c>
      <c r="L28" s="43">
        <v>4880.6000000000004</v>
      </c>
      <c r="M28" s="43">
        <v>5178.1000000000004</v>
      </c>
      <c r="N28" s="855">
        <v>5386</v>
      </c>
      <c r="O28" s="855">
        <v>5039.6000000000004</v>
      </c>
      <c r="P28" s="855">
        <v>5427</v>
      </c>
      <c r="Q28" s="855">
        <v>5716.5</v>
      </c>
      <c r="R28" s="855">
        <v>6118.2</v>
      </c>
      <c r="S28" s="855">
        <v>6322.2</v>
      </c>
    </row>
    <row r="29" spans="1:19">
      <c r="A29" s="182"/>
      <c r="B29" s="179" t="s">
        <v>587</v>
      </c>
      <c r="C29" s="81">
        <v>1037.5</v>
      </c>
      <c r="D29" s="81">
        <v>1006.3</v>
      </c>
      <c r="E29" s="81">
        <v>1301</v>
      </c>
      <c r="F29" s="44">
        <v>1457.8</v>
      </c>
      <c r="G29" s="44">
        <v>1641.7</v>
      </c>
      <c r="H29" s="44">
        <v>1686.4</v>
      </c>
      <c r="I29" s="81">
        <v>1823</v>
      </c>
      <c r="J29" s="81">
        <v>1960.3</v>
      </c>
      <c r="K29" s="81">
        <v>2135.1</v>
      </c>
      <c r="L29" s="81">
        <v>2043.7</v>
      </c>
      <c r="M29" s="81">
        <v>2120.8000000000002</v>
      </c>
      <c r="N29" s="860">
        <f>N30</f>
        <v>2144.1999999999998</v>
      </c>
      <c r="O29" s="860">
        <f t="shared" ref="O29:S29" si="0">O30</f>
        <v>2145</v>
      </c>
      <c r="P29" s="860">
        <f t="shared" si="0"/>
        <v>2219.4</v>
      </c>
      <c r="Q29" s="860">
        <f t="shared" si="0"/>
        <v>2301.8000000000002</v>
      </c>
      <c r="R29" s="860">
        <f t="shared" si="0"/>
        <v>2435.1999999999998</v>
      </c>
      <c r="S29" s="860">
        <f t="shared" si="0"/>
        <v>2594</v>
      </c>
    </row>
    <row r="30" spans="1:19" ht="13">
      <c r="A30" s="182">
        <v>211</v>
      </c>
      <c r="B30" s="335" t="s">
        <v>588</v>
      </c>
      <c r="C30" s="81">
        <v>1035.7</v>
      </c>
      <c r="D30" s="81">
        <v>1004.2</v>
      </c>
      <c r="E30" s="81">
        <v>1297.3</v>
      </c>
      <c r="F30" s="44"/>
      <c r="G30" s="59"/>
      <c r="H30" s="59"/>
      <c r="I30" s="83">
        <v>1823</v>
      </c>
      <c r="J30" s="83">
        <v>1960.2</v>
      </c>
      <c r="K30" s="83">
        <v>2135.1</v>
      </c>
      <c r="L30" s="83">
        <v>2042.8</v>
      </c>
      <c r="M30" s="83">
        <v>2118.1999999999998</v>
      </c>
      <c r="N30" s="862">
        <v>2144.1999999999998</v>
      </c>
      <c r="O30" s="862">
        <v>2145</v>
      </c>
      <c r="P30" s="862">
        <v>2219.4</v>
      </c>
      <c r="Q30" s="862">
        <v>2301.8000000000002</v>
      </c>
      <c r="R30" s="862">
        <v>2435.1999999999998</v>
      </c>
      <c r="S30" s="862">
        <v>2594</v>
      </c>
    </row>
    <row r="31" spans="1:19" ht="13">
      <c r="A31" s="182"/>
      <c r="B31" s="335" t="s">
        <v>589</v>
      </c>
      <c r="C31" s="81"/>
      <c r="D31" s="81"/>
      <c r="E31" s="81"/>
      <c r="F31" s="44"/>
      <c r="G31" s="44"/>
      <c r="H31" s="44"/>
      <c r="I31" s="81">
        <v>1782.7</v>
      </c>
      <c r="J31" s="81">
        <v>1916.3</v>
      </c>
      <c r="K31" s="81">
        <v>2089.6</v>
      </c>
      <c r="L31" s="81">
        <v>1993.7</v>
      </c>
      <c r="M31" s="81"/>
      <c r="N31" s="860">
        <v>2089.6</v>
      </c>
      <c r="O31" s="860">
        <v>2144.1999999999998</v>
      </c>
      <c r="P31" s="860">
        <v>2218.5</v>
      </c>
      <c r="Q31" s="860">
        <v>2300.9</v>
      </c>
      <c r="R31" s="860">
        <v>2434.1999999999998</v>
      </c>
      <c r="S31" s="860">
        <v>2593</v>
      </c>
    </row>
    <row r="32" spans="1:19" ht="13">
      <c r="A32" s="182"/>
      <c r="B32" s="335" t="s">
        <v>590</v>
      </c>
      <c r="C32" s="81"/>
      <c r="D32" s="81"/>
      <c r="E32" s="81"/>
      <c r="F32" s="44"/>
      <c r="G32" s="59"/>
      <c r="H32" s="59"/>
      <c r="I32" s="81">
        <v>40.299999999999997</v>
      </c>
      <c r="J32" s="81">
        <v>43.9</v>
      </c>
      <c r="K32" s="81">
        <v>45.5</v>
      </c>
      <c r="L32" s="81">
        <v>49.1</v>
      </c>
      <c r="M32" s="81"/>
      <c r="N32" s="860">
        <v>54.6</v>
      </c>
      <c r="O32" s="860">
        <v>0.8</v>
      </c>
      <c r="P32" s="860">
        <v>0.8</v>
      </c>
      <c r="Q32" s="860">
        <v>0.9</v>
      </c>
      <c r="R32" s="860">
        <v>0.9</v>
      </c>
      <c r="S32" s="860">
        <v>1</v>
      </c>
    </row>
    <row r="33" spans="1:20" ht="13">
      <c r="A33" s="182">
        <v>212</v>
      </c>
      <c r="B33" s="335" t="s">
        <v>591</v>
      </c>
      <c r="C33" s="81">
        <v>1.8</v>
      </c>
      <c r="D33" s="81">
        <v>2.1</v>
      </c>
      <c r="E33" s="81">
        <v>3.7</v>
      </c>
      <c r="F33" s="44"/>
      <c r="G33" s="59"/>
      <c r="H33" s="59"/>
      <c r="I33" s="83">
        <v>0</v>
      </c>
      <c r="J33" s="83">
        <v>0.1</v>
      </c>
      <c r="K33" s="83">
        <v>0</v>
      </c>
      <c r="L33" s="83">
        <v>0.8</v>
      </c>
      <c r="M33" s="83">
        <v>2.6</v>
      </c>
      <c r="N33" s="862">
        <v>0</v>
      </c>
      <c r="O33" s="862">
        <v>0</v>
      </c>
      <c r="P33" s="862">
        <v>0</v>
      </c>
      <c r="Q33" s="862">
        <v>0</v>
      </c>
      <c r="R33" s="862">
        <v>0</v>
      </c>
      <c r="S33" s="862">
        <v>0</v>
      </c>
    </row>
    <row r="34" spans="1:20" s="6" customFormat="1" ht="13">
      <c r="A34" s="182"/>
      <c r="B34" s="179" t="s">
        <v>592</v>
      </c>
      <c r="C34" s="81">
        <v>332.6</v>
      </c>
      <c r="D34" s="81">
        <v>1593.1</v>
      </c>
      <c r="E34" s="81">
        <v>1382.5</v>
      </c>
      <c r="F34" s="44">
        <v>568.6</v>
      </c>
      <c r="G34" s="44">
        <v>809.7</v>
      </c>
      <c r="H34" s="44">
        <v>631.70000000000005</v>
      </c>
      <c r="I34" s="81">
        <v>713.6</v>
      </c>
      <c r="J34" s="81">
        <v>2129.1</v>
      </c>
      <c r="K34" s="81">
        <v>840.6</v>
      </c>
      <c r="L34" s="81">
        <v>1132.4000000000001</v>
      </c>
      <c r="M34" s="81">
        <v>995.5</v>
      </c>
      <c r="N34" s="860">
        <v>914.4</v>
      </c>
      <c r="O34" s="860">
        <v>486.4</v>
      </c>
      <c r="P34" s="860">
        <v>799.1</v>
      </c>
      <c r="Q34" s="860">
        <v>811.4</v>
      </c>
      <c r="R34" s="860">
        <v>959.5</v>
      </c>
      <c r="S34" s="860">
        <v>905.4</v>
      </c>
    </row>
    <row r="35" spans="1:20">
      <c r="A35" s="182"/>
      <c r="B35" s="179" t="s">
        <v>545</v>
      </c>
      <c r="C35" s="81">
        <v>127.5</v>
      </c>
      <c r="D35" s="81">
        <v>433.1</v>
      </c>
      <c r="E35" s="81">
        <v>716.8</v>
      </c>
      <c r="F35" s="44">
        <v>1883.9</v>
      </c>
      <c r="G35" s="44">
        <v>1184</v>
      </c>
      <c r="H35" s="44">
        <v>659.3</v>
      </c>
      <c r="I35" s="81">
        <v>1002.8</v>
      </c>
      <c r="J35" s="81">
        <v>636.4</v>
      </c>
      <c r="K35" s="81">
        <v>1546.7</v>
      </c>
      <c r="L35" s="81">
        <v>1378.6</v>
      </c>
      <c r="M35" s="81">
        <v>1642.4</v>
      </c>
      <c r="N35" s="860">
        <v>2300.5</v>
      </c>
      <c r="O35" s="860">
        <v>2358.6999999999998</v>
      </c>
      <c r="P35" s="860">
        <v>2358.6999999999998</v>
      </c>
      <c r="Q35" s="860">
        <v>2551</v>
      </c>
      <c r="R35" s="860">
        <v>2654.2</v>
      </c>
      <c r="S35" s="860">
        <v>2551</v>
      </c>
    </row>
    <row r="36" spans="1:20" ht="13">
      <c r="A36" s="182"/>
      <c r="B36" s="335" t="s">
        <v>609</v>
      </c>
      <c r="C36" s="81"/>
      <c r="D36" s="81"/>
      <c r="E36" s="81"/>
      <c r="F36" s="44"/>
      <c r="G36" s="44"/>
      <c r="H36" s="44"/>
      <c r="I36" s="81">
        <v>626.9</v>
      </c>
      <c r="J36" s="81">
        <v>634.9</v>
      </c>
      <c r="K36" s="81">
        <v>1110.8</v>
      </c>
      <c r="L36" s="81">
        <v>956.8</v>
      </c>
      <c r="M36" s="81">
        <v>1027.4000000000001</v>
      </c>
      <c r="N36" s="860">
        <v>1868.5</v>
      </c>
      <c r="O36" s="860">
        <v>1926.7</v>
      </c>
      <c r="P36" s="860">
        <v>1911.1</v>
      </c>
      <c r="Q36" s="860">
        <v>2083.8000000000002</v>
      </c>
      <c r="R36" s="860">
        <v>2168.1</v>
      </c>
      <c r="S36" s="860">
        <v>2083.8000000000002</v>
      </c>
    </row>
    <row r="37" spans="1:20" ht="13">
      <c r="A37" s="182"/>
      <c r="B37" s="335" t="s">
        <v>610</v>
      </c>
      <c r="C37" s="81"/>
      <c r="D37" s="81"/>
      <c r="E37" s="81"/>
      <c r="F37" s="44"/>
      <c r="G37" s="44"/>
      <c r="H37" s="44"/>
      <c r="I37" s="81">
        <v>375.9</v>
      </c>
      <c r="J37" s="81">
        <v>1.5</v>
      </c>
      <c r="K37" s="81">
        <v>435.9</v>
      </c>
      <c r="L37" s="81">
        <v>421.8</v>
      </c>
      <c r="M37" s="81">
        <v>615</v>
      </c>
      <c r="N37" s="860">
        <v>432</v>
      </c>
      <c r="O37" s="860">
        <v>432</v>
      </c>
      <c r="P37" s="860">
        <v>447.6</v>
      </c>
      <c r="Q37" s="860">
        <v>467.2</v>
      </c>
      <c r="R37" s="860">
        <v>486.1</v>
      </c>
      <c r="S37" s="860">
        <v>467.2</v>
      </c>
    </row>
    <row r="38" spans="1:20" s="6" customFormat="1" ht="13">
      <c r="A38" s="182"/>
      <c r="B38" s="179" t="s">
        <v>595</v>
      </c>
      <c r="C38" s="81">
        <v>255.5</v>
      </c>
      <c r="D38" s="81">
        <v>307.3</v>
      </c>
      <c r="E38" s="81">
        <v>286</v>
      </c>
      <c r="F38" s="44">
        <v>39.5</v>
      </c>
      <c r="G38" s="44">
        <v>23</v>
      </c>
      <c r="H38" s="44">
        <v>201</v>
      </c>
      <c r="I38" s="81">
        <v>21.5</v>
      </c>
      <c r="J38" s="81">
        <v>6.5</v>
      </c>
      <c r="K38" s="81">
        <v>57.4</v>
      </c>
      <c r="L38" s="81">
        <v>325.89999999999998</v>
      </c>
      <c r="M38" s="81">
        <v>419.3</v>
      </c>
      <c r="N38" s="860">
        <v>26.8</v>
      </c>
      <c r="O38" s="860">
        <v>49.5</v>
      </c>
      <c r="P38" s="860">
        <v>49.8</v>
      </c>
      <c r="Q38" s="860">
        <v>52.2</v>
      </c>
      <c r="R38" s="860">
        <v>69.3</v>
      </c>
      <c r="S38" s="860">
        <v>52.2</v>
      </c>
    </row>
    <row r="39" spans="1:20">
      <c r="A39" s="182"/>
      <c r="B39" s="179" t="s">
        <v>607</v>
      </c>
      <c r="C39" s="83"/>
      <c r="D39" s="81">
        <v>545.5</v>
      </c>
      <c r="E39" s="83"/>
      <c r="F39" s="59"/>
      <c r="G39" s="59"/>
      <c r="H39" s="59"/>
      <c r="I39" s="83"/>
      <c r="J39" s="83"/>
      <c r="K39" s="83"/>
      <c r="L39" s="83"/>
      <c r="M39" s="770"/>
      <c r="N39" s="841"/>
      <c r="O39" s="841"/>
      <c r="P39" s="841"/>
      <c r="Q39" s="841"/>
      <c r="R39" s="841"/>
      <c r="S39" s="841"/>
    </row>
    <row r="40" spans="1:20">
      <c r="A40" s="182"/>
      <c r="B40" s="179"/>
      <c r="C40" s="81"/>
      <c r="D40" s="81"/>
      <c r="E40" s="81"/>
      <c r="F40" s="44"/>
      <c r="G40" s="44"/>
      <c r="H40" s="44"/>
      <c r="I40" s="81"/>
      <c r="J40" s="81"/>
      <c r="K40" s="81"/>
      <c r="L40" s="81"/>
      <c r="M40" s="198"/>
      <c r="N40" s="840"/>
      <c r="O40" s="840"/>
      <c r="P40" s="840"/>
      <c r="Q40" s="840"/>
      <c r="R40" s="840"/>
      <c r="S40" s="840"/>
    </row>
    <row r="41" spans="1:20" s="20" customFormat="1" ht="13">
      <c r="A41" s="181"/>
      <c r="B41" s="177" t="s">
        <v>611</v>
      </c>
      <c r="C41" s="79">
        <v>176.2</v>
      </c>
      <c r="D41" s="79">
        <v>221.3</v>
      </c>
      <c r="E41" s="79">
        <v>245.8</v>
      </c>
      <c r="F41" s="43">
        <f>SUM(F42:F52)</f>
        <v>232.3</v>
      </c>
      <c r="G41" s="43">
        <f>SUM(G42:G52)</f>
        <v>211</v>
      </c>
      <c r="H41" s="43">
        <v>165.2</v>
      </c>
      <c r="I41" s="43">
        <v>225.9</v>
      </c>
      <c r="J41" s="43">
        <v>159.4</v>
      </c>
      <c r="K41" s="43">
        <v>240.4</v>
      </c>
      <c r="L41" s="43">
        <v>328.9</v>
      </c>
      <c r="M41" s="43">
        <v>420.3</v>
      </c>
      <c r="N41" s="855">
        <v>440.1</v>
      </c>
      <c r="O41" s="855">
        <v>415.1</v>
      </c>
      <c r="P41" s="855">
        <v>425</v>
      </c>
      <c r="Q41" s="855">
        <v>447.2</v>
      </c>
      <c r="R41" s="855">
        <v>471</v>
      </c>
      <c r="S41" s="855">
        <v>496.3</v>
      </c>
      <c r="T41" s="7"/>
    </row>
    <row r="42" spans="1:20">
      <c r="A42" s="182"/>
      <c r="B42" s="179" t="s">
        <v>587</v>
      </c>
      <c r="C42" s="81">
        <v>58.2</v>
      </c>
      <c r="D42" s="81">
        <v>56.1</v>
      </c>
      <c r="E42" s="81">
        <v>63.5</v>
      </c>
      <c r="F42" s="44">
        <v>103.5</v>
      </c>
      <c r="G42" s="44">
        <v>113.9</v>
      </c>
      <c r="H42" s="44">
        <v>111.3</v>
      </c>
      <c r="I42" s="81">
        <v>119.8</v>
      </c>
      <c r="J42" s="81">
        <v>123.9</v>
      </c>
      <c r="K42" s="81">
        <v>142.4</v>
      </c>
      <c r="L42" s="81">
        <v>141.5</v>
      </c>
      <c r="M42" s="81">
        <v>134.4</v>
      </c>
      <c r="N42" s="860">
        <f>N43</f>
        <v>140.69999999999999</v>
      </c>
      <c r="O42" s="860">
        <f t="shared" ref="O42:S43" si="1">O43</f>
        <v>140.69999999999999</v>
      </c>
      <c r="P42" s="860">
        <f t="shared" si="1"/>
        <v>148.9</v>
      </c>
      <c r="Q42" s="860">
        <f t="shared" si="1"/>
        <v>157.6</v>
      </c>
      <c r="R42" s="860">
        <f t="shared" si="1"/>
        <v>166.8</v>
      </c>
      <c r="S42" s="860">
        <f t="shared" si="1"/>
        <v>180</v>
      </c>
      <c r="T42" s="769"/>
    </row>
    <row r="43" spans="1:20" s="6" customFormat="1" ht="13">
      <c r="A43" s="182">
        <v>211</v>
      </c>
      <c r="B43" s="335" t="s">
        <v>588</v>
      </c>
      <c r="C43" s="81">
        <v>58.2</v>
      </c>
      <c r="D43" s="81">
        <v>55.800000000000004</v>
      </c>
      <c r="E43" s="81">
        <v>63.3</v>
      </c>
      <c r="F43" s="59"/>
      <c r="G43" s="59"/>
      <c r="H43" s="59"/>
      <c r="I43" s="83">
        <v>119.8</v>
      </c>
      <c r="J43" s="83">
        <v>123.9</v>
      </c>
      <c r="K43" s="83">
        <v>142.4</v>
      </c>
      <c r="L43" s="83">
        <v>127.1</v>
      </c>
      <c r="M43" s="83">
        <v>134.4</v>
      </c>
      <c r="N43" s="860">
        <v>140.69999999999999</v>
      </c>
      <c r="O43" s="860">
        <f>O44</f>
        <v>140.69999999999999</v>
      </c>
      <c r="P43" s="860">
        <f t="shared" si="1"/>
        <v>148.9</v>
      </c>
      <c r="Q43" s="860">
        <f t="shared" si="1"/>
        <v>157.6</v>
      </c>
      <c r="R43" s="860">
        <f t="shared" si="1"/>
        <v>166.8</v>
      </c>
      <c r="S43" s="860">
        <f t="shared" si="1"/>
        <v>180</v>
      </c>
    </row>
    <row r="44" spans="1:20" s="6" customFormat="1" ht="13">
      <c r="A44" s="182"/>
      <c r="B44" s="335" t="s">
        <v>589</v>
      </c>
      <c r="C44" s="81"/>
      <c r="D44" s="81"/>
      <c r="E44" s="81"/>
      <c r="F44" s="44"/>
      <c r="G44" s="44"/>
      <c r="H44" s="44"/>
      <c r="I44" s="81">
        <v>116.9</v>
      </c>
      <c r="J44" s="81">
        <v>120.5</v>
      </c>
      <c r="K44" s="81">
        <v>133.4</v>
      </c>
      <c r="L44" s="81">
        <v>132.5</v>
      </c>
      <c r="M44" s="81"/>
      <c r="N44" s="860">
        <v>131</v>
      </c>
      <c r="O44" s="860">
        <v>140.69999999999999</v>
      </c>
      <c r="P44" s="860">
        <v>148.9</v>
      </c>
      <c r="Q44" s="860">
        <v>157.6</v>
      </c>
      <c r="R44" s="860">
        <v>166.8</v>
      </c>
      <c r="S44" s="860">
        <v>180</v>
      </c>
      <c r="T44" s="8"/>
    </row>
    <row r="45" spans="1:20" s="6" customFormat="1" ht="13">
      <c r="A45" s="182"/>
      <c r="B45" s="335" t="s">
        <v>590</v>
      </c>
      <c r="C45" s="81"/>
      <c r="D45" s="81"/>
      <c r="E45" s="81"/>
      <c r="F45" s="44"/>
      <c r="G45" s="44"/>
      <c r="H45" s="44"/>
      <c r="I45" s="81">
        <v>2.9</v>
      </c>
      <c r="J45" s="81">
        <v>3.4</v>
      </c>
      <c r="K45" s="81">
        <v>9</v>
      </c>
      <c r="L45" s="81">
        <v>9</v>
      </c>
      <c r="M45" s="81"/>
      <c r="N45" s="860">
        <v>9.8000000000000007</v>
      </c>
      <c r="O45" s="862">
        <v>0</v>
      </c>
      <c r="P45" s="862">
        <v>0</v>
      </c>
      <c r="Q45" s="862">
        <v>0</v>
      </c>
      <c r="R45" s="862">
        <v>0</v>
      </c>
      <c r="S45" s="862">
        <v>0</v>
      </c>
      <c r="T45" s="8"/>
    </row>
    <row r="46" spans="1:20" ht="13">
      <c r="A46" s="182">
        <v>212</v>
      </c>
      <c r="B46" s="335" t="s">
        <v>591</v>
      </c>
      <c r="C46" s="81"/>
      <c r="D46" s="81">
        <v>0.3</v>
      </c>
      <c r="E46" s="81">
        <v>0.2</v>
      </c>
      <c r="F46" s="44"/>
      <c r="G46" s="59"/>
      <c r="H46" s="59"/>
      <c r="I46" s="83">
        <v>0</v>
      </c>
      <c r="J46" s="83">
        <v>0</v>
      </c>
      <c r="K46" s="83">
        <v>0</v>
      </c>
      <c r="L46" s="83">
        <v>0</v>
      </c>
      <c r="M46" s="83">
        <v>0</v>
      </c>
      <c r="N46" s="862">
        <v>0</v>
      </c>
      <c r="O46" s="862">
        <v>0</v>
      </c>
      <c r="P46" s="862">
        <v>0</v>
      </c>
      <c r="Q46" s="862">
        <v>0</v>
      </c>
      <c r="R46" s="862">
        <v>0</v>
      </c>
      <c r="S46" s="862">
        <v>0</v>
      </c>
    </row>
    <row r="47" spans="1:20">
      <c r="A47" s="182"/>
      <c r="B47" s="179" t="s">
        <v>592</v>
      </c>
      <c r="C47" s="81">
        <v>17</v>
      </c>
      <c r="D47" s="81">
        <v>28.3</v>
      </c>
      <c r="E47" s="81">
        <v>22.3</v>
      </c>
      <c r="F47" s="44">
        <v>26.8</v>
      </c>
      <c r="G47" s="44">
        <v>24.8</v>
      </c>
      <c r="H47" s="44">
        <v>22.4</v>
      </c>
      <c r="I47" s="81">
        <v>28.1</v>
      </c>
      <c r="J47" s="81">
        <v>33.5</v>
      </c>
      <c r="K47" s="81">
        <v>69.900000000000006</v>
      </c>
      <c r="L47" s="81">
        <v>163.80000000000001</v>
      </c>
      <c r="M47" s="81">
        <v>137.19999999999999</v>
      </c>
      <c r="N47" s="860">
        <v>134.4</v>
      </c>
      <c r="O47" s="860">
        <v>100</v>
      </c>
      <c r="P47" s="860">
        <v>100.6</v>
      </c>
      <c r="Q47" s="860">
        <v>105.5</v>
      </c>
      <c r="R47" s="860">
        <v>110.9</v>
      </c>
      <c r="S47" s="860">
        <v>115.3</v>
      </c>
    </row>
    <row r="48" spans="1:20">
      <c r="A48" s="182"/>
      <c r="B48" s="179" t="s">
        <v>593</v>
      </c>
      <c r="C48" s="81">
        <v>101</v>
      </c>
      <c r="D48" s="81">
        <v>58.1</v>
      </c>
      <c r="E48" s="81">
        <v>160</v>
      </c>
      <c r="F48" s="44">
        <v>102</v>
      </c>
      <c r="G48" s="44">
        <v>72.3</v>
      </c>
      <c r="H48" s="44">
        <v>31.5</v>
      </c>
      <c r="I48" s="81">
        <v>78</v>
      </c>
      <c r="J48" s="81">
        <v>0</v>
      </c>
      <c r="K48" s="81">
        <v>28.1</v>
      </c>
      <c r="L48" s="81">
        <v>10</v>
      </c>
      <c r="M48" s="81">
        <v>37</v>
      </c>
      <c r="N48" s="860">
        <v>65</v>
      </c>
      <c r="O48" s="860">
        <v>74.400000000000006</v>
      </c>
      <c r="P48" s="860">
        <v>74.900000000000006</v>
      </c>
      <c r="Q48" s="860">
        <v>78.5</v>
      </c>
      <c r="R48" s="860">
        <v>82.5</v>
      </c>
      <c r="S48" s="860">
        <v>85.8</v>
      </c>
    </row>
    <row r="49" spans="1:20" s="6" customFormat="1" ht="13">
      <c r="A49" s="182">
        <v>263</v>
      </c>
      <c r="B49" s="335" t="s">
        <v>612</v>
      </c>
      <c r="C49" s="81"/>
      <c r="D49" s="81"/>
      <c r="E49" s="81"/>
      <c r="F49" s="44"/>
      <c r="G49" s="44"/>
      <c r="H49" s="44"/>
      <c r="I49" s="81">
        <v>78</v>
      </c>
      <c r="J49" s="81">
        <v>0</v>
      </c>
      <c r="K49" s="81">
        <v>6.1</v>
      </c>
      <c r="L49" s="81">
        <v>10</v>
      </c>
      <c r="M49" s="81">
        <v>0</v>
      </c>
      <c r="N49" s="860">
        <v>25</v>
      </c>
      <c r="O49" s="860">
        <v>34.4</v>
      </c>
      <c r="P49" s="860">
        <v>34.6</v>
      </c>
      <c r="Q49" s="860">
        <v>36.299999999999997</v>
      </c>
      <c r="R49" s="860">
        <v>38.200000000000003</v>
      </c>
      <c r="S49" s="860">
        <v>39.700000000000003</v>
      </c>
    </row>
    <row r="50" spans="1:20" s="6" customFormat="1" ht="13">
      <c r="A50" s="182"/>
      <c r="B50" s="335" t="s">
        <v>610</v>
      </c>
      <c r="C50" s="81"/>
      <c r="D50" s="81"/>
      <c r="E50" s="81"/>
      <c r="F50" s="44"/>
      <c r="G50" s="44"/>
      <c r="H50" s="44"/>
      <c r="I50" s="81">
        <v>4.5</v>
      </c>
      <c r="J50" s="81">
        <v>0</v>
      </c>
      <c r="K50" s="81">
        <v>22</v>
      </c>
      <c r="L50" s="81">
        <v>10</v>
      </c>
      <c r="M50" s="81">
        <v>37</v>
      </c>
      <c r="N50" s="860">
        <v>40</v>
      </c>
      <c r="O50" s="860">
        <v>40</v>
      </c>
      <c r="P50" s="860">
        <v>40.299999999999997</v>
      </c>
      <c r="Q50" s="860">
        <v>42.2</v>
      </c>
      <c r="R50" s="860">
        <v>44.3</v>
      </c>
      <c r="S50" s="860">
        <v>46.1</v>
      </c>
    </row>
    <row r="51" spans="1:20" s="6" customFormat="1" ht="13">
      <c r="A51" s="182"/>
      <c r="B51" s="179" t="s">
        <v>595</v>
      </c>
      <c r="C51" s="81"/>
      <c r="D51" s="81">
        <v>98</v>
      </c>
      <c r="E51" s="83"/>
      <c r="F51" s="59"/>
      <c r="G51" s="59"/>
      <c r="H51" s="59"/>
      <c r="I51" s="83">
        <v>73.5</v>
      </c>
      <c r="J51" s="83">
        <v>2</v>
      </c>
      <c r="K51" s="83">
        <v>0</v>
      </c>
      <c r="L51" s="83">
        <v>13.5</v>
      </c>
      <c r="M51" s="83">
        <v>111.7</v>
      </c>
      <c r="N51" s="862">
        <v>100</v>
      </c>
      <c r="O51" s="862">
        <v>100</v>
      </c>
      <c r="P51" s="862">
        <v>100.6</v>
      </c>
      <c r="Q51" s="862">
        <v>105.5</v>
      </c>
      <c r="R51" s="862">
        <v>110.9</v>
      </c>
      <c r="S51" s="862">
        <v>115.3</v>
      </c>
    </row>
    <row r="52" spans="1:20" s="6" customFormat="1" ht="13">
      <c r="A52" s="182"/>
      <c r="B52" s="179" t="s">
        <v>607</v>
      </c>
      <c r="C52" s="81"/>
      <c r="D52" s="81">
        <v>19.2</v>
      </c>
      <c r="E52" s="83"/>
      <c r="F52" s="59"/>
      <c r="G52" s="59"/>
      <c r="H52" s="59"/>
      <c r="I52" s="83">
        <v>0</v>
      </c>
      <c r="J52" s="83"/>
      <c r="K52" s="83"/>
      <c r="L52" s="83"/>
      <c r="M52" s="770"/>
      <c r="N52" s="841"/>
      <c r="O52" s="841"/>
      <c r="P52" s="841"/>
      <c r="Q52" s="841"/>
      <c r="R52" s="841"/>
      <c r="S52" s="841"/>
      <c r="T52" s="8"/>
    </row>
    <row r="53" spans="1:20" s="6" customFormat="1" ht="13">
      <c r="A53" s="182"/>
      <c r="B53" s="179"/>
      <c r="C53" s="81"/>
      <c r="D53" s="81"/>
      <c r="E53" s="81"/>
      <c r="F53" s="44"/>
      <c r="G53" s="44"/>
      <c r="H53" s="44"/>
      <c r="I53" s="81"/>
      <c r="J53" s="81"/>
      <c r="K53" s="81"/>
      <c r="L53" s="81"/>
      <c r="M53" s="198"/>
      <c r="N53" s="840"/>
      <c r="O53" s="840"/>
      <c r="P53" s="840"/>
      <c r="Q53" s="840"/>
      <c r="R53" s="840"/>
      <c r="S53" s="840"/>
    </row>
    <row r="54" spans="1:20" s="7" customFormat="1" ht="13">
      <c r="A54" s="181"/>
      <c r="B54" s="177" t="s">
        <v>613</v>
      </c>
      <c r="C54" s="79">
        <v>1370.2</v>
      </c>
      <c r="D54" s="79">
        <v>1382</v>
      </c>
      <c r="E54" s="79">
        <v>1574.2</v>
      </c>
      <c r="F54" s="43">
        <f>SUM(F55:F63)</f>
        <v>667.7</v>
      </c>
      <c r="G54" s="43">
        <f>SUM(G55:G63)</f>
        <v>624.6</v>
      </c>
      <c r="H54" s="43">
        <v>597.9</v>
      </c>
      <c r="I54" s="43">
        <v>1039.2</v>
      </c>
      <c r="J54" s="43">
        <v>1214.3</v>
      </c>
      <c r="K54" s="43">
        <v>1564.7</v>
      </c>
      <c r="L54" s="43">
        <v>1450.4</v>
      </c>
      <c r="M54" s="43">
        <v>1830.5</v>
      </c>
      <c r="N54" s="855">
        <v>3233.4</v>
      </c>
      <c r="O54" s="855">
        <v>4126.3999999999996</v>
      </c>
      <c r="P54" s="855">
        <v>4237.1000000000004</v>
      </c>
      <c r="Q54" s="855">
        <v>4456.2</v>
      </c>
      <c r="R54" s="855">
        <v>4744.8999999999996</v>
      </c>
      <c r="S54" s="855">
        <v>5012.6000000000004</v>
      </c>
    </row>
    <row r="55" spans="1:20">
      <c r="A55" s="182"/>
      <c r="B55" s="179" t="s">
        <v>587</v>
      </c>
      <c r="C55" s="81">
        <v>4</v>
      </c>
      <c r="D55" s="81">
        <v>275.60000000000002</v>
      </c>
      <c r="E55" s="81">
        <v>306.89999999999998</v>
      </c>
      <c r="F55" s="44">
        <v>298.2</v>
      </c>
      <c r="G55" s="44">
        <v>313.2</v>
      </c>
      <c r="H55" s="44">
        <v>292.39999999999998</v>
      </c>
      <c r="I55" s="81">
        <v>438.6</v>
      </c>
      <c r="J55" s="81">
        <v>706.7</v>
      </c>
      <c r="K55" s="81">
        <v>882.4</v>
      </c>
      <c r="L55" s="81">
        <v>921.5</v>
      </c>
      <c r="M55" s="81">
        <v>1101.0999999999999</v>
      </c>
      <c r="N55" s="860">
        <v>1710.6</v>
      </c>
      <c r="O55" s="860">
        <v>1898.7</v>
      </c>
      <c r="P55" s="860">
        <v>1992</v>
      </c>
      <c r="Q55" s="860">
        <v>2111.1</v>
      </c>
      <c r="R55" s="860">
        <v>2200.8000000000002</v>
      </c>
      <c r="S55" s="860">
        <v>2310.4</v>
      </c>
    </row>
    <row r="56" spans="1:20" ht="13">
      <c r="A56" s="182">
        <v>211</v>
      </c>
      <c r="B56" s="335" t="s">
        <v>588</v>
      </c>
      <c r="C56" s="81">
        <v>3.9</v>
      </c>
      <c r="D56" s="81">
        <v>251.90000000000003</v>
      </c>
      <c r="E56" s="81">
        <v>277</v>
      </c>
      <c r="F56" s="44"/>
      <c r="G56" s="44"/>
      <c r="H56" s="44"/>
      <c r="I56" s="83">
        <v>414.1</v>
      </c>
      <c r="J56" s="83">
        <v>656</v>
      </c>
      <c r="K56" s="83">
        <v>811.8</v>
      </c>
      <c r="L56" s="83">
        <v>852.7</v>
      </c>
      <c r="M56" s="83">
        <v>1019</v>
      </c>
      <c r="N56" s="862">
        <v>1682.2</v>
      </c>
      <c r="O56" s="862">
        <v>1842.1</v>
      </c>
      <c r="P56" s="862">
        <v>1932.1</v>
      </c>
      <c r="Q56" s="862">
        <v>2047.8</v>
      </c>
      <c r="R56" s="862">
        <v>2133.8000000000002</v>
      </c>
      <c r="S56" s="862">
        <v>2238</v>
      </c>
    </row>
    <row r="57" spans="1:20" ht="13">
      <c r="A57" s="182"/>
      <c r="B57" s="335" t="s">
        <v>589</v>
      </c>
      <c r="C57" s="81"/>
      <c r="D57" s="81"/>
      <c r="E57" s="81"/>
      <c r="F57" s="44"/>
      <c r="G57" s="44"/>
      <c r="H57" s="44"/>
      <c r="I57" s="81">
        <v>405.2</v>
      </c>
      <c r="J57" s="81">
        <v>639.29999999999995</v>
      </c>
      <c r="K57" s="81">
        <v>790.9</v>
      </c>
      <c r="L57" s="81">
        <v>826.8</v>
      </c>
      <c r="M57" s="81"/>
      <c r="N57" s="860">
        <v>1624.9</v>
      </c>
      <c r="O57" s="860">
        <v>1778.8</v>
      </c>
      <c r="P57" s="860">
        <v>1865.2</v>
      </c>
      <c r="Q57" s="860">
        <v>1976.9</v>
      </c>
      <c r="R57" s="860">
        <v>2058.8000000000002</v>
      </c>
      <c r="S57" s="860">
        <v>2157.1</v>
      </c>
    </row>
    <row r="58" spans="1:20" ht="13">
      <c r="A58" s="182"/>
      <c r="B58" s="335" t="s">
        <v>590</v>
      </c>
      <c r="C58" s="81"/>
      <c r="D58" s="81"/>
      <c r="E58" s="81"/>
      <c r="F58" s="44"/>
      <c r="G58" s="44"/>
      <c r="H58" s="44"/>
      <c r="I58" s="81">
        <v>8.9</v>
      </c>
      <c r="J58" s="81">
        <v>16.600000000000001</v>
      </c>
      <c r="K58" s="81">
        <v>20.9</v>
      </c>
      <c r="L58" s="81">
        <v>25.9</v>
      </c>
      <c r="M58" s="81"/>
      <c r="N58" s="860">
        <v>57.4</v>
      </c>
      <c r="O58" s="860">
        <v>63.3</v>
      </c>
      <c r="P58" s="860">
        <v>67</v>
      </c>
      <c r="Q58" s="860">
        <v>70.900000000000006</v>
      </c>
      <c r="R58" s="860">
        <v>75</v>
      </c>
      <c r="S58" s="860">
        <v>81</v>
      </c>
    </row>
    <row r="59" spans="1:20" ht="13">
      <c r="A59" s="182">
        <v>212</v>
      </c>
      <c r="B59" s="335" t="s">
        <v>591</v>
      </c>
      <c r="C59" s="81">
        <v>0.1</v>
      </c>
      <c r="D59" s="81">
        <v>23.7</v>
      </c>
      <c r="E59" s="81">
        <v>29.9</v>
      </c>
      <c r="F59" s="44"/>
      <c r="G59" s="44"/>
      <c r="H59" s="44"/>
      <c r="I59" s="81">
        <v>24.4</v>
      </c>
      <c r="J59" s="81">
        <v>50.8</v>
      </c>
      <c r="K59" s="81">
        <v>70.599999999999994</v>
      </c>
      <c r="L59" s="81">
        <v>68.900000000000006</v>
      </c>
      <c r="M59" s="81">
        <v>82.1</v>
      </c>
      <c r="N59" s="860">
        <v>28.4</v>
      </c>
      <c r="O59" s="860">
        <v>56.6</v>
      </c>
      <c r="P59" s="860">
        <v>59.8</v>
      </c>
      <c r="Q59" s="860">
        <v>63.3</v>
      </c>
      <c r="R59" s="860">
        <v>67.099999999999994</v>
      </c>
      <c r="S59" s="860">
        <v>72.400000000000006</v>
      </c>
    </row>
    <row r="60" spans="1:20">
      <c r="A60" s="182"/>
      <c r="B60" s="179" t="s">
        <v>592</v>
      </c>
      <c r="C60" s="81">
        <v>77.7</v>
      </c>
      <c r="D60" s="81">
        <v>203.7</v>
      </c>
      <c r="E60" s="81">
        <v>295.10000000000002</v>
      </c>
      <c r="F60" s="44">
        <v>185.5</v>
      </c>
      <c r="G60" s="44">
        <v>185</v>
      </c>
      <c r="H60" s="44">
        <v>137.30000000000001</v>
      </c>
      <c r="I60" s="81">
        <v>324.10000000000002</v>
      </c>
      <c r="J60" s="81">
        <v>300.7</v>
      </c>
      <c r="K60" s="81">
        <v>398.2</v>
      </c>
      <c r="L60" s="81">
        <v>312.60000000000002</v>
      </c>
      <c r="M60" s="81">
        <v>470.5</v>
      </c>
      <c r="N60" s="860">
        <v>684.5</v>
      </c>
      <c r="O60" s="860">
        <v>1256.5</v>
      </c>
      <c r="P60" s="860">
        <v>1264.5999999999999</v>
      </c>
      <c r="Q60" s="860">
        <v>1326.1</v>
      </c>
      <c r="R60" s="860">
        <v>1392.9</v>
      </c>
      <c r="S60" s="860">
        <v>1448.4</v>
      </c>
    </row>
    <row r="61" spans="1:20">
      <c r="A61" s="182"/>
      <c r="B61" s="179" t="s">
        <v>593</v>
      </c>
      <c r="C61" s="81">
        <v>479.5</v>
      </c>
      <c r="D61" s="81">
        <v>122.4</v>
      </c>
      <c r="E61" s="81">
        <v>28.6</v>
      </c>
      <c r="F61" s="44">
        <v>23.5</v>
      </c>
      <c r="G61" s="44">
        <v>18.2</v>
      </c>
      <c r="H61" s="44">
        <v>38.9</v>
      </c>
      <c r="I61" s="81">
        <v>46.6</v>
      </c>
      <c r="J61" s="81">
        <v>7.8</v>
      </c>
      <c r="K61" s="81">
        <v>8</v>
      </c>
      <c r="L61" s="81">
        <v>3.4</v>
      </c>
      <c r="M61" s="81">
        <v>45.3</v>
      </c>
      <c r="N61" s="860">
        <v>112.7</v>
      </c>
      <c r="O61" s="860">
        <v>174.9</v>
      </c>
      <c r="P61" s="860">
        <v>176</v>
      </c>
      <c r="Q61" s="860">
        <v>184.6</v>
      </c>
      <c r="R61" s="860">
        <v>193.9</v>
      </c>
      <c r="S61" s="860">
        <v>201.6</v>
      </c>
    </row>
    <row r="62" spans="1:20" s="6" customFormat="1" ht="13">
      <c r="A62" s="182"/>
      <c r="B62" s="179" t="s">
        <v>594</v>
      </c>
      <c r="C62" s="81">
        <v>13.5</v>
      </c>
      <c r="D62" s="81">
        <v>3.4</v>
      </c>
      <c r="E62" s="81">
        <v>67.8</v>
      </c>
      <c r="F62" s="44">
        <v>6.7</v>
      </c>
      <c r="G62" s="44">
        <v>8</v>
      </c>
      <c r="H62" s="44">
        <v>13.6</v>
      </c>
      <c r="I62" s="81">
        <v>17.2</v>
      </c>
      <c r="J62" s="81">
        <v>1.3</v>
      </c>
      <c r="K62" s="81">
        <v>1.8</v>
      </c>
      <c r="L62" s="81">
        <v>2.1</v>
      </c>
      <c r="M62" s="81">
        <v>35.4</v>
      </c>
      <c r="N62" s="860">
        <v>4.5</v>
      </c>
      <c r="O62" s="860">
        <v>7.5</v>
      </c>
      <c r="P62" s="860">
        <v>7.5</v>
      </c>
      <c r="Q62" s="860">
        <v>7.9</v>
      </c>
      <c r="R62" s="860">
        <v>8.3000000000000007</v>
      </c>
      <c r="S62" s="860">
        <v>8.6</v>
      </c>
    </row>
    <row r="63" spans="1:20" ht="12.65" customHeight="1">
      <c r="A63" s="182"/>
      <c r="B63" s="179" t="s">
        <v>595</v>
      </c>
      <c r="C63" s="81">
        <v>795.5</v>
      </c>
      <c r="D63" s="81">
        <v>777</v>
      </c>
      <c r="E63" s="81">
        <v>875.8</v>
      </c>
      <c r="F63" s="44">
        <v>153.80000000000001</v>
      </c>
      <c r="G63" s="59">
        <v>100.2</v>
      </c>
      <c r="H63" s="59">
        <v>115.8</v>
      </c>
      <c r="I63" s="81">
        <v>212.7</v>
      </c>
      <c r="J63" s="81">
        <v>197.8</v>
      </c>
      <c r="K63" s="81">
        <v>226.3</v>
      </c>
      <c r="L63" s="81">
        <v>210.78</v>
      </c>
      <c r="M63" s="81">
        <v>178.15</v>
      </c>
      <c r="N63" s="860">
        <f>N64</f>
        <v>652.5</v>
      </c>
      <c r="O63" s="860">
        <f t="shared" ref="O63:S63" si="2">O64</f>
        <v>728.6</v>
      </c>
      <c r="P63" s="860">
        <f t="shared" si="2"/>
        <v>733.3</v>
      </c>
      <c r="Q63" s="860">
        <f t="shared" si="2"/>
        <v>769</v>
      </c>
      <c r="R63" s="860">
        <f t="shared" si="2"/>
        <v>907.5</v>
      </c>
      <c r="S63" s="860">
        <f t="shared" si="2"/>
        <v>996.5</v>
      </c>
    </row>
    <row r="64" spans="1:20" ht="13">
      <c r="A64" s="182">
        <v>311</v>
      </c>
      <c r="B64" s="335" t="s">
        <v>614</v>
      </c>
      <c r="C64" s="81"/>
      <c r="D64" s="81"/>
      <c r="E64" s="81"/>
      <c r="F64" s="59"/>
      <c r="G64" s="59"/>
      <c r="H64" s="59"/>
      <c r="I64" s="81"/>
      <c r="J64" s="81">
        <v>197.8</v>
      </c>
      <c r="K64" s="81">
        <v>226.3</v>
      </c>
      <c r="L64" s="81">
        <v>210.8</v>
      </c>
      <c r="M64" s="81">
        <v>178.2</v>
      </c>
      <c r="N64" s="863">
        <v>652.5</v>
      </c>
      <c r="O64" s="863">
        <v>728.6</v>
      </c>
      <c r="P64" s="863">
        <v>733.3</v>
      </c>
      <c r="Q64" s="863">
        <v>769</v>
      </c>
      <c r="R64" s="863">
        <v>907.5</v>
      </c>
      <c r="S64" s="863">
        <v>996.5</v>
      </c>
    </row>
    <row r="65" spans="1:20" ht="13">
      <c r="A65" s="182"/>
      <c r="B65" s="335" t="s">
        <v>598</v>
      </c>
      <c r="C65" s="81"/>
      <c r="D65" s="81"/>
      <c r="E65" s="81"/>
      <c r="F65" s="59"/>
      <c r="G65" s="59"/>
      <c r="H65" s="59"/>
      <c r="I65" s="81"/>
      <c r="J65" s="81">
        <v>0</v>
      </c>
      <c r="K65" s="81">
        <v>0</v>
      </c>
      <c r="L65" s="81">
        <v>0</v>
      </c>
      <c r="M65" s="81"/>
      <c r="N65" s="860">
        <v>2.8</v>
      </c>
      <c r="O65" s="860">
        <v>3</v>
      </c>
      <c r="P65" s="860">
        <v>3</v>
      </c>
      <c r="Q65" s="860">
        <v>3.2</v>
      </c>
      <c r="R65" s="860">
        <v>3.3</v>
      </c>
      <c r="S65" s="860">
        <v>3.5</v>
      </c>
    </row>
    <row r="66" spans="1:20" ht="13">
      <c r="A66" s="182"/>
      <c r="B66" s="335" t="s">
        <v>599</v>
      </c>
      <c r="C66" s="81"/>
      <c r="D66" s="81"/>
      <c r="E66" s="81"/>
      <c r="F66" s="59"/>
      <c r="G66" s="59"/>
      <c r="H66" s="59"/>
      <c r="I66" s="81"/>
      <c r="J66" s="81">
        <v>0</v>
      </c>
      <c r="K66" s="81">
        <v>0</v>
      </c>
      <c r="L66" s="81">
        <v>0</v>
      </c>
      <c r="M66" s="81"/>
      <c r="N66" s="860">
        <v>45.1</v>
      </c>
      <c r="O66" s="860">
        <v>0.3</v>
      </c>
      <c r="P66" s="860">
        <v>0.3</v>
      </c>
      <c r="Q66" s="860">
        <v>0.3</v>
      </c>
      <c r="R66" s="860">
        <v>0.3</v>
      </c>
      <c r="S66" s="860">
        <v>0.4</v>
      </c>
    </row>
    <row r="67" spans="1:20" ht="13">
      <c r="A67" s="182"/>
      <c r="B67" s="335" t="s">
        <v>615</v>
      </c>
      <c r="C67" s="81"/>
      <c r="D67" s="81"/>
      <c r="E67" s="81"/>
      <c r="F67" s="59"/>
      <c r="G67" s="59"/>
      <c r="H67" s="59"/>
      <c r="I67" s="81"/>
      <c r="J67" s="81">
        <v>0</v>
      </c>
      <c r="K67" s="81">
        <v>0</v>
      </c>
      <c r="L67" s="81">
        <v>0</v>
      </c>
      <c r="M67" s="81"/>
      <c r="N67" s="860">
        <v>0.3</v>
      </c>
      <c r="O67" s="860">
        <v>67.400000000000006</v>
      </c>
      <c r="P67" s="860">
        <v>67.8</v>
      </c>
      <c r="Q67" s="860">
        <v>71.099999999999994</v>
      </c>
      <c r="R67" s="860">
        <v>74.7</v>
      </c>
      <c r="S67" s="860">
        <v>77.7</v>
      </c>
    </row>
    <row r="68" spans="1:20" ht="13">
      <c r="A68" s="182"/>
      <c r="B68" s="335" t="s">
        <v>600</v>
      </c>
      <c r="C68" s="81"/>
      <c r="D68" s="81"/>
      <c r="E68" s="81"/>
      <c r="F68" s="44"/>
      <c r="G68" s="59"/>
      <c r="H68" s="59"/>
      <c r="I68" s="81"/>
      <c r="J68" s="81">
        <v>183.8</v>
      </c>
      <c r="K68" s="81">
        <v>211.3</v>
      </c>
      <c r="L68" s="81">
        <v>195.7</v>
      </c>
      <c r="M68" s="81">
        <v>160.80000000000001</v>
      </c>
      <c r="N68" s="860">
        <v>576.4</v>
      </c>
      <c r="O68" s="860">
        <v>585.9</v>
      </c>
      <c r="P68" s="860">
        <v>589.70000000000005</v>
      </c>
      <c r="Q68" s="860">
        <v>618.4</v>
      </c>
      <c r="R68" s="860">
        <v>749.3</v>
      </c>
      <c r="S68" s="860">
        <v>832</v>
      </c>
    </row>
    <row r="69" spans="1:20" ht="13">
      <c r="A69" s="182"/>
      <c r="B69" s="335" t="s">
        <v>602</v>
      </c>
      <c r="C69" s="81"/>
      <c r="D69" s="81"/>
      <c r="E69" s="81"/>
      <c r="F69" s="44"/>
      <c r="G69" s="59"/>
      <c r="H69" s="59"/>
      <c r="I69" s="81"/>
      <c r="J69" s="81">
        <v>12.4</v>
      </c>
      <c r="K69" s="81">
        <v>12.9</v>
      </c>
      <c r="L69" s="81">
        <v>14.6</v>
      </c>
      <c r="M69" s="81">
        <v>14</v>
      </c>
      <c r="N69" s="860">
        <v>15.2</v>
      </c>
      <c r="O69" s="860">
        <v>39.1</v>
      </c>
      <c r="P69" s="860">
        <v>39.299999999999997</v>
      </c>
      <c r="Q69" s="860">
        <v>41.3</v>
      </c>
      <c r="R69" s="860">
        <v>43.3</v>
      </c>
      <c r="S69" s="860">
        <v>45.1</v>
      </c>
    </row>
    <row r="70" spans="1:20" ht="13">
      <c r="A70" s="182"/>
      <c r="B70" s="335" t="s">
        <v>603</v>
      </c>
      <c r="C70" s="81"/>
      <c r="D70" s="81"/>
      <c r="E70" s="81"/>
      <c r="F70" s="59"/>
      <c r="G70" s="59"/>
      <c r="H70" s="59"/>
      <c r="I70" s="81"/>
      <c r="J70" s="81">
        <v>0</v>
      </c>
      <c r="K70" s="81">
        <v>0</v>
      </c>
      <c r="L70" s="81">
        <v>0</v>
      </c>
      <c r="M70" s="81"/>
      <c r="N70" s="860">
        <v>6.2</v>
      </c>
      <c r="O70" s="860">
        <v>18</v>
      </c>
      <c r="P70" s="860">
        <v>18.100000000000001</v>
      </c>
      <c r="Q70" s="860">
        <v>19</v>
      </c>
      <c r="R70" s="860">
        <v>19.899999999999999</v>
      </c>
      <c r="S70" s="860">
        <v>20.7</v>
      </c>
    </row>
    <row r="71" spans="1:20" ht="13">
      <c r="A71" s="182"/>
      <c r="B71" s="335" t="s">
        <v>604</v>
      </c>
      <c r="C71" s="81"/>
      <c r="D71" s="81"/>
      <c r="E71" s="81"/>
      <c r="F71" s="59"/>
      <c r="G71" s="59"/>
      <c r="H71" s="59"/>
      <c r="I71" s="81"/>
      <c r="J71" s="81">
        <v>1.5</v>
      </c>
      <c r="K71" s="81">
        <v>1.8</v>
      </c>
      <c r="L71" s="81">
        <v>0.3</v>
      </c>
      <c r="M71" s="81">
        <v>3.4</v>
      </c>
      <c r="N71" s="860">
        <v>2.7</v>
      </c>
      <c r="O71" s="860">
        <v>7.8</v>
      </c>
      <c r="P71" s="860">
        <v>7.9</v>
      </c>
      <c r="Q71" s="860">
        <v>8.1999999999999993</v>
      </c>
      <c r="R71" s="860">
        <v>8.6999999999999993</v>
      </c>
      <c r="S71" s="860">
        <v>9</v>
      </c>
    </row>
    <row r="72" spans="1:20" ht="13">
      <c r="A72" s="182"/>
      <c r="B72" s="335" t="s">
        <v>601</v>
      </c>
      <c r="C72" s="81"/>
      <c r="D72" s="81"/>
      <c r="E72" s="81"/>
      <c r="F72" s="44"/>
      <c r="G72" s="59"/>
      <c r="H72" s="59"/>
      <c r="I72" s="83"/>
      <c r="J72" s="83">
        <v>0.1</v>
      </c>
      <c r="K72" s="83">
        <v>0.3</v>
      </c>
      <c r="L72" s="83">
        <v>0.2</v>
      </c>
      <c r="M72" s="83"/>
      <c r="N72" s="862">
        <v>3.7</v>
      </c>
      <c r="O72" s="862">
        <v>7.1</v>
      </c>
      <c r="P72" s="862">
        <v>7.2</v>
      </c>
      <c r="Q72" s="862">
        <v>7.5</v>
      </c>
      <c r="R72" s="862">
        <v>7.9</v>
      </c>
      <c r="S72" s="862">
        <v>8.1999999999999993</v>
      </c>
    </row>
    <row r="73" spans="1:20">
      <c r="A73" s="182"/>
      <c r="B73" s="179" t="s">
        <v>926</v>
      </c>
      <c r="C73" s="81"/>
      <c r="D73" s="81"/>
      <c r="E73" s="81"/>
      <c r="F73" s="59"/>
      <c r="G73" s="59"/>
      <c r="H73" s="59"/>
      <c r="I73" s="81"/>
      <c r="J73" s="81"/>
      <c r="K73" s="81"/>
      <c r="L73" s="81"/>
      <c r="M73" s="81"/>
      <c r="N73" s="860">
        <v>68.599999999999994</v>
      </c>
      <c r="O73" s="860">
        <v>60.3</v>
      </c>
      <c r="P73" s="860">
        <v>63.8</v>
      </c>
      <c r="Q73" s="860">
        <v>57.5</v>
      </c>
      <c r="R73" s="860">
        <v>41.5</v>
      </c>
      <c r="S73" s="860">
        <v>47.1</v>
      </c>
    </row>
    <row r="74" spans="1:20" ht="12.65" customHeight="1">
      <c r="A74" s="182"/>
      <c r="B74" s="179"/>
      <c r="C74" s="81"/>
      <c r="D74" s="81"/>
      <c r="E74" s="81"/>
      <c r="F74" s="44"/>
      <c r="G74" s="59"/>
      <c r="H74" s="59"/>
      <c r="I74" s="81"/>
      <c r="J74" s="81"/>
      <c r="K74" s="81"/>
      <c r="L74" s="81"/>
      <c r="M74" s="81"/>
      <c r="N74" s="840"/>
      <c r="O74" s="840"/>
      <c r="P74" s="840"/>
      <c r="Q74" s="840"/>
      <c r="R74" s="840"/>
      <c r="S74" s="840"/>
    </row>
    <row r="75" spans="1:20" s="20" customFormat="1" ht="13.5" customHeight="1">
      <c r="A75" s="181"/>
      <c r="B75" s="177" t="s">
        <v>616</v>
      </c>
      <c r="C75" s="87">
        <v>452.3</v>
      </c>
      <c r="D75" s="87">
        <v>521.1</v>
      </c>
      <c r="E75" s="87">
        <v>933.1</v>
      </c>
      <c r="F75" s="43">
        <f>SUM(F76:F77)</f>
        <v>1074.7</v>
      </c>
      <c r="G75" s="43">
        <f t="shared" ref="G75" si="3">SUM(G76:G77)</f>
        <v>1264.3</v>
      </c>
      <c r="H75" s="43">
        <v>1633.9</v>
      </c>
      <c r="I75" s="43">
        <v>1934.7</v>
      </c>
      <c r="J75" s="43">
        <v>2147.1999999999998</v>
      </c>
      <c r="K75" s="43">
        <v>2165.1</v>
      </c>
      <c r="L75" s="43">
        <v>2254.6999999999998</v>
      </c>
      <c r="M75" s="43">
        <v>2578.6999999999998</v>
      </c>
      <c r="N75" s="855">
        <v>2784</v>
      </c>
      <c r="O75" s="855">
        <v>3050.8</v>
      </c>
      <c r="P75" s="855">
        <v>3293.4</v>
      </c>
      <c r="Q75" s="855">
        <v>3454.2</v>
      </c>
      <c r="R75" s="855">
        <v>3356.2</v>
      </c>
      <c r="S75" s="855">
        <v>3184.2</v>
      </c>
    </row>
    <row r="76" spans="1:20">
      <c r="A76" s="182"/>
      <c r="B76" s="179" t="s">
        <v>592</v>
      </c>
      <c r="C76" s="81"/>
      <c r="D76" s="81"/>
      <c r="E76" s="81"/>
      <c r="F76" s="44">
        <v>4.8</v>
      </c>
      <c r="G76" s="44">
        <v>16.2</v>
      </c>
      <c r="H76" s="44">
        <v>109</v>
      </c>
      <c r="I76" s="81">
        <v>81.400000000000006</v>
      </c>
      <c r="J76" s="81">
        <v>18.100000000000001</v>
      </c>
      <c r="K76" s="81">
        <v>5.0999999999999996</v>
      </c>
      <c r="L76" s="81">
        <v>5.6</v>
      </c>
      <c r="M76" s="81">
        <v>6.2</v>
      </c>
      <c r="N76" s="860">
        <v>14.9</v>
      </c>
      <c r="O76" s="860">
        <v>82</v>
      </c>
      <c r="P76" s="860">
        <v>74.2</v>
      </c>
      <c r="Q76" s="860">
        <v>70.900000000000006</v>
      </c>
      <c r="R76" s="860">
        <v>69.099999999999994</v>
      </c>
      <c r="S76" s="860">
        <v>66.099999999999994</v>
      </c>
    </row>
    <row r="77" spans="1:20">
      <c r="A77" s="182"/>
      <c r="B77" s="179" t="s">
        <v>617</v>
      </c>
      <c r="C77" s="81">
        <v>452.3</v>
      </c>
      <c r="D77" s="81">
        <v>521.1</v>
      </c>
      <c r="E77" s="81">
        <v>933.1</v>
      </c>
      <c r="F77" s="44">
        <v>1069.9000000000001</v>
      </c>
      <c r="G77" s="44">
        <v>1248.0999999999999</v>
      </c>
      <c r="H77" s="44">
        <v>1524.9</v>
      </c>
      <c r="I77" s="81">
        <v>1853.3</v>
      </c>
      <c r="J77" s="81">
        <v>2129.1</v>
      </c>
      <c r="K77" s="81">
        <v>2160</v>
      </c>
      <c r="L77" s="81">
        <v>2249.1</v>
      </c>
      <c r="M77" s="81">
        <v>2572.5</v>
      </c>
      <c r="N77" s="860">
        <v>2769.1</v>
      </c>
      <c r="O77" s="860">
        <v>2968.8</v>
      </c>
      <c r="P77" s="860">
        <v>3219.2</v>
      </c>
      <c r="Q77" s="860">
        <v>3383.3</v>
      </c>
      <c r="R77" s="860">
        <v>3287.1</v>
      </c>
      <c r="S77" s="860">
        <v>3118.2</v>
      </c>
    </row>
    <row r="78" spans="1:20" ht="13">
      <c r="A78" s="182"/>
      <c r="B78" s="179" t="s">
        <v>618</v>
      </c>
      <c r="C78" s="81">
        <v>38.1</v>
      </c>
      <c r="D78" s="81">
        <v>42.3</v>
      </c>
      <c r="E78" s="81">
        <v>92.7</v>
      </c>
      <c r="F78" s="44">
        <v>83.8</v>
      </c>
      <c r="G78" s="44">
        <v>1171.0999999999999</v>
      </c>
      <c r="H78" s="44">
        <v>168.9</v>
      </c>
      <c r="I78" s="81">
        <v>210.5</v>
      </c>
      <c r="J78" s="81">
        <v>449</v>
      </c>
      <c r="K78" s="81">
        <v>468.1</v>
      </c>
      <c r="L78" s="81">
        <v>328.2</v>
      </c>
      <c r="M78" s="81">
        <v>427.6</v>
      </c>
      <c r="N78" s="860">
        <v>841.1</v>
      </c>
      <c r="O78" s="860">
        <v>998.4</v>
      </c>
      <c r="P78" s="860">
        <v>1120.4000000000001</v>
      </c>
      <c r="Q78" s="860">
        <v>1200.5</v>
      </c>
      <c r="R78" s="860">
        <v>1261.7</v>
      </c>
      <c r="S78" s="860">
        <v>1139.9000000000001</v>
      </c>
    </row>
    <row r="79" spans="1:20" ht="13">
      <c r="A79" s="182"/>
      <c r="B79" s="335" t="s">
        <v>619</v>
      </c>
      <c r="C79" s="81">
        <v>414.2</v>
      </c>
      <c r="D79" s="81">
        <v>478.9</v>
      </c>
      <c r="E79" s="81">
        <v>840.4</v>
      </c>
      <c r="F79" s="44">
        <v>986.1</v>
      </c>
      <c r="G79" s="44">
        <v>77</v>
      </c>
      <c r="H79" s="44">
        <v>1356</v>
      </c>
      <c r="I79" s="81">
        <v>1642.8</v>
      </c>
      <c r="J79" s="81">
        <v>1680.1</v>
      </c>
      <c r="K79" s="81">
        <v>1691.9</v>
      </c>
      <c r="L79" s="81">
        <v>1920.9</v>
      </c>
      <c r="M79" s="81">
        <v>2144.9</v>
      </c>
      <c r="N79" s="860">
        <v>1928</v>
      </c>
      <c r="O79" s="860">
        <v>1970.4</v>
      </c>
      <c r="P79" s="860">
        <v>2098.8000000000002</v>
      </c>
      <c r="Q79" s="860">
        <v>2182.8000000000002</v>
      </c>
      <c r="R79" s="860">
        <v>2025.4</v>
      </c>
      <c r="S79" s="860">
        <v>1978.3</v>
      </c>
    </row>
    <row r="80" spans="1:20">
      <c r="A80" s="182"/>
      <c r="B80" s="179"/>
      <c r="C80" s="81"/>
      <c r="D80" s="81"/>
      <c r="E80" s="81"/>
      <c r="F80" s="44"/>
      <c r="G80" s="44"/>
      <c r="H80" s="44"/>
      <c r="I80" s="81"/>
      <c r="J80" s="81"/>
      <c r="K80" s="81"/>
      <c r="L80" s="81"/>
      <c r="M80" s="81"/>
      <c r="N80" s="840"/>
      <c r="O80" s="840"/>
      <c r="P80" s="840"/>
      <c r="Q80" s="840"/>
      <c r="R80" s="840"/>
      <c r="S80" s="840"/>
      <c r="T80" s="769"/>
    </row>
    <row r="81" spans="1:19" s="20" customFormat="1" ht="13">
      <c r="A81" s="181"/>
      <c r="B81" s="177" t="s">
        <v>620</v>
      </c>
      <c r="C81" s="79"/>
      <c r="D81" s="79"/>
      <c r="E81" s="79"/>
      <c r="F81" s="43">
        <f>SUM(F82:F84)</f>
        <v>799.40000000000009</v>
      </c>
      <c r="G81" s="43">
        <f>SUM(G82:G84)</f>
        <v>1357.9</v>
      </c>
      <c r="H81" s="43">
        <v>1439.9</v>
      </c>
      <c r="I81" s="43">
        <v>1835.7</v>
      </c>
      <c r="J81" s="43">
        <v>1775.7</v>
      </c>
      <c r="K81" s="43">
        <v>1424.9</v>
      </c>
      <c r="L81" s="43">
        <v>1862.4</v>
      </c>
      <c r="M81" s="43">
        <v>1472.1</v>
      </c>
      <c r="N81" s="855">
        <v>2024.9</v>
      </c>
      <c r="O81" s="855">
        <v>2204.9</v>
      </c>
      <c r="P81" s="855">
        <v>2255.1999999999998</v>
      </c>
      <c r="Q81" s="855">
        <v>2305.1999999999998</v>
      </c>
      <c r="R81" s="855">
        <v>2355.1999999999998</v>
      </c>
      <c r="S81" s="855">
        <v>2405.1999999999998</v>
      </c>
    </row>
    <row r="82" spans="1:19" ht="13">
      <c r="A82" s="182"/>
      <c r="B82" s="179" t="s">
        <v>541</v>
      </c>
      <c r="C82" s="596"/>
      <c r="D82" s="596"/>
      <c r="E82" s="596"/>
      <c r="F82" s="44">
        <v>574.6</v>
      </c>
      <c r="G82" s="44">
        <v>1125.7</v>
      </c>
      <c r="H82" s="44">
        <v>882.6</v>
      </c>
      <c r="I82" s="81">
        <v>1030</v>
      </c>
      <c r="J82" s="81">
        <v>696.9</v>
      </c>
      <c r="K82" s="81">
        <v>482.5</v>
      </c>
      <c r="L82" s="81">
        <v>630.6</v>
      </c>
      <c r="M82" s="81">
        <v>498.4</v>
      </c>
      <c r="N82" s="860">
        <v>685.6</v>
      </c>
      <c r="O82" s="860">
        <v>754.4</v>
      </c>
      <c r="P82" s="860">
        <v>771.7</v>
      </c>
      <c r="Q82" s="860">
        <v>788.8</v>
      </c>
      <c r="R82" s="860">
        <v>805.9</v>
      </c>
      <c r="S82" s="860">
        <v>823</v>
      </c>
    </row>
    <row r="83" spans="1:19" ht="13">
      <c r="A83" s="182"/>
      <c r="B83" s="179" t="s">
        <v>545</v>
      </c>
      <c r="C83" s="596"/>
      <c r="D83" s="596"/>
      <c r="E83" s="596"/>
      <c r="F83" s="44">
        <v>21.6</v>
      </c>
      <c r="G83" s="44">
        <v>11.8</v>
      </c>
      <c r="H83" s="44">
        <v>40.299999999999997</v>
      </c>
      <c r="I83" s="81">
        <v>93.2</v>
      </c>
      <c r="J83" s="81"/>
      <c r="K83" s="81"/>
      <c r="L83" s="81"/>
      <c r="M83" s="81"/>
      <c r="N83" s="860"/>
      <c r="O83" s="860"/>
      <c r="P83" s="860"/>
      <c r="Q83" s="860"/>
      <c r="R83" s="860"/>
      <c r="S83" s="860"/>
    </row>
    <row r="84" spans="1:19" ht="13">
      <c r="A84" s="182"/>
      <c r="B84" s="179" t="s">
        <v>621</v>
      </c>
      <c r="C84" s="596"/>
      <c r="D84" s="596"/>
      <c r="E84" s="596"/>
      <c r="F84" s="44">
        <v>203.2</v>
      </c>
      <c r="G84" s="44">
        <v>220.4</v>
      </c>
      <c r="H84" s="44">
        <v>517</v>
      </c>
      <c r="I84" s="81">
        <v>712.5</v>
      </c>
      <c r="J84" s="81">
        <v>1078.8</v>
      </c>
      <c r="K84" s="81">
        <v>942.4</v>
      </c>
      <c r="L84" s="81">
        <v>1231.8</v>
      </c>
      <c r="M84" s="81">
        <v>973.7</v>
      </c>
      <c r="N84" s="860">
        <v>1339.3</v>
      </c>
      <c r="O84" s="860">
        <v>1450.6</v>
      </c>
      <c r="P84" s="860">
        <v>1483.5</v>
      </c>
      <c r="Q84" s="860">
        <v>1516.4</v>
      </c>
      <c r="R84" s="860">
        <v>1549.3</v>
      </c>
      <c r="S84" s="860">
        <v>1582.2</v>
      </c>
    </row>
    <row r="85" spans="1:19" ht="13">
      <c r="A85" s="182"/>
      <c r="B85" s="335" t="s">
        <v>600</v>
      </c>
      <c r="C85" s="596"/>
      <c r="D85" s="596"/>
      <c r="E85" s="596"/>
      <c r="F85" s="44"/>
      <c r="G85" s="44"/>
      <c r="H85" s="44"/>
      <c r="I85" s="81"/>
      <c r="J85" s="81"/>
      <c r="K85" s="81"/>
      <c r="L85" s="81">
        <v>426</v>
      </c>
      <c r="M85" s="81">
        <v>336.7</v>
      </c>
      <c r="N85" s="860">
        <v>463.2</v>
      </c>
      <c r="O85" s="860">
        <v>501.6</v>
      </c>
      <c r="P85" s="860">
        <v>513</v>
      </c>
      <c r="Q85" s="860">
        <v>524.4</v>
      </c>
      <c r="R85" s="860">
        <v>535.70000000000005</v>
      </c>
      <c r="S85" s="860">
        <v>547.1</v>
      </c>
    </row>
    <row r="86" spans="1:19" ht="13">
      <c r="A86" s="182"/>
      <c r="B86" s="335" t="s">
        <v>927</v>
      </c>
      <c r="C86" s="596"/>
      <c r="D86" s="596"/>
      <c r="E86" s="596"/>
      <c r="F86" s="44"/>
      <c r="G86" s="44"/>
      <c r="H86" s="44"/>
      <c r="I86" s="81"/>
      <c r="J86" s="81"/>
      <c r="K86" s="81"/>
      <c r="L86" s="81">
        <v>805.8</v>
      </c>
      <c r="M86" s="81">
        <v>636.9</v>
      </c>
      <c r="N86" s="860">
        <v>876.1</v>
      </c>
      <c r="O86" s="860">
        <v>949</v>
      </c>
      <c r="P86" s="860">
        <v>970.5</v>
      </c>
      <c r="Q86" s="860">
        <v>992</v>
      </c>
      <c r="R86" s="860">
        <v>1013.6</v>
      </c>
      <c r="S86" s="860">
        <v>1035.0999999999999</v>
      </c>
    </row>
    <row r="87" spans="1:19">
      <c r="A87" s="182"/>
      <c r="B87" s="179"/>
      <c r="C87" s="81"/>
      <c r="D87" s="81"/>
      <c r="E87" s="81"/>
      <c r="F87" s="44"/>
      <c r="G87" s="44"/>
      <c r="H87" s="44"/>
      <c r="I87" s="81"/>
      <c r="J87" s="81"/>
      <c r="K87" s="81"/>
      <c r="L87" s="81"/>
      <c r="M87" s="81"/>
      <c r="N87" s="860"/>
      <c r="O87" s="860"/>
      <c r="P87" s="860"/>
      <c r="Q87" s="860"/>
      <c r="R87" s="860"/>
      <c r="S87" s="860"/>
    </row>
    <row r="88" spans="1:19" s="7" customFormat="1" ht="13">
      <c r="A88" s="181"/>
      <c r="B88" s="177" t="s">
        <v>622</v>
      </c>
      <c r="C88" s="79"/>
      <c r="D88" s="79"/>
      <c r="E88" s="79"/>
      <c r="F88" s="43">
        <f>SUM(F89:F90)</f>
        <v>707.3</v>
      </c>
      <c r="G88" s="43">
        <f>SUM(G89:G90)</f>
        <v>712</v>
      </c>
      <c r="H88" s="43">
        <v>576.1</v>
      </c>
      <c r="I88" s="43">
        <v>791.6</v>
      </c>
      <c r="J88" s="43">
        <v>1311.7</v>
      </c>
      <c r="K88" s="43">
        <v>1567.8</v>
      </c>
      <c r="L88" s="43">
        <v>1493.5</v>
      </c>
      <c r="M88" s="43">
        <v>1447.5</v>
      </c>
      <c r="N88" s="855">
        <v>1156</v>
      </c>
      <c r="O88" s="855">
        <v>1213.8</v>
      </c>
      <c r="P88" s="855">
        <v>1274.5</v>
      </c>
      <c r="Q88" s="855">
        <v>1438.2</v>
      </c>
      <c r="R88" s="855">
        <v>1510.1</v>
      </c>
      <c r="S88" s="855">
        <v>1585.6</v>
      </c>
    </row>
    <row r="89" spans="1:19" s="6" customFormat="1" ht="13">
      <c r="A89" s="182"/>
      <c r="B89" s="179" t="s">
        <v>541</v>
      </c>
      <c r="C89" s="596"/>
      <c r="D89" s="596"/>
      <c r="E89" s="596"/>
      <c r="F89" s="44">
        <v>71.3</v>
      </c>
      <c r="G89" s="582">
        <v>195</v>
      </c>
      <c r="H89" s="582">
        <v>48.6</v>
      </c>
      <c r="I89" s="81">
        <v>107.6</v>
      </c>
      <c r="J89" s="81">
        <v>123.2</v>
      </c>
      <c r="K89" s="81">
        <v>102.8</v>
      </c>
      <c r="L89" s="81">
        <v>114.1</v>
      </c>
      <c r="M89" s="81">
        <v>110.6</v>
      </c>
      <c r="N89" s="860">
        <v>88.3</v>
      </c>
      <c r="O89" s="860">
        <v>92.7</v>
      </c>
      <c r="P89" s="860">
        <v>97.4</v>
      </c>
      <c r="Q89" s="860">
        <v>109.9</v>
      </c>
      <c r="R89" s="860">
        <v>115.4</v>
      </c>
      <c r="S89" s="860">
        <v>121.1</v>
      </c>
    </row>
    <row r="90" spans="1:19" s="6" customFormat="1" ht="13">
      <c r="A90" s="182"/>
      <c r="B90" s="179" t="s">
        <v>621</v>
      </c>
      <c r="C90" s="596"/>
      <c r="D90" s="596"/>
      <c r="E90" s="596"/>
      <c r="F90" s="44">
        <v>636</v>
      </c>
      <c r="G90" s="44">
        <v>517</v>
      </c>
      <c r="H90" s="44">
        <v>489.3</v>
      </c>
      <c r="I90" s="81">
        <v>684</v>
      </c>
      <c r="J90" s="81">
        <v>1188.5999999999999</v>
      </c>
      <c r="K90" s="81">
        <v>1465</v>
      </c>
      <c r="L90" s="81">
        <v>1379.4</v>
      </c>
      <c r="M90" s="81">
        <v>1336.9</v>
      </c>
      <c r="N90" s="860">
        <v>1067.7</v>
      </c>
      <c r="O90" s="860">
        <v>1121.0999999999999</v>
      </c>
      <c r="P90" s="860">
        <v>1177.0999999999999</v>
      </c>
      <c r="Q90" s="860">
        <v>1328.3</v>
      </c>
      <c r="R90" s="860">
        <v>1394.8</v>
      </c>
      <c r="S90" s="860">
        <v>1464.5</v>
      </c>
    </row>
    <row r="91" spans="1:19" s="6" customFormat="1" ht="13">
      <c r="A91" s="182"/>
      <c r="B91" s="179" t="s">
        <v>928</v>
      </c>
      <c r="C91" s="596"/>
      <c r="D91" s="596"/>
      <c r="E91" s="596"/>
      <c r="F91" s="44"/>
      <c r="G91" s="44"/>
      <c r="H91" s="44"/>
      <c r="I91" s="81"/>
      <c r="J91" s="81"/>
      <c r="K91" s="81"/>
      <c r="L91" s="81">
        <v>1379.4</v>
      </c>
      <c r="M91" s="81">
        <v>1336.9</v>
      </c>
      <c r="N91" s="860">
        <v>1067.7</v>
      </c>
      <c r="O91" s="860">
        <v>1121.0999999999999</v>
      </c>
      <c r="P91" s="860">
        <v>1177.0999999999999</v>
      </c>
      <c r="Q91" s="860">
        <v>1328.3</v>
      </c>
      <c r="R91" s="860">
        <v>1394.8</v>
      </c>
      <c r="S91" s="860">
        <v>1464.5</v>
      </c>
    </row>
    <row r="92" spans="1:19" s="6" customFormat="1" ht="13">
      <c r="A92" s="182"/>
      <c r="B92" s="335" t="s">
        <v>598</v>
      </c>
      <c r="C92" s="596"/>
      <c r="D92" s="596"/>
      <c r="E92" s="596"/>
      <c r="F92" s="44"/>
      <c r="G92" s="44"/>
      <c r="H92" s="44"/>
      <c r="I92" s="81"/>
      <c r="J92" s="81"/>
      <c r="K92" s="81"/>
      <c r="L92" s="81">
        <v>989.1</v>
      </c>
      <c r="M92" s="81">
        <v>958.6</v>
      </c>
      <c r="N92" s="860">
        <v>765.6</v>
      </c>
      <c r="O92" s="860">
        <v>803.9</v>
      </c>
      <c r="P92" s="860">
        <v>844.1</v>
      </c>
      <c r="Q92" s="860">
        <v>952.5</v>
      </c>
      <c r="R92" s="860">
        <v>1000.1</v>
      </c>
      <c r="S92" s="860">
        <v>1050.0999999999999</v>
      </c>
    </row>
    <row r="93" spans="1:19" s="6" customFormat="1" ht="13">
      <c r="A93" s="182"/>
      <c r="B93" s="335" t="s">
        <v>600</v>
      </c>
      <c r="C93" s="596"/>
      <c r="D93" s="596"/>
      <c r="E93" s="596"/>
      <c r="F93" s="44"/>
      <c r="G93" s="44"/>
      <c r="H93" s="44"/>
      <c r="I93" s="81"/>
      <c r="J93" s="81"/>
      <c r="K93" s="81"/>
      <c r="L93" s="81">
        <v>298.2</v>
      </c>
      <c r="M93" s="81">
        <v>289</v>
      </c>
      <c r="N93" s="860">
        <v>230.8</v>
      </c>
      <c r="O93" s="860">
        <v>242.3</v>
      </c>
      <c r="P93" s="860">
        <v>254.4</v>
      </c>
      <c r="Q93" s="860">
        <v>287.10000000000002</v>
      </c>
      <c r="R93" s="860">
        <v>301.5</v>
      </c>
      <c r="S93" s="860">
        <v>316.60000000000002</v>
      </c>
    </row>
    <row r="94" spans="1:19" s="6" customFormat="1" ht="13">
      <c r="A94" s="182"/>
      <c r="B94" s="335" t="s">
        <v>929</v>
      </c>
      <c r="C94" s="596"/>
      <c r="D94" s="596"/>
      <c r="E94" s="596"/>
      <c r="F94" s="44"/>
      <c r="G94" s="44"/>
      <c r="H94" s="44"/>
      <c r="I94" s="81"/>
      <c r="J94" s="81"/>
      <c r="K94" s="81"/>
      <c r="L94" s="81">
        <v>49.5</v>
      </c>
      <c r="M94" s="81">
        <v>48</v>
      </c>
      <c r="N94" s="860">
        <v>38.299999999999997</v>
      </c>
      <c r="O94" s="860">
        <v>40.299999999999997</v>
      </c>
      <c r="P94" s="860">
        <v>42.3</v>
      </c>
      <c r="Q94" s="860">
        <v>47.7</v>
      </c>
      <c r="R94" s="860">
        <v>50.1</v>
      </c>
      <c r="S94" s="860">
        <v>52.6</v>
      </c>
    </row>
    <row r="95" spans="1:19" s="6" customFormat="1" ht="13">
      <c r="A95" s="182"/>
      <c r="B95" s="335" t="s">
        <v>602</v>
      </c>
      <c r="C95" s="596"/>
      <c r="D95" s="596"/>
      <c r="E95" s="596"/>
      <c r="F95" s="44"/>
      <c r="G95" s="44"/>
      <c r="H95" s="44"/>
      <c r="I95" s="81"/>
      <c r="J95" s="81"/>
      <c r="K95" s="81"/>
      <c r="L95" s="81">
        <v>0</v>
      </c>
      <c r="M95" s="81">
        <v>0</v>
      </c>
      <c r="N95" s="860">
        <v>0</v>
      </c>
      <c r="O95" s="860">
        <v>0</v>
      </c>
      <c r="P95" s="860">
        <v>0</v>
      </c>
      <c r="Q95" s="860">
        <v>0</v>
      </c>
      <c r="R95" s="860">
        <v>0</v>
      </c>
      <c r="S95" s="860">
        <v>0</v>
      </c>
    </row>
    <row r="96" spans="1:19" s="6" customFormat="1" ht="13">
      <c r="A96" s="182"/>
      <c r="B96" s="335" t="s">
        <v>927</v>
      </c>
      <c r="C96" s="596"/>
      <c r="D96" s="596"/>
      <c r="E96" s="596"/>
      <c r="F96" s="44"/>
      <c r="G96" s="44"/>
      <c r="H96" s="44"/>
      <c r="I96" s="81"/>
      <c r="J96" s="81"/>
      <c r="K96" s="81"/>
      <c r="L96" s="81">
        <v>42.6</v>
      </c>
      <c r="M96" s="81">
        <v>41.3</v>
      </c>
      <c r="N96" s="860">
        <v>33</v>
      </c>
      <c r="O96" s="860">
        <v>34.6</v>
      </c>
      <c r="P96" s="860">
        <v>36.4</v>
      </c>
      <c r="Q96" s="860">
        <v>41</v>
      </c>
      <c r="R96" s="860">
        <v>43.1</v>
      </c>
      <c r="S96" s="860">
        <v>45.2</v>
      </c>
    </row>
    <row r="97" spans="1:19">
      <c r="A97" s="173"/>
      <c r="B97" s="179"/>
      <c r="C97" s="81"/>
      <c r="D97" s="81"/>
      <c r="E97" s="81"/>
      <c r="F97" s="44"/>
      <c r="G97" s="44"/>
      <c r="H97" s="44"/>
      <c r="I97" s="81"/>
      <c r="J97" s="81"/>
      <c r="K97" s="81"/>
      <c r="L97" s="81"/>
      <c r="M97" s="81"/>
      <c r="N97" s="840"/>
      <c r="O97" s="840"/>
      <c r="P97" s="840"/>
      <c r="Q97" s="840"/>
      <c r="R97" s="840"/>
      <c r="S97" s="840"/>
    </row>
    <row r="98" spans="1:19" s="7" customFormat="1" ht="13">
      <c r="A98" s="183"/>
      <c r="B98" s="177" t="s">
        <v>623</v>
      </c>
      <c r="C98" s="79">
        <v>9943.2999999999993</v>
      </c>
      <c r="D98" s="79">
        <v>13175.8</v>
      </c>
      <c r="E98" s="79">
        <v>15454.1</v>
      </c>
      <c r="F98" s="43">
        <f>F5+F28+F41+F54+F75+F81+F88</f>
        <v>13768.800000000001</v>
      </c>
      <c r="G98" s="43">
        <f>G5+G28+G41+G54+G75+G81+G88</f>
        <v>13218.5</v>
      </c>
      <c r="H98" s="43">
        <f>H5+H28+H41+H54+H75+H81+H88</f>
        <v>13319.8</v>
      </c>
      <c r="I98" s="43">
        <v>16134.2</v>
      </c>
      <c r="J98" s="43">
        <v>17852.5</v>
      </c>
      <c r="K98" s="43">
        <v>19397.8</v>
      </c>
      <c r="L98" s="43">
        <v>20130.7</v>
      </c>
      <c r="M98" s="43">
        <v>24390</v>
      </c>
      <c r="N98" s="855">
        <v>25337.9</v>
      </c>
      <c r="O98" s="855">
        <v>27377.5</v>
      </c>
      <c r="P98" s="855">
        <v>28480.7</v>
      </c>
      <c r="Q98" s="855">
        <v>29805.9</v>
      </c>
      <c r="R98" s="855">
        <v>31131</v>
      </c>
      <c r="S98" s="855">
        <v>32268</v>
      </c>
    </row>
    <row r="99" spans="1:19" ht="13">
      <c r="A99" s="173"/>
      <c r="B99" s="334"/>
      <c r="C99" s="34"/>
      <c r="D99" s="34"/>
      <c r="E99" s="34"/>
      <c r="F99" s="81"/>
      <c r="I99" s="34"/>
      <c r="J99" s="34"/>
      <c r="K99" s="34"/>
      <c r="M99" s="34"/>
      <c r="N99" s="34"/>
      <c r="O99" s="34"/>
      <c r="P99" s="34"/>
      <c r="Q99" s="34"/>
      <c r="R99" s="34"/>
    </row>
    <row r="100" spans="1:19" ht="14">
      <c r="A100" s="173"/>
      <c r="B100" s="287" t="s">
        <v>285</v>
      </c>
      <c r="C100" s="34"/>
      <c r="D100" s="34"/>
      <c r="E100" s="34"/>
      <c r="F100" s="81"/>
      <c r="I100" s="34"/>
      <c r="J100" s="34"/>
      <c r="K100" s="34"/>
      <c r="M100" s="34"/>
      <c r="N100" s="34"/>
      <c r="O100" s="34"/>
      <c r="P100" s="34"/>
      <c r="Q100" s="34"/>
      <c r="R100" s="34"/>
    </row>
    <row r="101" spans="1:19">
      <c r="A101" s="173"/>
      <c r="B101" s="594" t="s">
        <v>624</v>
      </c>
      <c r="C101" s="34"/>
      <c r="D101" s="34"/>
      <c r="E101" s="34"/>
      <c r="F101" s="81"/>
      <c r="I101" s="34"/>
      <c r="J101" s="34"/>
      <c r="K101" s="34"/>
      <c r="M101" s="34"/>
      <c r="N101" s="34"/>
      <c r="O101" s="34"/>
      <c r="P101" s="34"/>
      <c r="Q101" s="34"/>
      <c r="R101" s="34"/>
    </row>
    <row r="102" spans="1:19">
      <c r="A102" s="173"/>
      <c r="B102" s="594" t="s">
        <v>564</v>
      </c>
      <c r="C102" s="34"/>
      <c r="D102" s="34"/>
      <c r="E102" s="34"/>
      <c r="F102" s="81"/>
      <c r="I102" s="34"/>
      <c r="J102" s="34"/>
      <c r="K102" s="34"/>
      <c r="M102" s="34"/>
      <c r="N102" s="34"/>
      <c r="O102" s="34"/>
      <c r="P102" s="34"/>
      <c r="Q102" s="34"/>
      <c r="R102" s="34"/>
    </row>
    <row r="103" spans="1:19">
      <c r="A103" s="173"/>
      <c r="B103" s="594"/>
      <c r="C103" s="34"/>
      <c r="D103" s="34"/>
      <c r="E103" s="34"/>
      <c r="F103" s="81"/>
      <c r="I103" s="34"/>
      <c r="J103" s="34"/>
      <c r="K103" s="34"/>
      <c r="M103" s="34"/>
      <c r="N103" s="34"/>
      <c r="O103" s="34"/>
      <c r="P103" s="34"/>
      <c r="Q103" s="34"/>
      <c r="R103" s="34"/>
    </row>
    <row r="104" spans="1:19" ht="20">
      <c r="A104" s="173"/>
      <c r="B104" s="369" t="s">
        <v>920</v>
      </c>
      <c r="C104" s="34"/>
      <c r="D104" s="34"/>
      <c r="E104" s="34"/>
      <c r="F104" s="81"/>
      <c r="I104" s="34"/>
      <c r="J104" s="34"/>
      <c r="K104" s="34"/>
      <c r="M104" s="34"/>
      <c r="N104" s="34"/>
      <c r="O104" s="34"/>
      <c r="P104" s="34"/>
      <c r="Q104" s="34"/>
      <c r="R104" s="34"/>
    </row>
    <row r="105" spans="1:19" s="804" customFormat="1" ht="15.5">
      <c r="A105" s="800"/>
      <c r="B105" s="801" t="s">
        <v>585</v>
      </c>
      <c r="C105" s="802">
        <v>2012</v>
      </c>
      <c r="D105" s="802">
        <v>2013</v>
      </c>
      <c r="E105" s="802">
        <v>2014</v>
      </c>
      <c r="F105" s="802">
        <v>2015</v>
      </c>
      <c r="G105" s="802">
        <v>2016</v>
      </c>
      <c r="H105" s="802">
        <v>2017</v>
      </c>
      <c r="I105" s="802">
        <v>2018</v>
      </c>
      <c r="J105" s="802">
        <v>2019</v>
      </c>
      <c r="K105" s="802">
        <v>2020</v>
      </c>
      <c r="L105" s="802">
        <v>2021</v>
      </c>
      <c r="M105" s="802">
        <v>2022</v>
      </c>
      <c r="N105" s="803">
        <v>2023</v>
      </c>
      <c r="O105" s="803">
        <v>2024</v>
      </c>
      <c r="P105" s="803">
        <v>2025</v>
      </c>
      <c r="Q105" s="803">
        <v>2026</v>
      </c>
      <c r="R105" s="803">
        <v>2027</v>
      </c>
    </row>
    <row r="106" spans="1:19" s="804" customFormat="1" ht="13.5" customHeight="1">
      <c r="A106" s="800"/>
      <c r="B106" s="801" t="s">
        <v>468</v>
      </c>
      <c r="C106" s="805" t="s">
        <v>249</v>
      </c>
      <c r="D106" s="805" t="s">
        <v>249</v>
      </c>
      <c r="E106" s="805" t="s">
        <v>249</v>
      </c>
      <c r="F106" s="805" t="s">
        <v>249</v>
      </c>
      <c r="G106" s="805" t="s">
        <v>249</v>
      </c>
      <c r="H106" s="805" t="s">
        <v>249</v>
      </c>
      <c r="I106" s="805" t="s">
        <v>249</v>
      </c>
      <c r="J106" s="805" t="s">
        <v>249</v>
      </c>
      <c r="K106" s="805" t="s">
        <v>249</v>
      </c>
      <c r="L106" s="805" t="s">
        <v>249</v>
      </c>
      <c r="M106" s="805" t="s">
        <v>249</v>
      </c>
      <c r="N106" s="806" t="s">
        <v>533</v>
      </c>
      <c r="O106" s="806" t="s">
        <v>251</v>
      </c>
      <c r="P106" s="806" t="s">
        <v>251</v>
      </c>
      <c r="Q106" s="806" t="s">
        <v>251</v>
      </c>
      <c r="R106" s="806" t="s">
        <v>251</v>
      </c>
    </row>
    <row r="107" spans="1:19" s="804" customFormat="1" ht="14.25" customHeight="1">
      <c r="A107" s="800"/>
      <c r="B107" s="807" t="s">
        <v>470</v>
      </c>
      <c r="C107" s="808" t="s">
        <v>306</v>
      </c>
      <c r="D107" s="808" t="s">
        <v>306</v>
      </c>
      <c r="E107" s="808" t="s">
        <v>306</v>
      </c>
      <c r="F107" s="805" t="s">
        <v>188</v>
      </c>
      <c r="G107" s="805" t="s">
        <v>188</v>
      </c>
      <c r="H107" s="805" t="s">
        <v>178</v>
      </c>
      <c r="I107" s="808" t="s">
        <v>170</v>
      </c>
      <c r="J107" s="808" t="s">
        <v>167</v>
      </c>
      <c r="K107" s="808" t="s">
        <v>160</v>
      </c>
      <c r="L107" s="808" t="s">
        <v>151</v>
      </c>
      <c r="M107" s="808" t="s">
        <v>3</v>
      </c>
      <c r="N107" s="809" t="s">
        <v>253</v>
      </c>
      <c r="O107" s="809" t="s">
        <v>253</v>
      </c>
      <c r="P107" s="809" t="s">
        <v>253</v>
      </c>
      <c r="Q107" s="809" t="s">
        <v>253</v>
      </c>
      <c r="R107" s="809" t="s">
        <v>253</v>
      </c>
    </row>
    <row r="108" spans="1:19" s="804" customFormat="1">
      <c r="A108" s="800"/>
      <c r="B108" s="800"/>
      <c r="C108" s="810"/>
      <c r="D108" s="810"/>
      <c r="E108" s="810"/>
      <c r="F108" s="805"/>
      <c r="G108" s="810"/>
      <c r="H108" s="810"/>
      <c r="I108" s="810"/>
      <c r="J108" s="810"/>
      <c r="K108" s="810"/>
      <c r="L108" s="810"/>
      <c r="M108" s="810"/>
      <c r="N108" s="811"/>
      <c r="O108" s="811"/>
      <c r="P108" s="811"/>
      <c r="Q108" s="811"/>
      <c r="R108" s="811"/>
    </row>
    <row r="109" spans="1:19" s="817" customFormat="1" ht="13">
      <c r="A109" s="812"/>
      <c r="B109" s="813" t="s">
        <v>586</v>
      </c>
      <c r="C109" s="814">
        <f>6643.9</f>
        <v>6643.9</v>
      </c>
      <c r="D109" s="814">
        <f>8778.2</f>
        <v>8778.2000000000007</v>
      </c>
      <c r="E109" s="814">
        <f>9947.9</f>
        <v>9947.9</v>
      </c>
      <c r="F109" s="815">
        <f>F110+F115+F116+F129+F117+F118+F128+F130</f>
        <v>6337.6</v>
      </c>
      <c r="G109" s="815">
        <f>G110+G115+G116+G129+G117+G118+G128+G130</f>
        <v>5390.3</v>
      </c>
      <c r="H109" s="815">
        <v>5728.3</v>
      </c>
      <c r="I109" s="815">
        <v>6746.2</v>
      </c>
      <c r="J109" s="815">
        <v>8120.4</v>
      </c>
      <c r="K109" s="815">
        <v>7855.1</v>
      </c>
      <c r="L109" s="815">
        <v>7860.3</v>
      </c>
      <c r="M109" s="815">
        <v>11462.7</v>
      </c>
      <c r="N109" s="816">
        <v>9815.4</v>
      </c>
      <c r="O109" s="816">
        <v>11066.3</v>
      </c>
      <c r="P109" s="816">
        <v>11604.3</v>
      </c>
      <c r="Q109" s="816">
        <v>12376.1</v>
      </c>
      <c r="R109" s="816">
        <v>13244.3</v>
      </c>
    </row>
    <row r="110" spans="1:19" s="823" customFormat="1" ht="13">
      <c r="A110" s="818"/>
      <c r="B110" s="819" t="s">
        <v>587</v>
      </c>
      <c r="C110" s="820">
        <v>1396.8</v>
      </c>
      <c r="D110" s="820">
        <v>1448</v>
      </c>
      <c r="E110" s="820">
        <v>2025.5</v>
      </c>
      <c r="F110" s="821">
        <v>2133.8000000000002</v>
      </c>
      <c r="G110" s="820">
        <v>2394.5</v>
      </c>
      <c r="H110" s="820">
        <v>2286.1999999999998</v>
      </c>
      <c r="I110" s="820">
        <v>2817</v>
      </c>
      <c r="J110" s="820">
        <v>2632.8</v>
      </c>
      <c r="K110" s="820">
        <v>2671.5</v>
      </c>
      <c r="L110" s="820">
        <v>2987</v>
      </c>
      <c r="M110" s="820">
        <v>3133.9</v>
      </c>
      <c r="N110" s="822">
        <v>2838.1</v>
      </c>
      <c r="O110" s="822">
        <v>3544.7</v>
      </c>
      <c r="P110" s="822">
        <v>3761.2</v>
      </c>
      <c r="Q110" s="822">
        <v>3910.9</v>
      </c>
      <c r="R110" s="822">
        <v>4062.1</v>
      </c>
    </row>
    <row r="111" spans="1:19" s="823" customFormat="1" ht="13">
      <c r="A111" s="818">
        <v>211</v>
      </c>
      <c r="B111" s="824" t="s">
        <v>588</v>
      </c>
      <c r="C111" s="820">
        <v>1184.5999999999999</v>
      </c>
      <c r="D111" s="820">
        <v>1294</v>
      </c>
      <c r="E111" s="820">
        <v>1604.9</v>
      </c>
      <c r="F111" s="821"/>
      <c r="G111" s="821"/>
      <c r="H111" s="821"/>
      <c r="I111" s="820">
        <v>2129.5</v>
      </c>
      <c r="J111" s="820">
        <v>2087.4</v>
      </c>
      <c r="K111" s="820">
        <v>2131.6999999999998</v>
      </c>
      <c r="L111" s="820">
        <v>2337.4</v>
      </c>
      <c r="M111" s="820">
        <v>2555.3000000000002</v>
      </c>
      <c r="N111" s="822">
        <v>1913.4</v>
      </c>
      <c r="O111" s="822">
        <v>2658.2</v>
      </c>
      <c r="P111" s="822">
        <v>2820.5</v>
      </c>
      <c r="Q111" s="822">
        <v>2932.8</v>
      </c>
      <c r="R111" s="822">
        <v>3046.2</v>
      </c>
    </row>
    <row r="112" spans="1:19" s="823" customFormat="1" ht="13">
      <c r="A112" s="818"/>
      <c r="B112" s="824" t="s">
        <v>589</v>
      </c>
      <c r="C112" s="825" t="s">
        <v>320</v>
      </c>
      <c r="D112" s="825" t="s">
        <v>320</v>
      </c>
      <c r="E112" s="825" t="s">
        <v>320</v>
      </c>
      <c r="F112" s="821"/>
      <c r="G112" s="821"/>
      <c r="H112" s="821"/>
      <c r="I112" s="820">
        <v>2057.9</v>
      </c>
      <c r="J112" s="820">
        <v>2009.2</v>
      </c>
      <c r="K112" s="820">
        <v>2044.9</v>
      </c>
      <c r="L112" s="820">
        <v>2987</v>
      </c>
      <c r="M112" s="820"/>
      <c r="N112" s="822">
        <v>1815.8</v>
      </c>
      <c r="O112" s="822">
        <v>2538.1999999999998</v>
      </c>
      <c r="P112" s="822">
        <v>2693.2</v>
      </c>
      <c r="Q112" s="822">
        <v>2800.4</v>
      </c>
      <c r="R112" s="822">
        <v>2908.7</v>
      </c>
    </row>
    <row r="113" spans="1:20" s="823" customFormat="1" ht="13">
      <c r="A113" s="818"/>
      <c r="B113" s="824" t="s">
        <v>590</v>
      </c>
      <c r="C113" s="825" t="s">
        <v>320</v>
      </c>
      <c r="D113" s="825" t="s">
        <v>320</v>
      </c>
      <c r="E113" s="825" t="s">
        <v>320</v>
      </c>
      <c r="F113" s="821"/>
      <c r="G113" s="821"/>
      <c r="H113" s="821"/>
      <c r="I113" s="820">
        <v>71.599999999999994</v>
      </c>
      <c r="J113" s="820">
        <v>78.3</v>
      </c>
      <c r="K113" s="820">
        <v>86.8</v>
      </c>
      <c r="L113" s="820">
        <v>2337.4</v>
      </c>
      <c r="M113" s="820"/>
      <c r="N113" s="822">
        <v>97.6</v>
      </c>
      <c r="O113" s="822">
        <v>120</v>
      </c>
      <c r="P113" s="822">
        <v>127.3</v>
      </c>
      <c r="Q113" s="822">
        <v>132.4</v>
      </c>
      <c r="R113" s="822">
        <v>137.5</v>
      </c>
    </row>
    <row r="114" spans="1:20" s="823" customFormat="1" ht="13">
      <c r="A114" s="818">
        <v>212</v>
      </c>
      <c r="B114" s="824" t="s">
        <v>591</v>
      </c>
      <c r="C114" s="820">
        <v>212.3</v>
      </c>
      <c r="D114" s="820">
        <v>154</v>
      </c>
      <c r="E114" s="820">
        <v>420.6</v>
      </c>
      <c r="F114" s="821"/>
      <c r="G114" s="821"/>
      <c r="H114" s="821"/>
      <c r="I114" s="820">
        <v>687.5</v>
      </c>
      <c r="J114" s="820">
        <v>545.4</v>
      </c>
      <c r="K114" s="820">
        <v>539.79999999999995</v>
      </c>
      <c r="L114" s="820">
        <v>2987</v>
      </c>
      <c r="M114" s="820">
        <v>578.6</v>
      </c>
      <c r="N114" s="822">
        <v>924.7</v>
      </c>
      <c r="O114" s="822">
        <v>886.5</v>
      </c>
      <c r="P114" s="822">
        <v>940.7</v>
      </c>
      <c r="Q114" s="822">
        <v>978.1</v>
      </c>
      <c r="R114" s="822">
        <v>1015.9</v>
      </c>
    </row>
    <row r="115" spans="1:20" s="804" customFormat="1">
      <c r="A115" s="818"/>
      <c r="B115" s="819" t="s">
        <v>592</v>
      </c>
      <c r="C115" s="820">
        <v>1945</v>
      </c>
      <c r="D115" s="820">
        <v>2509.8000000000002</v>
      </c>
      <c r="E115" s="820">
        <v>1991.3</v>
      </c>
      <c r="F115" s="821">
        <v>2174</v>
      </c>
      <c r="G115" s="820">
        <v>1746.2</v>
      </c>
      <c r="H115" s="820">
        <v>2306.6</v>
      </c>
      <c r="I115" s="820">
        <v>2594.3000000000002</v>
      </c>
      <c r="J115" s="820">
        <v>4107.7</v>
      </c>
      <c r="K115" s="820">
        <v>3489.4</v>
      </c>
      <c r="L115" s="820">
        <v>3802.2</v>
      </c>
      <c r="M115" s="820">
        <v>5248.9</v>
      </c>
      <c r="N115" s="822">
        <v>4407.5</v>
      </c>
      <c r="O115" s="822">
        <v>3395.8</v>
      </c>
      <c r="P115" s="822">
        <v>3650.6</v>
      </c>
      <c r="Q115" s="822">
        <v>3934.1</v>
      </c>
      <c r="R115" s="822">
        <v>4411.8</v>
      </c>
      <c r="T115" s="826"/>
    </row>
    <row r="116" spans="1:20" s="804" customFormat="1">
      <c r="A116" s="818"/>
      <c r="B116" s="819" t="s">
        <v>593</v>
      </c>
      <c r="C116" s="820">
        <v>1366.5</v>
      </c>
      <c r="D116" s="820">
        <v>710</v>
      </c>
      <c r="E116" s="820">
        <v>1609.4</v>
      </c>
      <c r="F116" s="821">
        <v>893</v>
      </c>
      <c r="G116" s="820">
        <v>610.70000000000005</v>
      </c>
      <c r="H116" s="820">
        <v>613.20000000000005</v>
      </c>
      <c r="I116" s="820">
        <v>779.2</v>
      </c>
      <c r="J116" s="820">
        <v>727.5</v>
      </c>
      <c r="K116" s="820">
        <v>607.20000000000005</v>
      </c>
      <c r="L116" s="820">
        <v>523</v>
      </c>
      <c r="M116" s="820">
        <v>1292.9000000000001</v>
      </c>
      <c r="N116" s="822">
        <v>1035.5999999999999</v>
      </c>
      <c r="O116" s="822">
        <v>859</v>
      </c>
      <c r="P116" s="822">
        <v>995.9</v>
      </c>
      <c r="Q116" s="822">
        <v>1016.3</v>
      </c>
      <c r="R116" s="822">
        <v>1073.9000000000001</v>
      </c>
      <c r="T116" s="826"/>
    </row>
    <row r="117" spans="1:20" s="823" customFormat="1" ht="13">
      <c r="A117" s="818"/>
      <c r="B117" s="819" t="s">
        <v>594</v>
      </c>
      <c r="C117" s="820">
        <v>59</v>
      </c>
      <c r="D117" s="820">
        <v>855.3</v>
      </c>
      <c r="E117" s="820">
        <v>136.69999999999999</v>
      </c>
      <c r="F117" s="821">
        <v>121</v>
      </c>
      <c r="G117" s="820">
        <v>84.1</v>
      </c>
      <c r="H117" s="820">
        <v>79.8</v>
      </c>
      <c r="I117" s="820">
        <v>72.7</v>
      </c>
      <c r="J117" s="820">
        <v>84.8</v>
      </c>
      <c r="K117" s="820">
        <v>97.7</v>
      </c>
      <c r="L117" s="820">
        <v>59.2</v>
      </c>
      <c r="M117" s="820">
        <v>357.9</v>
      </c>
      <c r="N117" s="822">
        <v>64.400000000000006</v>
      </c>
      <c r="O117" s="822">
        <v>78.3</v>
      </c>
      <c r="P117" s="822">
        <v>90.8</v>
      </c>
      <c r="Q117" s="822">
        <v>104.4</v>
      </c>
      <c r="R117" s="822">
        <v>120.1</v>
      </c>
    </row>
    <row r="118" spans="1:20" s="804" customFormat="1">
      <c r="A118" s="818"/>
      <c r="B118" s="819" t="s">
        <v>595</v>
      </c>
      <c r="C118" s="820">
        <v>1423.7</v>
      </c>
      <c r="D118" s="820">
        <v>1722.1</v>
      </c>
      <c r="E118" s="820">
        <v>3251.8</v>
      </c>
      <c r="F118" s="821">
        <v>1015.8</v>
      </c>
      <c r="G118" s="820">
        <v>554.79999999999995</v>
      </c>
      <c r="H118" s="820">
        <v>442.5</v>
      </c>
      <c r="I118" s="820">
        <v>482.1</v>
      </c>
      <c r="J118" s="820">
        <v>567.6</v>
      </c>
      <c r="K118" s="820">
        <v>819.5</v>
      </c>
      <c r="L118" s="820">
        <v>488.9</v>
      </c>
      <c r="M118" s="820">
        <v>1429.9</v>
      </c>
      <c r="N118" s="822">
        <v>1423.8</v>
      </c>
      <c r="O118" s="822">
        <v>3159.1</v>
      </c>
      <c r="P118" s="822">
        <v>3074</v>
      </c>
      <c r="Q118" s="822">
        <v>3375.4</v>
      </c>
      <c r="R118" s="822">
        <v>3537.9</v>
      </c>
    </row>
    <row r="119" spans="1:20" s="804" customFormat="1" ht="13">
      <c r="A119" s="818"/>
      <c r="B119" s="824" t="s">
        <v>596</v>
      </c>
      <c r="C119" s="820"/>
      <c r="D119" s="820"/>
      <c r="E119" s="820"/>
      <c r="F119" s="827"/>
      <c r="G119" s="827"/>
      <c r="H119" s="827"/>
      <c r="I119" s="820">
        <v>0</v>
      </c>
      <c r="J119" s="820">
        <v>0</v>
      </c>
      <c r="K119" s="820">
        <v>0</v>
      </c>
      <c r="L119" s="820">
        <v>0</v>
      </c>
      <c r="M119" s="820"/>
      <c r="N119" s="822">
        <v>7.8</v>
      </c>
      <c r="O119" s="822">
        <v>12</v>
      </c>
      <c r="P119" s="822">
        <v>11.7</v>
      </c>
      <c r="Q119" s="822">
        <v>12.8</v>
      </c>
      <c r="R119" s="822">
        <v>13.5</v>
      </c>
    </row>
    <row r="120" spans="1:20" s="804" customFormat="1" ht="13">
      <c r="A120" s="818"/>
      <c r="B120" s="824" t="s">
        <v>597</v>
      </c>
      <c r="C120" s="820"/>
      <c r="D120" s="820"/>
      <c r="E120" s="820"/>
      <c r="F120" s="827"/>
      <c r="G120" s="827"/>
      <c r="H120" s="827"/>
      <c r="I120" s="820">
        <v>0</v>
      </c>
      <c r="J120" s="820">
        <v>0</v>
      </c>
      <c r="K120" s="820">
        <v>0</v>
      </c>
      <c r="L120" s="820">
        <v>0</v>
      </c>
      <c r="M120" s="820"/>
      <c r="N120" s="822">
        <v>0</v>
      </c>
      <c r="O120" s="822">
        <v>0</v>
      </c>
      <c r="P120" s="822">
        <v>0</v>
      </c>
      <c r="Q120" s="822">
        <v>0</v>
      </c>
      <c r="R120" s="822">
        <v>0</v>
      </c>
      <c r="T120" s="826"/>
    </row>
    <row r="121" spans="1:20" s="804" customFormat="1" ht="13">
      <c r="A121" s="818"/>
      <c r="B121" s="824" t="s">
        <v>598</v>
      </c>
      <c r="C121" s="820"/>
      <c r="D121" s="820"/>
      <c r="E121" s="820"/>
      <c r="F121" s="827"/>
      <c r="G121" s="825"/>
      <c r="H121" s="825"/>
      <c r="I121" s="820">
        <v>0</v>
      </c>
      <c r="J121" s="820">
        <v>0</v>
      </c>
      <c r="K121" s="820">
        <v>0</v>
      </c>
      <c r="L121" s="820">
        <v>590.70000000000005</v>
      </c>
      <c r="M121" s="820"/>
      <c r="N121" s="822">
        <v>2.6</v>
      </c>
      <c r="O121" s="822">
        <v>20</v>
      </c>
      <c r="P121" s="822">
        <v>19.5</v>
      </c>
      <c r="Q121" s="822">
        <v>21.4</v>
      </c>
      <c r="R121" s="822">
        <v>22.5</v>
      </c>
    </row>
    <row r="122" spans="1:20" s="804" customFormat="1" ht="13">
      <c r="A122" s="818"/>
      <c r="B122" s="824" t="s">
        <v>599</v>
      </c>
      <c r="C122" s="820"/>
      <c r="D122" s="820"/>
      <c r="E122" s="820"/>
      <c r="F122" s="827"/>
      <c r="G122" s="825"/>
      <c r="H122" s="825"/>
      <c r="I122" s="820">
        <v>0</v>
      </c>
      <c r="J122" s="820">
        <v>0</v>
      </c>
      <c r="K122" s="820">
        <v>0</v>
      </c>
      <c r="L122" s="820">
        <v>4</v>
      </c>
      <c r="M122" s="820"/>
      <c r="N122" s="822">
        <v>1.1000000000000001</v>
      </c>
      <c r="O122" s="822">
        <v>2.6</v>
      </c>
      <c r="P122" s="822">
        <v>2.5</v>
      </c>
      <c r="Q122" s="822">
        <v>2.7</v>
      </c>
      <c r="R122" s="822">
        <v>2.9</v>
      </c>
    </row>
    <row r="123" spans="1:20" s="804" customFormat="1" ht="13">
      <c r="A123" s="818"/>
      <c r="B123" s="824" t="s">
        <v>600</v>
      </c>
      <c r="C123" s="820"/>
      <c r="D123" s="820"/>
      <c r="E123" s="820"/>
      <c r="F123" s="821"/>
      <c r="G123" s="820"/>
      <c r="H123" s="820"/>
      <c r="I123" s="820">
        <v>446.7</v>
      </c>
      <c r="J123" s="820">
        <v>533.9</v>
      </c>
      <c r="K123" s="820">
        <v>800.5</v>
      </c>
      <c r="L123" s="820">
        <v>467.5</v>
      </c>
      <c r="M123" s="820">
        <v>1405</v>
      </c>
      <c r="N123" s="822">
        <v>1376.7</v>
      </c>
      <c r="O123" s="822">
        <v>3051.1</v>
      </c>
      <c r="P123" s="822">
        <v>2968.9</v>
      </c>
      <c r="Q123" s="822">
        <v>3260.1</v>
      </c>
      <c r="R123" s="822">
        <v>3037.4</v>
      </c>
    </row>
    <row r="124" spans="1:20" s="804" customFormat="1" ht="13">
      <c r="A124" s="818"/>
      <c r="B124" s="824" t="s">
        <v>601</v>
      </c>
      <c r="C124" s="820"/>
      <c r="D124" s="820"/>
      <c r="E124" s="820"/>
      <c r="F124" s="821"/>
      <c r="G124" s="827"/>
      <c r="H124" s="827"/>
      <c r="I124" s="820">
        <v>17.7</v>
      </c>
      <c r="J124" s="820">
        <v>10.199999999999999</v>
      </c>
      <c r="K124" s="820">
        <v>7.7</v>
      </c>
      <c r="L124" s="820">
        <v>9.5</v>
      </c>
      <c r="M124" s="820">
        <v>4.9000000000000004</v>
      </c>
      <c r="N124" s="822">
        <v>14.1</v>
      </c>
      <c r="O124" s="822">
        <v>26.6</v>
      </c>
      <c r="P124" s="822">
        <v>25.9</v>
      </c>
      <c r="Q124" s="822">
        <v>28.4</v>
      </c>
      <c r="R124" s="822">
        <v>29.8</v>
      </c>
    </row>
    <row r="125" spans="1:20" s="804" customFormat="1" ht="13">
      <c r="A125" s="818"/>
      <c r="B125" s="824" t="s">
        <v>602</v>
      </c>
      <c r="C125" s="820"/>
      <c r="D125" s="820"/>
      <c r="E125" s="820"/>
      <c r="F125" s="821"/>
      <c r="G125" s="827"/>
      <c r="H125" s="827"/>
      <c r="I125" s="820">
        <v>11.4</v>
      </c>
      <c r="J125" s="820">
        <v>7.5</v>
      </c>
      <c r="K125" s="820">
        <v>6.4</v>
      </c>
      <c r="L125" s="820">
        <v>11</v>
      </c>
      <c r="M125" s="820">
        <v>12.8</v>
      </c>
      <c r="N125" s="822">
        <v>10.8</v>
      </c>
      <c r="O125" s="822">
        <v>22.3</v>
      </c>
      <c r="P125" s="822">
        <v>21.7</v>
      </c>
      <c r="Q125" s="822">
        <v>23.9</v>
      </c>
      <c r="R125" s="822">
        <v>25</v>
      </c>
    </row>
    <row r="126" spans="1:20" s="804" customFormat="1" ht="13">
      <c r="A126" s="818"/>
      <c r="B126" s="824" t="s">
        <v>603</v>
      </c>
      <c r="C126" s="820"/>
      <c r="D126" s="820"/>
      <c r="E126" s="820"/>
      <c r="F126" s="827"/>
      <c r="G126" s="827"/>
      <c r="H126" s="827"/>
      <c r="I126" s="820">
        <v>1.6</v>
      </c>
      <c r="J126" s="820">
        <v>11.8</v>
      </c>
      <c r="K126" s="820">
        <v>0.2</v>
      </c>
      <c r="L126" s="820">
        <v>0</v>
      </c>
      <c r="M126" s="820"/>
      <c r="N126" s="822">
        <v>5.6</v>
      </c>
      <c r="O126" s="822">
        <v>18.899999999999999</v>
      </c>
      <c r="P126" s="822">
        <v>18.399999999999999</v>
      </c>
      <c r="Q126" s="822">
        <v>20.2</v>
      </c>
      <c r="R126" s="822">
        <v>21.1</v>
      </c>
    </row>
    <row r="127" spans="1:20" s="804" customFormat="1" ht="13">
      <c r="A127" s="818"/>
      <c r="B127" s="824" t="s">
        <v>604</v>
      </c>
      <c r="C127" s="820"/>
      <c r="D127" s="820"/>
      <c r="E127" s="820"/>
      <c r="F127" s="821"/>
      <c r="G127" s="827"/>
      <c r="H127" s="827"/>
      <c r="I127" s="820">
        <v>4.7</v>
      </c>
      <c r="J127" s="820">
        <v>4.2</v>
      </c>
      <c r="K127" s="820">
        <v>4.8</v>
      </c>
      <c r="L127" s="820">
        <v>1</v>
      </c>
      <c r="M127" s="820">
        <v>7.2</v>
      </c>
      <c r="N127" s="822">
        <v>5</v>
      </c>
      <c r="O127" s="822">
        <v>5.5</v>
      </c>
      <c r="P127" s="822">
        <v>5.3</v>
      </c>
      <c r="Q127" s="822">
        <v>5.9</v>
      </c>
      <c r="R127" s="822">
        <v>6.1</v>
      </c>
    </row>
    <row r="128" spans="1:20" s="804" customFormat="1" ht="13">
      <c r="A128" s="818"/>
      <c r="B128" s="819" t="s">
        <v>605</v>
      </c>
      <c r="C128" s="820">
        <v>0.5</v>
      </c>
      <c r="D128" s="825"/>
      <c r="E128" s="825"/>
      <c r="F128" s="827"/>
      <c r="G128" s="827"/>
      <c r="H128" s="827"/>
      <c r="I128" s="825"/>
      <c r="J128" s="825">
        <v>15.2</v>
      </c>
      <c r="K128" s="825">
        <v>3.6</v>
      </c>
      <c r="L128" s="825">
        <v>0</v>
      </c>
      <c r="M128" s="825"/>
      <c r="N128" s="828">
        <v>4.4000000000000004</v>
      </c>
      <c r="O128" s="828">
        <v>4.5999999999999996</v>
      </c>
      <c r="P128" s="828">
        <v>5</v>
      </c>
      <c r="Q128" s="829"/>
      <c r="R128" s="829"/>
    </row>
    <row r="129" spans="1:18" s="804" customFormat="1">
      <c r="A129" s="818"/>
      <c r="B129" s="819" t="s">
        <v>606</v>
      </c>
      <c r="C129" s="825"/>
      <c r="D129" s="825"/>
      <c r="E129" s="825"/>
      <c r="F129" s="821"/>
      <c r="G129" s="827"/>
      <c r="H129" s="827"/>
      <c r="I129" s="820">
        <v>0.9</v>
      </c>
      <c r="J129" s="820">
        <v>0</v>
      </c>
      <c r="K129" s="820">
        <v>169.8</v>
      </c>
      <c r="L129" s="820">
        <v>0</v>
      </c>
      <c r="M129" s="820"/>
      <c r="N129" s="822">
        <v>45.6</v>
      </c>
      <c r="O129" s="822">
        <v>28.9</v>
      </c>
      <c r="P129" s="822">
        <v>31.8</v>
      </c>
      <c r="Q129" s="822">
        <v>35</v>
      </c>
      <c r="R129" s="822">
        <v>38.5</v>
      </c>
    </row>
    <row r="130" spans="1:18" s="804" customFormat="1" ht="13">
      <c r="A130" s="818"/>
      <c r="B130" s="819" t="s">
        <v>607</v>
      </c>
      <c r="C130" s="825"/>
      <c r="D130" s="820">
        <v>1011.8</v>
      </c>
      <c r="E130" s="825"/>
      <c r="F130" s="821"/>
      <c r="G130" s="827"/>
      <c r="H130" s="827"/>
      <c r="I130" s="820">
        <v>0</v>
      </c>
      <c r="J130" s="820">
        <v>0</v>
      </c>
      <c r="K130" s="820">
        <v>0</v>
      </c>
      <c r="L130" s="820">
        <v>0</v>
      </c>
      <c r="M130" s="820"/>
      <c r="N130" s="830">
        <v>0</v>
      </c>
      <c r="O130" s="830">
        <v>0</v>
      </c>
      <c r="P130" s="830">
        <v>0</v>
      </c>
      <c r="Q130" s="830">
        <v>0</v>
      </c>
      <c r="R130" s="830">
        <v>0</v>
      </c>
    </row>
    <row r="131" spans="1:18" s="804" customFormat="1">
      <c r="A131" s="818"/>
      <c r="B131" s="819"/>
      <c r="C131" s="820"/>
      <c r="D131" s="820"/>
      <c r="E131" s="820"/>
      <c r="F131" s="821"/>
      <c r="G131" s="821"/>
      <c r="H131" s="821"/>
      <c r="I131" s="820"/>
      <c r="J131" s="820"/>
      <c r="K131" s="820"/>
      <c r="L131" s="820"/>
      <c r="M131" s="820"/>
      <c r="N131" s="822"/>
      <c r="O131" s="822"/>
      <c r="P131" s="822"/>
      <c r="Q131" s="822"/>
      <c r="R131" s="822"/>
    </row>
    <row r="132" spans="1:18" s="817" customFormat="1" ht="13">
      <c r="A132" s="812"/>
      <c r="B132" s="813" t="s">
        <v>608</v>
      </c>
      <c r="C132" s="814">
        <v>1753.1</v>
      </c>
      <c r="D132" s="814">
        <v>2794.3</v>
      </c>
      <c r="E132" s="814">
        <v>3686.3</v>
      </c>
      <c r="F132" s="815">
        <f>SUM(F133:F143)</f>
        <v>3949.8</v>
      </c>
      <c r="G132" s="815">
        <f>SUM(G133:G143)</f>
        <v>3658.4</v>
      </c>
      <c r="H132" s="815">
        <v>3178.5</v>
      </c>
      <c r="I132" s="815">
        <v>3560.9</v>
      </c>
      <c r="J132" s="815">
        <v>3123.9</v>
      </c>
      <c r="K132" s="815">
        <v>4579.8</v>
      </c>
      <c r="L132" s="815">
        <v>4880.6000000000004</v>
      </c>
      <c r="M132" s="815">
        <v>5178.1000000000004</v>
      </c>
      <c r="N132" s="816">
        <v>5386</v>
      </c>
      <c r="O132" s="816">
        <v>5058.1000000000004</v>
      </c>
      <c r="P132" s="816">
        <v>5513.4</v>
      </c>
      <c r="Q132" s="816">
        <v>5738.2</v>
      </c>
      <c r="R132" s="816">
        <v>6056.7</v>
      </c>
    </row>
    <row r="133" spans="1:18" s="804" customFormat="1">
      <c r="A133" s="818"/>
      <c r="B133" s="819" t="s">
        <v>587</v>
      </c>
      <c r="C133" s="820">
        <v>1037.5</v>
      </c>
      <c r="D133" s="820">
        <v>1006.3</v>
      </c>
      <c r="E133" s="820">
        <v>1301</v>
      </c>
      <c r="F133" s="821">
        <v>1457.8</v>
      </c>
      <c r="G133" s="821">
        <v>1641.7</v>
      </c>
      <c r="H133" s="821">
        <v>1686.4</v>
      </c>
      <c r="I133" s="820">
        <v>1823</v>
      </c>
      <c r="J133" s="820">
        <v>1960.3</v>
      </c>
      <c r="K133" s="820">
        <v>2135.1</v>
      </c>
      <c r="L133" s="820">
        <v>2043.7</v>
      </c>
      <c r="M133" s="820">
        <v>2120.8000000000002</v>
      </c>
      <c r="N133" s="822">
        <v>2114.1999999999998</v>
      </c>
      <c r="O133" s="822">
        <v>2398.8000000000002</v>
      </c>
      <c r="P133" s="822">
        <v>2545.3000000000002</v>
      </c>
      <c r="Q133" s="822">
        <v>2646.6</v>
      </c>
      <c r="R133" s="822">
        <v>2749</v>
      </c>
    </row>
    <row r="134" spans="1:18" s="804" customFormat="1" ht="13">
      <c r="A134" s="818">
        <v>211</v>
      </c>
      <c r="B134" s="824" t="s">
        <v>588</v>
      </c>
      <c r="C134" s="820">
        <v>1035.7</v>
      </c>
      <c r="D134" s="820">
        <v>1004.2</v>
      </c>
      <c r="E134" s="820">
        <v>1297.3</v>
      </c>
      <c r="F134" s="821"/>
      <c r="G134" s="827"/>
      <c r="H134" s="827"/>
      <c r="I134" s="825">
        <v>1823</v>
      </c>
      <c r="J134" s="825">
        <v>1960.2</v>
      </c>
      <c r="K134" s="825">
        <v>2135.1</v>
      </c>
      <c r="L134" s="825">
        <v>2042.8</v>
      </c>
      <c r="M134" s="825">
        <v>2118.1999999999998</v>
      </c>
      <c r="N134" s="829">
        <v>2144.1999999999998</v>
      </c>
      <c r="O134" s="829">
        <v>2398.8000000000002</v>
      </c>
      <c r="P134" s="829">
        <v>2545.3000000000002</v>
      </c>
      <c r="Q134" s="829">
        <v>2646.6</v>
      </c>
      <c r="R134" s="829">
        <v>2749</v>
      </c>
    </row>
    <row r="135" spans="1:18" s="804" customFormat="1" ht="13">
      <c r="A135" s="818"/>
      <c r="B135" s="824" t="s">
        <v>589</v>
      </c>
      <c r="C135" s="820"/>
      <c r="D135" s="820"/>
      <c r="E135" s="820"/>
      <c r="F135" s="821"/>
      <c r="G135" s="821"/>
      <c r="H135" s="821"/>
      <c r="I135" s="820">
        <v>1782.7</v>
      </c>
      <c r="J135" s="820">
        <v>1916.3</v>
      </c>
      <c r="K135" s="820">
        <v>2089.6</v>
      </c>
      <c r="L135" s="820">
        <v>1993.7</v>
      </c>
      <c r="M135" s="820"/>
      <c r="N135" s="822">
        <v>2089.6</v>
      </c>
      <c r="O135" s="822">
        <v>2337.3000000000002</v>
      </c>
      <c r="P135" s="822">
        <v>2480</v>
      </c>
      <c r="Q135" s="822">
        <v>2578.6999999999998</v>
      </c>
      <c r="R135" s="822">
        <v>2678.4</v>
      </c>
    </row>
    <row r="136" spans="1:18" s="804" customFormat="1" ht="13">
      <c r="A136" s="818"/>
      <c r="B136" s="824" t="s">
        <v>590</v>
      </c>
      <c r="C136" s="820"/>
      <c r="D136" s="820"/>
      <c r="E136" s="820"/>
      <c r="F136" s="821"/>
      <c r="G136" s="827"/>
      <c r="H136" s="827"/>
      <c r="I136" s="820">
        <v>40.299999999999997</v>
      </c>
      <c r="J136" s="820">
        <v>43.9</v>
      </c>
      <c r="K136" s="820">
        <v>45.5</v>
      </c>
      <c r="L136" s="820">
        <v>49.1</v>
      </c>
      <c r="M136" s="820"/>
      <c r="N136" s="822">
        <v>54.6</v>
      </c>
      <c r="O136" s="822">
        <v>61.5</v>
      </c>
      <c r="P136" s="822">
        <v>65.290000000000006</v>
      </c>
      <c r="Q136" s="822">
        <v>67.88</v>
      </c>
      <c r="R136" s="822">
        <v>70.510000000000005</v>
      </c>
    </row>
    <row r="137" spans="1:18" s="804" customFormat="1" ht="13">
      <c r="A137" s="818">
        <v>212</v>
      </c>
      <c r="B137" s="824" t="s">
        <v>591</v>
      </c>
      <c r="C137" s="820">
        <v>1.8</v>
      </c>
      <c r="D137" s="820">
        <v>2.1</v>
      </c>
      <c r="E137" s="820">
        <v>3.7</v>
      </c>
      <c r="F137" s="821"/>
      <c r="G137" s="827"/>
      <c r="H137" s="827"/>
      <c r="I137" s="825">
        <v>0</v>
      </c>
      <c r="J137" s="825">
        <v>0.1</v>
      </c>
      <c r="K137" s="825">
        <v>0</v>
      </c>
      <c r="L137" s="825">
        <v>0.8</v>
      </c>
      <c r="M137" s="825">
        <v>2.6</v>
      </c>
      <c r="N137" s="829">
        <v>0</v>
      </c>
      <c r="O137" s="829">
        <v>0</v>
      </c>
      <c r="P137" s="829">
        <v>0</v>
      </c>
      <c r="Q137" s="829">
        <v>0</v>
      </c>
      <c r="R137" s="829">
        <v>0</v>
      </c>
    </row>
    <row r="138" spans="1:18" s="823" customFormat="1" ht="13">
      <c r="A138" s="818"/>
      <c r="B138" s="819" t="s">
        <v>592</v>
      </c>
      <c r="C138" s="820">
        <v>332.6</v>
      </c>
      <c r="D138" s="820">
        <v>1593.1</v>
      </c>
      <c r="E138" s="820">
        <v>1382.5</v>
      </c>
      <c r="F138" s="821">
        <v>568.6</v>
      </c>
      <c r="G138" s="821">
        <v>809.7</v>
      </c>
      <c r="H138" s="821">
        <v>631.70000000000005</v>
      </c>
      <c r="I138" s="820">
        <v>713.6</v>
      </c>
      <c r="J138" s="820">
        <v>2129.1</v>
      </c>
      <c r="K138" s="820">
        <v>840.6</v>
      </c>
      <c r="L138" s="820">
        <v>1132.4000000000001</v>
      </c>
      <c r="M138" s="820">
        <v>995.5</v>
      </c>
      <c r="N138" s="822">
        <v>914.4</v>
      </c>
      <c r="O138" s="822">
        <v>589.1</v>
      </c>
      <c r="P138" s="822">
        <v>633.29999999999995</v>
      </c>
      <c r="Q138" s="822">
        <v>682.5</v>
      </c>
      <c r="R138" s="822">
        <v>765.3</v>
      </c>
    </row>
    <row r="139" spans="1:18" s="804" customFormat="1">
      <c r="A139" s="818"/>
      <c r="B139" s="819" t="s">
        <v>545</v>
      </c>
      <c r="C139" s="820">
        <v>127.5</v>
      </c>
      <c r="D139" s="820">
        <v>433.1</v>
      </c>
      <c r="E139" s="820">
        <v>716.8</v>
      </c>
      <c r="F139" s="821">
        <v>1883.9</v>
      </c>
      <c r="G139" s="821">
        <v>1184</v>
      </c>
      <c r="H139" s="821">
        <v>659.3</v>
      </c>
      <c r="I139" s="820">
        <v>1002.8</v>
      </c>
      <c r="J139" s="820">
        <v>636.4</v>
      </c>
      <c r="K139" s="820">
        <v>1546.7</v>
      </c>
      <c r="L139" s="820">
        <v>1378.6</v>
      </c>
      <c r="M139" s="820">
        <v>1642.4</v>
      </c>
      <c r="N139" s="822">
        <v>2300.5</v>
      </c>
      <c r="O139" s="822">
        <v>1719</v>
      </c>
      <c r="P139" s="822">
        <v>1993</v>
      </c>
      <c r="Q139" s="822">
        <v>2033.8</v>
      </c>
      <c r="R139" s="822">
        <v>2149</v>
      </c>
    </row>
    <row r="140" spans="1:18" s="804" customFormat="1" ht="13">
      <c r="A140" s="818"/>
      <c r="B140" s="824" t="s">
        <v>609</v>
      </c>
      <c r="C140" s="820"/>
      <c r="D140" s="820"/>
      <c r="E140" s="820"/>
      <c r="F140" s="821"/>
      <c r="G140" s="821"/>
      <c r="H140" s="821"/>
      <c r="I140" s="820">
        <v>626.9</v>
      </c>
      <c r="J140" s="820">
        <v>634.9</v>
      </c>
      <c r="K140" s="820">
        <v>1110.8</v>
      </c>
      <c r="L140" s="820">
        <v>956.8</v>
      </c>
      <c r="M140" s="820">
        <v>1027.4000000000001</v>
      </c>
      <c r="N140" s="822">
        <v>1868.5</v>
      </c>
      <c r="O140" s="822">
        <v>809.6</v>
      </c>
      <c r="P140" s="822">
        <v>938.7</v>
      </c>
      <c r="Q140" s="822">
        <v>957.9</v>
      </c>
      <c r="R140" s="822">
        <v>1012.2</v>
      </c>
    </row>
    <row r="141" spans="1:18" s="804" customFormat="1" ht="13">
      <c r="A141" s="818"/>
      <c r="B141" s="824" t="s">
        <v>610</v>
      </c>
      <c r="C141" s="820"/>
      <c r="D141" s="820"/>
      <c r="E141" s="820"/>
      <c r="F141" s="821"/>
      <c r="G141" s="821"/>
      <c r="H141" s="821"/>
      <c r="I141" s="820">
        <v>375.9</v>
      </c>
      <c r="J141" s="820">
        <v>1.5</v>
      </c>
      <c r="K141" s="820">
        <v>435.9</v>
      </c>
      <c r="L141" s="820">
        <v>421.8</v>
      </c>
      <c r="M141" s="820">
        <v>615</v>
      </c>
      <c r="N141" s="822">
        <v>432</v>
      </c>
      <c r="O141" s="822">
        <v>909.5</v>
      </c>
      <c r="P141" s="822">
        <v>1054.3</v>
      </c>
      <c r="Q141" s="822">
        <v>1075.9000000000001</v>
      </c>
      <c r="R141" s="822">
        <v>1136.9000000000001</v>
      </c>
    </row>
    <row r="142" spans="1:18" s="823" customFormat="1" ht="13">
      <c r="A142" s="818"/>
      <c r="B142" s="819" t="s">
        <v>595</v>
      </c>
      <c r="C142" s="820">
        <v>255.5</v>
      </c>
      <c r="D142" s="820">
        <v>307.3</v>
      </c>
      <c r="E142" s="820">
        <v>286</v>
      </c>
      <c r="F142" s="821">
        <v>39.5</v>
      </c>
      <c r="G142" s="821">
        <v>23</v>
      </c>
      <c r="H142" s="821">
        <v>201</v>
      </c>
      <c r="I142" s="820">
        <v>21.5</v>
      </c>
      <c r="J142" s="820">
        <v>6.5</v>
      </c>
      <c r="K142" s="820">
        <v>57.4</v>
      </c>
      <c r="L142" s="820">
        <v>325.89999999999998</v>
      </c>
      <c r="M142" s="820">
        <v>419.3</v>
      </c>
      <c r="N142" s="822">
        <v>26.8</v>
      </c>
      <c r="O142" s="822">
        <v>351.3</v>
      </c>
      <c r="P142" s="822">
        <v>341.8</v>
      </c>
      <c r="Q142" s="822">
        <v>375.3</v>
      </c>
      <c r="R142" s="822">
        <v>393.4</v>
      </c>
    </row>
    <row r="143" spans="1:18" s="804" customFormat="1">
      <c r="A143" s="818"/>
      <c r="B143" s="819" t="s">
        <v>607</v>
      </c>
      <c r="C143" s="825"/>
      <c r="D143" s="820">
        <v>545.5</v>
      </c>
      <c r="E143" s="825"/>
      <c r="F143" s="827"/>
      <c r="G143" s="827"/>
      <c r="H143" s="827"/>
      <c r="I143" s="825"/>
      <c r="J143" s="825"/>
      <c r="K143" s="825"/>
      <c r="L143" s="825"/>
      <c r="M143" s="825"/>
      <c r="N143" s="829"/>
      <c r="O143" s="829"/>
      <c r="P143" s="829"/>
      <c r="Q143" s="829"/>
      <c r="R143" s="829"/>
    </row>
    <row r="144" spans="1:18" s="804" customFormat="1">
      <c r="A144" s="818"/>
      <c r="B144" s="819"/>
      <c r="C144" s="820"/>
      <c r="D144" s="820"/>
      <c r="E144" s="820"/>
      <c r="F144" s="821"/>
      <c r="G144" s="821"/>
      <c r="H144" s="821"/>
      <c r="I144" s="820"/>
      <c r="J144" s="820"/>
      <c r="K144" s="820"/>
      <c r="L144" s="820"/>
      <c r="M144" s="820"/>
      <c r="N144" s="822"/>
      <c r="O144" s="822"/>
      <c r="P144" s="822"/>
      <c r="Q144" s="822"/>
      <c r="R144" s="822"/>
    </row>
    <row r="145" spans="1:20" s="831" customFormat="1" ht="13">
      <c r="A145" s="812"/>
      <c r="B145" s="813" t="s">
        <v>611</v>
      </c>
      <c r="C145" s="814">
        <v>176.2</v>
      </c>
      <c r="D145" s="814">
        <v>221.3</v>
      </c>
      <c r="E145" s="814">
        <v>245.8</v>
      </c>
      <c r="F145" s="815">
        <f>SUM(F146:F156)</f>
        <v>232.3</v>
      </c>
      <c r="G145" s="815">
        <f>SUM(G146:G156)</f>
        <v>211</v>
      </c>
      <c r="H145" s="815">
        <v>165.2</v>
      </c>
      <c r="I145" s="815">
        <v>225.9</v>
      </c>
      <c r="J145" s="815">
        <v>159.4</v>
      </c>
      <c r="K145" s="815">
        <v>240.4</v>
      </c>
      <c r="L145" s="815">
        <v>328.9</v>
      </c>
      <c r="M145" s="815">
        <v>420.3</v>
      </c>
      <c r="N145" s="816">
        <v>440.1</v>
      </c>
      <c r="O145" s="816">
        <v>460.7</v>
      </c>
      <c r="P145" s="816">
        <v>477.6</v>
      </c>
      <c r="Q145" s="816">
        <v>510.3</v>
      </c>
      <c r="R145" s="816">
        <v>542.70000000000005</v>
      </c>
      <c r="T145" s="804"/>
    </row>
    <row r="146" spans="1:20" s="804" customFormat="1">
      <c r="A146" s="818"/>
      <c r="B146" s="819" t="s">
        <v>587</v>
      </c>
      <c r="C146" s="820">
        <v>58.2</v>
      </c>
      <c r="D146" s="820">
        <v>56.1</v>
      </c>
      <c r="E146" s="820">
        <v>63.5</v>
      </c>
      <c r="F146" s="821">
        <v>103.5</v>
      </c>
      <c r="G146" s="821">
        <v>113.9</v>
      </c>
      <c r="H146" s="821">
        <v>111.3</v>
      </c>
      <c r="I146" s="820">
        <v>119.8</v>
      </c>
      <c r="J146" s="820">
        <v>123.9</v>
      </c>
      <c r="K146" s="820">
        <v>142.4</v>
      </c>
      <c r="L146" s="820">
        <v>141.5</v>
      </c>
      <c r="M146" s="820">
        <v>134.4</v>
      </c>
      <c r="N146" s="822">
        <v>140.69999999999999</v>
      </c>
      <c r="O146" s="822">
        <v>148.80000000000001</v>
      </c>
      <c r="P146" s="822">
        <v>157.80000000000001</v>
      </c>
      <c r="Q146" s="822">
        <v>164.1</v>
      </c>
      <c r="R146" s="822">
        <v>170.5</v>
      </c>
      <c r="T146" s="826"/>
    </row>
    <row r="147" spans="1:20" s="823" customFormat="1" ht="13">
      <c r="A147" s="818">
        <v>211</v>
      </c>
      <c r="B147" s="824" t="s">
        <v>588</v>
      </c>
      <c r="C147" s="820">
        <v>58.2</v>
      </c>
      <c r="D147" s="820">
        <v>55.800000000000004</v>
      </c>
      <c r="E147" s="820">
        <v>63.3</v>
      </c>
      <c r="F147" s="827"/>
      <c r="G147" s="827"/>
      <c r="H147" s="827"/>
      <c r="I147" s="825">
        <v>119.8</v>
      </c>
      <c r="J147" s="825">
        <v>123.9</v>
      </c>
      <c r="K147" s="825">
        <v>142.4</v>
      </c>
      <c r="L147" s="825">
        <v>127.1</v>
      </c>
      <c r="M147" s="825">
        <v>134.4</v>
      </c>
      <c r="N147" s="822">
        <v>140.69999999999999</v>
      </c>
      <c r="O147" s="822">
        <v>148.80000000000001</v>
      </c>
      <c r="P147" s="822">
        <v>157.80000000000001</v>
      </c>
      <c r="Q147" s="822">
        <v>164.1</v>
      </c>
      <c r="R147" s="822">
        <v>170.5</v>
      </c>
      <c r="T147" s="817"/>
    </row>
    <row r="148" spans="1:20" s="823" customFormat="1" ht="13">
      <c r="A148" s="818"/>
      <c r="B148" s="824" t="s">
        <v>589</v>
      </c>
      <c r="C148" s="820"/>
      <c r="D148" s="820"/>
      <c r="E148" s="820"/>
      <c r="F148" s="821"/>
      <c r="G148" s="821"/>
      <c r="H148" s="821"/>
      <c r="I148" s="820">
        <v>116.9</v>
      </c>
      <c r="J148" s="820">
        <v>120.5</v>
      </c>
      <c r="K148" s="820">
        <v>133.4</v>
      </c>
      <c r="L148" s="820">
        <v>132.5</v>
      </c>
      <c r="M148" s="820"/>
      <c r="N148" s="822">
        <v>131</v>
      </c>
      <c r="O148" s="822">
        <v>137.80000000000001</v>
      </c>
      <c r="P148" s="822">
        <v>146.19999999999999</v>
      </c>
      <c r="Q148" s="822">
        <v>152</v>
      </c>
      <c r="R148" s="822">
        <v>157.9</v>
      </c>
      <c r="T148" s="804"/>
    </row>
    <row r="149" spans="1:20" s="823" customFormat="1" ht="13">
      <c r="A149" s="818"/>
      <c r="B149" s="824" t="s">
        <v>590</v>
      </c>
      <c r="C149" s="820"/>
      <c r="D149" s="820"/>
      <c r="E149" s="820"/>
      <c r="F149" s="821"/>
      <c r="G149" s="821"/>
      <c r="H149" s="821"/>
      <c r="I149" s="820">
        <v>2.9</v>
      </c>
      <c r="J149" s="820">
        <v>3.4</v>
      </c>
      <c r="K149" s="820">
        <v>9</v>
      </c>
      <c r="L149" s="820">
        <v>9</v>
      </c>
      <c r="M149" s="820"/>
      <c r="N149" s="822">
        <v>9.8000000000000007</v>
      </c>
      <c r="O149" s="822">
        <v>11</v>
      </c>
      <c r="P149" s="822">
        <v>11.7</v>
      </c>
      <c r="Q149" s="822">
        <v>12.1</v>
      </c>
      <c r="R149" s="822">
        <v>12.6</v>
      </c>
      <c r="T149" s="804"/>
    </row>
    <row r="150" spans="1:20" s="804" customFormat="1" ht="13">
      <c r="A150" s="818">
        <v>212</v>
      </c>
      <c r="B150" s="824" t="s">
        <v>591</v>
      </c>
      <c r="C150" s="820"/>
      <c r="D150" s="820">
        <v>0.3</v>
      </c>
      <c r="E150" s="820">
        <v>0.2</v>
      </c>
      <c r="F150" s="821"/>
      <c r="G150" s="827"/>
      <c r="H150" s="827"/>
      <c r="I150" s="825">
        <v>0</v>
      </c>
      <c r="J150" s="825">
        <v>0</v>
      </c>
      <c r="K150" s="825">
        <v>0</v>
      </c>
      <c r="L150" s="825">
        <v>0</v>
      </c>
      <c r="M150" s="825">
        <v>0</v>
      </c>
      <c r="N150" s="829">
        <v>0</v>
      </c>
      <c r="O150" s="829">
        <v>0</v>
      </c>
      <c r="P150" s="829">
        <v>0</v>
      </c>
      <c r="Q150" s="829">
        <v>0</v>
      </c>
      <c r="R150" s="829">
        <v>0</v>
      </c>
    </row>
    <row r="151" spans="1:20" s="804" customFormat="1">
      <c r="A151" s="818"/>
      <c r="B151" s="819" t="s">
        <v>592</v>
      </c>
      <c r="C151" s="820">
        <v>17</v>
      </c>
      <c r="D151" s="820">
        <v>28.3</v>
      </c>
      <c r="E151" s="820">
        <v>22.3</v>
      </c>
      <c r="F151" s="821">
        <v>26.8</v>
      </c>
      <c r="G151" s="821">
        <v>24.8</v>
      </c>
      <c r="H151" s="821">
        <v>22.4</v>
      </c>
      <c r="I151" s="820">
        <v>28.1</v>
      </c>
      <c r="J151" s="820">
        <v>33.5</v>
      </c>
      <c r="K151" s="820">
        <v>69.900000000000006</v>
      </c>
      <c r="L151" s="820">
        <v>163.80000000000001</v>
      </c>
      <c r="M151" s="820">
        <v>137.19999999999999</v>
      </c>
      <c r="N151" s="822">
        <v>134.4</v>
      </c>
      <c r="O151" s="822">
        <v>107.2</v>
      </c>
      <c r="P151" s="822">
        <v>115.3</v>
      </c>
      <c r="Q151" s="822">
        <v>124.2</v>
      </c>
      <c r="R151" s="822">
        <v>139.30000000000001</v>
      </c>
    </row>
    <row r="152" spans="1:20" s="804" customFormat="1">
      <c r="A152" s="818"/>
      <c r="B152" s="819" t="s">
        <v>593</v>
      </c>
      <c r="C152" s="820">
        <v>101</v>
      </c>
      <c r="D152" s="820">
        <v>58.1</v>
      </c>
      <c r="E152" s="820">
        <v>160</v>
      </c>
      <c r="F152" s="821">
        <v>102</v>
      </c>
      <c r="G152" s="821">
        <v>72.3</v>
      </c>
      <c r="H152" s="821">
        <v>31.5</v>
      </c>
      <c r="I152" s="820">
        <v>78</v>
      </c>
      <c r="J152" s="820">
        <v>0</v>
      </c>
      <c r="K152" s="820">
        <v>28.1</v>
      </c>
      <c r="L152" s="820">
        <v>10</v>
      </c>
      <c r="M152" s="820">
        <v>37</v>
      </c>
      <c r="N152" s="822">
        <v>65</v>
      </c>
      <c r="O152" s="822">
        <v>28.3</v>
      </c>
      <c r="P152" s="822">
        <v>32.799999999999997</v>
      </c>
      <c r="Q152" s="822">
        <v>33.4</v>
      </c>
      <c r="R152" s="822">
        <v>35.299999999999997</v>
      </c>
    </row>
    <row r="153" spans="1:20" s="823" customFormat="1" ht="13">
      <c r="A153" s="818">
        <v>263</v>
      </c>
      <c r="B153" s="824" t="s">
        <v>612</v>
      </c>
      <c r="C153" s="820"/>
      <c r="D153" s="820"/>
      <c r="E153" s="820"/>
      <c r="F153" s="821"/>
      <c r="G153" s="821"/>
      <c r="H153" s="821"/>
      <c r="I153" s="820">
        <v>78</v>
      </c>
      <c r="J153" s="820">
        <v>0</v>
      </c>
      <c r="K153" s="820">
        <v>6.1</v>
      </c>
      <c r="L153" s="820">
        <v>10</v>
      </c>
      <c r="M153" s="820">
        <v>0</v>
      </c>
      <c r="N153" s="822">
        <v>25</v>
      </c>
      <c r="O153" s="822">
        <v>0</v>
      </c>
      <c r="P153" s="822">
        <v>0</v>
      </c>
      <c r="Q153" s="822">
        <v>0</v>
      </c>
      <c r="R153" s="822">
        <v>0</v>
      </c>
    </row>
    <row r="154" spans="1:20" s="823" customFormat="1" ht="13">
      <c r="A154" s="818"/>
      <c r="B154" s="824" t="s">
        <v>610</v>
      </c>
      <c r="C154" s="820"/>
      <c r="D154" s="820"/>
      <c r="E154" s="820"/>
      <c r="F154" s="821"/>
      <c r="G154" s="821"/>
      <c r="H154" s="821"/>
      <c r="I154" s="820">
        <v>4.5</v>
      </c>
      <c r="J154" s="820">
        <v>0</v>
      </c>
      <c r="K154" s="820">
        <v>22</v>
      </c>
      <c r="L154" s="820">
        <v>10</v>
      </c>
      <c r="M154" s="820">
        <v>37</v>
      </c>
      <c r="N154" s="822">
        <v>40</v>
      </c>
      <c r="O154" s="822">
        <v>28.3</v>
      </c>
      <c r="P154" s="822">
        <v>32.799999999999997</v>
      </c>
      <c r="Q154" s="822">
        <v>33.4</v>
      </c>
      <c r="R154" s="822">
        <v>35.299999999999997</v>
      </c>
    </row>
    <row r="155" spans="1:20" s="823" customFormat="1" ht="13">
      <c r="A155" s="818"/>
      <c r="B155" s="819" t="s">
        <v>595</v>
      </c>
      <c r="C155" s="820"/>
      <c r="D155" s="820">
        <v>98</v>
      </c>
      <c r="E155" s="825"/>
      <c r="F155" s="827"/>
      <c r="G155" s="827"/>
      <c r="H155" s="827"/>
      <c r="I155" s="825">
        <v>73.5</v>
      </c>
      <c r="J155" s="825">
        <v>2</v>
      </c>
      <c r="K155" s="825">
        <v>0</v>
      </c>
      <c r="L155" s="825">
        <v>13.5</v>
      </c>
      <c r="M155" s="825">
        <v>111.7</v>
      </c>
      <c r="N155" s="829">
        <v>100</v>
      </c>
      <c r="O155" s="829">
        <v>176.5</v>
      </c>
      <c r="P155" s="829">
        <v>171.7</v>
      </c>
      <c r="Q155" s="829">
        <v>188.6</v>
      </c>
      <c r="R155" s="829">
        <v>197.6</v>
      </c>
    </row>
    <row r="156" spans="1:20" s="823" customFormat="1" ht="13">
      <c r="A156" s="818"/>
      <c r="B156" s="819" t="s">
        <v>607</v>
      </c>
      <c r="C156" s="820"/>
      <c r="D156" s="820">
        <v>19.2</v>
      </c>
      <c r="E156" s="825"/>
      <c r="F156" s="827"/>
      <c r="G156" s="827"/>
      <c r="H156" s="827"/>
      <c r="I156" s="825">
        <v>0</v>
      </c>
      <c r="J156" s="825"/>
      <c r="K156" s="825"/>
      <c r="L156" s="825"/>
      <c r="M156" s="825"/>
      <c r="N156" s="829"/>
      <c r="O156" s="829"/>
      <c r="P156" s="829"/>
      <c r="Q156" s="829"/>
      <c r="R156" s="829"/>
      <c r="T156" s="804"/>
    </row>
    <row r="157" spans="1:20" s="823" customFormat="1" ht="13">
      <c r="A157" s="818"/>
      <c r="B157" s="819"/>
      <c r="C157" s="820"/>
      <c r="D157" s="820"/>
      <c r="E157" s="820"/>
      <c r="F157" s="821"/>
      <c r="G157" s="821"/>
      <c r="H157" s="821"/>
      <c r="I157" s="820"/>
      <c r="J157" s="820"/>
      <c r="K157" s="820"/>
      <c r="L157" s="820"/>
      <c r="M157" s="820"/>
      <c r="N157" s="822"/>
      <c r="O157" s="822"/>
      <c r="P157" s="822"/>
      <c r="Q157" s="822"/>
      <c r="R157" s="822"/>
    </row>
    <row r="158" spans="1:20" s="817" customFormat="1" ht="13">
      <c r="A158" s="812"/>
      <c r="B158" s="813" t="s">
        <v>613</v>
      </c>
      <c r="C158" s="814">
        <v>1370.2</v>
      </c>
      <c r="D158" s="814">
        <v>1382</v>
      </c>
      <c r="E158" s="814">
        <v>1574.2</v>
      </c>
      <c r="F158" s="815">
        <f>SUM(F159:F167)</f>
        <v>667.7</v>
      </c>
      <c r="G158" s="815">
        <f>SUM(G159:G167)</f>
        <v>624.6</v>
      </c>
      <c r="H158" s="815">
        <v>597.9</v>
      </c>
      <c r="I158" s="815">
        <v>1039.2</v>
      </c>
      <c r="J158" s="815">
        <v>1214.3</v>
      </c>
      <c r="K158" s="815">
        <v>1564.7</v>
      </c>
      <c r="L158" s="815">
        <v>1450.4</v>
      </c>
      <c r="M158" s="815">
        <v>1830.5</v>
      </c>
      <c r="N158" s="816">
        <v>3233.4</v>
      </c>
      <c r="O158" s="816">
        <v>1787.3</v>
      </c>
      <c r="P158" s="816">
        <v>1872</v>
      </c>
      <c r="Q158" s="816">
        <v>1982.1</v>
      </c>
      <c r="R158" s="816">
        <v>2096.8000000000002</v>
      </c>
    </row>
    <row r="159" spans="1:20" s="804" customFormat="1">
      <c r="A159" s="818"/>
      <c r="B159" s="819" t="s">
        <v>587</v>
      </c>
      <c r="C159" s="820">
        <v>4</v>
      </c>
      <c r="D159" s="820">
        <v>275.60000000000002</v>
      </c>
      <c r="E159" s="820">
        <v>306.89999999999998</v>
      </c>
      <c r="F159" s="821">
        <v>298.2</v>
      </c>
      <c r="G159" s="821">
        <v>313.2</v>
      </c>
      <c r="H159" s="821">
        <v>292.39999999999998</v>
      </c>
      <c r="I159" s="820">
        <v>438.6</v>
      </c>
      <c r="J159" s="820">
        <v>706.7</v>
      </c>
      <c r="K159" s="820">
        <v>882.4</v>
      </c>
      <c r="L159" s="820">
        <v>921.5</v>
      </c>
      <c r="M159" s="820">
        <v>1101.0999999999999</v>
      </c>
      <c r="N159" s="822">
        <v>1710.6</v>
      </c>
      <c r="O159" s="822">
        <v>1068.4000000000001</v>
      </c>
      <c r="P159" s="822">
        <v>1133.7</v>
      </c>
      <c r="Q159" s="822">
        <v>1178.8</v>
      </c>
      <c r="R159" s="822">
        <v>1224.4000000000001</v>
      </c>
    </row>
    <row r="160" spans="1:20" s="804" customFormat="1" ht="13">
      <c r="A160" s="818">
        <v>211</v>
      </c>
      <c r="B160" s="824" t="s">
        <v>588</v>
      </c>
      <c r="C160" s="820">
        <v>3.9</v>
      </c>
      <c r="D160" s="820">
        <v>251.90000000000003</v>
      </c>
      <c r="E160" s="820">
        <v>277</v>
      </c>
      <c r="F160" s="821"/>
      <c r="G160" s="821"/>
      <c r="H160" s="821"/>
      <c r="I160" s="825">
        <v>414.1</v>
      </c>
      <c r="J160" s="825">
        <v>656</v>
      </c>
      <c r="K160" s="825">
        <v>811.8</v>
      </c>
      <c r="L160" s="825">
        <v>852.7</v>
      </c>
      <c r="M160" s="825">
        <v>1019</v>
      </c>
      <c r="N160" s="829">
        <v>1682.2</v>
      </c>
      <c r="O160" s="829">
        <v>1007.9</v>
      </c>
      <c r="P160" s="829">
        <v>1069.4000000000001</v>
      </c>
      <c r="Q160" s="829">
        <v>1112</v>
      </c>
      <c r="R160" s="829">
        <v>1155</v>
      </c>
    </row>
    <row r="161" spans="1:18" s="804" customFormat="1" ht="13">
      <c r="A161" s="818"/>
      <c r="B161" s="824" t="s">
        <v>589</v>
      </c>
      <c r="C161" s="820"/>
      <c r="D161" s="820"/>
      <c r="E161" s="820"/>
      <c r="F161" s="821"/>
      <c r="G161" s="821"/>
      <c r="H161" s="821"/>
      <c r="I161" s="820">
        <v>405.2</v>
      </c>
      <c r="J161" s="820">
        <v>639.29999999999995</v>
      </c>
      <c r="K161" s="820">
        <v>790.9</v>
      </c>
      <c r="L161" s="820">
        <v>826.8</v>
      </c>
      <c r="M161" s="820"/>
      <c r="N161" s="822">
        <v>1624.9</v>
      </c>
      <c r="O161" s="822">
        <v>974.3</v>
      </c>
      <c r="P161" s="822">
        <v>1033.8</v>
      </c>
      <c r="Q161" s="822">
        <v>1075</v>
      </c>
      <c r="R161" s="822">
        <v>1116</v>
      </c>
    </row>
    <row r="162" spans="1:18" s="804" customFormat="1" ht="13">
      <c r="A162" s="818"/>
      <c r="B162" s="824" t="s">
        <v>590</v>
      </c>
      <c r="C162" s="820"/>
      <c r="D162" s="820"/>
      <c r="E162" s="820"/>
      <c r="F162" s="821"/>
      <c r="G162" s="821"/>
      <c r="H162" s="821"/>
      <c r="I162" s="820">
        <v>8.9</v>
      </c>
      <c r="J162" s="820">
        <v>16.600000000000001</v>
      </c>
      <c r="K162" s="820">
        <v>20.9</v>
      </c>
      <c r="L162" s="820">
        <v>25.9</v>
      </c>
      <c r="M162" s="820"/>
      <c r="N162" s="822">
        <v>57.4</v>
      </c>
      <c r="O162" s="822">
        <v>33.5</v>
      </c>
      <c r="P162" s="822">
        <v>35.6</v>
      </c>
      <c r="Q162" s="822">
        <v>37</v>
      </c>
      <c r="R162" s="822">
        <v>38.4</v>
      </c>
    </row>
    <row r="163" spans="1:18" s="804" customFormat="1" ht="13">
      <c r="A163" s="818">
        <v>212</v>
      </c>
      <c r="B163" s="824" t="s">
        <v>591</v>
      </c>
      <c r="C163" s="820">
        <v>0.1</v>
      </c>
      <c r="D163" s="820">
        <v>23.7</v>
      </c>
      <c r="E163" s="820">
        <v>29.9</v>
      </c>
      <c r="F163" s="821"/>
      <c r="G163" s="821"/>
      <c r="H163" s="821"/>
      <c r="I163" s="820">
        <v>24.4</v>
      </c>
      <c r="J163" s="820">
        <v>50.8</v>
      </c>
      <c r="K163" s="820">
        <v>70.599999999999994</v>
      </c>
      <c r="L163" s="820">
        <v>68.900000000000006</v>
      </c>
      <c r="M163" s="820">
        <v>82.1</v>
      </c>
      <c r="N163" s="822">
        <v>28.4</v>
      </c>
      <c r="O163" s="822">
        <v>60.6</v>
      </c>
      <c r="P163" s="822">
        <v>64.3</v>
      </c>
      <c r="Q163" s="822">
        <v>66.8</v>
      </c>
      <c r="R163" s="822">
        <v>69.400000000000006</v>
      </c>
    </row>
    <row r="164" spans="1:18" s="804" customFormat="1">
      <c r="A164" s="818"/>
      <c r="B164" s="819" t="s">
        <v>592</v>
      </c>
      <c r="C164" s="820">
        <v>77.7</v>
      </c>
      <c r="D164" s="820">
        <v>203.7</v>
      </c>
      <c r="E164" s="820">
        <v>295.10000000000002</v>
      </c>
      <c r="F164" s="821">
        <v>185.5</v>
      </c>
      <c r="G164" s="821">
        <v>185</v>
      </c>
      <c r="H164" s="821">
        <v>137.30000000000001</v>
      </c>
      <c r="I164" s="820">
        <v>324.10000000000002</v>
      </c>
      <c r="J164" s="820">
        <v>300.7</v>
      </c>
      <c r="K164" s="820">
        <v>398.2</v>
      </c>
      <c r="L164" s="820">
        <v>312.60000000000002</v>
      </c>
      <c r="M164" s="820">
        <v>470.5</v>
      </c>
      <c r="N164" s="822">
        <v>684.5</v>
      </c>
      <c r="O164" s="822">
        <v>331.6</v>
      </c>
      <c r="P164" s="822">
        <v>356.5</v>
      </c>
      <c r="Q164" s="822">
        <v>384.2</v>
      </c>
      <c r="R164" s="822">
        <v>430.8</v>
      </c>
    </row>
    <row r="165" spans="1:18" s="804" customFormat="1">
      <c r="A165" s="818"/>
      <c r="B165" s="819" t="s">
        <v>593</v>
      </c>
      <c r="C165" s="820">
        <v>479.5</v>
      </c>
      <c r="D165" s="820">
        <v>122.4</v>
      </c>
      <c r="E165" s="820">
        <v>28.6</v>
      </c>
      <c r="F165" s="821">
        <v>23.5</v>
      </c>
      <c r="G165" s="821">
        <v>18.2</v>
      </c>
      <c r="H165" s="821">
        <v>38.9</v>
      </c>
      <c r="I165" s="820">
        <v>46.6</v>
      </c>
      <c r="J165" s="820">
        <v>7.8</v>
      </c>
      <c r="K165" s="820">
        <v>8</v>
      </c>
      <c r="L165" s="820">
        <v>3.4</v>
      </c>
      <c r="M165" s="820">
        <v>45.3</v>
      </c>
      <c r="N165" s="822">
        <v>112.7</v>
      </c>
      <c r="O165" s="822">
        <v>5.7</v>
      </c>
      <c r="P165" s="822">
        <v>6.6</v>
      </c>
      <c r="Q165" s="822">
        <v>6.7</v>
      </c>
      <c r="R165" s="822">
        <v>7.1</v>
      </c>
    </row>
    <row r="166" spans="1:18" s="823" customFormat="1" ht="13">
      <c r="A166" s="818"/>
      <c r="B166" s="819" t="s">
        <v>594</v>
      </c>
      <c r="C166" s="820">
        <v>13.5</v>
      </c>
      <c r="D166" s="820">
        <v>3.4</v>
      </c>
      <c r="E166" s="820">
        <v>67.8</v>
      </c>
      <c r="F166" s="821">
        <v>6.7</v>
      </c>
      <c r="G166" s="821">
        <v>8</v>
      </c>
      <c r="H166" s="821">
        <v>13.6</v>
      </c>
      <c r="I166" s="820">
        <v>17.2</v>
      </c>
      <c r="J166" s="820">
        <v>1.3</v>
      </c>
      <c r="K166" s="820">
        <v>1.8</v>
      </c>
      <c r="L166" s="820">
        <v>2.1</v>
      </c>
      <c r="M166" s="820">
        <v>35.4</v>
      </c>
      <c r="N166" s="822">
        <v>4.5</v>
      </c>
      <c r="O166" s="822">
        <v>6.3</v>
      </c>
      <c r="P166" s="822">
        <v>7.2</v>
      </c>
      <c r="Q166" s="822">
        <v>8.3000000000000007</v>
      </c>
      <c r="R166" s="822">
        <v>9.6</v>
      </c>
    </row>
    <row r="167" spans="1:18" s="804" customFormat="1" ht="12.65" customHeight="1">
      <c r="A167" s="818"/>
      <c r="B167" s="819" t="s">
        <v>595</v>
      </c>
      <c r="C167" s="820">
        <v>795.5</v>
      </c>
      <c r="D167" s="820">
        <v>777</v>
      </c>
      <c r="E167" s="820">
        <v>875.8</v>
      </c>
      <c r="F167" s="821">
        <v>153.80000000000001</v>
      </c>
      <c r="G167" s="827">
        <v>100.2</v>
      </c>
      <c r="H167" s="827">
        <v>115.8</v>
      </c>
      <c r="I167" s="820">
        <v>212.7</v>
      </c>
      <c r="J167" s="820">
        <v>197.8</v>
      </c>
      <c r="K167" s="820">
        <v>226.3</v>
      </c>
      <c r="L167" s="820">
        <v>210.78</v>
      </c>
      <c r="M167" s="820">
        <v>178.15</v>
      </c>
      <c r="N167" s="822">
        <v>652.5</v>
      </c>
      <c r="O167" s="822">
        <v>352.7</v>
      </c>
      <c r="P167" s="822">
        <v>343.2</v>
      </c>
      <c r="Q167" s="822">
        <v>376.9</v>
      </c>
      <c r="R167" s="822">
        <v>395</v>
      </c>
    </row>
    <row r="168" spans="1:18" s="804" customFormat="1" ht="13">
      <c r="A168" s="818">
        <v>311</v>
      </c>
      <c r="B168" s="824" t="s">
        <v>614</v>
      </c>
      <c r="C168" s="820"/>
      <c r="D168" s="820"/>
      <c r="E168" s="820"/>
      <c r="F168" s="827"/>
      <c r="G168" s="827"/>
      <c r="H168" s="827"/>
      <c r="I168" s="820"/>
      <c r="J168" s="820">
        <v>197.8</v>
      </c>
      <c r="K168" s="820">
        <v>226.3</v>
      </c>
      <c r="L168" s="820">
        <v>210.8</v>
      </c>
      <c r="M168" s="820">
        <v>178.2</v>
      </c>
      <c r="N168" s="830">
        <v>652.5</v>
      </c>
      <c r="O168" s="830">
        <v>352.7</v>
      </c>
      <c r="P168" s="830">
        <v>343.2</v>
      </c>
      <c r="Q168" s="830">
        <v>376.9</v>
      </c>
      <c r="R168" s="830">
        <v>395</v>
      </c>
    </row>
    <row r="169" spans="1:18" s="804" customFormat="1" ht="13">
      <c r="A169" s="818"/>
      <c r="B169" s="824" t="s">
        <v>598</v>
      </c>
      <c r="C169" s="820"/>
      <c r="D169" s="820"/>
      <c r="E169" s="820"/>
      <c r="F169" s="827"/>
      <c r="G169" s="827"/>
      <c r="H169" s="827"/>
      <c r="I169" s="820"/>
      <c r="J169" s="820">
        <v>0</v>
      </c>
      <c r="K169" s="820">
        <v>0</v>
      </c>
      <c r="L169" s="820">
        <v>0</v>
      </c>
      <c r="M169" s="820"/>
      <c r="N169" s="822">
        <v>2.8</v>
      </c>
      <c r="O169" s="822">
        <v>26</v>
      </c>
      <c r="P169" s="822">
        <v>25.3</v>
      </c>
      <c r="Q169" s="822">
        <v>27.7</v>
      </c>
      <c r="R169" s="822">
        <v>29.1</v>
      </c>
    </row>
    <row r="170" spans="1:18" s="804" customFormat="1" ht="13">
      <c r="A170" s="818"/>
      <c r="B170" s="824" t="s">
        <v>599</v>
      </c>
      <c r="C170" s="820"/>
      <c r="D170" s="820"/>
      <c r="E170" s="820"/>
      <c r="F170" s="827"/>
      <c r="G170" s="827"/>
      <c r="H170" s="827"/>
      <c r="I170" s="820"/>
      <c r="J170" s="820">
        <v>0</v>
      </c>
      <c r="K170" s="820">
        <v>0</v>
      </c>
      <c r="L170" s="820">
        <v>0</v>
      </c>
      <c r="M170" s="820"/>
      <c r="N170" s="822">
        <v>45.1</v>
      </c>
      <c r="O170" s="822">
        <v>36.1</v>
      </c>
      <c r="P170" s="822">
        <v>35.1</v>
      </c>
      <c r="Q170" s="822">
        <v>38.6</v>
      </c>
      <c r="R170" s="822">
        <v>40.5</v>
      </c>
    </row>
    <row r="171" spans="1:18" s="804" customFormat="1" ht="13">
      <c r="A171" s="818"/>
      <c r="B171" s="824" t="s">
        <v>615</v>
      </c>
      <c r="C171" s="820"/>
      <c r="D171" s="820"/>
      <c r="E171" s="820"/>
      <c r="F171" s="827"/>
      <c r="G171" s="827"/>
      <c r="H171" s="827"/>
      <c r="I171" s="820"/>
      <c r="J171" s="820">
        <v>0</v>
      </c>
      <c r="K171" s="820">
        <v>0</v>
      </c>
      <c r="L171" s="820">
        <v>0</v>
      </c>
      <c r="M171" s="820"/>
      <c r="N171" s="822">
        <v>0.3</v>
      </c>
      <c r="O171" s="822">
        <v>0</v>
      </c>
      <c r="P171" s="822">
        <v>0</v>
      </c>
      <c r="Q171" s="822">
        <v>0</v>
      </c>
      <c r="R171" s="822">
        <v>0</v>
      </c>
    </row>
    <row r="172" spans="1:18" s="804" customFormat="1" ht="13">
      <c r="A172" s="818"/>
      <c r="B172" s="824" t="s">
        <v>600</v>
      </c>
      <c r="C172" s="820"/>
      <c r="D172" s="820"/>
      <c r="E172" s="820"/>
      <c r="F172" s="821"/>
      <c r="G172" s="827"/>
      <c r="H172" s="827"/>
      <c r="I172" s="820"/>
      <c r="J172" s="820">
        <v>183.8</v>
      </c>
      <c r="K172" s="820">
        <v>211.3</v>
      </c>
      <c r="L172" s="820">
        <v>195.7</v>
      </c>
      <c r="M172" s="820">
        <v>160.80000000000001</v>
      </c>
      <c r="N172" s="822">
        <v>576.4</v>
      </c>
      <c r="O172" s="822">
        <v>261.5</v>
      </c>
      <c r="P172" s="822">
        <v>254.5</v>
      </c>
      <c r="Q172" s="822">
        <v>279.39999999999998</v>
      </c>
      <c r="R172" s="822">
        <v>292.89999999999998</v>
      </c>
    </row>
    <row r="173" spans="1:18" s="804" customFormat="1" ht="13">
      <c r="A173" s="818"/>
      <c r="B173" s="824" t="s">
        <v>602</v>
      </c>
      <c r="C173" s="820"/>
      <c r="D173" s="820"/>
      <c r="E173" s="820"/>
      <c r="F173" s="821"/>
      <c r="G173" s="827"/>
      <c r="H173" s="827"/>
      <c r="I173" s="820"/>
      <c r="J173" s="820">
        <v>12.4</v>
      </c>
      <c r="K173" s="820">
        <v>12.9</v>
      </c>
      <c r="L173" s="820">
        <v>14.6</v>
      </c>
      <c r="M173" s="820">
        <v>14</v>
      </c>
      <c r="N173" s="822">
        <v>15.2</v>
      </c>
      <c r="O173" s="822">
        <v>22.3</v>
      </c>
      <c r="P173" s="822">
        <v>21.7</v>
      </c>
      <c r="Q173" s="822">
        <v>23.9</v>
      </c>
      <c r="R173" s="822">
        <v>25</v>
      </c>
    </row>
    <row r="174" spans="1:18" s="804" customFormat="1" ht="13">
      <c r="A174" s="818"/>
      <c r="B174" s="824" t="s">
        <v>603</v>
      </c>
      <c r="C174" s="820"/>
      <c r="D174" s="820"/>
      <c r="E174" s="820"/>
      <c r="F174" s="827"/>
      <c r="G174" s="827"/>
      <c r="H174" s="827"/>
      <c r="I174" s="820"/>
      <c r="J174" s="820">
        <v>0</v>
      </c>
      <c r="K174" s="820">
        <v>0</v>
      </c>
      <c r="L174" s="820">
        <v>0</v>
      </c>
      <c r="M174" s="820"/>
      <c r="N174" s="822">
        <v>6.2</v>
      </c>
      <c r="O174" s="822">
        <v>3.2</v>
      </c>
      <c r="P174" s="822">
        <v>3.1</v>
      </c>
      <c r="Q174" s="822">
        <v>3.4</v>
      </c>
      <c r="R174" s="822">
        <v>3.5</v>
      </c>
    </row>
    <row r="175" spans="1:18" s="804" customFormat="1" ht="13">
      <c r="A175" s="818"/>
      <c r="B175" s="824" t="s">
        <v>604</v>
      </c>
      <c r="C175" s="820"/>
      <c r="D175" s="820"/>
      <c r="E175" s="820"/>
      <c r="F175" s="827"/>
      <c r="G175" s="827"/>
      <c r="H175" s="827"/>
      <c r="I175" s="820"/>
      <c r="J175" s="820">
        <v>1.5</v>
      </c>
      <c r="K175" s="820">
        <v>1.8</v>
      </c>
      <c r="L175" s="820">
        <v>0.3</v>
      </c>
      <c r="M175" s="820">
        <v>3.4</v>
      </c>
      <c r="N175" s="822">
        <v>2.7</v>
      </c>
      <c r="O175" s="822">
        <v>3.6</v>
      </c>
      <c r="P175" s="822">
        <v>3.5</v>
      </c>
      <c r="Q175" s="822">
        <v>3.9</v>
      </c>
      <c r="R175" s="822">
        <v>4</v>
      </c>
    </row>
    <row r="176" spans="1:18" s="804" customFormat="1" ht="13">
      <c r="A176" s="818"/>
      <c r="B176" s="824" t="s">
        <v>601</v>
      </c>
      <c r="C176" s="820"/>
      <c r="D176" s="820"/>
      <c r="E176" s="820"/>
      <c r="F176" s="821"/>
      <c r="G176" s="827"/>
      <c r="H176" s="827"/>
      <c r="I176" s="825"/>
      <c r="J176" s="825">
        <v>0.1</v>
      </c>
      <c r="K176" s="825">
        <v>0.3</v>
      </c>
      <c r="L176" s="825">
        <v>0.2</v>
      </c>
      <c r="M176" s="825"/>
      <c r="N176" s="829">
        <v>3.7</v>
      </c>
      <c r="O176" s="829">
        <v>0</v>
      </c>
      <c r="P176" s="829">
        <v>0</v>
      </c>
      <c r="Q176" s="829">
        <v>0</v>
      </c>
      <c r="R176" s="829">
        <v>0</v>
      </c>
    </row>
    <row r="177" spans="1:20" s="804" customFormat="1">
      <c r="A177" s="818"/>
      <c r="B177" s="819" t="s">
        <v>607</v>
      </c>
      <c r="C177" s="820"/>
      <c r="D177" s="820"/>
      <c r="E177" s="820"/>
      <c r="F177" s="827"/>
      <c r="G177" s="827"/>
      <c r="H177" s="827"/>
      <c r="I177" s="820"/>
      <c r="J177" s="820"/>
      <c r="K177" s="820"/>
      <c r="L177" s="820"/>
      <c r="M177" s="820"/>
      <c r="N177" s="822"/>
      <c r="O177" s="822"/>
      <c r="P177" s="822"/>
      <c r="Q177" s="822"/>
      <c r="R177" s="822"/>
    </row>
    <row r="178" spans="1:20" s="804" customFormat="1" ht="12.65" customHeight="1">
      <c r="A178" s="818"/>
      <c r="B178" s="819"/>
      <c r="C178" s="820"/>
      <c r="D178" s="820"/>
      <c r="E178" s="820"/>
      <c r="F178" s="821"/>
      <c r="G178" s="827"/>
      <c r="H178" s="827"/>
      <c r="I178" s="820"/>
      <c r="J178" s="820"/>
      <c r="K178" s="820"/>
      <c r="L178" s="820"/>
      <c r="M178" s="820"/>
      <c r="N178" s="822"/>
      <c r="O178" s="822"/>
      <c r="P178" s="822"/>
      <c r="Q178" s="822"/>
      <c r="R178" s="822"/>
    </row>
    <row r="179" spans="1:20" s="831" customFormat="1" ht="13.5" customHeight="1">
      <c r="A179" s="812"/>
      <c r="B179" s="813" t="s">
        <v>616</v>
      </c>
      <c r="C179" s="832">
        <v>452.3</v>
      </c>
      <c r="D179" s="832">
        <v>521.1</v>
      </c>
      <c r="E179" s="832">
        <v>933.1</v>
      </c>
      <c r="F179" s="815">
        <f>SUM(F180:F181)</f>
        <v>1074.7</v>
      </c>
      <c r="G179" s="815">
        <f t="shared" ref="G179" si="4">SUM(G180:G181)</f>
        <v>1264.3</v>
      </c>
      <c r="H179" s="815">
        <v>1633.9</v>
      </c>
      <c r="I179" s="815">
        <v>1934.7</v>
      </c>
      <c r="J179" s="815">
        <v>2147.1999999999998</v>
      </c>
      <c r="K179" s="815">
        <v>2165.1</v>
      </c>
      <c r="L179" s="815">
        <v>2254.6999999999998</v>
      </c>
      <c r="M179" s="815">
        <v>2578.6999999999998</v>
      </c>
      <c r="N179" s="816">
        <v>2511</v>
      </c>
      <c r="O179" s="816">
        <v>2615</v>
      </c>
      <c r="P179" s="816">
        <v>2692</v>
      </c>
      <c r="Q179" s="816">
        <v>2711</v>
      </c>
      <c r="R179" s="816">
        <v>2691</v>
      </c>
    </row>
    <row r="180" spans="1:20" s="804" customFormat="1">
      <c r="A180" s="818"/>
      <c r="B180" s="819" t="s">
        <v>592</v>
      </c>
      <c r="C180" s="820"/>
      <c r="D180" s="820"/>
      <c r="E180" s="820"/>
      <c r="F180" s="821">
        <v>4.8</v>
      </c>
      <c r="G180" s="821">
        <v>16.2</v>
      </c>
      <c r="H180" s="821">
        <v>109</v>
      </c>
      <c r="I180" s="820">
        <v>81.400000000000006</v>
      </c>
      <c r="J180" s="820">
        <v>18.100000000000001</v>
      </c>
      <c r="K180" s="820">
        <v>5.0999999999999996</v>
      </c>
      <c r="L180" s="820">
        <v>5.6</v>
      </c>
      <c r="M180" s="820">
        <v>6.2</v>
      </c>
      <c r="N180" s="822">
        <v>14.9</v>
      </c>
      <c r="O180" s="822">
        <v>7.8</v>
      </c>
      <c r="P180" s="822">
        <v>5.5</v>
      </c>
      <c r="Q180" s="822">
        <v>3.3</v>
      </c>
      <c r="R180" s="822">
        <v>1.7</v>
      </c>
    </row>
    <row r="181" spans="1:20" s="804" customFormat="1">
      <c r="A181" s="818"/>
      <c r="B181" s="819" t="s">
        <v>617</v>
      </c>
      <c r="C181" s="820">
        <v>452.3</v>
      </c>
      <c r="D181" s="820">
        <v>521.1</v>
      </c>
      <c r="E181" s="820">
        <v>933.1</v>
      </c>
      <c r="F181" s="821">
        <v>1069.9000000000001</v>
      </c>
      <c r="G181" s="821">
        <v>1248.0999999999999</v>
      </c>
      <c r="H181" s="821">
        <v>1524.9</v>
      </c>
      <c r="I181" s="820">
        <v>1853.3</v>
      </c>
      <c r="J181" s="820">
        <v>2129.1</v>
      </c>
      <c r="K181" s="820">
        <v>2160</v>
      </c>
      <c r="L181" s="820">
        <v>2249.1</v>
      </c>
      <c r="M181" s="820">
        <v>2572.5</v>
      </c>
      <c r="N181" s="822">
        <v>2496.1</v>
      </c>
      <c r="O181" s="822">
        <v>2607.1999999999998</v>
      </c>
      <c r="P181" s="822">
        <v>2686.5</v>
      </c>
      <c r="Q181" s="822">
        <v>2707.7</v>
      </c>
      <c r="R181" s="822">
        <v>2689.3</v>
      </c>
    </row>
    <row r="182" spans="1:20" s="804" customFormat="1" ht="13">
      <c r="A182" s="818"/>
      <c r="B182" s="819" t="s">
        <v>919</v>
      </c>
      <c r="C182" s="820">
        <v>38.1</v>
      </c>
      <c r="D182" s="820">
        <v>42.3</v>
      </c>
      <c r="E182" s="820">
        <v>92.7</v>
      </c>
      <c r="F182" s="821">
        <v>83.8</v>
      </c>
      <c r="G182" s="821">
        <v>1171.0999999999999</v>
      </c>
      <c r="H182" s="821">
        <v>168.9</v>
      </c>
      <c r="I182" s="820">
        <v>210.5</v>
      </c>
      <c r="J182" s="820">
        <v>449</v>
      </c>
      <c r="K182" s="820">
        <v>468.1</v>
      </c>
      <c r="L182" s="820">
        <v>328.2</v>
      </c>
      <c r="M182" s="820">
        <v>427.6</v>
      </c>
      <c r="N182" s="822">
        <v>707.6</v>
      </c>
      <c r="O182" s="822">
        <v>627.9</v>
      </c>
      <c r="P182" s="822">
        <v>604</v>
      </c>
      <c r="Q182" s="822">
        <v>665.2</v>
      </c>
      <c r="R182" s="822">
        <v>654.6</v>
      </c>
    </row>
    <row r="183" spans="1:20" s="804" customFormat="1" ht="13">
      <c r="A183" s="818"/>
      <c r="B183" s="824" t="s">
        <v>619</v>
      </c>
      <c r="C183" s="820">
        <v>414.2</v>
      </c>
      <c r="D183" s="820">
        <v>478.9</v>
      </c>
      <c r="E183" s="820">
        <v>840.4</v>
      </c>
      <c r="F183" s="821">
        <v>986.1</v>
      </c>
      <c r="G183" s="821">
        <v>77</v>
      </c>
      <c r="H183" s="821">
        <v>1356</v>
      </c>
      <c r="I183" s="820">
        <v>1642.8</v>
      </c>
      <c r="J183" s="820">
        <v>1680.1</v>
      </c>
      <c r="K183" s="820">
        <v>1691.9</v>
      </c>
      <c r="L183" s="820">
        <v>1920.9</v>
      </c>
      <c r="M183" s="820">
        <v>2144.9</v>
      </c>
      <c r="N183" s="822">
        <v>1788.5</v>
      </c>
      <c r="O183" s="822">
        <v>1979.4</v>
      </c>
      <c r="P183" s="822">
        <v>2082.5</v>
      </c>
      <c r="Q183" s="822">
        <v>2042.5</v>
      </c>
      <c r="R183" s="822">
        <v>2034.7</v>
      </c>
    </row>
    <row r="184" spans="1:20" s="804" customFormat="1">
      <c r="A184" s="818"/>
      <c r="B184" s="819"/>
      <c r="C184" s="820"/>
      <c r="D184" s="820"/>
      <c r="E184" s="820"/>
      <c r="F184" s="821"/>
      <c r="G184" s="821"/>
      <c r="H184" s="821"/>
      <c r="I184" s="820"/>
      <c r="J184" s="820"/>
      <c r="K184" s="820"/>
      <c r="L184" s="820"/>
      <c r="M184" s="820"/>
      <c r="N184" s="822"/>
      <c r="O184" s="822"/>
      <c r="P184" s="822"/>
      <c r="Q184" s="822"/>
      <c r="R184" s="822"/>
      <c r="T184" s="826"/>
    </row>
    <row r="185" spans="1:20" s="831" customFormat="1" ht="13">
      <c r="A185" s="812"/>
      <c r="B185" s="813" t="s">
        <v>620</v>
      </c>
      <c r="C185" s="814"/>
      <c r="D185" s="814"/>
      <c r="E185" s="814"/>
      <c r="F185" s="815">
        <f>SUM(F186:F188)</f>
        <v>799.40000000000009</v>
      </c>
      <c r="G185" s="815">
        <f>SUM(G186:G188)</f>
        <v>1357.9</v>
      </c>
      <c r="H185" s="815">
        <v>1439.9</v>
      </c>
      <c r="I185" s="815">
        <v>1835.7</v>
      </c>
      <c r="J185" s="815">
        <v>1775.7</v>
      </c>
      <c r="K185" s="815">
        <v>1424.9</v>
      </c>
      <c r="L185" s="815">
        <v>1862.4</v>
      </c>
      <c r="M185" s="815">
        <v>1472.1</v>
      </c>
      <c r="N185" s="816">
        <v>2024.9</v>
      </c>
      <c r="O185" s="816">
        <v>2074.9</v>
      </c>
      <c r="P185" s="816">
        <v>2124.9</v>
      </c>
      <c r="Q185" s="816">
        <v>2174.9</v>
      </c>
      <c r="R185" s="816">
        <v>2224.9</v>
      </c>
    </row>
    <row r="186" spans="1:20" s="804" customFormat="1" ht="13">
      <c r="A186" s="818"/>
      <c r="B186" s="819" t="s">
        <v>541</v>
      </c>
      <c r="C186" s="833"/>
      <c r="D186" s="833"/>
      <c r="E186" s="833"/>
      <c r="F186" s="821">
        <v>574.6</v>
      </c>
      <c r="G186" s="821">
        <v>1125.7</v>
      </c>
      <c r="H186" s="821">
        <v>882.6</v>
      </c>
      <c r="I186" s="820">
        <v>1030</v>
      </c>
      <c r="J186" s="820">
        <v>696.9</v>
      </c>
      <c r="K186" s="820">
        <v>482.5</v>
      </c>
      <c r="L186" s="820">
        <v>630.6</v>
      </c>
      <c r="M186" s="820">
        <v>498.4</v>
      </c>
      <c r="N186" s="822">
        <v>685.6</v>
      </c>
      <c r="O186" s="822">
        <v>702.6</v>
      </c>
      <c r="P186" s="822">
        <v>719.5</v>
      </c>
      <c r="Q186" s="822">
        <v>736.4</v>
      </c>
      <c r="R186" s="822">
        <v>753.3</v>
      </c>
    </row>
    <row r="187" spans="1:20" s="804" customFormat="1" ht="13">
      <c r="A187" s="818"/>
      <c r="B187" s="819" t="s">
        <v>545</v>
      </c>
      <c r="C187" s="833"/>
      <c r="D187" s="833"/>
      <c r="E187" s="833"/>
      <c r="F187" s="821">
        <v>21.6</v>
      </c>
      <c r="G187" s="821">
        <v>11.8</v>
      </c>
      <c r="H187" s="821">
        <v>40.299999999999997</v>
      </c>
      <c r="I187" s="820">
        <v>93.2</v>
      </c>
      <c r="J187" s="820"/>
      <c r="K187" s="820"/>
      <c r="L187" s="820"/>
      <c r="M187" s="820"/>
      <c r="N187" s="822"/>
      <c r="O187" s="822"/>
      <c r="P187" s="822"/>
      <c r="Q187" s="822"/>
      <c r="R187" s="822"/>
    </row>
    <row r="188" spans="1:20" s="804" customFormat="1" ht="13">
      <c r="A188" s="818"/>
      <c r="B188" s="819" t="s">
        <v>621</v>
      </c>
      <c r="C188" s="833"/>
      <c r="D188" s="833"/>
      <c r="E188" s="833"/>
      <c r="F188" s="821">
        <v>203.2</v>
      </c>
      <c r="G188" s="821">
        <v>220.4</v>
      </c>
      <c r="H188" s="821">
        <v>517</v>
      </c>
      <c r="I188" s="820">
        <v>712.5</v>
      </c>
      <c r="J188" s="820">
        <v>1078.8</v>
      </c>
      <c r="K188" s="820">
        <v>942.4</v>
      </c>
      <c r="L188" s="820">
        <v>1231.8</v>
      </c>
      <c r="M188" s="820">
        <v>973.7</v>
      </c>
      <c r="N188" s="822">
        <v>1339.3</v>
      </c>
      <c r="O188" s="822">
        <v>1372.4</v>
      </c>
      <c r="P188" s="822">
        <v>1405.5</v>
      </c>
      <c r="Q188" s="822">
        <v>1438.5</v>
      </c>
      <c r="R188" s="822">
        <v>1471.6</v>
      </c>
    </row>
    <row r="189" spans="1:20" s="804" customFormat="1">
      <c r="A189" s="818"/>
      <c r="B189" s="819"/>
      <c r="C189" s="820"/>
      <c r="D189" s="820"/>
      <c r="E189" s="820"/>
      <c r="F189" s="821"/>
      <c r="G189" s="821"/>
      <c r="H189" s="821"/>
      <c r="I189" s="820"/>
      <c r="J189" s="820"/>
      <c r="K189" s="820"/>
      <c r="L189" s="820"/>
      <c r="M189" s="820"/>
      <c r="N189" s="822"/>
      <c r="O189" s="822"/>
      <c r="P189" s="822"/>
      <c r="Q189" s="822"/>
      <c r="R189" s="822"/>
    </row>
    <row r="190" spans="1:20" s="817" customFormat="1" ht="13">
      <c r="A190" s="812"/>
      <c r="B190" s="813" t="s">
        <v>622</v>
      </c>
      <c r="C190" s="814"/>
      <c r="D190" s="814"/>
      <c r="E190" s="814"/>
      <c r="F190" s="815">
        <f>SUM(F191:F192)</f>
        <v>707.3</v>
      </c>
      <c r="G190" s="815">
        <f>SUM(G191:G192)</f>
        <v>712</v>
      </c>
      <c r="H190" s="815">
        <v>576.1</v>
      </c>
      <c r="I190" s="815">
        <v>791.6</v>
      </c>
      <c r="J190" s="815">
        <v>1311.7</v>
      </c>
      <c r="K190" s="815">
        <v>1567.8</v>
      </c>
      <c r="L190" s="815">
        <v>1493.5</v>
      </c>
      <c r="M190" s="815">
        <v>1447.5</v>
      </c>
      <c r="N190" s="816">
        <v>1156</v>
      </c>
      <c r="O190" s="816">
        <v>1405.1</v>
      </c>
      <c r="P190" s="816">
        <v>1405.1</v>
      </c>
      <c r="Q190" s="816">
        <v>1405.1</v>
      </c>
      <c r="R190" s="816">
        <v>1405.1</v>
      </c>
    </row>
    <row r="191" spans="1:20" s="823" customFormat="1" ht="13">
      <c r="A191" s="818"/>
      <c r="B191" s="819" t="s">
        <v>541</v>
      </c>
      <c r="C191" s="833"/>
      <c r="D191" s="833"/>
      <c r="E191" s="833"/>
      <c r="F191" s="821">
        <v>71.3</v>
      </c>
      <c r="G191" s="834">
        <v>195</v>
      </c>
      <c r="H191" s="834">
        <v>48.6</v>
      </c>
      <c r="I191" s="820">
        <v>107.6</v>
      </c>
      <c r="J191" s="820">
        <v>123.2</v>
      </c>
      <c r="K191" s="820">
        <v>102.8</v>
      </c>
      <c r="L191" s="820">
        <v>114.1</v>
      </c>
      <c r="M191" s="820">
        <v>110.6</v>
      </c>
      <c r="N191" s="822">
        <v>88.3</v>
      </c>
      <c r="O191" s="822">
        <v>107.3</v>
      </c>
      <c r="P191" s="822">
        <v>107.3</v>
      </c>
      <c r="Q191" s="822">
        <v>107.3</v>
      </c>
      <c r="R191" s="822">
        <v>107.3</v>
      </c>
    </row>
    <row r="192" spans="1:20" s="823" customFormat="1" ht="13">
      <c r="A192" s="818"/>
      <c r="B192" s="819" t="s">
        <v>621</v>
      </c>
      <c r="C192" s="833"/>
      <c r="D192" s="833"/>
      <c r="E192" s="833"/>
      <c r="F192" s="821">
        <v>636</v>
      </c>
      <c r="G192" s="821">
        <v>517</v>
      </c>
      <c r="H192" s="821">
        <v>489.3</v>
      </c>
      <c r="I192" s="820">
        <v>684</v>
      </c>
      <c r="J192" s="820">
        <v>1188.5999999999999</v>
      </c>
      <c r="K192" s="820">
        <v>1465</v>
      </c>
      <c r="L192" s="820">
        <v>1379.4</v>
      </c>
      <c r="M192" s="820">
        <v>1336.9</v>
      </c>
      <c r="N192" s="822">
        <v>1067.7</v>
      </c>
      <c r="O192" s="822">
        <v>1297.8</v>
      </c>
      <c r="P192" s="822">
        <v>1297.8</v>
      </c>
      <c r="Q192" s="822">
        <v>1297.8</v>
      </c>
      <c r="R192" s="822">
        <v>1297.8</v>
      </c>
    </row>
    <row r="193" spans="1:18" s="804" customFormat="1">
      <c r="A193" s="800"/>
      <c r="B193" s="819"/>
      <c r="C193" s="820"/>
      <c r="D193" s="820"/>
      <c r="E193" s="820"/>
      <c r="F193" s="821"/>
      <c r="G193" s="821"/>
      <c r="H193" s="821"/>
      <c r="I193" s="820"/>
      <c r="J193" s="820"/>
      <c r="K193" s="820"/>
      <c r="L193" s="820"/>
      <c r="M193" s="820"/>
      <c r="N193" s="822"/>
      <c r="O193" s="822"/>
      <c r="P193" s="822"/>
      <c r="Q193" s="822"/>
      <c r="R193" s="822"/>
    </row>
    <row r="194" spans="1:18" s="817" customFormat="1" ht="13">
      <c r="A194" s="835"/>
      <c r="B194" s="813" t="s">
        <v>623</v>
      </c>
      <c r="C194" s="814">
        <v>9943.2999999999993</v>
      </c>
      <c r="D194" s="814">
        <v>13175.8</v>
      </c>
      <c r="E194" s="814">
        <v>15454.1</v>
      </c>
      <c r="F194" s="815">
        <f>F109+F132+F145+F158+F179+F185+F190</f>
        <v>13768.800000000001</v>
      </c>
      <c r="G194" s="815">
        <f>G109+G132+G145+G158+G179+G185+G190</f>
        <v>13218.5</v>
      </c>
      <c r="H194" s="815">
        <f>H109+H132+H145+H158+H179+H185+H190</f>
        <v>13319.8</v>
      </c>
      <c r="I194" s="815">
        <v>16134.2</v>
      </c>
      <c r="J194" s="815">
        <v>17852.5</v>
      </c>
      <c r="K194" s="815">
        <v>19397.8</v>
      </c>
      <c r="L194" s="815">
        <v>20130.7</v>
      </c>
      <c r="M194" s="815">
        <v>24390</v>
      </c>
      <c r="N194" s="816">
        <v>24566.9</v>
      </c>
      <c r="O194" s="816">
        <v>24467.5</v>
      </c>
      <c r="P194" s="816">
        <v>25689.200000000001</v>
      </c>
      <c r="Q194" s="816">
        <v>26897.8</v>
      </c>
      <c r="R194" s="816">
        <v>28261.7</v>
      </c>
    </row>
    <row r="195" spans="1:18" s="804" customFormat="1" ht="13">
      <c r="A195" s="800"/>
      <c r="B195" s="836"/>
      <c r="C195" s="810"/>
      <c r="D195" s="810"/>
      <c r="E195" s="810"/>
      <c r="F195" s="820"/>
      <c r="G195" s="810"/>
      <c r="H195" s="810"/>
      <c r="I195" s="810"/>
      <c r="J195" s="810"/>
      <c r="K195" s="810"/>
      <c r="L195" s="810"/>
      <c r="M195" s="810"/>
      <c r="N195" s="810"/>
      <c r="O195" s="810"/>
      <c r="P195" s="810"/>
      <c r="Q195" s="810"/>
      <c r="R195" s="810"/>
    </row>
    <row r="196" spans="1:18" s="804" customFormat="1" ht="14">
      <c r="A196" s="800"/>
      <c r="B196" s="837" t="s">
        <v>285</v>
      </c>
      <c r="C196" s="810"/>
      <c r="D196" s="810"/>
      <c r="E196" s="810"/>
      <c r="F196" s="820"/>
      <c r="G196" s="810"/>
      <c r="H196" s="810"/>
      <c r="I196" s="810"/>
      <c r="J196" s="810"/>
      <c r="K196" s="810"/>
      <c r="L196" s="810"/>
      <c r="M196" s="810"/>
      <c r="N196" s="810"/>
      <c r="O196" s="810"/>
      <c r="P196" s="810"/>
      <c r="Q196" s="810"/>
      <c r="R196" s="810"/>
    </row>
    <row r="197" spans="1:18" s="804" customFormat="1">
      <c r="A197" s="800"/>
      <c r="B197" s="838" t="s">
        <v>624</v>
      </c>
      <c r="C197" s="810"/>
      <c r="D197" s="810"/>
      <c r="E197" s="810"/>
      <c r="F197" s="820"/>
      <c r="G197" s="810"/>
      <c r="H197" s="810"/>
      <c r="I197" s="810"/>
      <c r="J197" s="810"/>
      <c r="K197" s="810"/>
      <c r="L197" s="810"/>
      <c r="M197" s="810"/>
      <c r="N197" s="810"/>
      <c r="O197" s="810"/>
      <c r="P197" s="810"/>
      <c r="Q197" s="810"/>
      <c r="R197" s="810"/>
    </row>
    <row r="198" spans="1:18" s="804" customFormat="1">
      <c r="A198" s="800"/>
      <c r="B198" s="838" t="s">
        <v>564</v>
      </c>
      <c r="C198" s="810"/>
      <c r="D198" s="810"/>
      <c r="E198" s="810"/>
      <c r="F198" s="820"/>
      <c r="G198" s="810"/>
      <c r="H198" s="810"/>
      <c r="I198" s="810"/>
      <c r="J198" s="810"/>
      <c r="K198" s="810"/>
      <c r="L198" s="810"/>
      <c r="M198" s="810"/>
      <c r="N198" s="810"/>
      <c r="O198" s="810"/>
      <c r="P198" s="810"/>
      <c r="Q198" s="810"/>
      <c r="R198" s="810"/>
    </row>
    <row r="199" spans="1:18" s="804" customFormat="1">
      <c r="A199" s="800"/>
      <c r="B199" s="838"/>
      <c r="C199" s="810"/>
      <c r="D199" s="810"/>
      <c r="E199" s="810"/>
      <c r="F199" s="820"/>
      <c r="G199" s="810"/>
      <c r="H199" s="810"/>
      <c r="I199" s="810"/>
      <c r="J199" s="810"/>
      <c r="K199" s="810"/>
      <c r="L199" s="810"/>
      <c r="M199" s="810"/>
      <c r="N199" s="810"/>
      <c r="O199" s="810"/>
      <c r="P199" s="810"/>
      <c r="Q199" s="810"/>
      <c r="R199" s="810"/>
    </row>
    <row r="200" spans="1:18" ht="20">
      <c r="A200" s="173"/>
      <c r="B200" s="369" t="s">
        <v>625</v>
      </c>
      <c r="C200" s="34"/>
      <c r="D200" s="34"/>
      <c r="E200" s="34"/>
      <c r="F200" s="81"/>
      <c r="I200" s="34"/>
      <c r="J200" s="34"/>
      <c r="K200" s="34"/>
      <c r="M200" s="34"/>
      <c r="N200" s="34"/>
      <c r="O200" s="34"/>
      <c r="P200" s="34"/>
      <c r="Q200" s="34"/>
      <c r="R200" s="34"/>
    </row>
    <row r="201" spans="1:18" s="13" customFormat="1" ht="15.5">
      <c r="A201" s="354"/>
      <c r="B201" s="623" t="s">
        <v>585</v>
      </c>
      <c r="C201" s="453">
        <v>2012</v>
      </c>
      <c r="D201" s="453">
        <v>2013</v>
      </c>
      <c r="E201" s="453">
        <v>2014</v>
      </c>
      <c r="F201" s="453">
        <v>2015</v>
      </c>
      <c r="G201" s="453">
        <v>2016</v>
      </c>
      <c r="H201" s="453">
        <v>2017</v>
      </c>
      <c r="I201" s="453">
        <v>2018</v>
      </c>
      <c r="J201" s="453">
        <v>2019</v>
      </c>
      <c r="K201" s="453">
        <v>2020</v>
      </c>
      <c r="L201" s="35">
        <v>2021</v>
      </c>
      <c r="M201" s="453">
        <v>2022</v>
      </c>
      <c r="N201" s="453">
        <v>2023</v>
      </c>
      <c r="O201" s="453">
        <v>2024</v>
      </c>
      <c r="P201" s="453">
        <v>2025</v>
      </c>
      <c r="Q201" s="453">
        <v>2026</v>
      </c>
      <c r="R201" s="453">
        <v>2027</v>
      </c>
    </row>
    <row r="202" spans="1:18" s="13" customFormat="1" ht="13.5" customHeight="1">
      <c r="A202" s="354"/>
      <c r="B202" s="623" t="s">
        <v>468</v>
      </c>
      <c r="C202" s="454" t="s">
        <v>249</v>
      </c>
      <c r="D202" s="454" t="s">
        <v>249</v>
      </c>
      <c r="E202" s="454" t="s">
        <v>249</v>
      </c>
      <c r="F202" s="454" t="s">
        <v>249</v>
      </c>
      <c r="G202" s="454" t="s">
        <v>249</v>
      </c>
      <c r="H202" s="454" t="s">
        <v>249</v>
      </c>
      <c r="I202" s="454" t="s">
        <v>249</v>
      </c>
      <c r="J202" s="454" t="s">
        <v>249</v>
      </c>
      <c r="K202" s="454" t="s">
        <v>249</v>
      </c>
      <c r="L202" s="37" t="s">
        <v>249</v>
      </c>
      <c r="M202" s="454" t="s">
        <v>251</v>
      </c>
      <c r="N202" s="454" t="s">
        <v>251</v>
      </c>
      <c r="O202" s="454" t="s">
        <v>251</v>
      </c>
      <c r="P202" s="454" t="s">
        <v>251</v>
      </c>
      <c r="Q202" s="454" t="s">
        <v>251</v>
      </c>
      <c r="R202" s="454" t="s">
        <v>251</v>
      </c>
    </row>
    <row r="203" spans="1:18" s="13" customFormat="1" ht="14.25" customHeight="1">
      <c r="A203" s="354"/>
      <c r="B203" s="424" t="s">
        <v>470</v>
      </c>
      <c r="C203" s="141" t="s">
        <v>306</v>
      </c>
      <c r="D203" s="141" t="s">
        <v>306</v>
      </c>
      <c r="E203" s="141" t="s">
        <v>306</v>
      </c>
      <c r="F203" s="454" t="s">
        <v>188</v>
      </c>
      <c r="G203" s="454" t="s">
        <v>188</v>
      </c>
      <c r="H203" s="454" t="s">
        <v>178</v>
      </c>
      <c r="I203" s="141" t="s">
        <v>170</v>
      </c>
      <c r="J203" s="141" t="s">
        <v>167</v>
      </c>
      <c r="K203" s="141" t="s">
        <v>160</v>
      </c>
      <c r="L203" s="38" t="s">
        <v>151</v>
      </c>
      <c r="M203" s="141" t="s">
        <v>157</v>
      </c>
      <c r="N203" s="141" t="s">
        <v>157</v>
      </c>
      <c r="O203" s="141" t="s">
        <v>157</v>
      </c>
      <c r="P203" s="141" t="s">
        <v>157</v>
      </c>
      <c r="Q203" s="141" t="s">
        <v>157</v>
      </c>
      <c r="R203" s="141" t="s">
        <v>157</v>
      </c>
    </row>
    <row r="204" spans="1:18" s="13" customFormat="1">
      <c r="A204" s="354"/>
      <c r="B204" s="354"/>
      <c r="C204" s="188"/>
      <c r="D204" s="188"/>
      <c r="E204" s="188"/>
      <c r="F204" s="454"/>
      <c r="G204" s="188"/>
      <c r="H204" s="188"/>
      <c r="I204" s="188"/>
      <c r="J204" s="188"/>
      <c r="K204" s="188"/>
      <c r="L204" s="34"/>
      <c r="M204" s="188"/>
      <c r="N204" s="188"/>
      <c r="O204" s="188"/>
      <c r="P204" s="188"/>
      <c r="Q204" s="188"/>
      <c r="R204" s="188"/>
    </row>
    <row r="205" spans="1:18" s="643" customFormat="1" ht="13">
      <c r="A205" s="429"/>
      <c r="B205" s="411" t="s">
        <v>586</v>
      </c>
      <c r="C205" s="625">
        <f>6643.9</f>
        <v>6643.9</v>
      </c>
      <c r="D205" s="625">
        <f>8778.2</f>
        <v>8778.2000000000007</v>
      </c>
      <c r="E205" s="625">
        <f>9947.9</f>
        <v>9947.9</v>
      </c>
      <c r="F205" s="164">
        <f>F206+F211+F212+F225+F213+F214+F224+F226</f>
        <v>6337.6</v>
      </c>
      <c r="G205" s="164">
        <f>G206+G211+G212+G225+G213+G214+G224+G226</f>
        <v>5390.3</v>
      </c>
      <c r="H205" s="164">
        <v>5728.3</v>
      </c>
      <c r="I205" s="164">
        <v>6746.2</v>
      </c>
      <c r="J205" s="164">
        <v>8120.4</v>
      </c>
      <c r="K205" s="164">
        <v>7855.1</v>
      </c>
      <c r="L205" s="43">
        <v>7860.3</v>
      </c>
      <c r="M205" s="164">
        <v>10340.200000000001</v>
      </c>
      <c r="N205" s="164">
        <v>10371.299999999999</v>
      </c>
      <c r="O205" s="164">
        <v>10744</v>
      </c>
      <c r="P205" s="164">
        <v>11313.8</v>
      </c>
      <c r="Q205" s="164">
        <v>12005</v>
      </c>
      <c r="R205" s="164">
        <v>12879.3</v>
      </c>
    </row>
    <row r="206" spans="1:18" s="439" customFormat="1" ht="13">
      <c r="A206" s="432"/>
      <c r="B206" s="409" t="s">
        <v>587</v>
      </c>
      <c r="C206" s="263">
        <v>1396.8</v>
      </c>
      <c r="D206" s="263">
        <v>1448</v>
      </c>
      <c r="E206" s="263">
        <v>2025.5</v>
      </c>
      <c r="F206" s="146">
        <v>2133.8000000000002</v>
      </c>
      <c r="G206" s="263">
        <v>2394.5</v>
      </c>
      <c r="H206" s="263">
        <v>2286.1999999999998</v>
      </c>
      <c r="I206" s="263">
        <v>2817</v>
      </c>
      <c r="J206" s="263">
        <v>2632.8</v>
      </c>
      <c r="K206" s="263">
        <v>2671.5</v>
      </c>
      <c r="L206" s="81">
        <v>2987</v>
      </c>
      <c r="M206" s="263">
        <v>3046.7</v>
      </c>
      <c r="N206" s="263">
        <v>3187.7</v>
      </c>
      <c r="O206" s="263">
        <v>3236.4</v>
      </c>
      <c r="P206" s="263">
        <v>3456.1</v>
      </c>
      <c r="Q206" s="263">
        <v>3720</v>
      </c>
      <c r="R206" s="263">
        <v>4006.4</v>
      </c>
    </row>
    <row r="207" spans="1:18" s="439" customFormat="1" ht="13" hidden="1">
      <c r="A207" s="432">
        <v>211</v>
      </c>
      <c r="B207" s="416" t="s">
        <v>588</v>
      </c>
      <c r="C207" s="263">
        <v>1184.5999999999999</v>
      </c>
      <c r="D207" s="263">
        <v>1294</v>
      </c>
      <c r="E207" s="263">
        <v>1604.9</v>
      </c>
      <c r="F207" s="146"/>
      <c r="G207" s="146"/>
      <c r="H207" s="146"/>
      <c r="I207" s="263">
        <v>2129.5</v>
      </c>
      <c r="J207" s="263">
        <v>2087.4</v>
      </c>
      <c r="K207" s="263">
        <v>2131.6999999999998</v>
      </c>
      <c r="L207" s="81">
        <v>2337.4</v>
      </c>
      <c r="M207" s="263">
        <v>2260.1</v>
      </c>
      <c r="N207" s="263">
        <v>2364.6999999999998</v>
      </c>
      <c r="O207" s="263">
        <v>2400.9</v>
      </c>
      <c r="P207" s="263">
        <v>2563.9</v>
      </c>
      <c r="Q207" s="263">
        <v>2759.6</v>
      </c>
      <c r="R207" s="263">
        <v>2972</v>
      </c>
    </row>
    <row r="208" spans="1:18" s="439" customFormat="1" ht="13" hidden="1">
      <c r="A208" s="432"/>
      <c r="B208" s="416" t="s">
        <v>589</v>
      </c>
      <c r="C208" s="262" t="s">
        <v>320</v>
      </c>
      <c r="D208" s="262" t="s">
        <v>320</v>
      </c>
      <c r="E208" s="262" t="s">
        <v>320</v>
      </c>
      <c r="F208" s="146"/>
      <c r="G208" s="146"/>
      <c r="H208" s="146"/>
      <c r="I208" s="263">
        <v>2057.9</v>
      </c>
      <c r="J208" s="263">
        <v>2009.2</v>
      </c>
      <c r="K208" s="263">
        <v>2044.9</v>
      </c>
      <c r="L208" s="81">
        <v>2987</v>
      </c>
      <c r="M208" s="263">
        <v>2153.6999999999998</v>
      </c>
      <c r="N208" s="263">
        <v>2253.4</v>
      </c>
      <c r="O208" s="263">
        <v>2287.8000000000002</v>
      </c>
      <c r="P208" s="263">
        <v>2443.1</v>
      </c>
      <c r="Q208" s="263">
        <v>2629.6</v>
      </c>
      <c r="R208" s="263">
        <v>2832.1</v>
      </c>
    </row>
    <row r="209" spans="1:18" s="439" customFormat="1" ht="13" hidden="1">
      <c r="A209" s="432"/>
      <c r="B209" s="416" t="s">
        <v>590</v>
      </c>
      <c r="C209" s="262" t="s">
        <v>320</v>
      </c>
      <c r="D209" s="262" t="s">
        <v>320</v>
      </c>
      <c r="E209" s="262" t="s">
        <v>320</v>
      </c>
      <c r="F209" s="146"/>
      <c r="G209" s="146"/>
      <c r="H209" s="146"/>
      <c r="I209" s="263">
        <v>71.599999999999994</v>
      </c>
      <c r="J209" s="263">
        <v>78.3</v>
      </c>
      <c r="K209" s="263">
        <v>86.8</v>
      </c>
      <c r="L209" s="81">
        <v>2337.4</v>
      </c>
      <c r="M209" s="263">
        <v>106.4</v>
      </c>
      <c r="N209" s="263">
        <v>111.4</v>
      </c>
      <c r="O209" s="263">
        <v>113.1</v>
      </c>
      <c r="P209" s="263">
        <v>120.7</v>
      </c>
      <c r="Q209" s="263">
        <v>130</v>
      </c>
      <c r="R209" s="263">
        <v>140</v>
      </c>
    </row>
    <row r="210" spans="1:18" s="439" customFormat="1" ht="13" hidden="1">
      <c r="A210" s="432">
        <v>212</v>
      </c>
      <c r="B210" s="416" t="s">
        <v>591</v>
      </c>
      <c r="C210" s="263">
        <v>212.3</v>
      </c>
      <c r="D210" s="263">
        <v>154</v>
      </c>
      <c r="E210" s="263">
        <v>420.6</v>
      </c>
      <c r="F210" s="146"/>
      <c r="G210" s="146"/>
      <c r="H210" s="146"/>
      <c r="I210" s="263">
        <v>687.5</v>
      </c>
      <c r="J210" s="263">
        <v>545.4</v>
      </c>
      <c r="K210" s="263">
        <v>539.79999999999995</v>
      </c>
      <c r="L210" s="81">
        <v>2987</v>
      </c>
      <c r="M210" s="263">
        <v>786.6</v>
      </c>
      <c r="N210" s="263">
        <v>823</v>
      </c>
      <c r="O210" s="263">
        <v>835.5</v>
      </c>
      <c r="P210" s="263">
        <v>892.3</v>
      </c>
      <c r="Q210" s="263">
        <v>960.4</v>
      </c>
      <c r="R210" s="263">
        <v>1034.3</v>
      </c>
    </row>
    <row r="211" spans="1:18" s="13" customFormat="1">
      <c r="A211" s="432"/>
      <c r="B211" s="409" t="s">
        <v>592</v>
      </c>
      <c r="C211" s="263">
        <v>1945</v>
      </c>
      <c r="D211" s="263">
        <v>2509.8000000000002</v>
      </c>
      <c r="E211" s="263">
        <v>1991.3</v>
      </c>
      <c r="F211" s="146">
        <v>2174</v>
      </c>
      <c r="G211" s="263">
        <v>1746.2</v>
      </c>
      <c r="H211" s="263">
        <v>2306.6</v>
      </c>
      <c r="I211" s="263">
        <v>2594.3000000000002</v>
      </c>
      <c r="J211" s="263">
        <v>4107.7</v>
      </c>
      <c r="K211" s="263">
        <v>3489.4</v>
      </c>
      <c r="L211" s="81">
        <v>3802.2</v>
      </c>
      <c r="M211" s="263">
        <v>4041.2</v>
      </c>
      <c r="N211" s="263">
        <v>3869.3</v>
      </c>
      <c r="O211" s="263">
        <v>3851.5</v>
      </c>
      <c r="P211" s="263">
        <v>3928.6</v>
      </c>
      <c r="Q211" s="263">
        <v>4041.4</v>
      </c>
      <c r="R211" s="263">
        <v>4283.7</v>
      </c>
    </row>
    <row r="212" spans="1:18" s="13" customFormat="1">
      <c r="A212" s="432"/>
      <c r="B212" s="409" t="s">
        <v>593</v>
      </c>
      <c r="C212" s="263">
        <v>1366.5</v>
      </c>
      <c r="D212" s="263">
        <v>710</v>
      </c>
      <c r="E212" s="263">
        <v>1609.4</v>
      </c>
      <c r="F212" s="146">
        <v>893</v>
      </c>
      <c r="G212" s="263">
        <v>610.70000000000005</v>
      </c>
      <c r="H212" s="263">
        <v>613.20000000000005</v>
      </c>
      <c r="I212" s="263">
        <v>779.2</v>
      </c>
      <c r="J212" s="263">
        <v>727.5</v>
      </c>
      <c r="K212" s="263">
        <v>607.20000000000005</v>
      </c>
      <c r="L212" s="81">
        <v>523</v>
      </c>
      <c r="M212" s="263">
        <v>942.9</v>
      </c>
      <c r="N212" s="263">
        <v>977.8</v>
      </c>
      <c r="O212" s="263">
        <v>1042.8</v>
      </c>
      <c r="P212" s="263">
        <v>1103.0999999999999</v>
      </c>
      <c r="Q212" s="263">
        <v>1263.2</v>
      </c>
      <c r="R212" s="263">
        <v>1355.5</v>
      </c>
    </row>
    <row r="213" spans="1:18" s="439" customFormat="1" ht="13">
      <c r="A213" s="432"/>
      <c r="B213" s="409" t="s">
        <v>594</v>
      </c>
      <c r="C213" s="263">
        <v>59</v>
      </c>
      <c r="D213" s="263">
        <v>855.3</v>
      </c>
      <c r="E213" s="263">
        <v>136.69999999999999</v>
      </c>
      <c r="F213" s="146">
        <v>121</v>
      </c>
      <c r="G213" s="263">
        <v>84.1</v>
      </c>
      <c r="H213" s="263">
        <v>79.8</v>
      </c>
      <c r="I213" s="263">
        <v>72.7</v>
      </c>
      <c r="J213" s="263">
        <v>84.8</v>
      </c>
      <c r="K213" s="263">
        <v>97.7</v>
      </c>
      <c r="L213" s="81">
        <v>59.2</v>
      </c>
      <c r="M213" s="263">
        <v>59.2</v>
      </c>
      <c r="N213" s="263">
        <v>57</v>
      </c>
      <c r="O213" s="263">
        <v>58.7</v>
      </c>
      <c r="P213" s="263">
        <v>61.8</v>
      </c>
      <c r="Q213" s="263">
        <v>64.3</v>
      </c>
      <c r="R213" s="263">
        <v>64.400000000000006</v>
      </c>
    </row>
    <row r="214" spans="1:18" s="13" customFormat="1">
      <c r="A214" s="432"/>
      <c r="B214" s="409" t="s">
        <v>595</v>
      </c>
      <c r="C214" s="263">
        <v>1423.7</v>
      </c>
      <c r="D214" s="263">
        <v>1722.1</v>
      </c>
      <c r="E214" s="263">
        <v>3251.8</v>
      </c>
      <c r="F214" s="146">
        <v>1015.8</v>
      </c>
      <c r="G214" s="263">
        <v>554.79999999999995</v>
      </c>
      <c r="H214" s="263">
        <v>442.5</v>
      </c>
      <c r="I214" s="263">
        <v>482.1</v>
      </c>
      <c r="J214" s="263">
        <v>567.6</v>
      </c>
      <c r="K214" s="263">
        <v>819.5</v>
      </c>
      <c r="L214" s="81">
        <v>488.9</v>
      </c>
      <c r="M214" s="263">
        <v>2220.1999999999998</v>
      </c>
      <c r="N214" s="263">
        <v>2248.1999999999998</v>
      </c>
      <c r="O214" s="263">
        <v>2523.1</v>
      </c>
      <c r="P214" s="263">
        <v>2732.6</v>
      </c>
      <c r="Q214" s="263">
        <v>2883.3</v>
      </c>
      <c r="R214" s="263">
        <v>3136.4</v>
      </c>
    </row>
    <row r="215" spans="1:18" s="13" customFormat="1" ht="13" hidden="1">
      <c r="A215" s="432"/>
      <c r="B215" s="416" t="s">
        <v>596</v>
      </c>
      <c r="C215" s="263"/>
      <c r="D215" s="263"/>
      <c r="E215" s="263"/>
      <c r="F215" s="456"/>
      <c r="G215" s="456"/>
      <c r="H215" s="456"/>
      <c r="I215" s="263">
        <v>0</v>
      </c>
      <c r="J215" s="263">
        <v>0</v>
      </c>
      <c r="K215" s="263">
        <v>0</v>
      </c>
      <c r="L215" s="81">
        <v>0</v>
      </c>
      <c r="M215" s="263">
        <v>7.8</v>
      </c>
      <c r="N215" s="263">
        <v>7.9</v>
      </c>
      <c r="O215" s="263">
        <v>8.9</v>
      </c>
      <c r="P215" s="263">
        <v>9.6</v>
      </c>
      <c r="Q215" s="263">
        <v>10.1</v>
      </c>
      <c r="R215" s="263">
        <v>11</v>
      </c>
    </row>
    <row r="216" spans="1:18" s="13" customFormat="1" ht="13" hidden="1">
      <c r="A216" s="432"/>
      <c r="B216" s="416" t="s">
        <v>597</v>
      </c>
      <c r="C216" s="263"/>
      <c r="D216" s="263"/>
      <c r="E216" s="263"/>
      <c r="F216" s="456"/>
      <c r="G216" s="456"/>
      <c r="H216" s="456"/>
      <c r="I216" s="263">
        <v>0</v>
      </c>
      <c r="J216" s="263">
        <v>0</v>
      </c>
      <c r="K216" s="263">
        <v>0</v>
      </c>
      <c r="L216" s="81">
        <v>0</v>
      </c>
      <c r="M216" s="263">
        <v>0</v>
      </c>
      <c r="N216" s="263">
        <v>0</v>
      </c>
      <c r="O216" s="263">
        <v>0</v>
      </c>
      <c r="P216" s="263">
        <v>0</v>
      </c>
      <c r="Q216" s="263">
        <v>0</v>
      </c>
      <c r="R216" s="263">
        <v>0</v>
      </c>
    </row>
    <row r="217" spans="1:18" s="13" customFormat="1" ht="13" hidden="1">
      <c r="A217" s="432"/>
      <c r="B217" s="416" t="s">
        <v>598</v>
      </c>
      <c r="C217" s="263"/>
      <c r="D217" s="263"/>
      <c r="E217" s="263"/>
      <c r="F217" s="456"/>
      <c r="G217" s="262"/>
      <c r="H217" s="262"/>
      <c r="I217" s="263">
        <v>0</v>
      </c>
      <c r="J217" s="263">
        <v>0</v>
      </c>
      <c r="K217" s="263">
        <v>0</v>
      </c>
      <c r="L217" s="81">
        <v>590.70000000000005</v>
      </c>
      <c r="M217" s="263">
        <v>13</v>
      </c>
      <c r="N217" s="263">
        <v>13.2</v>
      </c>
      <c r="O217" s="263">
        <v>14.8</v>
      </c>
      <c r="P217" s="263">
        <v>16</v>
      </c>
      <c r="Q217" s="263">
        <v>16.899999999999999</v>
      </c>
      <c r="R217" s="263">
        <v>18.399999999999999</v>
      </c>
    </row>
    <row r="218" spans="1:18" s="13" customFormat="1" ht="13" hidden="1">
      <c r="A218" s="432"/>
      <c r="B218" s="416" t="s">
        <v>599</v>
      </c>
      <c r="C218" s="263"/>
      <c r="D218" s="263"/>
      <c r="E218" s="263"/>
      <c r="F218" s="456"/>
      <c r="G218" s="262"/>
      <c r="H218" s="262"/>
      <c r="I218" s="263">
        <v>0</v>
      </c>
      <c r="J218" s="263">
        <v>0</v>
      </c>
      <c r="K218" s="263">
        <v>0</v>
      </c>
      <c r="L218" s="81">
        <v>4</v>
      </c>
      <c r="M218" s="263">
        <v>1.7</v>
      </c>
      <c r="N218" s="263">
        <v>1.7</v>
      </c>
      <c r="O218" s="263">
        <v>1.9</v>
      </c>
      <c r="P218" s="263">
        <v>2</v>
      </c>
      <c r="Q218" s="263">
        <v>2.2000000000000002</v>
      </c>
      <c r="R218" s="263">
        <v>2.4</v>
      </c>
    </row>
    <row r="219" spans="1:18" s="13" customFormat="1" ht="13" hidden="1">
      <c r="A219" s="432"/>
      <c r="B219" s="416" t="s">
        <v>600</v>
      </c>
      <c r="C219" s="263"/>
      <c r="D219" s="263"/>
      <c r="E219" s="263"/>
      <c r="F219" s="146"/>
      <c r="G219" s="263"/>
      <c r="H219" s="263"/>
      <c r="I219" s="263">
        <v>446.7</v>
      </c>
      <c r="J219" s="263">
        <v>533.9</v>
      </c>
      <c r="K219" s="263">
        <v>800.5</v>
      </c>
      <c r="L219" s="81">
        <v>2.1</v>
      </c>
      <c r="M219" s="263">
        <v>2150.1</v>
      </c>
      <c r="N219" s="263">
        <v>2177.1999999999998</v>
      </c>
      <c r="O219" s="263">
        <v>2443.4</v>
      </c>
      <c r="P219" s="263">
        <v>2646.2</v>
      </c>
      <c r="Q219" s="263">
        <v>2792.2</v>
      </c>
      <c r="R219" s="263">
        <v>3037.4</v>
      </c>
    </row>
    <row r="220" spans="1:18" s="13" customFormat="1" ht="13" hidden="1">
      <c r="A220" s="432"/>
      <c r="B220" s="416" t="s">
        <v>601</v>
      </c>
      <c r="C220" s="263"/>
      <c r="D220" s="263"/>
      <c r="E220" s="263"/>
      <c r="F220" s="146"/>
      <c r="G220" s="456"/>
      <c r="H220" s="456"/>
      <c r="I220" s="263">
        <v>17.7</v>
      </c>
      <c r="J220" s="263">
        <v>10.199999999999999</v>
      </c>
      <c r="K220" s="263">
        <v>7.7</v>
      </c>
      <c r="L220" s="81">
        <v>7.5</v>
      </c>
      <c r="M220" s="263">
        <v>17.3</v>
      </c>
      <c r="N220" s="263">
        <v>17.5</v>
      </c>
      <c r="O220" s="263">
        <v>19.7</v>
      </c>
      <c r="P220" s="263">
        <v>21.3</v>
      </c>
      <c r="Q220" s="263">
        <v>22.5</v>
      </c>
      <c r="R220" s="263">
        <v>24.4</v>
      </c>
    </row>
    <row r="221" spans="1:18" s="13" customFormat="1" ht="13" hidden="1">
      <c r="A221" s="432"/>
      <c r="B221" s="416" t="s">
        <v>602</v>
      </c>
      <c r="C221" s="263"/>
      <c r="D221" s="263"/>
      <c r="E221" s="263"/>
      <c r="F221" s="146"/>
      <c r="G221" s="456"/>
      <c r="H221" s="456"/>
      <c r="I221" s="263">
        <v>11.4</v>
      </c>
      <c r="J221" s="263">
        <v>7.5</v>
      </c>
      <c r="K221" s="263">
        <v>6.4</v>
      </c>
      <c r="L221" s="81">
        <v>0.2</v>
      </c>
      <c r="M221" s="263">
        <v>14.5</v>
      </c>
      <c r="N221" s="263">
        <v>14.7</v>
      </c>
      <c r="O221" s="263">
        <v>16.5</v>
      </c>
      <c r="P221" s="263">
        <v>17.899999999999999</v>
      </c>
      <c r="Q221" s="263">
        <v>18.8</v>
      </c>
      <c r="R221" s="263">
        <v>20.5</v>
      </c>
    </row>
    <row r="222" spans="1:18" s="13" customFormat="1" ht="13" hidden="1">
      <c r="A222" s="432"/>
      <c r="B222" s="416" t="s">
        <v>603</v>
      </c>
      <c r="C222" s="263"/>
      <c r="D222" s="263"/>
      <c r="E222" s="263"/>
      <c r="F222" s="456"/>
      <c r="G222" s="456"/>
      <c r="H222" s="456"/>
      <c r="I222" s="263">
        <v>1.6</v>
      </c>
      <c r="J222" s="263">
        <v>11.8</v>
      </c>
      <c r="K222" s="263">
        <v>0.2</v>
      </c>
      <c r="L222" s="81">
        <v>12.8</v>
      </c>
      <c r="M222" s="263">
        <v>12.3</v>
      </c>
      <c r="N222" s="263">
        <v>12.4</v>
      </c>
      <c r="O222" s="263">
        <v>13.9</v>
      </c>
      <c r="P222" s="263">
        <v>15.1</v>
      </c>
      <c r="Q222" s="263">
        <v>15.9</v>
      </c>
      <c r="R222" s="263">
        <v>17.3</v>
      </c>
    </row>
    <row r="223" spans="1:18" s="13" customFormat="1" ht="13" hidden="1">
      <c r="A223" s="432"/>
      <c r="B223" s="416" t="s">
        <v>604</v>
      </c>
      <c r="C223" s="263"/>
      <c r="D223" s="263"/>
      <c r="E223" s="263"/>
      <c r="F223" s="146"/>
      <c r="G223" s="456"/>
      <c r="H223" s="456"/>
      <c r="I223" s="263">
        <v>4.7</v>
      </c>
      <c r="J223" s="263">
        <v>4.2</v>
      </c>
      <c r="K223" s="263">
        <v>4.8</v>
      </c>
      <c r="L223" s="81">
        <v>15.2</v>
      </c>
      <c r="M223" s="263">
        <v>3.6</v>
      </c>
      <c r="N223" s="263">
        <v>3.6</v>
      </c>
      <c r="O223" s="263">
        <v>4</v>
      </c>
      <c r="P223" s="263">
        <v>4.4000000000000004</v>
      </c>
      <c r="Q223" s="263">
        <v>4.5999999999999996</v>
      </c>
      <c r="R223" s="263">
        <v>5</v>
      </c>
    </row>
    <row r="224" spans="1:18" s="13" customFormat="1">
      <c r="A224" s="432"/>
      <c r="B224" s="409" t="s">
        <v>605</v>
      </c>
      <c r="C224" s="263">
        <v>0.5</v>
      </c>
      <c r="D224" s="262"/>
      <c r="E224" s="262"/>
      <c r="F224" s="456"/>
      <c r="G224" s="456"/>
      <c r="H224" s="456"/>
      <c r="I224" s="262"/>
      <c r="J224" s="262">
        <v>15.2</v>
      </c>
      <c r="K224" s="262">
        <v>3.6</v>
      </c>
      <c r="L224" s="83">
        <v>0</v>
      </c>
      <c r="M224" s="262">
        <v>4</v>
      </c>
      <c r="N224" s="262">
        <v>4.4000000000000004</v>
      </c>
      <c r="O224" s="262">
        <v>4.5999999999999996</v>
      </c>
      <c r="P224" s="262">
        <v>5</v>
      </c>
      <c r="Q224" s="262"/>
      <c r="R224" s="262"/>
    </row>
    <row r="225" spans="1:18" s="13" customFormat="1">
      <c r="A225" s="432"/>
      <c r="B225" s="409" t="s">
        <v>606</v>
      </c>
      <c r="C225" s="262"/>
      <c r="D225" s="262"/>
      <c r="E225" s="262"/>
      <c r="F225" s="146"/>
      <c r="G225" s="456"/>
      <c r="H225" s="456"/>
      <c r="I225" s="263">
        <v>0.9</v>
      </c>
      <c r="J225" s="263">
        <v>0</v>
      </c>
      <c r="K225" s="263">
        <v>169.8</v>
      </c>
      <c r="L225" s="81">
        <v>0</v>
      </c>
      <c r="M225" s="263">
        <v>29.4</v>
      </c>
      <c r="N225" s="263">
        <v>31.3</v>
      </c>
      <c r="O225" s="263">
        <v>31.5</v>
      </c>
      <c r="P225" s="263">
        <v>31.6</v>
      </c>
      <c r="Q225" s="263">
        <v>32.9</v>
      </c>
      <c r="R225" s="263">
        <v>32.9</v>
      </c>
    </row>
    <row r="226" spans="1:18" s="13" customFormat="1">
      <c r="A226" s="432"/>
      <c r="B226" s="409" t="s">
        <v>607</v>
      </c>
      <c r="C226" s="262"/>
      <c r="D226" s="263">
        <v>1011.8</v>
      </c>
      <c r="E226" s="262"/>
      <c r="F226" s="146"/>
      <c r="G226" s="456"/>
      <c r="H226" s="456"/>
      <c r="I226" s="263">
        <v>0</v>
      </c>
      <c r="J226" s="263">
        <v>0</v>
      </c>
      <c r="K226" s="263">
        <v>0</v>
      </c>
      <c r="L226" s="81">
        <v>0</v>
      </c>
      <c r="M226" s="263">
        <v>0.5</v>
      </c>
      <c r="N226" s="263">
        <v>0</v>
      </c>
      <c r="O226" s="263">
        <v>0</v>
      </c>
      <c r="P226" s="263">
        <v>0</v>
      </c>
      <c r="Q226" s="263">
        <v>0</v>
      </c>
      <c r="R226" s="263">
        <v>0</v>
      </c>
    </row>
    <row r="227" spans="1:18" s="13" customFormat="1">
      <c r="A227" s="432"/>
      <c r="B227" s="409"/>
      <c r="C227" s="263"/>
      <c r="D227" s="263"/>
      <c r="E227" s="263"/>
      <c r="F227" s="146"/>
      <c r="G227" s="146"/>
      <c r="H227" s="146"/>
      <c r="I227" s="263"/>
      <c r="J227" s="263"/>
      <c r="K227" s="263"/>
      <c r="L227" s="81"/>
      <c r="M227" s="263"/>
      <c r="N227" s="263"/>
      <c r="O227" s="263"/>
      <c r="P227" s="263"/>
      <c r="Q227" s="263"/>
      <c r="R227" s="263"/>
    </row>
    <row r="228" spans="1:18" s="643" customFormat="1" ht="13">
      <c r="A228" s="429"/>
      <c r="B228" s="411" t="s">
        <v>608</v>
      </c>
      <c r="C228" s="625">
        <v>1753.1</v>
      </c>
      <c r="D228" s="625">
        <v>2794.3</v>
      </c>
      <c r="E228" s="625">
        <v>3686.3</v>
      </c>
      <c r="F228" s="164">
        <f>SUM(F229:F239)</f>
        <v>3949.8</v>
      </c>
      <c r="G228" s="164">
        <f>SUM(G229:G239)</f>
        <v>3658.4</v>
      </c>
      <c r="H228" s="164">
        <v>3178.5</v>
      </c>
      <c r="I228" s="164">
        <v>3560.9</v>
      </c>
      <c r="J228" s="164">
        <v>3123.9</v>
      </c>
      <c r="K228" s="164">
        <v>4579.8</v>
      </c>
      <c r="L228" s="43">
        <v>4880.6000000000004</v>
      </c>
      <c r="M228" s="164">
        <v>4436.3</v>
      </c>
      <c r="N228" s="164">
        <v>4546.3999999999996</v>
      </c>
      <c r="O228" s="164">
        <v>4711.8</v>
      </c>
      <c r="P228" s="164">
        <v>4985</v>
      </c>
      <c r="Q228" s="164">
        <v>5434.7</v>
      </c>
      <c r="R228" s="164">
        <v>5836.5</v>
      </c>
    </row>
    <row r="229" spans="1:18" s="13" customFormat="1">
      <c r="A229" s="432"/>
      <c r="B229" s="409" t="s">
        <v>587</v>
      </c>
      <c r="C229" s="263">
        <v>1037.5</v>
      </c>
      <c r="D229" s="263">
        <v>1006.3</v>
      </c>
      <c r="E229" s="263">
        <v>1301</v>
      </c>
      <c r="F229" s="146">
        <v>1457.8</v>
      </c>
      <c r="G229" s="146">
        <v>1641.7</v>
      </c>
      <c r="H229" s="146">
        <v>1686.4</v>
      </c>
      <c r="I229" s="263">
        <v>1823</v>
      </c>
      <c r="J229" s="263">
        <v>1960.3</v>
      </c>
      <c r="K229" s="263">
        <v>2135.1</v>
      </c>
      <c r="L229" s="81">
        <v>2043.7</v>
      </c>
      <c r="M229" s="263">
        <v>1885.1</v>
      </c>
      <c r="N229" s="263">
        <v>1972.3</v>
      </c>
      <c r="O229" s="263">
        <v>2002.5</v>
      </c>
      <c r="P229" s="263">
        <v>2138.4</v>
      </c>
      <c r="Q229" s="263">
        <v>2301.6999999999998</v>
      </c>
      <c r="R229" s="263">
        <v>2478.9</v>
      </c>
    </row>
    <row r="230" spans="1:18" s="13" customFormat="1" ht="13" hidden="1">
      <c r="A230" s="432">
        <v>211</v>
      </c>
      <c r="B230" s="416" t="s">
        <v>588</v>
      </c>
      <c r="C230" s="263">
        <v>1035.7</v>
      </c>
      <c r="D230" s="263">
        <v>1004.2</v>
      </c>
      <c r="E230" s="263">
        <v>1297.3</v>
      </c>
      <c r="F230" s="146"/>
      <c r="G230" s="456"/>
      <c r="H230" s="456"/>
      <c r="I230" s="262">
        <v>1823</v>
      </c>
      <c r="J230" s="262">
        <v>1960.2</v>
      </c>
      <c r="K230" s="262">
        <v>2135.1</v>
      </c>
      <c r="L230" s="83">
        <v>2006.4</v>
      </c>
      <c r="M230" s="262">
        <v>1885.1</v>
      </c>
      <c r="N230" s="262">
        <v>1972.3</v>
      </c>
      <c r="O230" s="262">
        <v>2002.5</v>
      </c>
      <c r="P230" s="262">
        <v>2138.4</v>
      </c>
      <c r="Q230" s="262">
        <v>2301.6999999999998</v>
      </c>
      <c r="R230" s="262">
        <v>2478.9</v>
      </c>
    </row>
    <row r="231" spans="1:18" s="13" customFormat="1" ht="13" hidden="1">
      <c r="A231" s="432"/>
      <c r="B231" s="416" t="s">
        <v>589</v>
      </c>
      <c r="C231" s="263"/>
      <c r="D231" s="263"/>
      <c r="E231" s="263"/>
      <c r="F231" s="146"/>
      <c r="G231" s="146"/>
      <c r="H231" s="146"/>
      <c r="I231" s="263">
        <v>1782.7</v>
      </c>
      <c r="J231" s="263">
        <v>1916.3</v>
      </c>
      <c r="K231" s="263">
        <v>2089.6</v>
      </c>
      <c r="L231" s="81">
        <v>1956.6</v>
      </c>
      <c r="M231" s="263">
        <v>1830.5</v>
      </c>
      <c r="N231" s="263">
        <v>1915.2</v>
      </c>
      <c r="O231" s="263">
        <v>1944.5</v>
      </c>
      <c r="P231" s="263">
        <v>2076.5</v>
      </c>
      <c r="Q231" s="263">
        <v>2235</v>
      </c>
      <c r="R231" s="263">
        <v>2407.1</v>
      </c>
    </row>
    <row r="232" spans="1:18" s="13" customFormat="1" ht="13" hidden="1">
      <c r="A232" s="432"/>
      <c r="B232" s="416" t="s">
        <v>590</v>
      </c>
      <c r="C232" s="263"/>
      <c r="D232" s="263"/>
      <c r="E232" s="263"/>
      <c r="F232" s="146"/>
      <c r="G232" s="456"/>
      <c r="H232" s="456"/>
      <c r="I232" s="263">
        <v>40.299999999999997</v>
      </c>
      <c r="J232" s="263">
        <v>43.9</v>
      </c>
      <c r="K232" s="263">
        <v>45.5</v>
      </c>
      <c r="L232" s="81">
        <v>49.8</v>
      </c>
      <c r="M232" s="263">
        <v>54.6</v>
      </c>
      <c r="N232" s="263">
        <v>57.1</v>
      </c>
      <c r="O232" s="263">
        <v>57.99</v>
      </c>
      <c r="P232" s="263">
        <v>61.93</v>
      </c>
      <c r="Q232" s="263">
        <v>66.650000000000006</v>
      </c>
      <c r="R232" s="263">
        <v>71.78</v>
      </c>
    </row>
    <row r="233" spans="1:18" s="13" customFormat="1" ht="13" hidden="1">
      <c r="A233" s="432">
        <v>212</v>
      </c>
      <c r="B233" s="416" t="s">
        <v>591</v>
      </c>
      <c r="C233" s="263">
        <v>1.8</v>
      </c>
      <c r="D233" s="263">
        <v>2.1</v>
      </c>
      <c r="E233" s="263">
        <v>3.7</v>
      </c>
      <c r="F233" s="146"/>
      <c r="G233" s="456"/>
      <c r="H233" s="456"/>
      <c r="I233" s="262">
        <v>0</v>
      </c>
      <c r="J233" s="262">
        <v>0.1</v>
      </c>
      <c r="K233" s="262">
        <v>0</v>
      </c>
      <c r="L233" s="83">
        <v>0</v>
      </c>
      <c r="M233" s="262">
        <v>0</v>
      </c>
      <c r="N233" s="262">
        <v>0</v>
      </c>
      <c r="O233" s="262">
        <v>0</v>
      </c>
      <c r="P233" s="262">
        <v>0</v>
      </c>
      <c r="Q233" s="262">
        <v>0</v>
      </c>
      <c r="R233" s="262">
        <v>0</v>
      </c>
    </row>
    <row r="234" spans="1:18" s="439" customFormat="1" ht="13">
      <c r="A234" s="432"/>
      <c r="B234" s="409" t="s">
        <v>592</v>
      </c>
      <c r="C234" s="263">
        <v>332.6</v>
      </c>
      <c r="D234" s="263">
        <v>1593.1</v>
      </c>
      <c r="E234" s="263">
        <v>1382.5</v>
      </c>
      <c r="F234" s="146">
        <v>568.6</v>
      </c>
      <c r="G234" s="146">
        <v>809.7</v>
      </c>
      <c r="H234" s="146">
        <v>631.70000000000005</v>
      </c>
      <c r="I234" s="263">
        <v>713.6</v>
      </c>
      <c r="J234" s="263">
        <v>2129.1</v>
      </c>
      <c r="K234" s="263">
        <v>2160</v>
      </c>
      <c r="L234" s="81">
        <v>1132.4000000000001</v>
      </c>
      <c r="M234" s="263">
        <v>2313.5</v>
      </c>
      <c r="N234" s="263">
        <v>2420</v>
      </c>
      <c r="O234" s="263">
        <v>2524</v>
      </c>
      <c r="P234" s="263">
        <v>2575.8000000000002</v>
      </c>
      <c r="Q234" s="263">
        <v>2554.9</v>
      </c>
      <c r="R234" s="263">
        <v>2479.4</v>
      </c>
    </row>
    <row r="235" spans="1:18" s="439" customFormat="1" ht="13">
      <c r="A235" s="432"/>
      <c r="B235" s="409" t="s">
        <v>545</v>
      </c>
      <c r="C235" s="263">
        <v>127.5</v>
      </c>
      <c r="D235" s="263">
        <v>433.1</v>
      </c>
      <c r="E235" s="263">
        <v>716.8</v>
      </c>
      <c r="F235" s="456">
        <v>1883.9</v>
      </c>
      <c r="G235" s="456">
        <v>1184</v>
      </c>
      <c r="H235" s="456">
        <v>659.3</v>
      </c>
      <c r="I235" s="263">
        <v>1002.8</v>
      </c>
      <c r="J235" s="263">
        <v>636.4</v>
      </c>
      <c r="K235" s="263">
        <v>1546.7</v>
      </c>
      <c r="L235" s="81">
        <v>1378.6</v>
      </c>
      <c r="M235" s="263">
        <v>1424</v>
      </c>
      <c r="N235" s="263">
        <v>1476.7</v>
      </c>
      <c r="O235" s="263">
        <v>1574.9</v>
      </c>
      <c r="P235" s="263">
        <v>1666</v>
      </c>
      <c r="Q235" s="263">
        <v>1907.8</v>
      </c>
      <c r="R235" s="263">
        <v>2047.1</v>
      </c>
    </row>
    <row r="236" spans="1:18" s="13" customFormat="1">
      <c r="A236" s="432"/>
      <c r="B236" s="409" t="s">
        <v>610</v>
      </c>
      <c r="C236" s="263"/>
      <c r="D236" s="263"/>
      <c r="E236" s="263"/>
      <c r="F236" s="146"/>
      <c r="G236" s="146"/>
      <c r="H236" s="146"/>
      <c r="I236" s="263">
        <v>626.9</v>
      </c>
      <c r="J236" s="263">
        <v>634.9</v>
      </c>
      <c r="K236" s="263">
        <v>1110.8</v>
      </c>
      <c r="L236" s="81">
        <v>956.8</v>
      </c>
      <c r="M236" s="263">
        <v>917</v>
      </c>
      <c r="N236" s="263">
        <v>950.9</v>
      </c>
      <c r="O236" s="263">
        <v>1014.2</v>
      </c>
      <c r="P236" s="263">
        <v>1072.8</v>
      </c>
      <c r="Q236" s="263">
        <v>1228.5</v>
      </c>
      <c r="R236" s="263">
        <v>1318.2</v>
      </c>
    </row>
    <row r="237" spans="1:18" s="13" customFormat="1" ht="13" hidden="1">
      <c r="A237" s="432"/>
      <c r="B237" s="416" t="s">
        <v>609</v>
      </c>
      <c r="C237" s="263"/>
      <c r="D237" s="263"/>
      <c r="E237" s="263"/>
      <c r="F237" s="146"/>
      <c r="G237" s="146"/>
      <c r="H237" s="146"/>
      <c r="I237" s="263">
        <v>375.9</v>
      </c>
      <c r="J237" s="263">
        <v>1.5</v>
      </c>
      <c r="K237" s="263">
        <v>435.9</v>
      </c>
      <c r="L237" s="81">
        <v>421.8</v>
      </c>
      <c r="M237" s="263">
        <v>507</v>
      </c>
      <c r="N237" s="263">
        <v>525.79999999999995</v>
      </c>
      <c r="O237" s="263">
        <v>560.70000000000005</v>
      </c>
      <c r="P237" s="263">
        <v>593.1</v>
      </c>
      <c r="Q237" s="263">
        <v>679.2</v>
      </c>
      <c r="R237" s="263">
        <v>728.8</v>
      </c>
    </row>
    <row r="238" spans="1:18" s="13" customFormat="1" ht="13" hidden="1">
      <c r="A238" s="432"/>
      <c r="B238" s="416" t="s">
        <v>595</v>
      </c>
      <c r="C238" s="263">
        <v>255.5</v>
      </c>
      <c r="D238" s="263">
        <v>307.3</v>
      </c>
      <c r="E238" s="263">
        <v>286</v>
      </c>
      <c r="F238" s="146">
        <v>39.5</v>
      </c>
      <c r="G238" s="146">
        <v>23</v>
      </c>
      <c r="H238" s="146">
        <v>201</v>
      </c>
      <c r="I238" s="263">
        <v>21.5</v>
      </c>
      <c r="J238" s="263">
        <v>6.5</v>
      </c>
      <c r="K238" s="263">
        <v>57.4</v>
      </c>
      <c r="L238" s="81">
        <v>325.89999999999998</v>
      </c>
      <c r="M238" s="263">
        <v>328.3</v>
      </c>
      <c r="N238" s="263">
        <v>332.4</v>
      </c>
      <c r="O238" s="263">
        <v>373.1</v>
      </c>
      <c r="P238" s="263">
        <v>404.1</v>
      </c>
      <c r="Q238" s="263">
        <v>426.3</v>
      </c>
      <c r="R238" s="263">
        <v>463.8</v>
      </c>
    </row>
    <row r="239" spans="1:18" s="439" customFormat="1" ht="13">
      <c r="A239" s="432"/>
      <c r="B239" s="409" t="s">
        <v>607</v>
      </c>
      <c r="C239" s="263"/>
      <c r="D239" s="263">
        <v>545.5</v>
      </c>
      <c r="E239" s="263"/>
      <c r="F239" s="146"/>
      <c r="G239" s="146"/>
      <c r="H239" s="146"/>
      <c r="I239" s="263"/>
      <c r="J239" s="263"/>
      <c r="K239" s="263"/>
      <c r="L239" s="81"/>
      <c r="M239" s="263"/>
      <c r="N239" s="263"/>
      <c r="O239" s="263"/>
      <c r="P239" s="263"/>
      <c r="Q239" s="263"/>
      <c r="R239" s="263"/>
    </row>
    <row r="240" spans="1:18" s="13" customFormat="1" ht="13" hidden="1">
      <c r="A240" s="432"/>
      <c r="B240" s="416"/>
      <c r="C240" s="263"/>
      <c r="D240" s="263"/>
      <c r="E240" s="263"/>
      <c r="F240" s="456"/>
      <c r="G240" s="146"/>
      <c r="H240" s="146"/>
      <c r="I240" s="263"/>
      <c r="J240" s="263"/>
      <c r="K240" s="263"/>
      <c r="L240" s="81"/>
      <c r="M240" s="263"/>
      <c r="N240" s="263"/>
      <c r="O240" s="263"/>
      <c r="P240" s="263"/>
      <c r="Q240" s="263"/>
      <c r="R240" s="263"/>
    </row>
    <row r="241" spans="1:18" s="13" customFormat="1">
      <c r="A241" s="432"/>
      <c r="B241" s="409" t="s">
        <v>611</v>
      </c>
      <c r="C241" s="262">
        <v>176.2</v>
      </c>
      <c r="D241" s="263">
        <v>221.3</v>
      </c>
      <c r="E241" s="262">
        <v>245.8</v>
      </c>
      <c r="F241" s="456">
        <f>SUM(F242:F252)</f>
        <v>232.3</v>
      </c>
      <c r="G241" s="456">
        <f>SUM(G242:G252)</f>
        <v>211</v>
      </c>
      <c r="H241" s="456">
        <v>165.2</v>
      </c>
      <c r="I241" s="262">
        <v>225.9</v>
      </c>
      <c r="J241" s="262">
        <v>159.4</v>
      </c>
      <c r="K241" s="262">
        <v>240.4</v>
      </c>
      <c r="L241" s="83">
        <v>328.9</v>
      </c>
      <c r="M241" s="262">
        <v>426.8</v>
      </c>
      <c r="N241" s="262">
        <v>429.3</v>
      </c>
      <c r="O241" s="262">
        <v>447.1</v>
      </c>
      <c r="P241" s="262">
        <v>472.3</v>
      </c>
      <c r="Q241" s="262">
        <v>501.1</v>
      </c>
      <c r="R241" s="262">
        <v>538.6</v>
      </c>
    </row>
    <row r="242" spans="1:18" s="13" customFormat="1">
      <c r="A242" s="432"/>
      <c r="B242" s="409" t="s">
        <v>587</v>
      </c>
      <c r="C242" s="263">
        <v>58.2</v>
      </c>
      <c r="D242" s="263">
        <v>56.1</v>
      </c>
      <c r="E242" s="263">
        <v>63.5</v>
      </c>
      <c r="F242" s="146">
        <v>103.5</v>
      </c>
      <c r="G242" s="146">
        <v>113.9</v>
      </c>
      <c r="H242" s="146">
        <v>111.3</v>
      </c>
      <c r="I242" s="263">
        <v>119.8</v>
      </c>
      <c r="J242" s="263">
        <v>123.9</v>
      </c>
      <c r="K242" s="263">
        <v>142.4</v>
      </c>
      <c r="L242" s="81">
        <v>141.5</v>
      </c>
      <c r="M242" s="263">
        <v>132</v>
      </c>
      <c r="N242" s="263">
        <v>138.1</v>
      </c>
      <c r="O242" s="263">
        <v>140.19999999999999</v>
      </c>
      <c r="P242" s="263">
        <v>149.69999999999999</v>
      </c>
      <c r="Q242" s="263">
        <v>161.1</v>
      </c>
      <c r="R242" s="263">
        <v>173.5</v>
      </c>
    </row>
    <row r="243" spans="1:18" s="644" customFormat="1" ht="13">
      <c r="A243" s="429">
        <v>211</v>
      </c>
      <c r="B243" s="411" t="s">
        <v>588</v>
      </c>
      <c r="C243" s="625">
        <v>58.2</v>
      </c>
      <c r="D243" s="625">
        <v>55.800000000000004</v>
      </c>
      <c r="E243" s="625">
        <v>63.3</v>
      </c>
      <c r="F243" s="164"/>
      <c r="G243" s="164"/>
      <c r="H243" s="164"/>
      <c r="I243" s="164">
        <v>119.8</v>
      </c>
      <c r="J243" s="164">
        <v>123.9</v>
      </c>
      <c r="K243" s="164">
        <v>142.4</v>
      </c>
      <c r="L243" s="43">
        <v>127.1</v>
      </c>
      <c r="M243" s="164">
        <v>132</v>
      </c>
      <c r="N243" s="164">
        <v>138.1</v>
      </c>
      <c r="O243" s="164">
        <v>140.19999999999999</v>
      </c>
      <c r="P243" s="164">
        <v>149.69999999999999</v>
      </c>
      <c r="Q243" s="164">
        <v>161.1</v>
      </c>
      <c r="R243" s="164">
        <v>173.5</v>
      </c>
    </row>
    <row r="244" spans="1:18" s="13" customFormat="1">
      <c r="A244" s="432"/>
      <c r="B244" s="409" t="s">
        <v>589</v>
      </c>
      <c r="C244" s="263"/>
      <c r="D244" s="263"/>
      <c r="E244" s="263"/>
      <c r="F244" s="146"/>
      <c r="G244" s="146"/>
      <c r="H244" s="146"/>
      <c r="I244" s="263">
        <v>116.9</v>
      </c>
      <c r="J244" s="263">
        <v>120.5</v>
      </c>
      <c r="K244" s="263">
        <v>133.4</v>
      </c>
      <c r="L244" s="81">
        <v>118.1</v>
      </c>
      <c r="M244" s="263">
        <v>122.2</v>
      </c>
      <c r="N244" s="263">
        <v>127.9</v>
      </c>
      <c r="O244" s="263">
        <v>129.80000000000001</v>
      </c>
      <c r="P244" s="263">
        <v>138.69999999999999</v>
      </c>
      <c r="Q244" s="263">
        <v>149.19999999999999</v>
      </c>
      <c r="R244" s="263">
        <v>160.69999999999999</v>
      </c>
    </row>
    <row r="245" spans="1:18" s="439" customFormat="1" ht="13" hidden="1">
      <c r="A245" s="432"/>
      <c r="B245" s="416" t="s">
        <v>590</v>
      </c>
      <c r="C245" s="263"/>
      <c r="D245" s="263"/>
      <c r="E245" s="263"/>
      <c r="F245" s="456"/>
      <c r="G245" s="456"/>
      <c r="H245" s="456"/>
      <c r="I245" s="262">
        <v>2.9</v>
      </c>
      <c r="J245" s="262">
        <v>3.4</v>
      </c>
      <c r="K245" s="262">
        <v>9</v>
      </c>
      <c r="L245" s="83">
        <v>9</v>
      </c>
      <c r="M245" s="262">
        <v>9.8000000000000007</v>
      </c>
      <c r="N245" s="262">
        <v>10.199999999999999</v>
      </c>
      <c r="O245" s="262">
        <v>10.4</v>
      </c>
      <c r="P245" s="262">
        <v>11.1</v>
      </c>
      <c r="Q245" s="262">
        <v>11.9</v>
      </c>
      <c r="R245" s="262">
        <v>12.8</v>
      </c>
    </row>
    <row r="246" spans="1:18" s="439" customFormat="1" ht="13" hidden="1">
      <c r="A246" s="432">
        <v>212</v>
      </c>
      <c r="B246" s="416" t="s">
        <v>591</v>
      </c>
      <c r="C246" s="263"/>
      <c r="D246" s="263">
        <v>0.3</v>
      </c>
      <c r="E246" s="263">
        <v>0.2</v>
      </c>
      <c r="F246" s="146"/>
      <c r="G246" s="146"/>
      <c r="H246" s="146"/>
      <c r="I246" s="263">
        <v>0</v>
      </c>
      <c r="J246" s="263">
        <v>0</v>
      </c>
      <c r="K246" s="263">
        <v>0</v>
      </c>
      <c r="L246" s="81">
        <v>0</v>
      </c>
      <c r="M246" s="263">
        <v>0</v>
      </c>
      <c r="N246" s="263">
        <v>0</v>
      </c>
      <c r="O246" s="263">
        <v>0</v>
      </c>
      <c r="P246" s="263">
        <v>0</v>
      </c>
      <c r="Q246" s="263">
        <v>0</v>
      </c>
      <c r="R246" s="263">
        <v>0</v>
      </c>
    </row>
    <row r="247" spans="1:18" s="439" customFormat="1" ht="13" hidden="1">
      <c r="A247" s="432"/>
      <c r="B247" s="416" t="s">
        <v>592</v>
      </c>
      <c r="C247" s="263">
        <v>17</v>
      </c>
      <c r="D247" s="263">
        <v>28.3</v>
      </c>
      <c r="E247" s="263">
        <v>22.3</v>
      </c>
      <c r="F247" s="146">
        <v>26.8</v>
      </c>
      <c r="G247" s="146">
        <v>24.8</v>
      </c>
      <c r="H247" s="146">
        <v>22.4</v>
      </c>
      <c r="I247" s="263">
        <v>28.1</v>
      </c>
      <c r="J247" s="263">
        <v>33.5</v>
      </c>
      <c r="K247" s="263">
        <v>69.900000000000006</v>
      </c>
      <c r="L247" s="81">
        <v>163.80000000000001</v>
      </c>
      <c r="M247" s="263">
        <v>148.1</v>
      </c>
      <c r="N247" s="263">
        <v>141.80000000000001</v>
      </c>
      <c r="O247" s="263">
        <v>141.19999999999999</v>
      </c>
      <c r="P247" s="263">
        <v>144</v>
      </c>
      <c r="Q247" s="263">
        <v>148.19999999999999</v>
      </c>
      <c r="R247" s="263">
        <v>157</v>
      </c>
    </row>
    <row r="248" spans="1:18" s="13" customFormat="1" ht="13" hidden="1">
      <c r="A248" s="432"/>
      <c r="B248" s="416" t="s">
        <v>593</v>
      </c>
      <c r="C248" s="263">
        <v>101</v>
      </c>
      <c r="D248" s="263">
        <v>58.1</v>
      </c>
      <c r="E248" s="263">
        <v>160</v>
      </c>
      <c r="F248" s="146">
        <v>102</v>
      </c>
      <c r="G248" s="456">
        <v>72.3</v>
      </c>
      <c r="H248" s="456">
        <v>31.5</v>
      </c>
      <c r="I248" s="262">
        <v>78</v>
      </c>
      <c r="J248" s="262">
        <v>0</v>
      </c>
      <c r="K248" s="262">
        <v>28.1</v>
      </c>
      <c r="L248" s="83">
        <v>10</v>
      </c>
      <c r="M248" s="262">
        <v>32</v>
      </c>
      <c r="N248" s="262">
        <v>33.200000000000003</v>
      </c>
      <c r="O248" s="262">
        <v>35.4</v>
      </c>
      <c r="P248" s="262">
        <v>37.4</v>
      </c>
      <c r="Q248" s="262">
        <v>42.9</v>
      </c>
      <c r="R248" s="262">
        <v>46</v>
      </c>
    </row>
    <row r="249" spans="1:18" s="13" customFormat="1">
      <c r="A249" s="432">
        <v>263</v>
      </c>
      <c r="B249" s="409" t="s">
        <v>626</v>
      </c>
      <c r="C249" s="263"/>
      <c r="D249" s="263"/>
      <c r="E249" s="263"/>
      <c r="F249" s="146"/>
      <c r="G249" s="146"/>
      <c r="H249" s="146"/>
      <c r="I249" s="263">
        <v>78</v>
      </c>
      <c r="J249" s="263">
        <v>0</v>
      </c>
      <c r="K249" s="263">
        <v>6.1</v>
      </c>
      <c r="L249" s="81">
        <v>10</v>
      </c>
      <c r="M249" s="263">
        <v>0</v>
      </c>
      <c r="N249" s="263">
        <v>0</v>
      </c>
      <c r="O249" s="263">
        <v>0</v>
      </c>
      <c r="P249" s="263">
        <v>0</v>
      </c>
      <c r="Q249" s="263">
        <v>0</v>
      </c>
      <c r="R249" s="263">
        <v>0</v>
      </c>
    </row>
    <row r="250" spans="1:18" s="13" customFormat="1">
      <c r="A250" s="432"/>
      <c r="B250" s="409" t="s">
        <v>609</v>
      </c>
      <c r="C250" s="263"/>
      <c r="D250" s="263"/>
      <c r="E250" s="263"/>
      <c r="F250" s="146"/>
      <c r="G250" s="146"/>
      <c r="H250" s="146"/>
      <c r="I250" s="263">
        <v>4.5</v>
      </c>
      <c r="J250" s="263">
        <v>0</v>
      </c>
      <c r="K250" s="263">
        <v>22</v>
      </c>
      <c r="L250" s="81">
        <v>0</v>
      </c>
      <c r="M250" s="263">
        <v>32</v>
      </c>
      <c r="N250" s="263">
        <v>33.200000000000003</v>
      </c>
      <c r="O250" s="263">
        <v>35.4</v>
      </c>
      <c r="P250" s="263">
        <v>37.4</v>
      </c>
      <c r="Q250" s="263">
        <v>42.9</v>
      </c>
      <c r="R250" s="263">
        <v>46</v>
      </c>
    </row>
    <row r="251" spans="1:18" s="439" customFormat="1" ht="13" hidden="1">
      <c r="A251" s="432"/>
      <c r="B251" s="416" t="s">
        <v>595</v>
      </c>
      <c r="C251" s="263"/>
      <c r="D251" s="263">
        <v>98</v>
      </c>
      <c r="E251" s="263"/>
      <c r="F251" s="146"/>
      <c r="G251" s="146"/>
      <c r="H251" s="146"/>
      <c r="I251" s="263">
        <v>73.5</v>
      </c>
      <c r="J251" s="263">
        <v>2</v>
      </c>
      <c r="K251" s="263">
        <v>0</v>
      </c>
      <c r="L251" s="81">
        <v>13.5</v>
      </c>
      <c r="M251" s="263">
        <v>114.7</v>
      </c>
      <c r="N251" s="263">
        <v>116.1</v>
      </c>
      <c r="O251" s="263">
        <v>130.30000000000001</v>
      </c>
      <c r="P251" s="263">
        <v>141.19999999999999</v>
      </c>
      <c r="Q251" s="263">
        <v>149</v>
      </c>
      <c r="R251" s="263">
        <v>162</v>
      </c>
    </row>
    <row r="252" spans="1:18" s="439" customFormat="1" ht="13" hidden="1">
      <c r="A252" s="432"/>
      <c r="B252" s="416" t="s">
        <v>607</v>
      </c>
      <c r="C252" s="263"/>
      <c r="D252" s="263">
        <v>19.2</v>
      </c>
      <c r="E252" s="263"/>
      <c r="F252" s="146"/>
      <c r="G252" s="146"/>
      <c r="H252" s="146"/>
      <c r="I252" s="263">
        <v>0</v>
      </c>
      <c r="J252" s="263"/>
      <c r="K252" s="263"/>
      <c r="L252" s="81"/>
      <c r="M252" s="263"/>
      <c r="N252" s="263"/>
      <c r="O252" s="263"/>
      <c r="P252" s="263"/>
      <c r="Q252" s="263"/>
      <c r="R252" s="263"/>
    </row>
    <row r="253" spans="1:18" s="439" customFormat="1" ht="13">
      <c r="A253" s="432"/>
      <c r="B253" s="409"/>
      <c r="C253" s="263"/>
      <c r="D253" s="263"/>
      <c r="E253" s="262"/>
      <c r="F253" s="456"/>
      <c r="G253" s="456"/>
      <c r="H253" s="456"/>
      <c r="I253" s="262"/>
      <c r="J253" s="262"/>
      <c r="K253" s="262"/>
      <c r="L253" s="83"/>
      <c r="M253" s="262"/>
      <c r="N253" s="262"/>
      <c r="O253" s="262"/>
      <c r="P253" s="262"/>
      <c r="Q253" s="262"/>
      <c r="R253" s="262"/>
    </row>
    <row r="254" spans="1:18" s="439" customFormat="1" ht="13">
      <c r="A254" s="432"/>
      <c r="B254" s="409" t="s">
        <v>613</v>
      </c>
      <c r="C254" s="263">
        <v>1370.2</v>
      </c>
      <c r="D254" s="263">
        <v>1382</v>
      </c>
      <c r="E254" s="262">
        <v>1574.2</v>
      </c>
      <c r="F254" s="456">
        <f>SUM(F255:F263)</f>
        <v>667.7</v>
      </c>
      <c r="G254" s="456">
        <f>SUM(G255:G263)</f>
        <v>624.6</v>
      </c>
      <c r="H254" s="456">
        <v>597.9</v>
      </c>
      <c r="I254" s="262">
        <v>1039.2</v>
      </c>
      <c r="J254" s="262">
        <v>1214.3</v>
      </c>
      <c r="K254" s="262">
        <v>1564.7</v>
      </c>
      <c r="L254" s="83">
        <v>1450.4</v>
      </c>
      <c r="M254" s="262">
        <v>1753.8</v>
      </c>
      <c r="N254" s="262">
        <v>1783.3</v>
      </c>
      <c r="O254" s="262">
        <v>1836.9</v>
      </c>
      <c r="P254" s="262">
        <v>1944.8</v>
      </c>
      <c r="Q254" s="262">
        <v>2063.3000000000002</v>
      </c>
      <c r="R254" s="262">
        <v>2216.9</v>
      </c>
    </row>
    <row r="255" spans="1:18" s="439" customFormat="1" ht="13">
      <c r="A255" s="432"/>
      <c r="B255" s="409" t="s">
        <v>587</v>
      </c>
      <c r="C255" s="263">
        <v>4</v>
      </c>
      <c r="D255" s="263">
        <v>275.60000000000002</v>
      </c>
      <c r="E255" s="263">
        <v>306.89999999999998</v>
      </c>
      <c r="F255" s="146">
        <v>298.2</v>
      </c>
      <c r="G255" s="146">
        <v>313.2</v>
      </c>
      <c r="H255" s="146">
        <v>292.39999999999998</v>
      </c>
      <c r="I255" s="263">
        <v>438.6</v>
      </c>
      <c r="J255" s="263">
        <v>706.7</v>
      </c>
      <c r="K255" s="263">
        <v>882.4</v>
      </c>
      <c r="L255" s="81">
        <v>921.5</v>
      </c>
      <c r="M255" s="263">
        <v>943.9</v>
      </c>
      <c r="N255" s="263">
        <v>987.6</v>
      </c>
      <c r="O255" s="263">
        <v>1002.7</v>
      </c>
      <c r="P255" s="263">
        <v>1070.7</v>
      </c>
      <c r="Q255" s="263">
        <v>1152.5</v>
      </c>
      <c r="R255" s="263">
        <v>1241.2</v>
      </c>
    </row>
    <row r="256" spans="1:18" s="643" customFormat="1" ht="13">
      <c r="A256" s="429">
        <v>211</v>
      </c>
      <c r="B256" s="411" t="s">
        <v>588</v>
      </c>
      <c r="C256" s="625">
        <v>3.9</v>
      </c>
      <c r="D256" s="625">
        <v>251.90000000000003</v>
      </c>
      <c r="E256" s="625">
        <v>277</v>
      </c>
      <c r="F256" s="164"/>
      <c r="G256" s="164"/>
      <c r="H256" s="164"/>
      <c r="I256" s="164">
        <v>414.1</v>
      </c>
      <c r="J256" s="164">
        <v>656</v>
      </c>
      <c r="K256" s="164">
        <v>811.8</v>
      </c>
      <c r="L256" s="43">
        <v>1176</v>
      </c>
      <c r="M256" s="164">
        <v>890.2</v>
      </c>
      <c r="N256" s="164">
        <v>931.4</v>
      </c>
      <c r="O256" s="164">
        <v>945.6</v>
      </c>
      <c r="P256" s="164">
        <v>1009.8</v>
      </c>
      <c r="Q256" s="164">
        <v>1086.9000000000001</v>
      </c>
      <c r="R256" s="164">
        <v>1170.5</v>
      </c>
    </row>
    <row r="257" spans="1:18" s="13" customFormat="1">
      <c r="A257" s="432"/>
      <c r="B257" s="409" t="s">
        <v>589</v>
      </c>
      <c r="C257" s="263"/>
      <c r="D257" s="263"/>
      <c r="E257" s="263"/>
      <c r="F257" s="146"/>
      <c r="G257" s="146"/>
      <c r="H257" s="146"/>
      <c r="I257" s="263">
        <v>405.2</v>
      </c>
      <c r="J257" s="263">
        <v>639.29999999999995</v>
      </c>
      <c r="K257" s="263">
        <v>790.9</v>
      </c>
      <c r="L257" s="81">
        <v>1134.2</v>
      </c>
      <c r="M257" s="263">
        <v>860.4</v>
      </c>
      <c r="N257" s="263">
        <v>900.2</v>
      </c>
      <c r="O257" s="263">
        <v>914</v>
      </c>
      <c r="P257" s="263">
        <v>976</v>
      </c>
      <c r="Q257" s="263">
        <v>1050.5</v>
      </c>
      <c r="R257" s="263">
        <v>1131.4000000000001</v>
      </c>
    </row>
    <row r="258" spans="1:18" s="13" customFormat="1" ht="13" hidden="1">
      <c r="A258" s="432"/>
      <c r="B258" s="416" t="s">
        <v>590</v>
      </c>
      <c r="C258" s="263"/>
      <c r="D258" s="263"/>
      <c r="E258" s="263"/>
      <c r="F258" s="146"/>
      <c r="G258" s="146"/>
      <c r="H258" s="146"/>
      <c r="I258" s="262">
        <v>8.9</v>
      </c>
      <c r="J258" s="262">
        <v>16.600000000000001</v>
      </c>
      <c r="K258" s="262">
        <v>20.9</v>
      </c>
      <c r="L258" s="83">
        <v>41.8</v>
      </c>
      <c r="M258" s="262">
        <v>29.8</v>
      </c>
      <c r="N258" s="262">
        <v>31.1</v>
      </c>
      <c r="O258" s="262">
        <v>31.6</v>
      </c>
      <c r="P258" s="262">
        <v>33.799999999999997</v>
      </c>
      <c r="Q258" s="262">
        <v>36.299999999999997</v>
      </c>
      <c r="R258" s="262">
        <v>39.1</v>
      </c>
    </row>
    <row r="259" spans="1:18" s="13" customFormat="1" ht="13" hidden="1">
      <c r="A259" s="432">
        <v>212</v>
      </c>
      <c r="B259" s="416" t="s">
        <v>591</v>
      </c>
      <c r="C259" s="263">
        <v>0.1</v>
      </c>
      <c r="D259" s="263">
        <v>23.7</v>
      </c>
      <c r="E259" s="263">
        <v>29.9</v>
      </c>
      <c r="F259" s="146"/>
      <c r="G259" s="146"/>
      <c r="H259" s="146"/>
      <c r="I259" s="263">
        <v>24.4</v>
      </c>
      <c r="J259" s="263">
        <v>50.8</v>
      </c>
      <c r="K259" s="263">
        <v>70.599999999999994</v>
      </c>
      <c r="L259" s="81">
        <v>57.6</v>
      </c>
      <c r="M259" s="263">
        <v>53.7</v>
      </c>
      <c r="N259" s="263">
        <v>56.2</v>
      </c>
      <c r="O259" s="263">
        <v>57.1</v>
      </c>
      <c r="P259" s="263">
        <v>60.9</v>
      </c>
      <c r="Q259" s="263">
        <v>65.599999999999994</v>
      </c>
      <c r="R259" s="263">
        <v>70.7</v>
      </c>
    </row>
    <row r="260" spans="1:18" s="13" customFormat="1" ht="13" hidden="1">
      <c r="A260" s="432"/>
      <c r="B260" s="416" t="s">
        <v>592</v>
      </c>
      <c r="C260" s="263">
        <v>77.7</v>
      </c>
      <c r="D260" s="263">
        <v>203.7</v>
      </c>
      <c r="E260" s="263">
        <v>295.10000000000002</v>
      </c>
      <c r="F260" s="146">
        <v>185.5</v>
      </c>
      <c r="G260" s="146">
        <v>185</v>
      </c>
      <c r="H260" s="146">
        <v>137.30000000000001</v>
      </c>
      <c r="I260" s="263">
        <v>324.10000000000002</v>
      </c>
      <c r="J260" s="263">
        <v>300.7</v>
      </c>
      <c r="K260" s="263">
        <v>398.2</v>
      </c>
      <c r="L260" s="81">
        <v>312.60000000000002</v>
      </c>
      <c r="M260" s="263">
        <v>458.2</v>
      </c>
      <c r="N260" s="263">
        <v>438.7</v>
      </c>
      <c r="O260" s="263">
        <v>436.7</v>
      </c>
      <c r="P260" s="263">
        <v>445.4</v>
      </c>
      <c r="Q260" s="263">
        <v>458.2</v>
      </c>
      <c r="R260" s="263">
        <v>485.7</v>
      </c>
    </row>
    <row r="261" spans="1:18" s="13" customFormat="1" ht="13" hidden="1">
      <c r="A261" s="432"/>
      <c r="B261" s="416" t="s">
        <v>593</v>
      </c>
      <c r="C261" s="263">
        <v>479.5</v>
      </c>
      <c r="D261" s="263">
        <v>122.4</v>
      </c>
      <c r="E261" s="263">
        <v>28.6</v>
      </c>
      <c r="F261" s="146">
        <v>23.5</v>
      </c>
      <c r="G261" s="146">
        <v>18.2</v>
      </c>
      <c r="H261" s="146">
        <v>38.9</v>
      </c>
      <c r="I261" s="263">
        <v>46.6</v>
      </c>
      <c r="J261" s="263">
        <v>7.8</v>
      </c>
      <c r="K261" s="263">
        <v>8</v>
      </c>
      <c r="L261" s="81">
        <v>3.4</v>
      </c>
      <c r="M261" s="263">
        <v>6.4</v>
      </c>
      <c r="N261" s="263">
        <v>6.6</v>
      </c>
      <c r="O261" s="263">
        <v>7.1</v>
      </c>
      <c r="P261" s="263">
        <v>7.5</v>
      </c>
      <c r="Q261" s="263">
        <v>8.6</v>
      </c>
      <c r="R261" s="263">
        <v>9.1999999999999993</v>
      </c>
    </row>
    <row r="262" spans="1:18" s="13" customFormat="1">
      <c r="A262" s="432"/>
      <c r="B262" s="409" t="s">
        <v>594</v>
      </c>
      <c r="C262" s="263">
        <v>13.5</v>
      </c>
      <c r="D262" s="263">
        <v>3.4</v>
      </c>
      <c r="E262" s="263">
        <v>67.8</v>
      </c>
      <c r="F262" s="146">
        <v>6.7</v>
      </c>
      <c r="G262" s="146">
        <v>8</v>
      </c>
      <c r="H262" s="146">
        <v>13.6</v>
      </c>
      <c r="I262" s="263">
        <v>17.2</v>
      </c>
      <c r="J262" s="263">
        <v>1.3</v>
      </c>
      <c r="K262" s="263">
        <v>1.8</v>
      </c>
      <c r="L262" s="81">
        <v>2.1</v>
      </c>
      <c r="M262" s="263">
        <v>4.8</v>
      </c>
      <c r="N262" s="263">
        <v>4.5</v>
      </c>
      <c r="O262" s="263">
        <v>4.7</v>
      </c>
      <c r="P262" s="263">
        <v>4.9000000000000004</v>
      </c>
      <c r="Q262" s="263">
        <v>5.0999999999999996</v>
      </c>
      <c r="R262" s="263">
        <v>5.0999999999999996</v>
      </c>
    </row>
    <row r="263" spans="1:18" s="13" customFormat="1">
      <c r="A263" s="432"/>
      <c r="B263" s="409" t="s">
        <v>595</v>
      </c>
      <c r="C263" s="263">
        <v>795.5</v>
      </c>
      <c r="D263" s="263">
        <v>777</v>
      </c>
      <c r="E263" s="263">
        <v>875.8</v>
      </c>
      <c r="F263" s="146">
        <v>153.80000000000001</v>
      </c>
      <c r="G263" s="146">
        <v>100.2</v>
      </c>
      <c r="H263" s="146">
        <v>115.8</v>
      </c>
      <c r="I263" s="263">
        <v>212.7</v>
      </c>
      <c r="J263" s="263">
        <v>197.8</v>
      </c>
      <c r="K263" s="263">
        <v>226.3</v>
      </c>
      <c r="L263" s="81">
        <v>210.78</v>
      </c>
      <c r="M263" s="263">
        <v>322</v>
      </c>
      <c r="N263" s="263">
        <v>326</v>
      </c>
      <c r="O263" s="263">
        <v>365.9</v>
      </c>
      <c r="P263" s="263">
        <v>396.2</v>
      </c>
      <c r="Q263" s="263">
        <v>418.1</v>
      </c>
      <c r="R263" s="263">
        <v>454.8</v>
      </c>
    </row>
    <row r="264" spans="1:18" s="439" customFormat="1" ht="13">
      <c r="A264" s="432">
        <v>311</v>
      </c>
      <c r="B264" s="409" t="s">
        <v>614</v>
      </c>
      <c r="C264" s="263"/>
      <c r="D264" s="263"/>
      <c r="E264" s="263"/>
      <c r="F264" s="456"/>
      <c r="G264" s="456"/>
      <c r="H264" s="456"/>
      <c r="I264" s="263"/>
      <c r="J264" s="263">
        <v>197.8</v>
      </c>
      <c r="K264" s="263">
        <v>226.3</v>
      </c>
      <c r="L264" s="81">
        <v>308.8</v>
      </c>
      <c r="M264" s="263">
        <v>322</v>
      </c>
      <c r="N264" s="263">
        <v>326</v>
      </c>
      <c r="O264" s="263">
        <v>365.9</v>
      </c>
      <c r="P264" s="263">
        <v>396.2</v>
      </c>
      <c r="Q264" s="263">
        <v>418.1</v>
      </c>
      <c r="R264" s="263">
        <v>454.8</v>
      </c>
    </row>
    <row r="265" spans="1:18" s="439" customFormat="1" ht="13">
      <c r="A265" s="432"/>
      <c r="B265" s="409" t="s">
        <v>598</v>
      </c>
      <c r="C265" s="263"/>
      <c r="D265" s="263"/>
      <c r="E265" s="263"/>
      <c r="F265" s="146"/>
      <c r="G265" s="146"/>
      <c r="H265" s="146"/>
      <c r="I265" s="263"/>
      <c r="J265" s="263">
        <v>0</v>
      </c>
      <c r="K265" s="263">
        <v>0</v>
      </c>
      <c r="L265" s="81">
        <v>267.7</v>
      </c>
      <c r="M265" s="263">
        <v>16.399999999999999</v>
      </c>
      <c r="N265" s="263">
        <v>16.600000000000001</v>
      </c>
      <c r="O265" s="263">
        <v>18.600000000000001</v>
      </c>
      <c r="P265" s="263">
        <v>20.2</v>
      </c>
      <c r="Q265" s="263">
        <v>21.3</v>
      </c>
      <c r="R265" s="263">
        <v>23.1</v>
      </c>
    </row>
    <row r="266" spans="1:18" s="13" customFormat="1" ht="12.65" customHeight="1">
      <c r="A266" s="432"/>
      <c r="B266" s="409" t="s">
        <v>599</v>
      </c>
      <c r="C266" s="263"/>
      <c r="D266" s="263"/>
      <c r="E266" s="263"/>
      <c r="F266" s="146"/>
      <c r="G266" s="456"/>
      <c r="H266" s="456"/>
      <c r="I266" s="263"/>
      <c r="J266" s="263">
        <v>0</v>
      </c>
      <c r="K266" s="263">
        <v>0</v>
      </c>
      <c r="L266" s="81">
        <v>0.2</v>
      </c>
      <c r="M266" s="263">
        <v>23.5</v>
      </c>
      <c r="N266" s="263">
        <v>23.8</v>
      </c>
      <c r="O266" s="263">
        <v>26.7</v>
      </c>
      <c r="P266" s="263">
        <v>28.9</v>
      </c>
      <c r="Q266" s="263">
        <v>30.5</v>
      </c>
      <c r="R266" s="263">
        <v>33.200000000000003</v>
      </c>
    </row>
    <row r="267" spans="1:18" s="13" customFormat="1" ht="13" hidden="1">
      <c r="A267" s="432"/>
      <c r="B267" s="416" t="s">
        <v>615</v>
      </c>
      <c r="C267" s="263"/>
      <c r="D267" s="263"/>
      <c r="E267" s="263"/>
      <c r="F267" s="456"/>
      <c r="G267" s="456"/>
      <c r="H267" s="456"/>
      <c r="I267" s="263"/>
      <c r="J267" s="263">
        <v>0</v>
      </c>
      <c r="K267" s="263">
        <v>0</v>
      </c>
      <c r="L267" s="81">
        <v>0</v>
      </c>
      <c r="M267" s="263">
        <v>0.5</v>
      </c>
      <c r="N267" s="263">
        <v>0.5</v>
      </c>
      <c r="O267" s="263">
        <v>0.6</v>
      </c>
      <c r="P267" s="263">
        <v>0.6</v>
      </c>
      <c r="Q267" s="263">
        <v>0.7</v>
      </c>
      <c r="R267" s="263">
        <v>0.7</v>
      </c>
    </row>
    <row r="268" spans="1:18" s="13" customFormat="1" ht="13" hidden="1">
      <c r="A268" s="432"/>
      <c r="B268" s="416" t="s">
        <v>600</v>
      </c>
      <c r="C268" s="263"/>
      <c r="D268" s="263"/>
      <c r="E268" s="263"/>
      <c r="F268" s="146"/>
      <c r="G268" s="456"/>
      <c r="H268" s="456"/>
      <c r="I268" s="263"/>
      <c r="J268" s="263">
        <v>183.8</v>
      </c>
      <c r="K268" s="263">
        <v>211.3</v>
      </c>
      <c r="L268" s="81">
        <v>23.9</v>
      </c>
      <c r="M268" s="263">
        <v>262.7</v>
      </c>
      <c r="N268" s="263">
        <v>266</v>
      </c>
      <c r="O268" s="263">
        <v>298.5</v>
      </c>
      <c r="P268" s="263">
        <v>323.3</v>
      </c>
      <c r="Q268" s="263">
        <v>341.1</v>
      </c>
      <c r="R268" s="263">
        <v>371.1</v>
      </c>
    </row>
    <row r="269" spans="1:18" s="13" customFormat="1" ht="13" hidden="1">
      <c r="A269" s="432"/>
      <c r="B269" s="416" t="s">
        <v>602</v>
      </c>
      <c r="C269" s="263"/>
      <c r="D269" s="263"/>
      <c r="E269" s="263"/>
      <c r="F269" s="146"/>
      <c r="G269" s="456"/>
      <c r="H269" s="456"/>
      <c r="I269" s="262"/>
      <c r="J269" s="262">
        <v>12.4</v>
      </c>
      <c r="K269" s="262">
        <v>12.9</v>
      </c>
      <c r="L269" s="83">
        <v>0.1</v>
      </c>
      <c r="M269" s="262">
        <v>14.5</v>
      </c>
      <c r="N269" s="262">
        <v>14.7</v>
      </c>
      <c r="O269" s="262">
        <v>16.5</v>
      </c>
      <c r="P269" s="262">
        <v>17.899999999999999</v>
      </c>
      <c r="Q269" s="262">
        <v>18.8</v>
      </c>
      <c r="R269" s="262">
        <v>20.5</v>
      </c>
    </row>
    <row r="270" spans="1:18" s="13" customFormat="1" ht="13" hidden="1">
      <c r="A270" s="432"/>
      <c r="B270" s="416" t="s">
        <v>603</v>
      </c>
      <c r="C270" s="263"/>
      <c r="D270" s="263"/>
      <c r="E270" s="263"/>
      <c r="F270" s="146"/>
      <c r="G270" s="456"/>
      <c r="H270" s="456"/>
      <c r="I270" s="263"/>
      <c r="J270" s="263">
        <v>0</v>
      </c>
      <c r="K270" s="263">
        <v>0</v>
      </c>
      <c r="L270" s="81">
        <v>0.4</v>
      </c>
      <c r="M270" s="263">
        <v>2.1</v>
      </c>
      <c r="N270" s="263">
        <v>2.1</v>
      </c>
      <c r="O270" s="263">
        <v>2.2999999999999998</v>
      </c>
      <c r="P270" s="263">
        <v>2.5</v>
      </c>
      <c r="Q270" s="263">
        <v>2.7</v>
      </c>
      <c r="R270" s="263">
        <v>2.9</v>
      </c>
    </row>
    <row r="271" spans="1:18" s="13" customFormat="1" ht="13" hidden="1">
      <c r="A271" s="432"/>
      <c r="B271" s="416" t="s">
        <v>604</v>
      </c>
      <c r="C271" s="263"/>
      <c r="D271" s="263"/>
      <c r="E271" s="263"/>
      <c r="F271" s="456"/>
      <c r="G271" s="456"/>
      <c r="H271" s="456"/>
      <c r="I271" s="263"/>
      <c r="J271" s="263">
        <v>1.5</v>
      </c>
      <c r="K271" s="263">
        <v>1.8</v>
      </c>
      <c r="L271" s="81">
        <v>16.399999999999999</v>
      </c>
      <c r="M271" s="263">
        <v>2.4</v>
      </c>
      <c r="N271" s="263">
        <v>2.4</v>
      </c>
      <c r="O271" s="263">
        <v>2.7</v>
      </c>
      <c r="P271" s="263">
        <v>2.9</v>
      </c>
      <c r="Q271" s="263">
        <v>3.1</v>
      </c>
      <c r="R271" s="263">
        <v>3.3</v>
      </c>
    </row>
    <row r="272" spans="1:18" s="13" customFormat="1" ht="3" customHeight="1">
      <c r="A272" s="432"/>
      <c r="B272" s="416" t="s">
        <v>601</v>
      </c>
      <c r="C272" s="263"/>
      <c r="D272" s="263"/>
      <c r="E272" s="263"/>
      <c r="F272" s="146"/>
      <c r="G272" s="456"/>
      <c r="H272" s="456"/>
      <c r="I272" s="263"/>
      <c r="J272" s="263">
        <v>0.1</v>
      </c>
      <c r="K272" s="263">
        <v>0.3</v>
      </c>
      <c r="L272" s="81">
        <v>0.2</v>
      </c>
      <c r="M272" s="263">
        <v>0</v>
      </c>
      <c r="N272" s="263">
        <v>0</v>
      </c>
      <c r="O272" s="263">
        <v>0</v>
      </c>
      <c r="P272" s="263">
        <v>0</v>
      </c>
      <c r="Q272" s="263">
        <v>0</v>
      </c>
      <c r="R272" s="263">
        <v>0</v>
      </c>
    </row>
    <row r="273" spans="1:18" s="13" customFormat="1" ht="9.65" customHeight="1">
      <c r="A273" s="432"/>
      <c r="B273" s="409" t="s">
        <v>607</v>
      </c>
      <c r="C273" s="263"/>
      <c r="D273" s="263"/>
      <c r="E273" s="263"/>
      <c r="F273" s="146"/>
      <c r="G273" s="146"/>
      <c r="H273" s="146"/>
      <c r="I273" s="263"/>
      <c r="J273" s="263"/>
      <c r="K273" s="263"/>
      <c r="L273" s="81"/>
      <c r="M273" s="263"/>
      <c r="N273" s="263"/>
      <c r="O273" s="263"/>
      <c r="P273" s="263"/>
      <c r="Q273" s="263"/>
      <c r="R273" s="263"/>
    </row>
    <row r="274" spans="1:18" s="644" customFormat="1" ht="13.5" customHeight="1">
      <c r="A274" s="429"/>
      <c r="B274" s="411"/>
      <c r="C274" s="626"/>
      <c r="D274" s="626"/>
      <c r="E274" s="626"/>
      <c r="F274" s="164"/>
      <c r="G274" s="164"/>
      <c r="H274" s="164"/>
      <c r="I274" s="164"/>
      <c r="J274" s="164"/>
      <c r="K274" s="164"/>
      <c r="L274" s="43"/>
      <c r="M274" s="164"/>
      <c r="N274" s="164"/>
      <c r="O274" s="164"/>
      <c r="P274" s="164"/>
      <c r="Q274" s="164"/>
      <c r="R274" s="164"/>
    </row>
    <row r="275" spans="1:18" s="13" customFormat="1">
      <c r="A275" s="432"/>
      <c r="B275" s="409" t="s">
        <v>616</v>
      </c>
      <c r="C275" s="263">
        <v>452.3</v>
      </c>
      <c r="D275" s="263">
        <v>521.1</v>
      </c>
      <c r="E275" s="263">
        <v>933.1</v>
      </c>
      <c r="F275" s="146">
        <f>SUM(F276:F277)</f>
        <v>1074.7</v>
      </c>
      <c r="G275" s="146">
        <f t="shared" ref="G275" si="5">SUM(G276:G277)</f>
        <v>1264.3</v>
      </c>
      <c r="H275" s="146">
        <v>1633.9</v>
      </c>
      <c r="I275" s="263">
        <v>1934.7</v>
      </c>
      <c r="J275" s="263">
        <v>2147.1999999999998</v>
      </c>
      <c r="K275" s="263">
        <v>2165.1</v>
      </c>
      <c r="L275" s="81">
        <v>2254.6999999999998</v>
      </c>
      <c r="M275" s="263">
        <v>2324.4</v>
      </c>
      <c r="N275" s="263">
        <v>2431.3000000000002</v>
      </c>
      <c r="O275" s="263">
        <v>2535.9</v>
      </c>
      <c r="P275" s="263">
        <v>2587.9</v>
      </c>
      <c r="Q275" s="263">
        <v>2566.9</v>
      </c>
      <c r="R275" s="263">
        <v>2491</v>
      </c>
    </row>
    <row r="276" spans="1:18" s="13" customFormat="1">
      <c r="A276" s="432"/>
      <c r="B276" s="409" t="s">
        <v>592</v>
      </c>
      <c r="C276" s="263"/>
      <c r="D276" s="263"/>
      <c r="E276" s="263"/>
      <c r="F276" s="146">
        <v>4.8</v>
      </c>
      <c r="G276" s="146">
        <v>16.2</v>
      </c>
      <c r="H276" s="146">
        <v>109</v>
      </c>
      <c r="I276" s="263">
        <v>81.400000000000006</v>
      </c>
      <c r="J276" s="263">
        <v>18.100000000000001</v>
      </c>
      <c r="K276" s="263">
        <v>5.0999999999999996</v>
      </c>
      <c r="L276" s="81">
        <v>5.6</v>
      </c>
      <c r="M276" s="263">
        <v>10.9</v>
      </c>
      <c r="N276" s="263">
        <v>11.4</v>
      </c>
      <c r="O276" s="263">
        <v>11.8</v>
      </c>
      <c r="P276" s="263">
        <v>12.1</v>
      </c>
      <c r="Q276" s="263">
        <v>12</v>
      </c>
      <c r="R276" s="263">
        <v>11.6</v>
      </c>
    </row>
    <row r="277" spans="1:18" s="13" customFormat="1">
      <c r="A277" s="432"/>
      <c r="B277" s="409" t="s">
        <v>617</v>
      </c>
      <c r="C277" s="263">
        <v>452.3</v>
      </c>
      <c r="D277" s="263">
        <v>521.1</v>
      </c>
      <c r="E277" s="263">
        <v>933.1</v>
      </c>
      <c r="F277" s="146">
        <v>1069.9000000000001</v>
      </c>
      <c r="G277" s="146">
        <v>1248.0999999999999</v>
      </c>
      <c r="H277" s="146">
        <v>1524.9</v>
      </c>
      <c r="I277" s="263">
        <v>1853.3</v>
      </c>
      <c r="J277" s="263">
        <v>2129.1</v>
      </c>
      <c r="K277" s="263">
        <v>2160</v>
      </c>
      <c r="L277" s="81">
        <v>2249.1</v>
      </c>
      <c r="M277" s="263">
        <v>2313.5</v>
      </c>
      <c r="N277" s="263">
        <v>2420</v>
      </c>
      <c r="O277" s="263">
        <v>2524</v>
      </c>
      <c r="P277" s="263">
        <v>2575.8000000000002</v>
      </c>
      <c r="Q277" s="263">
        <v>2554.9</v>
      </c>
      <c r="R277" s="263">
        <v>2479.4</v>
      </c>
    </row>
    <row r="278" spans="1:18" s="13" customFormat="1" ht="13">
      <c r="A278" s="432"/>
      <c r="B278" s="416" t="s">
        <v>618</v>
      </c>
      <c r="C278" s="263">
        <v>38.1</v>
      </c>
      <c r="D278" s="263">
        <v>42.3</v>
      </c>
      <c r="E278" s="263">
        <v>92.7</v>
      </c>
      <c r="F278" s="146">
        <v>83.8</v>
      </c>
      <c r="G278" s="146">
        <v>1171.0999999999999</v>
      </c>
      <c r="H278" s="146">
        <v>168.9</v>
      </c>
      <c r="I278" s="263">
        <v>210.5</v>
      </c>
      <c r="J278" s="263">
        <v>449</v>
      </c>
      <c r="K278" s="263">
        <v>468.1</v>
      </c>
      <c r="L278" s="81">
        <v>328.2</v>
      </c>
      <c r="M278" s="263">
        <v>476.9</v>
      </c>
      <c r="N278" s="263">
        <v>498.8</v>
      </c>
      <c r="O278" s="263">
        <v>520.29999999999995</v>
      </c>
      <c r="P278" s="263">
        <v>531</v>
      </c>
      <c r="Q278" s="263">
        <v>526.70000000000005</v>
      </c>
      <c r="R278" s="263">
        <v>511.1</v>
      </c>
    </row>
    <row r="279" spans="1:18" s="13" customFormat="1">
      <c r="A279" s="432"/>
      <c r="B279" s="409" t="s">
        <v>619</v>
      </c>
      <c r="C279" s="263">
        <v>414.2</v>
      </c>
      <c r="D279" s="263">
        <v>478.9</v>
      </c>
      <c r="E279" s="263">
        <v>840.4</v>
      </c>
      <c r="F279" s="146">
        <v>986.1</v>
      </c>
      <c r="G279" s="146">
        <v>77</v>
      </c>
      <c r="H279" s="146">
        <v>1356</v>
      </c>
      <c r="I279" s="263">
        <v>1642.8</v>
      </c>
      <c r="J279" s="263">
        <v>1680.1</v>
      </c>
      <c r="K279" s="263">
        <v>1691.9</v>
      </c>
      <c r="L279" s="81">
        <v>1920.9</v>
      </c>
      <c r="M279" s="263">
        <v>1836.6</v>
      </c>
      <c r="N279" s="263">
        <v>1921.1</v>
      </c>
      <c r="O279" s="263">
        <v>2003.8</v>
      </c>
      <c r="P279" s="263">
        <v>2044.9</v>
      </c>
      <c r="Q279" s="263">
        <v>2028.3</v>
      </c>
      <c r="R279" s="263">
        <v>1968.3</v>
      </c>
    </row>
    <row r="280" spans="1:18" s="644" customFormat="1" ht="13">
      <c r="A280" s="429"/>
      <c r="B280" s="411"/>
      <c r="C280" s="625"/>
      <c r="D280" s="625"/>
      <c r="E280" s="625"/>
      <c r="F280" s="164"/>
      <c r="G280" s="164"/>
      <c r="H280" s="164"/>
      <c r="I280" s="164"/>
      <c r="J280" s="164"/>
      <c r="K280" s="164"/>
      <c r="L280" s="43"/>
      <c r="M280" s="164"/>
      <c r="N280" s="164"/>
      <c r="O280" s="164"/>
      <c r="P280" s="164"/>
      <c r="Q280" s="164"/>
      <c r="R280" s="164"/>
    </row>
    <row r="281" spans="1:18" s="13" customFormat="1" ht="13">
      <c r="A281" s="432"/>
      <c r="B281" s="409" t="s">
        <v>620</v>
      </c>
      <c r="C281" s="627"/>
      <c r="D281" s="627"/>
      <c r="E281" s="627"/>
      <c r="F281" s="146">
        <f>SUM(F282:F284)</f>
        <v>799.40000000000009</v>
      </c>
      <c r="G281" s="146">
        <f>SUM(G282:G284)</f>
        <v>1357.9</v>
      </c>
      <c r="H281" s="146">
        <v>1439.9</v>
      </c>
      <c r="I281" s="263">
        <v>1835.7</v>
      </c>
      <c r="J281" s="263">
        <v>1775.7</v>
      </c>
      <c r="K281" s="263">
        <v>1424.9</v>
      </c>
      <c r="L281" s="81">
        <v>1862.4</v>
      </c>
      <c r="M281" s="263">
        <v>1574.9</v>
      </c>
      <c r="N281" s="263">
        <v>1524.9</v>
      </c>
      <c r="O281" s="263">
        <v>1624.9</v>
      </c>
      <c r="P281" s="263">
        <v>1724.9</v>
      </c>
      <c r="Q281" s="263">
        <v>1874.9</v>
      </c>
      <c r="R281" s="263">
        <v>2074.9</v>
      </c>
    </row>
    <row r="282" spans="1:18" s="13" customFormat="1" ht="13">
      <c r="A282" s="432"/>
      <c r="B282" s="409" t="s">
        <v>541</v>
      </c>
      <c r="C282" s="627"/>
      <c r="D282" s="627"/>
      <c r="E282" s="627"/>
      <c r="F282" s="146">
        <v>574.6</v>
      </c>
      <c r="G282" s="146">
        <v>1125.7</v>
      </c>
      <c r="H282" s="146">
        <v>882.6</v>
      </c>
      <c r="I282" s="263">
        <v>1030</v>
      </c>
      <c r="J282" s="263">
        <v>696.9</v>
      </c>
      <c r="K282" s="263">
        <v>482.5</v>
      </c>
      <c r="L282" s="81">
        <v>630.6</v>
      </c>
      <c r="M282" s="263">
        <v>533.20000000000005</v>
      </c>
      <c r="N282" s="263">
        <v>516.29999999999995</v>
      </c>
      <c r="O282" s="263">
        <v>550.20000000000005</v>
      </c>
      <c r="P282" s="263">
        <v>584</v>
      </c>
      <c r="Q282" s="263">
        <v>634.79999999999995</v>
      </c>
      <c r="R282" s="263">
        <v>702.5</v>
      </c>
    </row>
    <row r="283" spans="1:18" s="13" customFormat="1" ht="13">
      <c r="A283" s="432"/>
      <c r="B283" s="409" t="s">
        <v>545</v>
      </c>
      <c r="C283" s="627"/>
      <c r="D283" s="627"/>
      <c r="E283" s="627"/>
      <c r="F283" s="146">
        <v>21.6</v>
      </c>
      <c r="G283" s="146">
        <v>11.8</v>
      </c>
      <c r="H283" s="146">
        <v>40.299999999999997</v>
      </c>
      <c r="I283" s="263">
        <v>93.2</v>
      </c>
      <c r="J283" s="263"/>
      <c r="K283" s="263"/>
      <c r="L283" s="81"/>
      <c r="M283" s="263"/>
      <c r="N283" s="263"/>
      <c r="O283" s="263"/>
      <c r="P283" s="263"/>
      <c r="Q283" s="263"/>
      <c r="R283" s="263"/>
    </row>
    <row r="284" spans="1:18" s="13" customFormat="1" ht="13">
      <c r="A284" s="432"/>
      <c r="B284" s="409" t="s">
        <v>621</v>
      </c>
      <c r="C284" s="627"/>
      <c r="D284" s="627"/>
      <c r="E284" s="627"/>
      <c r="F284" s="146">
        <v>203.2</v>
      </c>
      <c r="G284" s="146">
        <v>220.4</v>
      </c>
      <c r="H284" s="146">
        <v>517</v>
      </c>
      <c r="I284" s="263">
        <v>712.5</v>
      </c>
      <c r="J284" s="263">
        <v>1078.8</v>
      </c>
      <c r="K284" s="263">
        <v>942.4</v>
      </c>
      <c r="L284" s="81">
        <v>1231.8</v>
      </c>
      <c r="M284" s="263">
        <v>1041.7</v>
      </c>
      <c r="N284" s="263">
        <v>1008.6</v>
      </c>
      <c r="O284" s="263">
        <v>1074.7</v>
      </c>
      <c r="P284" s="263">
        <v>1140.9000000000001</v>
      </c>
      <c r="Q284" s="263">
        <v>1240.0999999999999</v>
      </c>
      <c r="R284" s="263">
        <v>1372.3</v>
      </c>
    </row>
    <row r="285" spans="1:18" s="13" customFormat="1">
      <c r="A285" s="432"/>
      <c r="B285" s="409"/>
      <c r="C285" s="263"/>
      <c r="D285" s="263"/>
      <c r="E285" s="263"/>
      <c r="F285" s="146"/>
      <c r="G285" s="146"/>
      <c r="H285" s="146"/>
      <c r="I285" s="263"/>
      <c r="J285" s="263"/>
      <c r="K285" s="263"/>
      <c r="L285" s="81"/>
      <c r="M285" s="263"/>
      <c r="N285" s="263"/>
      <c r="O285" s="263"/>
      <c r="P285" s="263"/>
      <c r="Q285" s="263"/>
      <c r="R285" s="263"/>
    </row>
    <row r="286" spans="1:18" s="643" customFormat="1" ht="13">
      <c r="A286" s="429"/>
      <c r="B286" s="411" t="s">
        <v>622</v>
      </c>
      <c r="C286" s="625"/>
      <c r="D286" s="625"/>
      <c r="E286" s="625"/>
      <c r="F286" s="164">
        <f>SUM(F287:F288)</f>
        <v>707.3</v>
      </c>
      <c r="G286" s="164">
        <f>SUM(G287:G288)</f>
        <v>712</v>
      </c>
      <c r="H286" s="164">
        <v>576.1</v>
      </c>
      <c r="I286" s="164">
        <v>791.6</v>
      </c>
      <c r="J286" s="164">
        <v>1311.7</v>
      </c>
      <c r="K286" s="164">
        <v>1567.8</v>
      </c>
      <c r="L286" s="43">
        <v>1493.5</v>
      </c>
      <c r="M286" s="164">
        <v>1318.4</v>
      </c>
      <c r="N286" s="164">
        <v>1384.3</v>
      </c>
      <c r="O286" s="164">
        <v>1453.5</v>
      </c>
      <c r="P286" s="164">
        <v>1526.2</v>
      </c>
      <c r="Q286" s="164">
        <v>1602.5</v>
      </c>
      <c r="R286" s="164">
        <v>1682.6</v>
      </c>
    </row>
    <row r="287" spans="1:18" s="439" customFormat="1" ht="13">
      <c r="A287" s="432"/>
      <c r="B287" s="409" t="s">
        <v>541</v>
      </c>
      <c r="C287" s="627"/>
      <c r="D287" s="627"/>
      <c r="E287" s="627"/>
      <c r="F287" s="146">
        <v>71.3</v>
      </c>
      <c r="G287" s="617">
        <v>195</v>
      </c>
      <c r="H287" s="617">
        <v>48.6</v>
      </c>
      <c r="I287" s="263">
        <v>107.6</v>
      </c>
      <c r="J287" s="263">
        <v>123.2</v>
      </c>
      <c r="K287" s="263">
        <v>102.8</v>
      </c>
      <c r="L287" s="81">
        <v>114.1</v>
      </c>
      <c r="M287" s="263">
        <v>100.7</v>
      </c>
      <c r="N287" s="263">
        <v>105.8</v>
      </c>
      <c r="O287" s="263">
        <v>111</v>
      </c>
      <c r="P287" s="263">
        <v>116.6</v>
      </c>
      <c r="Q287" s="263">
        <v>122.4</v>
      </c>
      <c r="R287" s="263">
        <v>128.5</v>
      </c>
    </row>
    <row r="288" spans="1:18" s="439" customFormat="1" ht="13">
      <c r="A288" s="432"/>
      <c r="B288" s="409" t="s">
        <v>621</v>
      </c>
      <c r="C288" s="627"/>
      <c r="D288" s="627"/>
      <c r="E288" s="627"/>
      <c r="F288" s="146">
        <v>636</v>
      </c>
      <c r="G288" s="146">
        <v>517</v>
      </c>
      <c r="H288" s="146">
        <v>489.3</v>
      </c>
      <c r="I288" s="263">
        <v>684</v>
      </c>
      <c r="J288" s="263">
        <v>1188.5999999999999</v>
      </c>
      <c r="K288" s="263">
        <v>1465</v>
      </c>
      <c r="L288" s="81">
        <v>1379.4</v>
      </c>
      <c r="M288" s="263">
        <v>1217.7</v>
      </c>
      <c r="N288" s="263">
        <v>1278.5999999999999</v>
      </c>
      <c r="O288" s="263">
        <v>1342.5</v>
      </c>
      <c r="P288" s="263">
        <v>1409.6</v>
      </c>
      <c r="Q288" s="263">
        <v>1480.1</v>
      </c>
      <c r="R288" s="263">
        <v>1554.1</v>
      </c>
    </row>
    <row r="289" spans="1:18" s="439" customFormat="1" ht="13">
      <c r="A289" s="432"/>
      <c r="B289" s="409"/>
      <c r="C289" s="627"/>
      <c r="D289" s="627"/>
      <c r="E289" s="627"/>
      <c r="F289" s="146"/>
      <c r="G289" s="146"/>
      <c r="H289" s="146"/>
      <c r="I289" s="263"/>
      <c r="J289" s="263"/>
      <c r="K289" s="263"/>
      <c r="L289" s="81"/>
      <c r="M289" s="263"/>
      <c r="N289" s="263"/>
      <c r="O289" s="263"/>
      <c r="P289" s="263"/>
      <c r="Q289" s="263"/>
      <c r="R289" s="263"/>
    </row>
    <row r="290" spans="1:18" s="13" customFormat="1">
      <c r="A290" s="354"/>
      <c r="B290" s="409" t="s">
        <v>623</v>
      </c>
      <c r="C290" s="263">
        <v>9943.2999999999993</v>
      </c>
      <c r="D290" s="263">
        <v>13175.8</v>
      </c>
      <c r="E290" s="263">
        <v>15454.1</v>
      </c>
      <c r="F290" s="146">
        <f>F205+F228+F241+F254+F275+F281+F286</f>
        <v>13768.800000000001</v>
      </c>
      <c r="G290" s="146">
        <f>G205+G228+G241+G254+G275+G281+G286</f>
        <v>13218.5</v>
      </c>
      <c r="H290" s="146">
        <f>H205+H228+H241+H254+H275+H281+H286</f>
        <v>13319.8</v>
      </c>
      <c r="I290" s="263">
        <v>16134.2</v>
      </c>
      <c r="J290" s="263">
        <v>17852.5</v>
      </c>
      <c r="K290" s="263">
        <v>19397.8</v>
      </c>
      <c r="L290" s="81">
        <v>20130.7</v>
      </c>
      <c r="M290" s="263">
        <v>22174.799999999999</v>
      </c>
      <c r="N290" s="263">
        <v>22470.799999999999</v>
      </c>
      <c r="O290" s="263">
        <v>23354.2</v>
      </c>
      <c r="P290" s="263">
        <v>24555</v>
      </c>
      <c r="Q290" s="263">
        <v>26048.5</v>
      </c>
      <c r="R290" s="263">
        <v>27719.8</v>
      </c>
    </row>
    <row r="291" spans="1:18" s="643" customFormat="1" ht="13">
      <c r="A291" s="356"/>
      <c r="B291" s="411"/>
      <c r="C291" s="625"/>
      <c r="D291" s="625"/>
      <c r="E291" s="625"/>
      <c r="F291" s="164"/>
      <c r="G291" s="164"/>
      <c r="H291" s="164"/>
      <c r="I291" s="164"/>
      <c r="J291" s="164"/>
      <c r="K291" s="164"/>
      <c r="L291" s="43"/>
      <c r="M291" s="164"/>
      <c r="N291" s="164"/>
      <c r="O291" s="164"/>
      <c r="P291" s="164"/>
      <c r="Q291" s="164"/>
      <c r="R291" s="164"/>
    </row>
    <row r="292" spans="1:18" s="13" customFormat="1" ht="15.5">
      <c r="A292" s="354"/>
      <c r="B292" s="623" t="s">
        <v>285</v>
      </c>
      <c r="C292" s="453"/>
      <c r="D292" s="453"/>
      <c r="E292" s="453"/>
      <c r="F292" s="453"/>
      <c r="G292" s="453"/>
      <c r="H292" s="453"/>
      <c r="I292" s="453"/>
      <c r="J292" s="453"/>
      <c r="K292" s="453"/>
      <c r="L292" s="35"/>
      <c r="M292" s="453"/>
      <c r="N292" s="453"/>
      <c r="O292" s="453"/>
      <c r="P292" s="453"/>
      <c r="Q292" s="453"/>
      <c r="R292" s="453"/>
    </row>
    <row r="293" spans="1:18" s="13" customFormat="1" ht="13.5" customHeight="1">
      <c r="A293" s="354"/>
      <c r="B293" s="623" t="s">
        <v>624</v>
      </c>
      <c r="C293" s="454"/>
      <c r="D293" s="454"/>
      <c r="E293" s="454"/>
      <c r="F293" s="454"/>
      <c r="G293" s="454"/>
      <c r="H293" s="454"/>
      <c r="I293" s="454"/>
      <c r="J293" s="454"/>
      <c r="K293" s="454"/>
      <c r="L293" s="37"/>
      <c r="M293" s="454"/>
      <c r="N293" s="454"/>
      <c r="O293" s="454"/>
      <c r="P293" s="454"/>
      <c r="Q293" s="454"/>
      <c r="R293" s="454"/>
    </row>
    <row r="294" spans="1:18" s="13" customFormat="1" ht="14.25" customHeight="1">
      <c r="A294" s="354"/>
      <c r="B294" s="424" t="s">
        <v>564</v>
      </c>
      <c r="C294" s="141"/>
      <c r="D294" s="141"/>
      <c r="E294" s="141"/>
      <c r="F294" s="454"/>
      <c r="G294" s="454"/>
      <c r="H294" s="454"/>
      <c r="I294" s="141"/>
      <c r="J294" s="141"/>
      <c r="K294" s="141"/>
      <c r="L294" s="38"/>
      <c r="M294" s="141"/>
      <c r="N294" s="141"/>
      <c r="O294" s="141"/>
      <c r="P294" s="141"/>
      <c r="Q294" s="141"/>
      <c r="R294" s="141"/>
    </row>
    <row r="295" spans="1:18">
      <c r="A295" s="173"/>
      <c r="B295" s="594"/>
      <c r="C295" s="34"/>
      <c r="D295" s="34"/>
      <c r="E295" s="34"/>
      <c r="F295" s="81"/>
      <c r="I295" s="34"/>
      <c r="J295" s="34"/>
      <c r="K295" s="34"/>
      <c r="M295" s="34"/>
      <c r="N295" s="34"/>
      <c r="O295" s="34"/>
      <c r="P295" s="34"/>
      <c r="Q295" s="34"/>
      <c r="R295" s="34"/>
    </row>
    <row r="296" spans="1:18" ht="20">
      <c r="A296" s="173"/>
      <c r="B296" s="369" t="s">
        <v>627</v>
      </c>
      <c r="C296" s="34"/>
      <c r="D296" s="34"/>
      <c r="E296" s="34"/>
      <c r="F296" s="81"/>
      <c r="I296" s="34"/>
      <c r="J296" s="34"/>
      <c r="K296" s="34"/>
      <c r="M296" s="34"/>
      <c r="N296" s="34"/>
      <c r="O296" s="34"/>
      <c r="P296" s="34"/>
      <c r="Q296" s="34"/>
      <c r="R296" s="34"/>
    </row>
    <row r="297" spans="1:18" s="13" customFormat="1" ht="15.5">
      <c r="A297" s="354"/>
      <c r="B297" s="623" t="s">
        <v>585</v>
      </c>
      <c r="C297" s="453">
        <v>2012</v>
      </c>
      <c r="D297" s="453">
        <v>2013</v>
      </c>
      <c r="E297" s="453">
        <v>2014</v>
      </c>
      <c r="F297" s="453">
        <v>2015</v>
      </c>
      <c r="G297" s="453">
        <v>2016</v>
      </c>
      <c r="H297" s="453">
        <v>2017</v>
      </c>
      <c r="I297" s="453">
        <v>2018</v>
      </c>
      <c r="J297" s="453">
        <v>2019</v>
      </c>
      <c r="K297" s="407">
        <v>2020</v>
      </c>
      <c r="L297" s="407">
        <v>2021</v>
      </c>
      <c r="M297" s="407">
        <v>2022</v>
      </c>
      <c r="N297" s="407">
        <v>2023</v>
      </c>
      <c r="O297" s="407">
        <v>2024</v>
      </c>
      <c r="P297" s="407">
        <v>2025</v>
      </c>
    </row>
    <row r="298" spans="1:18" s="13" customFormat="1" ht="13.5" customHeight="1">
      <c r="A298" s="354"/>
      <c r="B298" s="623" t="s">
        <v>468</v>
      </c>
      <c r="C298" s="454" t="s">
        <v>249</v>
      </c>
      <c r="D298" s="454" t="s">
        <v>249</v>
      </c>
      <c r="E298" s="454" t="s">
        <v>249</v>
      </c>
      <c r="F298" s="454" t="s">
        <v>249</v>
      </c>
      <c r="G298" s="454" t="s">
        <v>249</v>
      </c>
      <c r="H298" s="454" t="s">
        <v>249</v>
      </c>
      <c r="I298" s="454" t="s">
        <v>249</v>
      </c>
      <c r="J298" s="454" t="s">
        <v>249</v>
      </c>
      <c r="K298" s="408" t="s">
        <v>251</v>
      </c>
      <c r="L298" s="408" t="s">
        <v>251</v>
      </c>
      <c r="M298" s="408" t="s">
        <v>251</v>
      </c>
      <c r="N298" s="408" t="s">
        <v>251</v>
      </c>
      <c r="O298" s="408" t="s">
        <v>251</v>
      </c>
      <c r="P298" s="408" t="s">
        <v>251</v>
      </c>
    </row>
    <row r="299" spans="1:18" s="13" customFormat="1" ht="14.25" customHeight="1">
      <c r="A299" s="354"/>
      <c r="B299" s="424" t="s">
        <v>470</v>
      </c>
      <c r="C299" s="141" t="s">
        <v>306</v>
      </c>
      <c r="D299" s="141" t="s">
        <v>306</v>
      </c>
      <c r="E299" s="141" t="s">
        <v>306</v>
      </c>
      <c r="F299" s="454" t="s">
        <v>188</v>
      </c>
      <c r="G299" s="454" t="s">
        <v>188</v>
      </c>
      <c r="H299" s="454" t="s">
        <v>178</v>
      </c>
      <c r="I299" s="141" t="s">
        <v>170</v>
      </c>
      <c r="J299" s="141" t="s">
        <v>167</v>
      </c>
      <c r="K299" s="410" t="s">
        <v>170</v>
      </c>
      <c r="L299" s="410" t="s">
        <v>163</v>
      </c>
      <c r="M299" s="410" t="s">
        <v>163</v>
      </c>
      <c r="N299" s="410" t="s">
        <v>163</v>
      </c>
      <c r="O299" s="410" t="s">
        <v>163</v>
      </c>
      <c r="P299" s="410" t="s">
        <v>163</v>
      </c>
    </row>
    <row r="300" spans="1:18" s="13" customFormat="1">
      <c r="A300" s="354"/>
      <c r="B300" s="354"/>
      <c r="C300" s="188"/>
      <c r="D300" s="188"/>
      <c r="E300" s="188"/>
      <c r="F300" s="454"/>
      <c r="G300" s="188"/>
      <c r="H300" s="188"/>
      <c r="I300" s="188"/>
      <c r="J300" s="188"/>
      <c r="K300" s="428"/>
      <c r="L300" s="428"/>
      <c r="M300" s="428"/>
      <c r="N300" s="428"/>
      <c r="O300" s="428"/>
      <c r="P300" s="428"/>
    </row>
    <row r="301" spans="1:18" s="643" customFormat="1" ht="13">
      <c r="A301" s="429"/>
      <c r="B301" s="411" t="s">
        <v>586</v>
      </c>
      <c r="C301" s="625">
        <f>6643.9</f>
        <v>6643.9</v>
      </c>
      <c r="D301" s="625">
        <f>8778.2</f>
        <v>8778.2000000000007</v>
      </c>
      <c r="E301" s="625">
        <f>9947.9</f>
        <v>9947.9</v>
      </c>
      <c r="F301" s="164">
        <f>F302+F307+F308+F321+F309+F310+F320+F322</f>
        <v>6337.6</v>
      </c>
      <c r="G301" s="164">
        <f>G302+G307+G308+G321+G309+G310+G320+G322</f>
        <v>5390.3</v>
      </c>
      <c r="H301" s="164">
        <v>5728.3</v>
      </c>
      <c r="I301" s="164">
        <v>6746.2</v>
      </c>
      <c r="J301" s="164">
        <v>8120.4</v>
      </c>
      <c r="K301" s="412">
        <v>7318.9</v>
      </c>
      <c r="L301" s="412">
        <v>7581</v>
      </c>
      <c r="M301" s="412">
        <v>8010.4</v>
      </c>
      <c r="N301" s="412">
        <v>7863.1</v>
      </c>
      <c r="O301" s="412">
        <v>8065.4</v>
      </c>
      <c r="P301" s="412">
        <v>8488.1</v>
      </c>
      <c r="Q301" s="13"/>
      <c r="R301" s="13"/>
    </row>
    <row r="302" spans="1:18" s="439" customFormat="1" ht="13">
      <c r="A302" s="432"/>
      <c r="B302" s="409" t="s">
        <v>587</v>
      </c>
      <c r="C302" s="263">
        <v>1396.8</v>
      </c>
      <c r="D302" s="263">
        <v>1448</v>
      </c>
      <c r="E302" s="263">
        <v>2025.5</v>
      </c>
      <c r="F302" s="146">
        <v>2133.8000000000002</v>
      </c>
      <c r="G302" s="263">
        <v>2394.5</v>
      </c>
      <c r="H302" s="263">
        <v>2286.1999999999998</v>
      </c>
      <c r="I302" s="263">
        <v>2817</v>
      </c>
      <c r="J302" s="263">
        <v>2632.8</v>
      </c>
      <c r="K302" s="425">
        <v>2721</v>
      </c>
      <c r="L302" s="425">
        <v>2509.6</v>
      </c>
      <c r="M302" s="425">
        <v>2474.5</v>
      </c>
      <c r="N302" s="425">
        <v>2362.5</v>
      </c>
      <c r="O302" s="425">
        <v>2376.6</v>
      </c>
      <c r="P302" s="425">
        <v>2383.9</v>
      </c>
      <c r="Q302" s="13"/>
      <c r="R302" s="13"/>
    </row>
    <row r="303" spans="1:18" s="439" customFormat="1" ht="13" hidden="1">
      <c r="A303" s="432">
        <v>211</v>
      </c>
      <c r="B303" s="416" t="s">
        <v>588</v>
      </c>
      <c r="C303" s="263">
        <v>1184.5999999999999</v>
      </c>
      <c r="D303" s="263">
        <v>1294</v>
      </c>
      <c r="E303" s="263">
        <v>1604.9</v>
      </c>
      <c r="F303" s="146"/>
      <c r="G303" s="146"/>
      <c r="H303" s="146"/>
      <c r="I303" s="263">
        <v>2129.5</v>
      </c>
      <c r="J303" s="263"/>
      <c r="K303" s="425">
        <v>1624.8</v>
      </c>
      <c r="L303" s="425">
        <v>1678.6</v>
      </c>
      <c r="M303" s="425">
        <v>1655.1</v>
      </c>
      <c r="N303" s="425">
        <v>1580.1</v>
      </c>
      <c r="O303" s="425">
        <v>1589.6</v>
      </c>
      <c r="P303" s="425">
        <v>1594.4</v>
      </c>
      <c r="Q303" s="13"/>
      <c r="R303" s="13"/>
    </row>
    <row r="304" spans="1:18" s="439" customFormat="1" ht="13" hidden="1">
      <c r="A304" s="432"/>
      <c r="B304" s="416" t="s">
        <v>589</v>
      </c>
      <c r="C304" s="262" t="s">
        <v>320</v>
      </c>
      <c r="D304" s="262" t="s">
        <v>320</v>
      </c>
      <c r="E304" s="262" t="s">
        <v>320</v>
      </c>
      <c r="F304" s="146"/>
      <c r="G304" s="146"/>
      <c r="H304" s="146"/>
      <c r="I304" s="263">
        <v>2057.9</v>
      </c>
      <c r="J304" s="263"/>
      <c r="K304" s="425">
        <v>1527.8</v>
      </c>
      <c r="L304" s="425">
        <v>1584.6</v>
      </c>
      <c r="M304" s="425">
        <v>1562.5</v>
      </c>
      <c r="N304" s="425">
        <v>1491.7</v>
      </c>
      <c r="O304" s="425">
        <v>1500.7</v>
      </c>
      <c r="P304" s="425">
        <v>1505.2</v>
      </c>
      <c r="Q304" s="13"/>
      <c r="R304" s="13"/>
    </row>
    <row r="305" spans="1:18" s="439" customFormat="1" ht="13" hidden="1">
      <c r="A305" s="432"/>
      <c r="B305" s="416" t="s">
        <v>590</v>
      </c>
      <c r="C305" s="262" t="s">
        <v>320</v>
      </c>
      <c r="D305" s="262" t="s">
        <v>320</v>
      </c>
      <c r="E305" s="262" t="s">
        <v>320</v>
      </c>
      <c r="F305" s="146"/>
      <c r="G305" s="146"/>
      <c r="H305" s="146"/>
      <c r="I305" s="263">
        <v>71.599999999999994</v>
      </c>
      <c r="J305" s="263"/>
      <c r="K305" s="425">
        <v>97</v>
      </c>
      <c r="L305" s="425">
        <v>93.9</v>
      </c>
      <c r="M305" s="425">
        <v>92.6</v>
      </c>
      <c r="N305" s="425">
        <v>88.4</v>
      </c>
      <c r="O305" s="425">
        <v>89</v>
      </c>
      <c r="P305" s="425">
        <v>89.2</v>
      </c>
      <c r="Q305" s="13"/>
      <c r="R305" s="13"/>
    </row>
    <row r="306" spans="1:18" s="439" customFormat="1" ht="13" hidden="1">
      <c r="A306" s="432">
        <v>212</v>
      </c>
      <c r="B306" s="416" t="s">
        <v>591</v>
      </c>
      <c r="C306" s="263">
        <v>212.3</v>
      </c>
      <c r="D306" s="263">
        <v>154</v>
      </c>
      <c r="E306" s="263">
        <v>420.6</v>
      </c>
      <c r="F306" s="146"/>
      <c r="G306" s="146"/>
      <c r="H306" s="146"/>
      <c r="I306" s="263">
        <v>687.5</v>
      </c>
      <c r="J306" s="263"/>
      <c r="K306" s="425">
        <v>839.7</v>
      </c>
      <c r="L306" s="425"/>
      <c r="M306" s="425"/>
      <c r="N306" s="425"/>
      <c r="O306" s="425"/>
      <c r="P306" s="425"/>
      <c r="Q306" s="13"/>
      <c r="R306" s="13"/>
    </row>
    <row r="307" spans="1:18" s="13" customFormat="1">
      <c r="A307" s="432"/>
      <c r="B307" s="409" t="s">
        <v>592</v>
      </c>
      <c r="C307" s="263">
        <v>1945</v>
      </c>
      <c r="D307" s="263">
        <v>2509.8000000000002</v>
      </c>
      <c r="E307" s="263">
        <v>1991.3</v>
      </c>
      <c r="F307" s="146">
        <v>2174</v>
      </c>
      <c r="G307" s="263">
        <v>1746.2</v>
      </c>
      <c r="H307" s="263">
        <v>2306.6</v>
      </c>
      <c r="I307" s="263">
        <v>2594.3000000000002</v>
      </c>
      <c r="J307" s="263">
        <v>4107.7</v>
      </c>
      <c r="K307" s="425">
        <v>2358.6999999999998</v>
      </c>
      <c r="L307" s="425">
        <v>3859.1</v>
      </c>
      <c r="M307" s="425">
        <v>4223.8999999999996</v>
      </c>
      <c r="N307" s="425">
        <v>4200.5</v>
      </c>
      <c r="O307" s="425">
        <v>4344.1000000000004</v>
      </c>
      <c r="P307" s="425">
        <v>4660.5</v>
      </c>
    </row>
    <row r="308" spans="1:18" s="13" customFormat="1">
      <c r="A308" s="432"/>
      <c r="B308" s="409" t="s">
        <v>593</v>
      </c>
      <c r="C308" s="263">
        <v>1366.5</v>
      </c>
      <c r="D308" s="263">
        <v>710</v>
      </c>
      <c r="E308" s="263">
        <v>1609.4</v>
      </c>
      <c r="F308" s="146">
        <v>893</v>
      </c>
      <c r="G308" s="263">
        <v>610.70000000000005</v>
      </c>
      <c r="H308" s="263">
        <v>613.20000000000005</v>
      </c>
      <c r="I308" s="263">
        <v>779.2</v>
      </c>
      <c r="J308" s="263">
        <v>727.5</v>
      </c>
      <c r="K308" s="425">
        <v>776.9</v>
      </c>
      <c r="L308" s="425">
        <v>503.7</v>
      </c>
      <c r="M308" s="425">
        <v>525.4</v>
      </c>
      <c r="N308" s="425">
        <v>555.4</v>
      </c>
      <c r="O308" s="425">
        <v>572.4</v>
      </c>
      <c r="P308" s="425">
        <v>601.29999999999995</v>
      </c>
    </row>
    <row r="309" spans="1:18" s="439" customFormat="1" ht="13">
      <c r="A309" s="432"/>
      <c r="B309" s="409" t="s">
        <v>594</v>
      </c>
      <c r="C309" s="263">
        <v>59</v>
      </c>
      <c r="D309" s="263">
        <v>855.3</v>
      </c>
      <c r="E309" s="263">
        <v>136.69999999999999</v>
      </c>
      <c r="F309" s="146">
        <v>121</v>
      </c>
      <c r="G309" s="263">
        <v>84.1</v>
      </c>
      <c r="H309" s="263">
        <v>79.8</v>
      </c>
      <c r="I309" s="263">
        <v>72.7</v>
      </c>
      <c r="J309" s="263">
        <v>84.8</v>
      </c>
      <c r="K309" s="425">
        <v>111.2</v>
      </c>
      <c r="L309" s="425">
        <v>50.9</v>
      </c>
      <c r="M309" s="425">
        <v>53</v>
      </c>
      <c r="N309" s="425">
        <v>56.1</v>
      </c>
      <c r="O309" s="425">
        <v>57.8</v>
      </c>
      <c r="P309" s="425">
        <v>60.7</v>
      </c>
      <c r="Q309" s="13"/>
      <c r="R309" s="13"/>
    </row>
    <row r="310" spans="1:18" s="13" customFormat="1">
      <c r="A310" s="432"/>
      <c r="B310" s="409" t="s">
        <v>595</v>
      </c>
      <c r="C310" s="263">
        <v>1423.7</v>
      </c>
      <c r="D310" s="263">
        <v>1722.1</v>
      </c>
      <c r="E310" s="263">
        <v>3251.8</v>
      </c>
      <c r="F310" s="146">
        <v>1015.8</v>
      </c>
      <c r="G310" s="263">
        <v>554.79999999999995</v>
      </c>
      <c r="H310" s="263">
        <v>442.5</v>
      </c>
      <c r="I310" s="263">
        <v>482.1</v>
      </c>
      <c r="J310" s="263">
        <v>567.6</v>
      </c>
      <c r="K310" s="425">
        <v>1180.7</v>
      </c>
      <c r="L310" s="425">
        <v>632.5</v>
      </c>
      <c r="M310" s="425">
        <v>708.5</v>
      </c>
      <c r="N310" s="425">
        <v>664.8</v>
      </c>
      <c r="O310" s="425">
        <v>690.4</v>
      </c>
      <c r="P310" s="425">
        <v>757.4</v>
      </c>
    </row>
    <row r="311" spans="1:18" s="13" customFormat="1" ht="13" hidden="1">
      <c r="A311" s="432"/>
      <c r="B311" s="416" t="s">
        <v>596</v>
      </c>
      <c r="C311" s="263"/>
      <c r="D311" s="263"/>
      <c r="E311" s="263"/>
      <c r="F311" s="456"/>
      <c r="G311" s="456"/>
      <c r="H311" s="456"/>
      <c r="I311" s="263">
        <v>0</v>
      </c>
      <c r="J311" s="263"/>
      <c r="K311" s="425">
        <v>0</v>
      </c>
      <c r="L311" s="425"/>
      <c r="M311" s="425"/>
      <c r="N311" s="425"/>
      <c r="O311" s="425"/>
      <c r="P311" s="425"/>
    </row>
    <row r="312" spans="1:18" s="13" customFormat="1" ht="13" hidden="1">
      <c r="A312" s="432"/>
      <c r="B312" s="416" t="s">
        <v>597</v>
      </c>
      <c r="C312" s="263"/>
      <c r="D312" s="263"/>
      <c r="E312" s="263"/>
      <c r="F312" s="456"/>
      <c r="G312" s="456"/>
      <c r="H312" s="456"/>
      <c r="I312" s="263">
        <v>0</v>
      </c>
      <c r="J312" s="263"/>
      <c r="K312" s="425">
        <v>0.2</v>
      </c>
      <c r="L312" s="425"/>
      <c r="M312" s="425"/>
      <c r="N312" s="425"/>
      <c r="O312" s="425"/>
      <c r="P312" s="425"/>
    </row>
    <row r="313" spans="1:18" s="13" customFormat="1" ht="13" hidden="1">
      <c r="A313" s="432"/>
      <c r="B313" s="416" t="s">
        <v>615</v>
      </c>
      <c r="C313" s="263"/>
      <c r="D313" s="263"/>
      <c r="E313" s="263"/>
      <c r="F313" s="456"/>
      <c r="G313" s="262"/>
      <c r="H313" s="262"/>
      <c r="I313" s="263">
        <v>0</v>
      </c>
      <c r="J313" s="263"/>
      <c r="K313" s="425">
        <v>10</v>
      </c>
      <c r="L313" s="425"/>
      <c r="M313" s="425"/>
      <c r="N313" s="425"/>
      <c r="O313" s="425"/>
      <c r="P313" s="425"/>
    </row>
    <row r="314" spans="1:18" s="13" customFormat="1" ht="13" hidden="1">
      <c r="A314" s="432"/>
      <c r="B314" s="416" t="s">
        <v>599</v>
      </c>
      <c r="C314" s="263"/>
      <c r="D314" s="263"/>
      <c r="E314" s="263"/>
      <c r="F314" s="456"/>
      <c r="G314" s="262"/>
      <c r="H314" s="262"/>
      <c r="I314" s="263">
        <v>0</v>
      </c>
      <c r="J314" s="263"/>
      <c r="K314" s="425">
        <v>15</v>
      </c>
      <c r="L314" s="425"/>
      <c r="M314" s="425"/>
      <c r="N314" s="425"/>
      <c r="O314" s="425"/>
      <c r="P314" s="425"/>
    </row>
    <row r="315" spans="1:18" s="13" customFormat="1" ht="13" hidden="1">
      <c r="A315" s="432"/>
      <c r="B315" s="416" t="s">
        <v>600</v>
      </c>
      <c r="C315" s="263"/>
      <c r="D315" s="263"/>
      <c r="E315" s="263"/>
      <c r="F315" s="146"/>
      <c r="G315" s="263"/>
      <c r="H315" s="263"/>
      <c r="I315" s="263">
        <v>446.7</v>
      </c>
      <c r="J315" s="263"/>
      <c r="K315" s="425">
        <v>1099.2</v>
      </c>
      <c r="L315" s="425"/>
      <c r="M315" s="425"/>
      <c r="N315" s="425"/>
      <c r="O315" s="425"/>
      <c r="P315" s="425"/>
    </row>
    <row r="316" spans="1:18" s="13" customFormat="1" ht="13" hidden="1">
      <c r="A316" s="432"/>
      <c r="B316" s="416" t="s">
        <v>601</v>
      </c>
      <c r="C316" s="263"/>
      <c r="D316" s="263"/>
      <c r="E316" s="263"/>
      <c r="F316" s="146"/>
      <c r="G316" s="456"/>
      <c r="H316" s="456"/>
      <c r="I316" s="263">
        <v>17.7</v>
      </c>
      <c r="J316" s="263"/>
      <c r="K316" s="425">
        <v>7.4</v>
      </c>
      <c r="L316" s="425"/>
      <c r="M316" s="425"/>
      <c r="N316" s="425"/>
      <c r="O316" s="425"/>
      <c r="P316" s="425"/>
    </row>
    <row r="317" spans="1:18" s="13" customFormat="1" ht="13" hidden="1">
      <c r="A317" s="432"/>
      <c r="B317" s="416" t="s">
        <v>602</v>
      </c>
      <c r="C317" s="263"/>
      <c r="D317" s="263"/>
      <c r="E317" s="263"/>
      <c r="F317" s="146"/>
      <c r="G317" s="456"/>
      <c r="H317" s="456"/>
      <c r="I317" s="263">
        <v>11.4</v>
      </c>
      <c r="J317" s="263"/>
      <c r="K317" s="425">
        <v>15.3</v>
      </c>
      <c r="L317" s="425"/>
      <c r="M317" s="425"/>
      <c r="N317" s="425"/>
      <c r="O317" s="425"/>
      <c r="P317" s="425"/>
    </row>
    <row r="318" spans="1:18" s="13" customFormat="1" ht="13" hidden="1">
      <c r="A318" s="432"/>
      <c r="B318" s="416" t="s">
        <v>603</v>
      </c>
      <c r="C318" s="263"/>
      <c r="D318" s="263"/>
      <c r="E318" s="263"/>
      <c r="F318" s="456"/>
      <c r="G318" s="456"/>
      <c r="H318" s="456"/>
      <c r="I318" s="263">
        <v>1.6</v>
      </c>
      <c r="J318" s="263"/>
      <c r="K318" s="425">
        <v>27.1</v>
      </c>
      <c r="L318" s="425"/>
      <c r="M318" s="425"/>
      <c r="N318" s="425"/>
      <c r="O318" s="425"/>
      <c r="P318" s="425"/>
    </row>
    <row r="319" spans="1:18" s="13" customFormat="1" ht="13" hidden="1">
      <c r="A319" s="432"/>
      <c r="B319" s="416" t="s">
        <v>604</v>
      </c>
      <c r="C319" s="263"/>
      <c r="D319" s="263"/>
      <c r="E319" s="263"/>
      <c r="F319" s="146"/>
      <c r="G319" s="456"/>
      <c r="H319" s="456"/>
      <c r="I319" s="263">
        <v>4.7</v>
      </c>
      <c r="J319" s="263"/>
      <c r="K319" s="425">
        <v>6.4</v>
      </c>
      <c r="L319" s="425"/>
      <c r="M319" s="425"/>
      <c r="N319" s="425"/>
      <c r="O319" s="425"/>
      <c r="P319" s="425"/>
    </row>
    <row r="320" spans="1:18" s="13" customFormat="1">
      <c r="A320" s="432"/>
      <c r="B320" s="409" t="s">
        <v>605</v>
      </c>
      <c r="C320" s="263">
        <v>0.5</v>
      </c>
      <c r="D320" s="262"/>
      <c r="E320" s="262"/>
      <c r="F320" s="456"/>
      <c r="G320" s="456"/>
      <c r="H320" s="456"/>
      <c r="I320" s="262"/>
      <c r="J320" s="262"/>
      <c r="K320" s="109"/>
      <c r="L320" s="109"/>
      <c r="M320" s="109"/>
      <c r="N320" s="109"/>
      <c r="O320" s="109"/>
      <c r="P320" s="109"/>
    </row>
    <row r="321" spans="1:18" s="13" customFormat="1">
      <c r="A321" s="432"/>
      <c r="B321" s="409" t="s">
        <v>606</v>
      </c>
      <c r="C321" s="262"/>
      <c r="D321" s="262"/>
      <c r="E321" s="262"/>
      <c r="F321" s="146"/>
      <c r="G321" s="456"/>
      <c r="H321" s="456"/>
      <c r="I321" s="263">
        <v>0.9</v>
      </c>
      <c r="J321" s="263">
        <v>0</v>
      </c>
      <c r="K321" s="425">
        <v>169.8</v>
      </c>
      <c r="L321" s="425">
        <v>23.6</v>
      </c>
      <c r="M321" s="425">
        <v>23.3</v>
      </c>
      <c r="N321" s="425">
        <v>22.2</v>
      </c>
      <c r="O321" s="425">
        <v>22.3</v>
      </c>
      <c r="P321" s="425">
        <v>22.4</v>
      </c>
    </row>
    <row r="322" spans="1:18" s="13" customFormat="1">
      <c r="A322" s="432"/>
      <c r="B322" s="409" t="s">
        <v>607</v>
      </c>
      <c r="C322" s="262"/>
      <c r="D322" s="263">
        <v>1011.8</v>
      </c>
      <c r="E322" s="262"/>
      <c r="F322" s="146"/>
      <c r="G322" s="456"/>
      <c r="H322" s="456"/>
      <c r="I322" s="263">
        <v>0</v>
      </c>
      <c r="J322" s="263">
        <v>0</v>
      </c>
      <c r="K322" s="425">
        <v>0.6</v>
      </c>
      <c r="L322" s="425">
        <v>1.6</v>
      </c>
      <c r="M322" s="425">
        <v>1.8</v>
      </c>
      <c r="N322" s="425">
        <v>1.7</v>
      </c>
      <c r="O322" s="425">
        <v>1.8</v>
      </c>
      <c r="P322" s="425">
        <v>1.9</v>
      </c>
    </row>
    <row r="323" spans="1:18" s="13" customFormat="1">
      <c r="A323" s="432"/>
      <c r="B323" s="409"/>
      <c r="C323" s="263"/>
      <c r="D323" s="263"/>
      <c r="E323" s="263"/>
      <c r="F323" s="146"/>
      <c r="G323" s="146"/>
      <c r="H323" s="146"/>
      <c r="I323" s="263"/>
      <c r="J323" s="263"/>
      <c r="K323" s="425"/>
      <c r="L323" s="425"/>
      <c r="M323" s="425"/>
      <c r="N323" s="425"/>
      <c r="O323" s="425"/>
      <c r="P323" s="425"/>
    </row>
    <row r="324" spans="1:18" s="643" customFormat="1" ht="13">
      <c r="A324" s="429"/>
      <c r="B324" s="411" t="s">
        <v>608</v>
      </c>
      <c r="C324" s="625">
        <v>1753.1</v>
      </c>
      <c r="D324" s="625">
        <v>2794.3</v>
      </c>
      <c r="E324" s="625">
        <v>3686.3</v>
      </c>
      <c r="F324" s="164">
        <f>SUM(F325:F337)</f>
        <v>3949.8</v>
      </c>
      <c r="G324" s="164">
        <f>SUM(G325:G337)</f>
        <v>3658.4</v>
      </c>
      <c r="H324" s="164">
        <v>3178.5</v>
      </c>
      <c r="I324" s="164">
        <v>3560.9</v>
      </c>
      <c r="J324" s="164">
        <v>3123.9</v>
      </c>
      <c r="K324" s="412">
        <v>3885.6</v>
      </c>
      <c r="L324" s="412">
        <v>4815</v>
      </c>
      <c r="M324" s="412">
        <v>5158.5</v>
      </c>
      <c r="N324" s="412">
        <v>5000.8999999999996</v>
      </c>
      <c r="O324" s="412">
        <v>5115.6000000000004</v>
      </c>
      <c r="P324" s="412">
        <v>5466.8</v>
      </c>
      <c r="Q324" s="13"/>
      <c r="R324" s="13"/>
    </row>
    <row r="325" spans="1:18" s="13" customFormat="1">
      <c r="A325" s="432"/>
      <c r="B325" s="409" t="s">
        <v>587</v>
      </c>
      <c r="C325" s="263">
        <v>1037.5</v>
      </c>
      <c r="D325" s="263">
        <v>1006.3</v>
      </c>
      <c r="E325" s="263">
        <v>1301</v>
      </c>
      <c r="F325" s="146">
        <v>1457.8</v>
      </c>
      <c r="G325" s="146">
        <v>1641.7</v>
      </c>
      <c r="H325" s="146">
        <v>1686.4</v>
      </c>
      <c r="I325" s="263">
        <v>1823</v>
      </c>
      <c r="J325" s="263">
        <v>1960.3</v>
      </c>
      <c r="K325" s="425">
        <v>1726.3</v>
      </c>
      <c r="L325" s="425">
        <v>1836.2</v>
      </c>
      <c r="M325" s="425">
        <v>1810.5</v>
      </c>
      <c r="N325" s="425">
        <v>1728.5</v>
      </c>
      <c r="O325" s="425">
        <v>1738.8</v>
      </c>
      <c r="P325" s="425">
        <v>1744.1</v>
      </c>
    </row>
    <row r="326" spans="1:18" s="13" customFormat="1" ht="13" hidden="1">
      <c r="A326" s="432">
        <v>211</v>
      </c>
      <c r="B326" s="416" t="s">
        <v>588</v>
      </c>
      <c r="C326" s="263">
        <v>1035.7</v>
      </c>
      <c r="D326" s="263">
        <v>1004.2</v>
      </c>
      <c r="E326" s="263">
        <v>1297.3</v>
      </c>
      <c r="F326" s="146"/>
      <c r="G326" s="456"/>
      <c r="H326" s="456"/>
      <c r="I326" s="262">
        <v>1823</v>
      </c>
      <c r="J326" s="262"/>
      <c r="K326" s="109">
        <v>1686.3</v>
      </c>
      <c r="L326" s="109"/>
      <c r="M326" s="109"/>
      <c r="N326" s="109"/>
      <c r="O326" s="109"/>
      <c r="P326" s="109"/>
    </row>
    <row r="327" spans="1:18" s="13" customFormat="1" ht="13" hidden="1">
      <c r="A327" s="432"/>
      <c r="B327" s="416" t="s">
        <v>589</v>
      </c>
      <c r="C327" s="263"/>
      <c r="D327" s="263"/>
      <c r="E327" s="263"/>
      <c r="F327" s="146"/>
      <c r="G327" s="146"/>
      <c r="H327" s="146"/>
      <c r="I327" s="263">
        <v>1782.7</v>
      </c>
      <c r="J327" s="263"/>
      <c r="K327" s="425">
        <v>1640.8</v>
      </c>
      <c r="L327" s="425"/>
      <c r="M327" s="425"/>
      <c r="N327" s="425"/>
      <c r="O327" s="425"/>
      <c r="P327" s="425"/>
    </row>
    <row r="328" spans="1:18" s="13" customFormat="1" ht="13" hidden="1">
      <c r="A328" s="432"/>
      <c r="B328" s="416" t="s">
        <v>590</v>
      </c>
      <c r="C328" s="263"/>
      <c r="D328" s="263"/>
      <c r="E328" s="263"/>
      <c r="F328" s="146"/>
      <c r="G328" s="456"/>
      <c r="H328" s="456"/>
      <c r="I328" s="263">
        <v>40.299999999999997</v>
      </c>
      <c r="J328" s="263"/>
      <c r="K328" s="425">
        <v>45.5</v>
      </c>
      <c r="L328" s="425"/>
      <c r="M328" s="425"/>
      <c r="N328" s="425"/>
      <c r="O328" s="425"/>
      <c r="P328" s="425"/>
    </row>
    <row r="329" spans="1:18" s="13" customFormat="1" ht="13" hidden="1">
      <c r="A329" s="432">
        <v>212</v>
      </c>
      <c r="B329" s="416" t="s">
        <v>591</v>
      </c>
      <c r="C329" s="263">
        <v>1.8</v>
      </c>
      <c r="D329" s="263">
        <v>2.1</v>
      </c>
      <c r="E329" s="263">
        <v>3.7</v>
      </c>
      <c r="F329" s="146"/>
      <c r="G329" s="456"/>
      <c r="H329" s="456"/>
      <c r="I329" s="262">
        <v>0</v>
      </c>
      <c r="J329" s="262"/>
      <c r="K329" s="109">
        <v>0</v>
      </c>
      <c r="L329" s="109"/>
      <c r="M329" s="109"/>
      <c r="N329" s="109"/>
      <c r="O329" s="109"/>
      <c r="P329" s="109"/>
    </row>
    <row r="330" spans="1:18" s="439" customFormat="1" ht="13">
      <c r="A330" s="432"/>
      <c r="B330" s="409" t="s">
        <v>592</v>
      </c>
      <c r="C330" s="263">
        <v>332.6</v>
      </c>
      <c r="D330" s="263">
        <v>1593.1</v>
      </c>
      <c r="E330" s="263">
        <v>1382.5</v>
      </c>
      <c r="F330" s="146">
        <v>568.6</v>
      </c>
      <c r="G330" s="146">
        <v>809.7</v>
      </c>
      <c r="H330" s="146">
        <v>631.70000000000005</v>
      </c>
      <c r="I330" s="263">
        <v>713.6</v>
      </c>
      <c r="J330" s="263">
        <v>520.70000000000005</v>
      </c>
      <c r="K330" s="425">
        <v>427.9</v>
      </c>
      <c r="L330" s="425">
        <v>1063.2</v>
      </c>
      <c r="M330" s="425">
        <v>1311.2</v>
      </c>
      <c r="N330" s="425">
        <v>1386.1</v>
      </c>
      <c r="O330" s="425">
        <v>1428.5</v>
      </c>
      <c r="P330" s="425">
        <v>1650.6</v>
      </c>
      <c r="Q330" s="13"/>
      <c r="R330" s="13"/>
    </row>
    <row r="331" spans="1:18" s="439" customFormat="1" ht="13">
      <c r="A331" s="432"/>
      <c r="B331" s="409" t="s">
        <v>237</v>
      </c>
      <c r="C331" s="263"/>
      <c r="D331" s="263"/>
      <c r="E331" s="263"/>
      <c r="F331" s="456"/>
      <c r="G331" s="456"/>
      <c r="H331" s="456"/>
      <c r="I331" s="263"/>
      <c r="J331" s="263"/>
      <c r="K331" s="425"/>
      <c r="L331" s="425"/>
      <c r="M331" s="425"/>
      <c r="N331" s="425"/>
      <c r="O331" s="425"/>
      <c r="P331" s="425"/>
      <c r="Q331" s="13"/>
      <c r="R331" s="13"/>
    </row>
    <row r="332" spans="1:18" s="13" customFormat="1">
      <c r="A332" s="432"/>
      <c r="B332" s="409" t="s">
        <v>545</v>
      </c>
      <c r="C332" s="263">
        <v>127.5</v>
      </c>
      <c r="D332" s="263">
        <v>433.1</v>
      </c>
      <c r="E332" s="263">
        <v>716.8</v>
      </c>
      <c r="F332" s="146">
        <v>1883.9</v>
      </c>
      <c r="G332" s="146">
        <v>1184</v>
      </c>
      <c r="H332" s="146">
        <v>659.3</v>
      </c>
      <c r="I332" s="263">
        <v>1002.8</v>
      </c>
      <c r="J332" s="263">
        <v>636.4</v>
      </c>
      <c r="K332" s="425">
        <v>1686.3</v>
      </c>
      <c r="L332" s="425">
        <v>1414</v>
      </c>
      <c r="M332" s="425">
        <v>1474.8</v>
      </c>
      <c r="N332" s="425">
        <v>1359</v>
      </c>
      <c r="O332" s="425">
        <v>1400.6</v>
      </c>
      <c r="P332" s="425">
        <v>1471.3</v>
      </c>
    </row>
    <row r="333" spans="1:18" s="13" customFormat="1" ht="13" hidden="1">
      <c r="A333" s="432"/>
      <c r="B333" s="416" t="s">
        <v>610</v>
      </c>
      <c r="C333" s="263"/>
      <c r="D333" s="263"/>
      <c r="E333" s="263"/>
      <c r="F333" s="146"/>
      <c r="G333" s="146"/>
      <c r="H333" s="146"/>
      <c r="I333" s="263">
        <v>626.9</v>
      </c>
      <c r="J333" s="263"/>
      <c r="K333" s="425">
        <v>1077.9000000000001</v>
      </c>
      <c r="L333" s="425"/>
      <c r="M333" s="425"/>
      <c r="N333" s="425"/>
      <c r="O333" s="425"/>
      <c r="P333" s="425"/>
    </row>
    <row r="334" spans="1:18" s="13" customFormat="1" ht="13" hidden="1">
      <c r="A334" s="432"/>
      <c r="B334" s="416" t="s">
        <v>609</v>
      </c>
      <c r="C334" s="263"/>
      <c r="D334" s="263"/>
      <c r="E334" s="263"/>
      <c r="F334" s="146"/>
      <c r="G334" s="146"/>
      <c r="H334" s="146"/>
      <c r="I334" s="263">
        <v>375.9</v>
      </c>
      <c r="J334" s="263"/>
      <c r="K334" s="425">
        <v>608.4</v>
      </c>
      <c r="L334" s="425"/>
      <c r="M334" s="425"/>
      <c r="N334" s="425"/>
      <c r="O334" s="425"/>
      <c r="P334" s="425"/>
    </row>
    <row r="335" spans="1:18" s="439" customFormat="1" ht="13">
      <c r="A335" s="432"/>
      <c r="B335" s="409" t="s">
        <v>595</v>
      </c>
      <c r="C335" s="263">
        <v>255.5</v>
      </c>
      <c r="D335" s="263">
        <v>307.3</v>
      </c>
      <c r="E335" s="263">
        <v>286</v>
      </c>
      <c r="F335" s="146">
        <v>39.5</v>
      </c>
      <c r="G335" s="146">
        <v>23</v>
      </c>
      <c r="H335" s="146">
        <v>201</v>
      </c>
      <c r="I335" s="263">
        <v>21.5</v>
      </c>
      <c r="J335" s="263">
        <v>6.5</v>
      </c>
      <c r="K335" s="425">
        <v>45</v>
      </c>
      <c r="L335" s="425">
        <v>501.7</v>
      </c>
      <c r="M335" s="425">
        <v>562</v>
      </c>
      <c r="N335" s="425">
        <v>527.29999999999995</v>
      </c>
      <c r="O335" s="425">
        <v>547.6</v>
      </c>
      <c r="P335" s="425">
        <v>600.79999999999995</v>
      </c>
      <c r="Q335" s="13"/>
      <c r="R335" s="13"/>
    </row>
    <row r="336" spans="1:18" s="13" customFormat="1" ht="13" hidden="1">
      <c r="A336" s="432">
        <v>311</v>
      </c>
      <c r="B336" s="416" t="s">
        <v>614</v>
      </c>
      <c r="C336" s="263">
        <f>C335</f>
        <v>255.5</v>
      </c>
      <c r="D336" s="263">
        <f>D335</f>
        <v>307.3</v>
      </c>
      <c r="E336" s="263">
        <f>E335</f>
        <v>286</v>
      </c>
      <c r="F336" s="456"/>
      <c r="G336" s="146"/>
      <c r="H336" s="146"/>
      <c r="I336" s="263">
        <v>21.5</v>
      </c>
      <c r="J336" s="263"/>
      <c r="K336" s="425">
        <v>45</v>
      </c>
      <c r="L336" s="425"/>
      <c r="M336" s="425"/>
      <c r="N336" s="425"/>
      <c r="O336" s="425"/>
      <c r="P336" s="425"/>
    </row>
    <row r="337" spans="1:18" s="13" customFormat="1">
      <c r="A337" s="432"/>
      <c r="B337" s="409" t="s">
        <v>607</v>
      </c>
      <c r="C337" s="262"/>
      <c r="D337" s="263">
        <v>545.5</v>
      </c>
      <c r="E337" s="262"/>
      <c r="F337" s="456"/>
      <c r="G337" s="456"/>
      <c r="H337" s="456"/>
      <c r="I337" s="262"/>
      <c r="J337" s="262"/>
      <c r="K337" s="109"/>
      <c r="L337" s="109"/>
      <c r="M337" s="109"/>
      <c r="N337" s="109"/>
      <c r="O337" s="109"/>
      <c r="P337" s="109"/>
    </row>
    <row r="338" spans="1:18" s="13" customFormat="1">
      <c r="A338" s="432"/>
      <c r="B338" s="409"/>
      <c r="C338" s="263"/>
      <c r="D338" s="263"/>
      <c r="E338" s="263"/>
      <c r="F338" s="146"/>
      <c r="G338" s="146"/>
      <c r="H338" s="146"/>
      <c r="I338" s="263"/>
      <c r="J338" s="263"/>
      <c r="K338" s="425"/>
      <c r="L338" s="425"/>
      <c r="M338" s="425"/>
      <c r="N338" s="425"/>
      <c r="O338" s="425"/>
      <c r="P338" s="425"/>
    </row>
    <row r="339" spans="1:18" s="644" customFormat="1" ht="13">
      <c r="A339" s="429"/>
      <c r="B339" s="411" t="s">
        <v>611</v>
      </c>
      <c r="C339" s="625">
        <v>176.2</v>
      </c>
      <c r="D339" s="625">
        <v>221.3</v>
      </c>
      <c r="E339" s="625">
        <v>245.8</v>
      </c>
      <c r="F339" s="164">
        <f>SUM(F340:F350)</f>
        <v>232.3</v>
      </c>
      <c r="G339" s="164">
        <f>SUM(G340:G350)</f>
        <v>211</v>
      </c>
      <c r="H339" s="164">
        <v>165.2</v>
      </c>
      <c r="I339" s="164">
        <v>225.9</v>
      </c>
      <c r="J339" s="164">
        <v>159.4</v>
      </c>
      <c r="K339" s="412">
        <v>241</v>
      </c>
      <c r="L339" s="412">
        <v>314.39999999999998</v>
      </c>
      <c r="M339" s="412">
        <v>321.2</v>
      </c>
      <c r="N339" s="412">
        <v>323.89999999999998</v>
      </c>
      <c r="O339" s="412">
        <v>330.7</v>
      </c>
      <c r="P339" s="412">
        <v>342</v>
      </c>
      <c r="Q339" s="13"/>
      <c r="R339" s="13"/>
    </row>
    <row r="340" spans="1:18" s="13" customFormat="1">
      <c r="A340" s="432"/>
      <c r="B340" s="409" t="s">
        <v>587</v>
      </c>
      <c r="C340" s="263">
        <v>58.2</v>
      </c>
      <c r="D340" s="263">
        <v>56.1</v>
      </c>
      <c r="E340" s="263">
        <v>63.5</v>
      </c>
      <c r="F340" s="146">
        <v>103.5</v>
      </c>
      <c r="G340" s="146">
        <v>113.9</v>
      </c>
      <c r="H340" s="146">
        <v>111.3</v>
      </c>
      <c r="I340" s="263">
        <v>119.8</v>
      </c>
      <c r="J340" s="263">
        <v>123.9</v>
      </c>
      <c r="K340" s="425">
        <v>118.5</v>
      </c>
      <c r="L340" s="425">
        <v>127.1</v>
      </c>
      <c r="M340" s="425">
        <v>125.3</v>
      </c>
      <c r="N340" s="425">
        <v>119.6</v>
      </c>
      <c r="O340" s="425">
        <v>120.4</v>
      </c>
      <c r="P340" s="425">
        <v>120.7</v>
      </c>
    </row>
    <row r="341" spans="1:18" s="439" customFormat="1" ht="13" hidden="1">
      <c r="A341" s="432">
        <v>211</v>
      </c>
      <c r="B341" s="416" t="s">
        <v>588</v>
      </c>
      <c r="C341" s="263">
        <v>58.2</v>
      </c>
      <c r="D341" s="263">
        <v>55.800000000000004</v>
      </c>
      <c r="E341" s="263">
        <v>63.3</v>
      </c>
      <c r="F341" s="456"/>
      <c r="G341" s="456"/>
      <c r="H341" s="456"/>
      <c r="I341" s="262">
        <v>119.8</v>
      </c>
      <c r="J341" s="262"/>
      <c r="K341" s="109">
        <v>118.5</v>
      </c>
      <c r="L341" s="109"/>
      <c r="M341" s="109"/>
      <c r="N341" s="109"/>
      <c r="O341" s="109"/>
      <c r="P341" s="109"/>
      <c r="Q341" s="13"/>
      <c r="R341" s="13"/>
    </row>
    <row r="342" spans="1:18" s="439" customFormat="1" ht="13" hidden="1">
      <c r="A342" s="432"/>
      <c r="B342" s="416" t="s">
        <v>589</v>
      </c>
      <c r="C342" s="263"/>
      <c r="D342" s="263"/>
      <c r="E342" s="263"/>
      <c r="F342" s="146"/>
      <c r="G342" s="146"/>
      <c r="H342" s="146"/>
      <c r="I342" s="263">
        <v>116.9</v>
      </c>
      <c r="J342" s="263"/>
      <c r="K342" s="425">
        <v>109.5</v>
      </c>
      <c r="L342" s="425"/>
      <c r="M342" s="425"/>
      <c r="N342" s="425"/>
      <c r="O342" s="425"/>
      <c r="P342" s="425"/>
      <c r="Q342" s="13"/>
      <c r="R342" s="13"/>
    </row>
    <row r="343" spans="1:18" s="439" customFormat="1" ht="13" hidden="1">
      <c r="A343" s="432"/>
      <c r="B343" s="416" t="s">
        <v>590</v>
      </c>
      <c r="C343" s="263"/>
      <c r="D343" s="263"/>
      <c r="E343" s="263"/>
      <c r="F343" s="146"/>
      <c r="G343" s="146"/>
      <c r="H343" s="146"/>
      <c r="I343" s="263">
        <v>2.9</v>
      </c>
      <c r="J343" s="263"/>
      <c r="K343" s="425">
        <v>9</v>
      </c>
      <c r="L343" s="425"/>
      <c r="M343" s="425"/>
      <c r="N343" s="425"/>
      <c r="O343" s="425"/>
      <c r="P343" s="425"/>
      <c r="Q343" s="13"/>
      <c r="R343" s="13"/>
    </row>
    <row r="344" spans="1:18" s="13" customFormat="1" ht="13" hidden="1">
      <c r="A344" s="432">
        <v>212</v>
      </c>
      <c r="B344" s="416" t="s">
        <v>591</v>
      </c>
      <c r="C344" s="263"/>
      <c r="D344" s="263">
        <v>0.3</v>
      </c>
      <c r="E344" s="263">
        <v>0.2</v>
      </c>
      <c r="F344" s="146"/>
      <c r="G344" s="456"/>
      <c r="H344" s="456"/>
      <c r="I344" s="262">
        <v>0</v>
      </c>
      <c r="J344" s="262"/>
      <c r="K344" s="109">
        <v>0</v>
      </c>
      <c r="L344" s="109"/>
      <c r="M344" s="109"/>
      <c r="N344" s="109"/>
      <c r="O344" s="109"/>
      <c r="P344" s="109"/>
    </row>
    <row r="345" spans="1:18" s="13" customFormat="1">
      <c r="A345" s="432"/>
      <c r="B345" s="409" t="s">
        <v>592</v>
      </c>
      <c r="C345" s="263">
        <v>17</v>
      </c>
      <c r="D345" s="263">
        <v>28.3</v>
      </c>
      <c r="E345" s="263">
        <v>22.3</v>
      </c>
      <c r="F345" s="146">
        <v>26.8</v>
      </c>
      <c r="G345" s="146">
        <v>24.8</v>
      </c>
      <c r="H345" s="146">
        <v>22.4</v>
      </c>
      <c r="I345" s="263">
        <v>28.1</v>
      </c>
      <c r="J345" s="263">
        <v>33.5</v>
      </c>
      <c r="K345" s="425">
        <v>97.5</v>
      </c>
      <c r="L345" s="425">
        <v>163.80000000000001</v>
      </c>
      <c r="M345" s="425">
        <v>170.9</v>
      </c>
      <c r="N345" s="425">
        <v>180.7</v>
      </c>
      <c r="O345" s="425">
        <v>186.2</v>
      </c>
      <c r="P345" s="425">
        <v>195.6</v>
      </c>
    </row>
    <row r="346" spans="1:18" s="13" customFormat="1">
      <c r="A346" s="432"/>
      <c r="B346" s="409" t="s">
        <v>593</v>
      </c>
      <c r="C346" s="263">
        <v>101</v>
      </c>
      <c r="D346" s="263">
        <v>58.1</v>
      </c>
      <c r="E346" s="263">
        <v>160</v>
      </c>
      <c r="F346" s="146">
        <v>102</v>
      </c>
      <c r="G346" s="146">
        <v>72.3</v>
      </c>
      <c r="H346" s="146">
        <v>31.5</v>
      </c>
      <c r="I346" s="263">
        <v>78</v>
      </c>
      <c r="J346" s="263">
        <v>0</v>
      </c>
      <c r="K346" s="425">
        <v>25</v>
      </c>
      <c r="L346" s="425">
        <v>10</v>
      </c>
      <c r="M346" s="425">
        <v>9.9</v>
      </c>
      <c r="N346" s="425">
        <v>9.4</v>
      </c>
      <c r="O346" s="425">
        <v>9.5</v>
      </c>
      <c r="P346" s="425">
        <v>9.5</v>
      </c>
    </row>
    <row r="347" spans="1:18" s="439" customFormat="1" ht="13" hidden="1">
      <c r="A347" s="432">
        <v>263</v>
      </c>
      <c r="B347" s="416" t="s">
        <v>626</v>
      </c>
      <c r="C347" s="263"/>
      <c r="D347" s="263"/>
      <c r="E347" s="263"/>
      <c r="F347" s="146"/>
      <c r="G347" s="146"/>
      <c r="H347" s="146"/>
      <c r="I347" s="263">
        <v>78</v>
      </c>
      <c r="J347" s="263"/>
      <c r="K347" s="425">
        <v>25</v>
      </c>
      <c r="L347" s="425"/>
      <c r="M347" s="425"/>
      <c r="N347" s="425"/>
      <c r="O347" s="425"/>
      <c r="P347" s="425"/>
      <c r="Q347" s="13"/>
      <c r="R347" s="13"/>
    </row>
    <row r="348" spans="1:18" s="439" customFormat="1" ht="13" hidden="1">
      <c r="A348" s="432"/>
      <c r="B348" s="416" t="s">
        <v>609</v>
      </c>
      <c r="C348" s="263"/>
      <c r="D348" s="263"/>
      <c r="E348" s="263"/>
      <c r="F348" s="146"/>
      <c r="G348" s="146"/>
      <c r="H348" s="146"/>
      <c r="I348" s="263">
        <v>4.5</v>
      </c>
      <c r="J348" s="263"/>
      <c r="K348" s="425">
        <v>25</v>
      </c>
      <c r="L348" s="425"/>
      <c r="M348" s="425"/>
      <c r="N348" s="425"/>
      <c r="O348" s="425"/>
      <c r="P348" s="425"/>
      <c r="Q348" s="13"/>
      <c r="R348" s="13"/>
    </row>
    <row r="349" spans="1:18" s="439" customFormat="1" ht="13">
      <c r="A349" s="432"/>
      <c r="B349" s="409" t="s">
        <v>595</v>
      </c>
      <c r="C349" s="263"/>
      <c r="D349" s="263">
        <v>98</v>
      </c>
      <c r="E349" s="262"/>
      <c r="F349" s="456"/>
      <c r="G349" s="456"/>
      <c r="H349" s="456"/>
      <c r="I349" s="262">
        <v>73.5</v>
      </c>
      <c r="J349" s="262">
        <v>2</v>
      </c>
      <c r="K349" s="109">
        <v>0</v>
      </c>
      <c r="L349" s="109">
        <v>13.5</v>
      </c>
      <c r="M349" s="109">
        <v>15.1</v>
      </c>
      <c r="N349" s="109">
        <v>14.2</v>
      </c>
      <c r="O349" s="109">
        <v>14.7</v>
      </c>
      <c r="P349" s="109">
        <v>16.2</v>
      </c>
      <c r="Q349" s="13"/>
      <c r="R349" s="13"/>
    </row>
    <row r="350" spans="1:18" s="439" customFormat="1" ht="13">
      <c r="A350" s="432"/>
      <c r="B350" s="409" t="s">
        <v>607</v>
      </c>
      <c r="C350" s="263"/>
      <c r="D350" s="263">
        <v>19.2</v>
      </c>
      <c r="E350" s="262"/>
      <c r="F350" s="456"/>
      <c r="G350" s="456"/>
      <c r="H350" s="456"/>
      <c r="I350" s="262">
        <v>0</v>
      </c>
      <c r="J350" s="262">
        <v>0</v>
      </c>
      <c r="K350" s="109">
        <v>0</v>
      </c>
      <c r="L350" s="109"/>
      <c r="M350" s="109"/>
      <c r="N350" s="109"/>
      <c r="O350" s="109"/>
      <c r="P350" s="109"/>
      <c r="Q350" s="13"/>
      <c r="R350" s="13"/>
    </row>
    <row r="351" spans="1:18" s="439" customFormat="1" ht="13">
      <c r="A351" s="432"/>
      <c r="B351" s="409"/>
      <c r="C351" s="263"/>
      <c r="D351" s="263"/>
      <c r="E351" s="263"/>
      <c r="F351" s="146"/>
      <c r="G351" s="146"/>
      <c r="H351" s="146"/>
      <c r="I351" s="263"/>
      <c r="J351" s="263"/>
      <c r="K351" s="425">
        <v>0</v>
      </c>
      <c r="L351" s="425"/>
      <c r="M351" s="425"/>
      <c r="N351" s="425"/>
      <c r="O351" s="425"/>
      <c r="P351" s="425"/>
      <c r="Q351" s="13"/>
      <c r="R351" s="13"/>
    </row>
    <row r="352" spans="1:18" s="643" customFormat="1" ht="13">
      <c r="A352" s="429"/>
      <c r="B352" s="411" t="s">
        <v>613</v>
      </c>
      <c r="C352" s="625">
        <v>1370.2</v>
      </c>
      <c r="D352" s="625">
        <v>1382</v>
      </c>
      <c r="E352" s="625">
        <v>1574.2</v>
      </c>
      <c r="F352" s="164">
        <f>SUM(F353:F362)</f>
        <v>667.7</v>
      </c>
      <c r="G352" s="164">
        <f>SUM(G353:G362)</f>
        <v>624.6</v>
      </c>
      <c r="H352" s="164">
        <v>597.9</v>
      </c>
      <c r="I352" s="164">
        <v>1039.2</v>
      </c>
      <c r="J352" s="164">
        <v>1214.3</v>
      </c>
      <c r="K352" s="412">
        <v>2182.4</v>
      </c>
      <c r="L352" s="412">
        <v>1980.1</v>
      </c>
      <c r="M352" s="412">
        <v>2017</v>
      </c>
      <c r="N352" s="412">
        <v>1963.5</v>
      </c>
      <c r="O352" s="412">
        <v>1996.9</v>
      </c>
      <c r="P352" s="412">
        <v>2106.6</v>
      </c>
      <c r="Q352" s="13"/>
      <c r="R352" s="13"/>
    </row>
    <row r="353" spans="1:18" s="13" customFormat="1">
      <c r="A353" s="432"/>
      <c r="B353" s="409" t="s">
        <v>587</v>
      </c>
      <c r="C353" s="263">
        <v>4</v>
      </c>
      <c r="D353" s="263">
        <v>275.60000000000002</v>
      </c>
      <c r="E353" s="263">
        <v>306.89999999999998</v>
      </c>
      <c r="F353" s="146">
        <v>298.2</v>
      </c>
      <c r="G353" s="146">
        <v>313.2</v>
      </c>
      <c r="H353" s="146">
        <v>292.39999999999998</v>
      </c>
      <c r="I353" s="263">
        <v>438.6</v>
      </c>
      <c r="J353" s="263">
        <v>706.7</v>
      </c>
      <c r="K353" s="425">
        <v>1197</v>
      </c>
      <c r="L353" s="425">
        <v>1233.5999999999999</v>
      </c>
      <c r="M353" s="425">
        <v>1216.3</v>
      </c>
      <c r="N353" s="425">
        <v>1161.2</v>
      </c>
      <c r="O353" s="425">
        <v>1168.2</v>
      </c>
      <c r="P353" s="425">
        <v>1171.7</v>
      </c>
    </row>
    <row r="354" spans="1:18" s="13" customFormat="1" ht="13" hidden="1">
      <c r="A354" s="432">
        <v>211</v>
      </c>
      <c r="B354" s="416" t="s">
        <v>588</v>
      </c>
      <c r="C354" s="263">
        <v>3.9</v>
      </c>
      <c r="D354" s="263">
        <v>251.90000000000003</v>
      </c>
      <c r="E354" s="263">
        <v>277</v>
      </c>
      <c r="F354" s="146"/>
      <c r="G354" s="146"/>
      <c r="H354" s="146"/>
      <c r="I354" s="262">
        <v>414.1</v>
      </c>
      <c r="J354" s="262"/>
      <c r="K354" s="109">
        <v>1162.7</v>
      </c>
      <c r="L354" s="109"/>
      <c r="M354" s="109"/>
      <c r="N354" s="109"/>
      <c r="O354" s="109"/>
      <c r="P354" s="109"/>
    </row>
    <row r="355" spans="1:18" s="13" customFormat="1" ht="13" hidden="1">
      <c r="A355" s="432"/>
      <c r="B355" s="416" t="s">
        <v>589</v>
      </c>
      <c r="C355" s="263"/>
      <c r="D355" s="263"/>
      <c r="E355" s="263"/>
      <c r="F355" s="146"/>
      <c r="G355" s="146"/>
      <c r="H355" s="146"/>
      <c r="I355" s="263">
        <v>405.2</v>
      </c>
      <c r="J355" s="263"/>
      <c r="K355" s="425">
        <v>1130.4000000000001</v>
      </c>
      <c r="L355" s="425"/>
      <c r="M355" s="425"/>
      <c r="N355" s="425"/>
      <c r="O355" s="425"/>
      <c r="P355" s="425"/>
    </row>
    <row r="356" spans="1:18" s="13" customFormat="1" ht="13" hidden="1">
      <c r="A356" s="432"/>
      <c r="B356" s="416" t="s">
        <v>590</v>
      </c>
      <c r="C356" s="263"/>
      <c r="D356" s="263"/>
      <c r="E356" s="263"/>
      <c r="F356" s="146"/>
      <c r="G356" s="146"/>
      <c r="H356" s="146"/>
      <c r="I356" s="263">
        <v>8.9</v>
      </c>
      <c r="J356" s="263"/>
      <c r="K356" s="425">
        <v>32.299999999999997</v>
      </c>
      <c r="L356" s="425"/>
      <c r="M356" s="425"/>
      <c r="N356" s="425"/>
      <c r="O356" s="425"/>
      <c r="P356" s="425"/>
    </row>
    <row r="357" spans="1:18" s="13" customFormat="1" ht="13" hidden="1">
      <c r="A357" s="432">
        <v>212</v>
      </c>
      <c r="B357" s="416" t="s">
        <v>591</v>
      </c>
      <c r="C357" s="263">
        <v>0.1</v>
      </c>
      <c r="D357" s="263">
        <v>23.7</v>
      </c>
      <c r="E357" s="263">
        <v>29.9</v>
      </c>
      <c r="F357" s="146"/>
      <c r="G357" s="146"/>
      <c r="H357" s="146"/>
      <c r="I357" s="263">
        <v>24.4</v>
      </c>
      <c r="J357" s="263"/>
      <c r="K357" s="425">
        <v>34.299999999999997</v>
      </c>
      <c r="L357" s="425"/>
      <c r="M357" s="425"/>
      <c r="N357" s="425"/>
      <c r="O357" s="425"/>
      <c r="P357" s="425"/>
    </row>
    <row r="358" spans="1:18" s="13" customFormat="1">
      <c r="A358" s="432"/>
      <c r="B358" s="409" t="s">
        <v>592</v>
      </c>
      <c r="C358" s="263">
        <v>77.7</v>
      </c>
      <c r="D358" s="263">
        <v>203.7</v>
      </c>
      <c r="E358" s="263">
        <v>295.10000000000002</v>
      </c>
      <c r="F358" s="146">
        <v>185.5</v>
      </c>
      <c r="G358" s="146">
        <v>185</v>
      </c>
      <c r="H358" s="146">
        <v>137.30000000000001</v>
      </c>
      <c r="I358" s="263">
        <v>324.10000000000002</v>
      </c>
      <c r="J358" s="263">
        <v>300.7</v>
      </c>
      <c r="K358" s="425">
        <v>451.2</v>
      </c>
      <c r="L358" s="425">
        <v>365.7</v>
      </c>
      <c r="M358" s="425">
        <v>381.4</v>
      </c>
      <c r="N358" s="425">
        <v>403.2</v>
      </c>
      <c r="O358" s="425">
        <v>415.5</v>
      </c>
      <c r="P358" s="425">
        <v>486.5</v>
      </c>
    </row>
    <row r="359" spans="1:18" s="13" customFormat="1">
      <c r="A359" s="432"/>
      <c r="B359" s="409" t="s">
        <v>593</v>
      </c>
      <c r="C359" s="263">
        <v>479.5</v>
      </c>
      <c r="D359" s="263">
        <v>122.4</v>
      </c>
      <c r="E359" s="263">
        <v>28.6</v>
      </c>
      <c r="F359" s="146">
        <v>23.5</v>
      </c>
      <c r="G359" s="146">
        <v>18.2</v>
      </c>
      <c r="H359" s="146">
        <v>38.9</v>
      </c>
      <c r="I359" s="263">
        <v>46.6</v>
      </c>
      <c r="J359" s="263">
        <v>7.8</v>
      </c>
      <c r="K359" s="425">
        <v>95.6</v>
      </c>
      <c r="L359" s="425">
        <v>37.9</v>
      </c>
      <c r="M359" s="425">
        <v>39.5</v>
      </c>
      <c r="N359" s="425">
        <v>41.8</v>
      </c>
      <c r="O359" s="425">
        <v>43.1</v>
      </c>
      <c r="P359" s="425">
        <v>45.2</v>
      </c>
    </row>
    <row r="360" spans="1:18" s="439" customFormat="1" ht="13">
      <c r="A360" s="432"/>
      <c r="B360" s="409" t="s">
        <v>606</v>
      </c>
      <c r="C360" s="263"/>
      <c r="D360" s="263"/>
      <c r="E360" s="263"/>
      <c r="F360" s="456"/>
      <c r="G360" s="456"/>
      <c r="H360" s="456"/>
      <c r="I360" s="263"/>
      <c r="J360" s="263">
        <v>23.7</v>
      </c>
      <c r="K360" s="425">
        <v>48</v>
      </c>
      <c r="L360" s="425">
        <v>30.7</v>
      </c>
      <c r="M360" s="425">
        <v>30.3</v>
      </c>
      <c r="N360" s="425">
        <v>28.9</v>
      </c>
      <c r="O360" s="425">
        <v>29.1</v>
      </c>
      <c r="P360" s="425">
        <v>29.2</v>
      </c>
      <c r="Q360" s="13"/>
      <c r="R360" s="13"/>
    </row>
    <row r="361" spans="1:18" s="439" customFormat="1" ht="13">
      <c r="A361" s="432"/>
      <c r="B361" s="409" t="s">
        <v>594</v>
      </c>
      <c r="C361" s="263">
        <v>13.5</v>
      </c>
      <c r="D361" s="263">
        <v>3.4</v>
      </c>
      <c r="E361" s="263">
        <v>67.8</v>
      </c>
      <c r="F361" s="146">
        <v>6.7</v>
      </c>
      <c r="G361" s="146">
        <v>8</v>
      </c>
      <c r="H361" s="146">
        <v>13.6</v>
      </c>
      <c r="I361" s="263">
        <v>17.2</v>
      </c>
      <c r="J361" s="263">
        <v>1.3</v>
      </c>
      <c r="K361" s="425">
        <v>1.9</v>
      </c>
      <c r="L361" s="425">
        <v>2.9</v>
      </c>
      <c r="M361" s="425">
        <v>3</v>
      </c>
      <c r="N361" s="425">
        <v>3.2</v>
      </c>
      <c r="O361" s="425">
        <v>3.3</v>
      </c>
      <c r="P361" s="425">
        <v>3.4</v>
      </c>
      <c r="Q361" s="13"/>
      <c r="R361" s="13"/>
    </row>
    <row r="362" spans="1:18" s="13" customFormat="1" ht="12.65" customHeight="1">
      <c r="A362" s="432"/>
      <c r="B362" s="409" t="s">
        <v>595</v>
      </c>
      <c r="C362" s="263">
        <v>795.5</v>
      </c>
      <c r="D362" s="263">
        <v>777</v>
      </c>
      <c r="E362" s="263">
        <v>875.8</v>
      </c>
      <c r="F362" s="146">
        <v>153.80000000000001</v>
      </c>
      <c r="G362" s="456">
        <v>100.2</v>
      </c>
      <c r="H362" s="456">
        <v>115.8</v>
      </c>
      <c r="I362" s="263">
        <v>212.7</v>
      </c>
      <c r="J362" s="263">
        <v>197.77</v>
      </c>
      <c r="K362" s="425">
        <v>388.8</v>
      </c>
      <c r="L362" s="425">
        <v>308.83999999999997</v>
      </c>
      <c r="M362" s="425">
        <v>346</v>
      </c>
      <c r="N362" s="425">
        <v>324.60000000000002</v>
      </c>
      <c r="O362" s="425">
        <v>337.2</v>
      </c>
      <c r="P362" s="425">
        <v>369.9</v>
      </c>
    </row>
    <row r="363" spans="1:18" s="13" customFormat="1" ht="13" hidden="1">
      <c r="A363" s="432">
        <v>311</v>
      </c>
      <c r="B363" s="416" t="s">
        <v>614</v>
      </c>
      <c r="C363" s="263"/>
      <c r="D363" s="263"/>
      <c r="E363" s="263"/>
      <c r="F363" s="456"/>
      <c r="G363" s="456"/>
      <c r="H363" s="456"/>
      <c r="I363" s="263">
        <v>212.7</v>
      </c>
      <c r="J363" s="263"/>
      <c r="K363" s="425">
        <v>249.8</v>
      </c>
      <c r="L363" s="425"/>
      <c r="M363" s="425"/>
      <c r="N363" s="425"/>
      <c r="O363" s="425"/>
      <c r="P363" s="425"/>
    </row>
    <row r="364" spans="1:18" s="13" customFormat="1" ht="13" hidden="1">
      <c r="A364" s="432"/>
      <c r="B364" s="416" t="s">
        <v>600</v>
      </c>
      <c r="C364" s="263"/>
      <c r="D364" s="263"/>
      <c r="E364" s="263"/>
      <c r="F364" s="146"/>
      <c r="G364" s="456"/>
      <c r="H364" s="456"/>
      <c r="I364" s="263">
        <v>0</v>
      </c>
      <c r="J364" s="263"/>
      <c r="K364" s="425">
        <v>2.2999999999999998</v>
      </c>
      <c r="L364" s="425"/>
      <c r="M364" s="425"/>
      <c r="N364" s="425"/>
      <c r="O364" s="425"/>
      <c r="P364" s="425"/>
    </row>
    <row r="365" spans="1:18" s="13" customFormat="1" ht="13" hidden="1">
      <c r="A365" s="432"/>
      <c r="B365" s="416" t="s">
        <v>601</v>
      </c>
      <c r="C365" s="263"/>
      <c r="D365" s="263"/>
      <c r="E365" s="263"/>
      <c r="F365" s="146"/>
      <c r="G365" s="456"/>
      <c r="H365" s="456"/>
      <c r="I365" s="262">
        <v>0</v>
      </c>
      <c r="J365" s="262"/>
      <c r="K365" s="109">
        <v>34.5</v>
      </c>
      <c r="L365" s="109"/>
      <c r="M365" s="109"/>
      <c r="N365" s="109"/>
      <c r="O365" s="109"/>
      <c r="P365" s="109"/>
    </row>
    <row r="366" spans="1:18" s="13" customFormat="1" ht="13" hidden="1">
      <c r="A366" s="432"/>
      <c r="B366" s="416" t="s">
        <v>602</v>
      </c>
      <c r="C366" s="263"/>
      <c r="D366" s="263"/>
      <c r="E366" s="263"/>
      <c r="F366" s="146"/>
      <c r="G366" s="456"/>
      <c r="H366" s="456"/>
      <c r="I366" s="263">
        <v>206.8</v>
      </c>
      <c r="J366" s="263"/>
      <c r="K366" s="425">
        <v>193.7</v>
      </c>
      <c r="L366" s="425"/>
      <c r="M366" s="425"/>
      <c r="N366" s="425"/>
      <c r="O366" s="425"/>
      <c r="P366" s="425"/>
    </row>
    <row r="367" spans="1:18" s="13" customFormat="1" ht="13" hidden="1">
      <c r="A367" s="432"/>
      <c r="B367" s="416" t="s">
        <v>603</v>
      </c>
      <c r="C367" s="263"/>
      <c r="D367" s="263"/>
      <c r="E367" s="263"/>
      <c r="F367" s="456"/>
      <c r="G367" s="456"/>
      <c r="H367" s="456"/>
      <c r="I367" s="263">
        <v>3.8</v>
      </c>
      <c r="J367" s="263"/>
      <c r="K367" s="425">
        <v>0</v>
      </c>
      <c r="L367" s="425"/>
      <c r="M367" s="425"/>
      <c r="N367" s="425"/>
      <c r="O367" s="425"/>
      <c r="P367" s="425"/>
    </row>
    <row r="368" spans="1:18" s="13" customFormat="1" ht="13" hidden="1">
      <c r="A368" s="432"/>
      <c r="B368" s="416" t="s">
        <v>604</v>
      </c>
      <c r="C368" s="263"/>
      <c r="D368" s="263"/>
      <c r="E368" s="263"/>
      <c r="F368" s="456"/>
      <c r="G368" s="456"/>
      <c r="H368" s="456"/>
      <c r="I368" s="263">
        <v>0</v>
      </c>
      <c r="J368" s="263">
        <v>0</v>
      </c>
      <c r="K368" s="425">
        <v>19</v>
      </c>
      <c r="L368" s="425"/>
      <c r="M368" s="425"/>
      <c r="N368" s="425"/>
      <c r="O368" s="425"/>
      <c r="P368" s="425"/>
    </row>
    <row r="369" spans="1:18" s="13" customFormat="1">
      <c r="A369" s="432"/>
      <c r="B369" s="409" t="s">
        <v>607</v>
      </c>
      <c r="C369" s="263"/>
      <c r="D369" s="263"/>
      <c r="E369" s="263"/>
      <c r="F369" s="456"/>
      <c r="G369" s="456"/>
      <c r="H369" s="456"/>
      <c r="I369" s="263"/>
      <c r="J369" s="263"/>
      <c r="K369" s="425">
        <v>0</v>
      </c>
      <c r="L369" s="425">
        <v>0.5</v>
      </c>
      <c r="M369" s="425">
        <v>0.5</v>
      </c>
      <c r="N369" s="425">
        <v>0.5</v>
      </c>
      <c r="O369" s="425">
        <v>0.6</v>
      </c>
      <c r="P369" s="425">
        <v>0.6</v>
      </c>
    </row>
    <row r="370" spans="1:18" s="13" customFormat="1" ht="12.65" customHeight="1">
      <c r="A370" s="432"/>
      <c r="B370" s="409"/>
      <c r="C370" s="263"/>
      <c r="D370" s="263"/>
      <c r="E370" s="263"/>
      <c r="F370" s="146"/>
      <c r="G370" s="456"/>
      <c r="H370" s="456"/>
      <c r="I370" s="263"/>
      <c r="J370" s="263"/>
      <c r="K370" s="425"/>
      <c r="L370" s="425"/>
      <c r="M370" s="425"/>
      <c r="N370" s="425"/>
      <c r="O370" s="425"/>
      <c r="P370" s="425"/>
    </row>
    <row r="371" spans="1:18" s="644" customFormat="1" ht="13.5" customHeight="1">
      <c r="A371" s="429"/>
      <c r="B371" s="411" t="s">
        <v>628</v>
      </c>
      <c r="C371" s="626">
        <v>452.3</v>
      </c>
      <c r="D371" s="626">
        <v>521.1</v>
      </c>
      <c r="E371" s="626">
        <v>933.1</v>
      </c>
      <c r="F371" s="164">
        <f>SUM(F372:F373)</f>
        <v>1074.7</v>
      </c>
      <c r="G371" s="164">
        <f t="shared" ref="G371" si="6">SUM(G372:G373)</f>
        <v>1264.3</v>
      </c>
      <c r="H371" s="164">
        <v>1633.9</v>
      </c>
      <c r="I371" s="164">
        <v>1934.7</v>
      </c>
      <c r="J371" s="164">
        <v>2147.1999999999998</v>
      </c>
      <c r="K371" s="412">
        <v>2064.4</v>
      </c>
      <c r="L371" s="412">
        <v>2270.8000000000002</v>
      </c>
      <c r="M371" s="412">
        <v>2222.1999999999998</v>
      </c>
      <c r="N371" s="412">
        <v>2527.4</v>
      </c>
      <c r="O371" s="412">
        <v>2799.1</v>
      </c>
      <c r="P371" s="412">
        <v>2994.1</v>
      </c>
      <c r="Q371" s="13"/>
      <c r="R371" s="13"/>
    </row>
    <row r="372" spans="1:18" s="13" customFormat="1">
      <c r="A372" s="432"/>
      <c r="B372" s="409" t="s">
        <v>592</v>
      </c>
      <c r="C372" s="263"/>
      <c r="D372" s="263"/>
      <c r="E372" s="263"/>
      <c r="F372" s="146">
        <v>4.8</v>
      </c>
      <c r="G372" s="146">
        <v>16.2</v>
      </c>
      <c r="H372" s="146">
        <v>109</v>
      </c>
      <c r="I372" s="263">
        <v>81.400000000000006</v>
      </c>
      <c r="J372" s="263">
        <v>18.100000000000001</v>
      </c>
      <c r="K372" s="425">
        <v>16.399999999999999</v>
      </c>
      <c r="L372" s="425">
        <v>15.9</v>
      </c>
      <c r="M372" s="425">
        <v>15.6</v>
      </c>
      <c r="N372" s="425">
        <v>17.399999999999999</v>
      </c>
      <c r="O372" s="425">
        <v>19.100000000000001</v>
      </c>
      <c r="P372" s="425">
        <v>20.399999999999999</v>
      </c>
    </row>
    <row r="373" spans="1:18" s="13" customFormat="1">
      <c r="A373" s="432"/>
      <c r="B373" s="409" t="s">
        <v>617</v>
      </c>
      <c r="C373" s="263">
        <v>452.3</v>
      </c>
      <c r="D373" s="263">
        <v>521.1</v>
      </c>
      <c r="E373" s="263">
        <v>933.1</v>
      </c>
      <c r="F373" s="146">
        <v>1069.9000000000001</v>
      </c>
      <c r="G373" s="146">
        <v>1248.0999999999999</v>
      </c>
      <c r="H373" s="146">
        <v>1524.9</v>
      </c>
      <c r="I373" s="263">
        <v>1853.3</v>
      </c>
      <c r="J373" s="263">
        <v>2129.1</v>
      </c>
      <c r="K373" s="425">
        <v>2048</v>
      </c>
      <c r="L373" s="425">
        <v>2254.9</v>
      </c>
      <c r="M373" s="425">
        <v>2206.6999999999998</v>
      </c>
      <c r="N373" s="425">
        <v>2510</v>
      </c>
      <c r="O373" s="425">
        <v>2780</v>
      </c>
      <c r="P373" s="425">
        <v>2973.7</v>
      </c>
    </row>
    <row r="374" spans="1:18" s="13" customFormat="1" ht="13">
      <c r="A374" s="432"/>
      <c r="B374" s="409" t="s">
        <v>629</v>
      </c>
      <c r="C374" s="263">
        <v>38.1</v>
      </c>
      <c r="D374" s="263">
        <v>42.3</v>
      </c>
      <c r="E374" s="263">
        <v>92.7</v>
      </c>
      <c r="F374" s="146">
        <v>83.8</v>
      </c>
      <c r="G374" s="146">
        <v>1171.0999999999999</v>
      </c>
      <c r="H374" s="146">
        <v>168.9</v>
      </c>
      <c r="I374" s="263">
        <v>210.5</v>
      </c>
      <c r="J374" s="263">
        <v>449</v>
      </c>
      <c r="K374" s="425">
        <v>521.4</v>
      </c>
      <c r="L374" s="425">
        <v>456.6</v>
      </c>
      <c r="M374" s="425">
        <v>447.7</v>
      </c>
      <c r="N374" s="425">
        <v>538.6</v>
      </c>
      <c r="O374" s="425">
        <v>617.20000000000005</v>
      </c>
      <c r="P374" s="425">
        <v>670.1</v>
      </c>
    </row>
    <row r="375" spans="1:18" s="13" customFormat="1" ht="13">
      <c r="A375" s="432"/>
      <c r="B375" s="416" t="s">
        <v>619</v>
      </c>
      <c r="C375" s="263">
        <v>414.2</v>
      </c>
      <c r="D375" s="263">
        <v>478.9</v>
      </c>
      <c r="E375" s="263">
        <v>840.4</v>
      </c>
      <c r="F375" s="146">
        <v>986.1</v>
      </c>
      <c r="G375" s="146">
        <v>77</v>
      </c>
      <c r="H375" s="146">
        <v>1356</v>
      </c>
      <c r="I375" s="263">
        <v>1642.8</v>
      </c>
      <c r="J375" s="263">
        <v>1680.1</v>
      </c>
      <c r="K375" s="425">
        <v>1526.6</v>
      </c>
      <c r="L375" s="425">
        <v>1798.3</v>
      </c>
      <c r="M375" s="425">
        <v>1759</v>
      </c>
      <c r="N375" s="425">
        <v>1971.4</v>
      </c>
      <c r="O375" s="425">
        <v>2162.8000000000002</v>
      </c>
      <c r="P375" s="425">
        <v>2303.6</v>
      </c>
    </row>
    <row r="376" spans="1:18" s="13" customFormat="1">
      <c r="A376" s="432"/>
      <c r="B376" s="409"/>
      <c r="C376" s="263"/>
      <c r="D376" s="263"/>
      <c r="E376" s="263"/>
      <c r="F376" s="146"/>
      <c r="G376" s="146"/>
      <c r="H376" s="146"/>
      <c r="I376" s="263"/>
      <c r="J376" s="263"/>
      <c r="K376" s="425"/>
      <c r="L376" s="425"/>
      <c r="M376" s="425"/>
      <c r="N376" s="425"/>
      <c r="O376" s="425"/>
      <c r="P376" s="425"/>
    </row>
    <row r="377" spans="1:18" s="644" customFormat="1" ht="13">
      <c r="A377" s="429"/>
      <c r="B377" s="411" t="s">
        <v>620</v>
      </c>
      <c r="C377" s="625"/>
      <c r="D377" s="625"/>
      <c r="E377" s="625"/>
      <c r="F377" s="164">
        <f>SUM(F378:F381)</f>
        <v>819.50000000000011</v>
      </c>
      <c r="G377" s="164">
        <f t="shared" ref="G377" si="7">SUM(G378:G381)</f>
        <v>1430.1000000000001</v>
      </c>
      <c r="H377" s="164">
        <v>1439.9</v>
      </c>
      <c r="I377" s="164">
        <v>1835.7</v>
      </c>
      <c r="J377" s="164">
        <v>1775.6</v>
      </c>
      <c r="K377" s="412">
        <v>932.1</v>
      </c>
      <c r="L377" s="412">
        <v>1008</v>
      </c>
      <c r="M377" s="412">
        <v>1092.7</v>
      </c>
      <c r="N377" s="412">
        <v>1076.5999999999999</v>
      </c>
      <c r="O377" s="412">
        <v>1145.8</v>
      </c>
      <c r="P377" s="412">
        <v>1215</v>
      </c>
      <c r="Q377" s="13"/>
      <c r="R377" s="13"/>
    </row>
    <row r="378" spans="1:18" s="13" customFormat="1" ht="13">
      <c r="A378" s="432"/>
      <c r="B378" s="409" t="s">
        <v>541</v>
      </c>
      <c r="C378" s="627"/>
      <c r="D378" s="627"/>
      <c r="E378" s="627"/>
      <c r="F378" s="146">
        <v>574.6</v>
      </c>
      <c r="G378" s="146">
        <v>1125.7</v>
      </c>
      <c r="H378" s="146">
        <v>882.6</v>
      </c>
      <c r="I378" s="263">
        <v>1030</v>
      </c>
      <c r="J378" s="263">
        <v>696.9</v>
      </c>
      <c r="K378" s="425">
        <v>315.60000000000002</v>
      </c>
      <c r="L378" s="425">
        <v>222.7</v>
      </c>
      <c r="M378" s="425">
        <v>239.9</v>
      </c>
      <c r="N378" s="425">
        <v>236.3</v>
      </c>
      <c r="O378" s="425">
        <v>250.6</v>
      </c>
      <c r="P378" s="425">
        <v>264.8</v>
      </c>
    </row>
    <row r="379" spans="1:18" s="13" customFormat="1" ht="13">
      <c r="A379" s="432"/>
      <c r="B379" s="409" t="s">
        <v>545</v>
      </c>
      <c r="C379" s="627"/>
      <c r="D379" s="627"/>
      <c r="E379" s="627"/>
      <c r="F379" s="146">
        <v>21.6</v>
      </c>
      <c r="G379" s="146">
        <v>11.8</v>
      </c>
      <c r="H379" s="146">
        <v>40.299999999999997</v>
      </c>
      <c r="I379" s="263">
        <v>93.2</v>
      </c>
      <c r="J379" s="263">
        <v>0</v>
      </c>
      <c r="K379" s="425"/>
      <c r="L379" s="425"/>
      <c r="M379" s="425"/>
      <c r="N379" s="425"/>
      <c r="O379" s="425"/>
      <c r="P379" s="425"/>
    </row>
    <row r="380" spans="1:18" s="13" customFormat="1" ht="13">
      <c r="A380" s="432"/>
      <c r="B380" s="409" t="s">
        <v>621</v>
      </c>
      <c r="C380" s="627"/>
      <c r="D380" s="627"/>
      <c r="E380" s="627"/>
      <c r="F380" s="146">
        <v>203.2</v>
      </c>
      <c r="G380" s="146">
        <v>220.4</v>
      </c>
      <c r="H380" s="146">
        <v>517</v>
      </c>
      <c r="I380" s="263">
        <v>712.5</v>
      </c>
      <c r="J380" s="263">
        <v>621.6</v>
      </c>
      <c r="K380" s="425">
        <v>616.5</v>
      </c>
      <c r="L380" s="425">
        <v>785.3</v>
      </c>
      <c r="M380" s="425">
        <v>852.8</v>
      </c>
      <c r="N380" s="425">
        <v>840.3</v>
      </c>
      <c r="O380" s="425">
        <v>895.2</v>
      </c>
      <c r="P380" s="425">
        <v>950.2</v>
      </c>
    </row>
    <row r="381" spans="1:18" s="13" customFormat="1" ht="13" hidden="1">
      <c r="A381" s="432"/>
      <c r="B381" s="409" t="s">
        <v>549</v>
      </c>
      <c r="C381" s="627"/>
      <c r="D381" s="627"/>
      <c r="E381" s="627"/>
      <c r="F381" s="146">
        <v>20.100000000000001</v>
      </c>
      <c r="G381" s="146">
        <v>72.2</v>
      </c>
      <c r="H381" s="146">
        <v>450.7</v>
      </c>
      <c r="I381" s="263">
        <v>437.3</v>
      </c>
      <c r="J381" s="263">
        <v>427.8</v>
      </c>
      <c r="K381" s="425">
        <v>403.3</v>
      </c>
      <c r="L381" s="425"/>
      <c r="M381" s="425"/>
      <c r="N381" s="425"/>
      <c r="O381" s="425"/>
      <c r="P381" s="425"/>
    </row>
    <row r="382" spans="1:18" s="13" customFormat="1">
      <c r="A382" s="432"/>
      <c r="B382" s="409"/>
      <c r="C382" s="263"/>
      <c r="D382" s="263"/>
      <c r="E382" s="263"/>
      <c r="F382" s="146"/>
      <c r="G382" s="146"/>
      <c r="H382" s="146"/>
      <c r="I382" s="263"/>
      <c r="J382" s="263"/>
      <c r="K382" s="425"/>
      <c r="L382" s="425"/>
      <c r="M382" s="425"/>
      <c r="N382" s="425"/>
      <c r="O382" s="425"/>
      <c r="P382" s="425"/>
    </row>
    <row r="383" spans="1:18" s="643" customFormat="1" ht="13">
      <c r="A383" s="429"/>
      <c r="B383" s="411" t="s">
        <v>622</v>
      </c>
      <c r="C383" s="625"/>
      <c r="D383" s="625"/>
      <c r="E383" s="625"/>
      <c r="F383" s="164">
        <f>SUM(F384:F386)</f>
        <v>707.3</v>
      </c>
      <c r="G383" s="164">
        <f t="shared" ref="G383" si="8">SUM(G384:G386)</f>
        <v>993.8</v>
      </c>
      <c r="H383" s="164">
        <v>576.1</v>
      </c>
      <c r="I383" s="164">
        <v>791.6</v>
      </c>
      <c r="J383" s="164">
        <v>1311.7</v>
      </c>
      <c r="K383" s="412">
        <v>1365</v>
      </c>
      <c r="L383" s="412">
        <v>1638.4</v>
      </c>
      <c r="M383" s="412">
        <v>1568.2</v>
      </c>
      <c r="N383" s="412">
        <v>1611.7</v>
      </c>
      <c r="O383" s="412">
        <v>1673.1</v>
      </c>
      <c r="P383" s="412">
        <v>1773.5</v>
      </c>
      <c r="Q383" s="13"/>
      <c r="R383" s="13"/>
    </row>
    <row r="384" spans="1:18" s="439" customFormat="1" ht="13">
      <c r="A384" s="432"/>
      <c r="B384" s="409" t="s">
        <v>541</v>
      </c>
      <c r="C384" s="627"/>
      <c r="D384" s="627"/>
      <c r="E384" s="627"/>
      <c r="F384" s="146">
        <v>71.3</v>
      </c>
      <c r="G384" s="617">
        <v>195</v>
      </c>
      <c r="H384" s="617">
        <v>48.6</v>
      </c>
      <c r="I384" s="263">
        <v>107.6</v>
      </c>
      <c r="J384" s="263">
        <v>123.2</v>
      </c>
      <c r="K384" s="425">
        <v>89.5</v>
      </c>
      <c r="L384" s="425">
        <v>125.2</v>
      </c>
      <c r="M384" s="425">
        <v>119.6</v>
      </c>
      <c r="N384" s="425">
        <v>122.8</v>
      </c>
      <c r="O384" s="425">
        <v>127.3</v>
      </c>
      <c r="P384" s="425">
        <v>134.5</v>
      </c>
      <c r="Q384" s="13"/>
      <c r="R384" s="13"/>
    </row>
    <row r="385" spans="1:18" s="439" customFormat="1" ht="13">
      <c r="A385" s="432"/>
      <c r="B385" s="409" t="s">
        <v>621</v>
      </c>
      <c r="C385" s="627"/>
      <c r="D385" s="627"/>
      <c r="E385" s="627"/>
      <c r="F385" s="146">
        <v>636</v>
      </c>
      <c r="G385" s="146">
        <v>517</v>
      </c>
      <c r="H385" s="146">
        <v>489.3</v>
      </c>
      <c r="I385" s="263">
        <v>684</v>
      </c>
      <c r="J385" s="263">
        <v>1188.5999999999999</v>
      </c>
      <c r="K385" s="425">
        <v>1275.5</v>
      </c>
      <c r="L385" s="425">
        <v>1513.2</v>
      </c>
      <c r="M385" s="425">
        <v>1448.6</v>
      </c>
      <c r="N385" s="425">
        <v>1488.9</v>
      </c>
      <c r="O385" s="425">
        <v>1545.8</v>
      </c>
      <c r="P385" s="425">
        <v>1639</v>
      </c>
      <c r="Q385" s="13"/>
      <c r="R385" s="13"/>
    </row>
    <row r="386" spans="1:18" s="439" customFormat="1" ht="13" hidden="1">
      <c r="A386" s="432"/>
      <c r="B386" s="409" t="s">
        <v>549</v>
      </c>
      <c r="C386" s="627"/>
      <c r="D386" s="627"/>
      <c r="E386" s="627"/>
      <c r="F386" s="146"/>
      <c r="G386" s="146">
        <v>281.8</v>
      </c>
      <c r="H386" s="146">
        <v>38.200000000000003</v>
      </c>
      <c r="I386" s="263">
        <v>179.6</v>
      </c>
      <c r="J386" s="263">
        <v>133.6</v>
      </c>
      <c r="K386" s="425">
        <v>39.4</v>
      </c>
      <c r="L386" s="425"/>
      <c r="M386" s="425"/>
      <c r="N386" s="425"/>
      <c r="O386" s="425"/>
      <c r="P386" s="425"/>
      <c r="Q386" s="13"/>
      <c r="R386" s="13"/>
    </row>
    <row r="387" spans="1:18" s="13" customFormat="1">
      <c r="A387" s="354"/>
      <c r="B387" s="409"/>
      <c r="C387" s="263"/>
      <c r="D387" s="263"/>
      <c r="E387" s="263"/>
      <c r="F387" s="146"/>
      <c r="G387" s="146"/>
      <c r="H387" s="146"/>
      <c r="I387" s="263"/>
      <c r="J387" s="263"/>
      <c r="K387" s="425"/>
      <c r="L387" s="425"/>
      <c r="M387" s="425"/>
      <c r="N387" s="425"/>
      <c r="O387" s="425"/>
      <c r="P387" s="425"/>
    </row>
    <row r="388" spans="1:18" s="643" customFormat="1" ht="13">
      <c r="A388" s="356"/>
      <c r="B388" s="411" t="s">
        <v>623</v>
      </c>
      <c r="C388" s="625">
        <v>9943.2999999999993</v>
      </c>
      <c r="D388" s="625">
        <v>13175.8</v>
      </c>
      <c r="E388" s="625">
        <v>15454.1</v>
      </c>
      <c r="F388" s="164">
        <f>F301+F324+F339+F352+F371+F377+F383</f>
        <v>13788.900000000001</v>
      </c>
      <c r="G388" s="164">
        <f>G301+G324+G339+G352+G371+G377+G383</f>
        <v>13572.5</v>
      </c>
      <c r="H388" s="164">
        <f>H301+H324+H339+H352+H371+H377+H383</f>
        <v>13319.8</v>
      </c>
      <c r="I388" s="164">
        <v>16134.2</v>
      </c>
      <c r="J388" s="164">
        <v>17852.5</v>
      </c>
      <c r="K388" s="412">
        <v>17989.3</v>
      </c>
      <c r="L388" s="412">
        <v>19607.8</v>
      </c>
      <c r="M388" s="412">
        <v>20390.2</v>
      </c>
      <c r="N388" s="412">
        <v>20367.099999999999</v>
      </c>
      <c r="O388" s="412">
        <v>21126.6</v>
      </c>
      <c r="P388" s="412">
        <v>22386.1</v>
      </c>
      <c r="Q388" s="13"/>
      <c r="R388" s="13"/>
    </row>
    <row r="389" spans="1:18" ht="13">
      <c r="A389" s="173"/>
      <c r="B389" s="334"/>
      <c r="C389" s="34"/>
      <c r="D389" s="34"/>
      <c r="E389" s="34"/>
      <c r="F389" s="81"/>
      <c r="I389" s="34"/>
      <c r="J389" s="34"/>
      <c r="K389" s="34"/>
      <c r="L389" s="22"/>
      <c r="M389" s="8"/>
      <c r="N389" s="8"/>
      <c r="O389" s="8"/>
      <c r="P389" s="8"/>
      <c r="Q389" s="8"/>
      <c r="R389" s="8"/>
    </row>
    <row r="390" spans="1:18" ht="14">
      <c r="A390" s="173"/>
      <c r="B390" s="287" t="s">
        <v>285</v>
      </c>
      <c r="C390" s="34"/>
      <c r="D390" s="34"/>
      <c r="E390" s="34"/>
      <c r="F390" s="81"/>
      <c r="I390" s="34"/>
      <c r="J390" s="34"/>
      <c r="K390" s="34"/>
      <c r="L390" s="22"/>
      <c r="M390" s="8"/>
      <c r="N390" s="8"/>
      <c r="O390" s="8"/>
      <c r="P390" s="8"/>
      <c r="Q390" s="8"/>
      <c r="R390" s="8"/>
    </row>
    <row r="391" spans="1:18">
      <c r="A391" s="173"/>
      <c r="B391" s="594" t="s">
        <v>624</v>
      </c>
      <c r="C391" s="34"/>
      <c r="D391" s="34"/>
      <c r="E391" s="34"/>
      <c r="F391" s="81"/>
      <c r="I391" s="34"/>
      <c r="J391" s="34"/>
      <c r="K391" s="34"/>
      <c r="L391" s="22"/>
      <c r="M391" s="8"/>
      <c r="N391" s="8"/>
      <c r="O391" s="8"/>
      <c r="P391" s="8"/>
      <c r="Q391" s="8"/>
      <c r="R391" s="8"/>
    </row>
    <row r="392" spans="1:18">
      <c r="A392" s="173"/>
      <c r="B392" s="594" t="s">
        <v>564</v>
      </c>
      <c r="C392" s="34"/>
      <c r="D392" s="34"/>
      <c r="E392" s="34"/>
      <c r="F392" s="81"/>
      <c r="I392" s="34"/>
      <c r="J392" s="34"/>
      <c r="K392" s="34"/>
      <c r="L392" s="22"/>
      <c r="M392" s="8"/>
      <c r="N392" s="8"/>
      <c r="O392" s="8"/>
      <c r="P392" s="8"/>
      <c r="Q392" s="8"/>
      <c r="R392" s="8"/>
    </row>
    <row r="393" spans="1:18">
      <c r="A393" s="173"/>
      <c r="B393" s="594"/>
      <c r="C393" s="34"/>
      <c r="D393" s="34"/>
      <c r="E393" s="34"/>
      <c r="F393" s="81"/>
      <c r="I393" s="34"/>
      <c r="J393" s="34"/>
      <c r="K393" s="34"/>
      <c r="M393" s="34"/>
      <c r="N393" s="34"/>
      <c r="O393" s="34"/>
      <c r="P393" s="34"/>
      <c r="Q393" s="34"/>
      <c r="R393" s="34"/>
    </row>
    <row r="394" spans="1:18" ht="20">
      <c r="A394" s="173"/>
      <c r="B394" s="369" t="s">
        <v>290</v>
      </c>
      <c r="C394" s="34"/>
      <c r="D394" s="34"/>
      <c r="E394" s="34"/>
      <c r="F394" s="81"/>
      <c r="I394" s="34"/>
      <c r="J394" s="34"/>
      <c r="K394" s="34"/>
      <c r="M394" s="34"/>
      <c r="N394" s="34"/>
      <c r="O394" s="34"/>
      <c r="P394" s="34"/>
      <c r="Q394" s="34"/>
      <c r="R394" s="34"/>
    </row>
    <row r="395" spans="1:18" s="13" customFormat="1" ht="15.5">
      <c r="A395" s="354"/>
      <c r="B395" s="623" t="s">
        <v>585</v>
      </c>
      <c r="C395" s="453">
        <v>2012</v>
      </c>
      <c r="D395" s="453">
        <v>2013</v>
      </c>
      <c r="E395" s="453">
        <v>2014</v>
      </c>
      <c r="F395" s="453">
        <v>2015</v>
      </c>
      <c r="G395" s="453">
        <v>2016</v>
      </c>
      <c r="H395" s="453">
        <v>2017</v>
      </c>
      <c r="I395" s="453">
        <v>2018</v>
      </c>
      <c r="J395" s="453">
        <v>2019</v>
      </c>
      <c r="K395" s="453">
        <v>2020</v>
      </c>
      <c r="L395" s="35">
        <v>2021</v>
      </c>
      <c r="M395" s="453">
        <v>2022</v>
      </c>
      <c r="N395" s="453">
        <v>2023</v>
      </c>
      <c r="O395" s="453">
        <v>2024</v>
      </c>
      <c r="P395" s="453"/>
      <c r="Q395" s="453"/>
      <c r="R395" s="453"/>
    </row>
    <row r="396" spans="1:18" s="13" customFormat="1" ht="13.5" customHeight="1">
      <c r="A396" s="354"/>
      <c r="B396" s="623" t="s">
        <v>468</v>
      </c>
      <c r="C396" s="454" t="s">
        <v>249</v>
      </c>
      <c r="D396" s="454" t="s">
        <v>249</v>
      </c>
      <c r="E396" s="454" t="s">
        <v>249</v>
      </c>
      <c r="F396" s="454" t="s">
        <v>249</v>
      </c>
      <c r="G396" s="454" t="s">
        <v>249</v>
      </c>
      <c r="H396" s="454" t="s">
        <v>249</v>
      </c>
      <c r="I396" s="454" t="s">
        <v>249</v>
      </c>
      <c r="J396" s="454" t="s">
        <v>251</v>
      </c>
      <c r="K396" s="454" t="s">
        <v>251</v>
      </c>
      <c r="L396" s="37" t="s">
        <v>251</v>
      </c>
      <c r="M396" s="454" t="s">
        <v>251</v>
      </c>
      <c r="N396" s="454" t="s">
        <v>251</v>
      </c>
      <c r="O396" s="454" t="s">
        <v>251</v>
      </c>
      <c r="P396" s="454"/>
      <c r="Q396" s="454"/>
      <c r="R396" s="454"/>
    </row>
    <row r="397" spans="1:18" s="13" customFormat="1" ht="14.25" customHeight="1">
      <c r="A397" s="354"/>
      <c r="B397" s="424" t="s">
        <v>470</v>
      </c>
      <c r="C397" s="141" t="s">
        <v>306</v>
      </c>
      <c r="D397" s="141" t="s">
        <v>306</v>
      </c>
      <c r="E397" s="141" t="s">
        <v>306</v>
      </c>
      <c r="F397" s="454" t="s">
        <v>188</v>
      </c>
      <c r="G397" s="454" t="s">
        <v>188</v>
      </c>
      <c r="H397" s="454" t="s">
        <v>178</v>
      </c>
      <c r="I397" s="141" t="s">
        <v>170</v>
      </c>
      <c r="J397" s="141" t="s">
        <v>170</v>
      </c>
      <c r="K397" s="141" t="s">
        <v>170</v>
      </c>
      <c r="L397" s="38" t="s">
        <v>170</v>
      </c>
      <c r="M397" s="141" t="s">
        <v>170</v>
      </c>
      <c r="N397" s="141" t="s">
        <v>170</v>
      </c>
      <c r="O397" s="141" t="s">
        <v>170</v>
      </c>
      <c r="P397" s="141"/>
      <c r="Q397" s="141"/>
      <c r="R397" s="141"/>
    </row>
    <row r="398" spans="1:18" s="13" customFormat="1">
      <c r="A398" s="354"/>
      <c r="B398" s="354"/>
      <c r="C398" s="188"/>
      <c r="D398" s="188"/>
      <c r="E398" s="188"/>
      <c r="F398" s="454"/>
      <c r="G398" s="188"/>
      <c r="H398" s="188"/>
      <c r="I398" s="188"/>
      <c r="J398" s="188"/>
      <c r="K398" s="188"/>
      <c r="L398" s="34"/>
      <c r="M398" s="188"/>
      <c r="N398" s="188"/>
      <c r="O398" s="188"/>
      <c r="P398" s="188"/>
      <c r="Q398" s="188"/>
      <c r="R398" s="188"/>
    </row>
    <row r="399" spans="1:18" s="643" customFormat="1" ht="13">
      <c r="A399" s="429"/>
      <c r="B399" s="411" t="s">
        <v>586</v>
      </c>
      <c r="C399" s="625">
        <f>6643.9</f>
        <v>6643.9</v>
      </c>
      <c r="D399" s="625">
        <f>8778.2</f>
        <v>8778.2000000000007</v>
      </c>
      <c r="E399" s="625">
        <f>9947.9</f>
        <v>9947.9</v>
      </c>
      <c r="F399" s="164">
        <f>F400+F405+F406+F419+F407+F408+F418+F420</f>
        <v>6337.6</v>
      </c>
      <c r="G399" s="164">
        <f>G400+G405+G406+G419+G407+G408+G418+G420</f>
        <v>5390.3</v>
      </c>
      <c r="H399" s="164">
        <v>5728.3</v>
      </c>
      <c r="I399" s="164">
        <v>6746.2</v>
      </c>
      <c r="J399" s="164">
        <v>8231.6</v>
      </c>
      <c r="K399" s="164">
        <v>7943.5</v>
      </c>
      <c r="L399" s="43">
        <v>7744.4</v>
      </c>
      <c r="M399" s="164">
        <v>7490.7</v>
      </c>
      <c r="N399" s="164">
        <v>7852.6</v>
      </c>
      <c r="O399" s="164">
        <v>8159</v>
      </c>
      <c r="P399" s="164"/>
      <c r="Q399" s="164"/>
      <c r="R399" s="164"/>
    </row>
    <row r="400" spans="1:18" s="439" customFormat="1" ht="13">
      <c r="A400" s="432"/>
      <c r="B400" s="409" t="s">
        <v>587</v>
      </c>
      <c r="C400" s="263">
        <v>1396.8</v>
      </c>
      <c r="D400" s="263">
        <v>1448</v>
      </c>
      <c r="E400" s="263">
        <v>2025.5</v>
      </c>
      <c r="F400" s="146">
        <v>2133.8000000000002</v>
      </c>
      <c r="G400" s="263">
        <v>2394.5</v>
      </c>
      <c r="H400" s="263">
        <v>2286.1999999999998</v>
      </c>
      <c r="I400" s="263">
        <v>2817</v>
      </c>
      <c r="J400" s="263">
        <v>2662.3</v>
      </c>
      <c r="K400" s="263">
        <v>2414.6</v>
      </c>
      <c r="L400" s="81">
        <v>2505.3000000000002</v>
      </c>
      <c r="M400" s="263">
        <v>2366.5</v>
      </c>
      <c r="N400" s="263">
        <v>2460.1999999999998</v>
      </c>
      <c r="O400" s="263">
        <v>2554</v>
      </c>
      <c r="P400" s="263"/>
      <c r="Q400" s="263"/>
      <c r="R400" s="263"/>
    </row>
    <row r="401" spans="1:18" s="439" customFormat="1" ht="13" hidden="1">
      <c r="A401" s="432">
        <v>211</v>
      </c>
      <c r="B401" s="416" t="s">
        <v>588</v>
      </c>
      <c r="C401" s="263">
        <v>1184.5999999999999</v>
      </c>
      <c r="D401" s="263">
        <v>1294</v>
      </c>
      <c r="E401" s="263">
        <v>1604.9</v>
      </c>
      <c r="F401" s="146"/>
      <c r="G401" s="146"/>
      <c r="H401" s="146"/>
      <c r="I401" s="263">
        <v>2129.5</v>
      </c>
      <c r="J401" s="263">
        <v>2227.6999999999998</v>
      </c>
      <c r="K401" s="263">
        <v>1574.8</v>
      </c>
      <c r="L401" s="81">
        <v>1636.8</v>
      </c>
      <c r="M401" s="263">
        <v>1553</v>
      </c>
      <c r="N401" s="263">
        <v>1616.9</v>
      </c>
      <c r="O401" s="263">
        <v>1680.9</v>
      </c>
      <c r="P401" s="263"/>
      <c r="Q401" s="263"/>
      <c r="R401" s="263"/>
    </row>
    <row r="402" spans="1:18" s="439" customFormat="1" ht="13" hidden="1">
      <c r="A402" s="432"/>
      <c r="B402" s="416" t="s">
        <v>589</v>
      </c>
      <c r="C402" s="262" t="s">
        <v>320</v>
      </c>
      <c r="D402" s="262" t="s">
        <v>320</v>
      </c>
      <c r="E402" s="262" t="s">
        <v>320</v>
      </c>
      <c r="F402" s="146"/>
      <c r="G402" s="146"/>
      <c r="H402" s="146"/>
      <c r="I402" s="263">
        <v>2057.9</v>
      </c>
      <c r="J402" s="263">
        <v>2188</v>
      </c>
      <c r="K402" s="263">
        <v>1477.8</v>
      </c>
      <c r="L402" s="81">
        <v>1536.5</v>
      </c>
      <c r="M402" s="263">
        <v>1459</v>
      </c>
      <c r="N402" s="263">
        <v>1519.5</v>
      </c>
      <c r="O402" s="263">
        <v>1580</v>
      </c>
      <c r="P402" s="263"/>
      <c r="Q402" s="263"/>
      <c r="R402" s="263"/>
    </row>
    <row r="403" spans="1:18" s="439" customFormat="1" ht="13" hidden="1">
      <c r="A403" s="432"/>
      <c r="B403" s="416" t="s">
        <v>590</v>
      </c>
      <c r="C403" s="262" t="s">
        <v>320</v>
      </c>
      <c r="D403" s="262" t="s">
        <v>320</v>
      </c>
      <c r="E403" s="262" t="s">
        <v>320</v>
      </c>
      <c r="F403" s="146"/>
      <c r="G403" s="146"/>
      <c r="H403" s="146"/>
      <c r="I403" s="263">
        <v>71.599999999999994</v>
      </c>
      <c r="J403" s="263">
        <v>39.700000000000003</v>
      </c>
      <c r="K403" s="263">
        <v>97</v>
      </c>
      <c r="L403" s="81">
        <v>100.4</v>
      </c>
      <c r="M403" s="263">
        <v>94</v>
      </c>
      <c r="N403" s="263">
        <v>97.4</v>
      </c>
      <c r="O403" s="263">
        <v>100.9</v>
      </c>
      <c r="P403" s="263"/>
      <c r="Q403" s="263"/>
      <c r="R403" s="263"/>
    </row>
    <row r="404" spans="1:18" s="439" customFormat="1" ht="13" hidden="1">
      <c r="A404" s="432">
        <v>212</v>
      </c>
      <c r="B404" s="416" t="s">
        <v>591</v>
      </c>
      <c r="C404" s="263">
        <v>212.3</v>
      </c>
      <c r="D404" s="263">
        <v>154</v>
      </c>
      <c r="E404" s="263">
        <v>420.6</v>
      </c>
      <c r="F404" s="146"/>
      <c r="G404" s="146"/>
      <c r="H404" s="146"/>
      <c r="I404" s="263">
        <v>687.5</v>
      </c>
      <c r="J404" s="263">
        <v>434.6</v>
      </c>
      <c r="K404" s="263">
        <v>839.7</v>
      </c>
      <c r="L404" s="81">
        <v>868.5</v>
      </c>
      <c r="M404" s="263">
        <v>813.5</v>
      </c>
      <c r="N404" s="263">
        <v>843.2</v>
      </c>
      <c r="O404" s="263">
        <v>873.2</v>
      </c>
      <c r="P404" s="263"/>
      <c r="Q404" s="263"/>
      <c r="R404" s="263"/>
    </row>
    <row r="405" spans="1:18" s="13" customFormat="1">
      <c r="A405" s="432"/>
      <c r="B405" s="409" t="s">
        <v>592</v>
      </c>
      <c r="C405" s="263">
        <v>1945</v>
      </c>
      <c r="D405" s="263">
        <v>2509.8000000000002</v>
      </c>
      <c r="E405" s="263">
        <v>1991.3</v>
      </c>
      <c r="F405" s="146">
        <v>2174</v>
      </c>
      <c r="G405" s="263">
        <v>1746.2</v>
      </c>
      <c r="H405" s="263">
        <v>2306.6</v>
      </c>
      <c r="I405" s="263">
        <v>2594.3000000000002</v>
      </c>
      <c r="J405" s="263">
        <v>3635.3</v>
      </c>
      <c r="K405" s="263">
        <v>3251.2</v>
      </c>
      <c r="L405" s="81">
        <v>3103.1</v>
      </c>
      <c r="M405" s="263">
        <v>2996.8</v>
      </c>
      <c r="N405" s="263">
        <v>3159.2</v>
      </c>
      <c r="O405" s="263">
        <v>3250.3</v>
      </c>
      <c r="P405" s="263"/>
      <c r="Q405" s="263"/>
      <c r="R405" s="263"/>
    </row>
    <row r="406" spans="1:18" s="13" customFormat="1">
      <c r="A406" s="432"/>
      <c r="B406" s="409" t="s">
        <v>593</v>
      </c>
      <c r="C406" s="263">
        <v>1366.5</v>
      </c>
      <c r="D406" s="263">
        <v>710</v>
      </c>
      <c r="E406" s="263">
        <v>1609.4</v>
      </c>
      <c r="F406" s="146">
        <v>893</v>
      </c>
      <c r="G406" s="263">
        <v>610.70000000000005</v>
      </c>
      <c r="H406" s="263">
        <v>613.20000000000005</v>
      </c>
      <c r="I406" s="263">
        <v>779.2</v>
      </c>
      <c r="J406" s="263">
        <v>849.9</v>
      </c>
      <c r="K406" s="263">
        <v>776.9</v>
      </c>
      <c r="L406" s="81">
        <v>777.4</v>
      </c>
      <c r="M406" s="263">
        <v>779.6</v>
      </c>
      <c r="N406" s="263">
        <v>821.8</v>
      </c>
      <c r="O406" s="263">
        <v>870.8</v>
      </c>
      <c r="P406" s="263"/>
      <c r="Q406" s="263"/>
      <c r="R406" s="263"/>
    </row>
    <row r="407" spans="1:18" s="439" customFormat="1" ht="13">
      <c r="A407" s="432"/>
      <c r="B407" s="409" t="s">
        <v>594</v>
      </c>
      <c r="C407" s="263">
        <v>59</v>
      </c>
      <c r="D407" s="263">
        <v>855.3</v>
      </c>
      <c r="E407" s="263">
        <v>136.69999999999999</v>
      </c>
      <c r="F407" s="146">
        <v>121</v>
      </c>
      <c r="G407" s="263">
        <v>84.1</v>
      </c>
      <c r="H407" s="263">
        <v>79.8</v>
      </c>
      <c r="I407" s="263">
        <v>72.7</v>
      </c>
      <c r="J407" s="263">
        <v>88.5</v>
      </c>
      <c r="K407" s="263">
        <v>111.2</v>
      </c>
      <c r="L407" s="81">
        <v>111.2</v>
      </c>
      <c r="M407" s="263">
        <v>111.2</v>
      </c>
      <c r="N407" s="263">
        <v>111.2</v>
      </c>
      <c r="O407" s="263">
        <v>111.2</v>
      </c>
      <c r="P407" s="263"/>
      <c r="Q407" s="263"/>
      <c r="R407" s="263"/>
    </row>
    <row r="408" spans="1:18" s="13" customFormat="1">
      <c r="A408" s="432"/>
      <c r="B408" s="409" t="s">
        <v>595</v>
      </c>
      <c r="C408" s="263">
        <v>1423.7</v>
      </c>
      <c r="D408" s="263">
        <v>1722.1</v>
      </c>
      <c r="E408" s="263">
        <v>3251.8</v>
      </c>
      <c r="F408" s="146">
        <v>1015.8</v>
      </c>
      <c r="G408" s="263">
        <v>554.79999999999995</v>
      </c>
      <c r="H408" s="263">
        <v>442.5</v>
      </c>
      <c r="I408" s="263">
        <v>482.1</v>
      </c>
      <c r="J408" s="263">
        <v>945</v>
      </c>
      <c r="K408" s="263">
        <v>1180.7</v>
      </c>
      <c r="L408" s="81">
        <v>1031.3</v>
      </c>
      <c r="M408" s="263">
        <v>1034.2</v>
      </c>
      <c r="N408" s="263">
        <v>1090.3</v>
      </c>
      <c r="O408" s="263">
        <v>1155.3</v>
      </c>
      <c r="P408" s="263"/>
      <c r="Q408" s="263"/>
      <c r="R408" s="263"/>
    </row>
    <row r="409" spans="1:18" s="13" customFormat="1" ht="13" hidden="1">
      <c r="A409" s="432"/>
      <c r="B409" s="416" t="s">
        <v>596</v>
      </c>
      <c r="C409" s="263"/>
      <c r="D409" s="263"/>
      <c r="E409" s="263"/>
      <c r="F409" s="456"/>
      <c r="G409" s="456"/>
      <c r="H409" s="456"/>
      <c r="I409" s="263">
        <v>0</v>
      </c>
      <c r="J409" s="263">
        <v>1.6</v>
      </c>
      <c r="K409" s="263">
        <v>0</v>
      </c>
      <c r="L409" s="81">
        <v>0</v>
      </c>
      <c r="M409" s="263">
        <v>0</v>
      </c>
      <c r="N409" s="263">
        <v>0</v>
      </c>
      <c r="O409" s="263">
        <v>0</v>
      </c>
      <c r="P409" s="263"/>
      <c r="Q409" s="263"/>
      <c r="R409" s="263"/>
    </row>
    <row r="410" spans="1:18" s="13" customFormat="1" ht="13" hidden="1">
      <c r="A410" s="432"/>
      <c r="B410" s="416" t="s">
        <v>597</v>
      </c>
      <c r="C410" s="263"/>
      <c r="D410" s="263"/>
      <c r="E410" s="263"/>
      <c r="F410" s="456"/>
      <c r="G410" s="456"/>
      <c r="H410" s="456"/>
      <c r="I410" s="263">
        <v>0</v>
      </c>
      <c r="J410" s="263">
        <v>7.7</v>
      </c>
      <c r="K410" s="263">
        <v>0.2</v>
      </c>
      <c r="L410" s="81">
        <v>0.2</v>
      </c>
      <c r="M410" s="263">
        <v>0.2</v>
      </c>
      <c r="N410" s="263">
        <v>0.2</v>
      </c>
      <c r="O410" s="263">
        <v>0.2</v>
      </c>
      <c r="P410" s="263"/>
      <c r="Q410" s="263"/>
      <c r="R410" s="263"/>
    </row>
    <row r="411" spans="1:18" s="13" customFormat="1" ht="13" hidden="1">
      <c r="A411" s="432"/>
      <c r="B411" s="416" t="s">
        <v>615</v>
      </c>
      <c r="C411" s="263"/>
      <c r="D411" s="263"/>
      <c r="E411" s="263"/>
      <c r="F411" s="456"/>
      <c r="G411" s="262"/>
      <c r="H411" s="262"/>
      <c r="I411" s="263">
        <v>0</v>
      </c>
      <c r="J411" s="263">
        <v>0.5</v>
      </c>
      <c r="K411" s="263">
        <v>10</v>
      </c>
      <c r="L411" s="81">
        <v>10</v>
      </c>
      <c r="M411" s="263">
        <v>10</v>
      </c>
      <c r="N411" s="263">
        <v>10.5</v>
      </c>
      <c r="O411" s="263">
        <v>11.2</v>
      </c>
      <c r="P411" s="263"/>
      <c r="Q411" s="263"/>
      <c r="R411" s="263"/>
    </row>
    <row r="412" spans="1:18" s="13" customFormat="1" ht="13" hidden="1">
      <c r="A412" s="432"/>
      <c r="B412" s="416" t="s">
        <v>599</v>
      </c>
      <c r="C412" s="263"/>
      <c r="D412" s="263"/>
      <c r="E412" s="263"/>
      <c r="F412" s="456"/>
      <c r="G412" s="262"/>
      <c r="H412" s="262"/>
      <c r="I412" s="263">
        <v>0</v>
      </c>
      <c r="J412" s="263">
        <v>18</v>
      </c>
      <c r="K412" s="263">
        <v>15</v>
      </c>
      <c r="L412" s="81">
        <v>15.1</v>
      </c>
      <c r="M412" s="263">
        <v>15.1</v>
      </c>
      <c r="N412" s="263">
        <v>15.9</v>
      </c>
      <c r="O412" s="263">
        <v>16.899999999999999</v>
      </c>
      <c r="P412" s="263"/>
      <c r="Q412" s="263"/>
      <c r="R412" s="263"/>
    </row>
    <row r="413" spans="1:18" s="13" customFormat="1" ht="13" hidden="1">
      <c r="A413" s="432"/>
      <c r="B413" s="416" t="s">
        <v>600</v>
      </c>
      <c r="C413" s="263"/>
      <c r="D413" s="263"/>
      <c r="E413" s="263"/>
      <c r="F413" s="146"/>
      <c r="G413" s="263"/>
      <c r="H413" s="263"/>
      <c r="I413" s="263">
        <v>446.7</v>
      </c>
      <c r="J413" s="263">
        <v>856.4</v>
      </c>
      <c r="K413" s="263">
        <v>1099.2</v>
      </c>
      <c r="L413" s="81">
        <v>949.8</v>
      </c>
      <c r="M413" s="263">
        <v>952.5</v>
      </c>
      <c r="N413" s="263">
        <v>1004.1</v>
      </c>
      <c r="O413" s="263">
        <v>1064</v>
      </c>
      <c r="P413" s="263"/>
      <c r="Q413" s="263"/>
      <c r="R413" s="263"/>
    </row>
    <row r="414" spans="1:18" s="13" customFormat="1" ht="13" hidden="1">
      <c r="A414" s="432"/>
      <c r="B414" s="416" t="s">
        <v>601</v>
      </c>
      <c r="C414" s="263"/>
      <c r="D414" s="263"/>
      <c r="E414" s="263"/>
      <c r="F414" s="146"/>
      <c r="G414" s="456"/>
      <c r="H414" s="456"/>
      <c r="I414" s="263">
        <v>17.7</v>
      </c>
      <c r="J414" s="263">
        <v>22.2</v>
      </c>
      <c r="K414" s="263">
        <v>7.4</v>
      </c>
      <c r="L414" s="81">
        <v>7.4</v>
      </c>
      <c r="M414" s="263">
        <v>7.4</v>
      </c>
      <c r="N414" s="263">
        <v>7.9</v>
      </c>
      <c r="O414" s="263">
        <v>8.3000000000000007</v>
      </c>
      <c r="P414" s="263"/>
      <c r="Q414" s="263"/>
      <c r="R414" s="263"/>
    </row>
    <row r="415" spans="1:18" s="13" customFormat="1" ht="13" hidden="1">
      <c r="A415" s="432"/>
      <c r="B415" s="416" t="s">
        <v>602</v>
      </c>
      <c r="C415" s="263"/>
      <c r="D415" s="263"/>
      <c r="E415" s="263"/>
      <c r="F415" s="146"/>
      <c r="G415" s="456"/>
      <c r="H415" s="456"/>
      <c r="I415" s="263">
        <v>11.4</v>
      </c>
      <c r="J415" s="263">
        <v>13.5</v>
      </c>
      <c r="K415" s="263">
        <v>15.3</v>
      </c>
      <c r="L415" s="81">
        <v>15.3</v>
      </c>
      <c r="M415" s="263">
        <v>15.4</v>
      </c>
      <c r="N415" s="263">
        <v>16.2</v>
      </c>
      <c r="O415" s="263">
        <v>17.2</v>
      </c>
      <c r="P415" s="263"/>
      <c r="Q415" s="263"/>
      <c r="R415" s="263"/>
    </row>
    <row r="416" spans="1:18" s="13" customFormat="1" ht="13" hidden="1">
      <c r="A416" s="432"/>
      <c r="B416" s="416" t="s">
        <v>603</v>
      </c>
      <c r="C416" s="263"/>
      <c r="D416" s="263"/>
      <c r="E416" s="263"/>
      <c r="F416" s="456"/>
      <c r="G416" s="456"/>
      <c r="H416" s="456"/>
      <c r="I416" s="263">
        <v>1.6</v>
      </c>
      <c r="J416" s="263">
        <v>23.6</v>
      </c>
      <c r="K416" s="263">
        <v>27.1</v>
      </c>
      <c r="L416" s="81">
        <v>27.1</v>
      </c>
      <c r="M416" s="263">
        <v>27.2</v>
      </c>
      <c r="N416" s="263">
        <v>28.6</v>
      </c>
      <c r="O416" s="263">
        <v>30.3</v>
      </c>
      <c r="P416" s="263"/>
      <c r="Q416" s="263"/>
      <c r="R416" s="263"/>
    </row>
    <row r="417" spans="1:18" s="13" customFormat="1" ht="13" hidden="1">
      <c r="A417" s="432"/>
      <c r="B417" s="416" t="s">
        <v>604</v>
      </c>
      <c r="C417" s="263"/>
      <c r="D417" s="263"/>
      <c r="E417" s="263"/>
      <c r="F417" s="146"/>
      <c r="G417" s="456"/>
      <c r="H417" s="456"/>
      <c r="I417" s="263">
        <v>4.7</v>
      </c>
      <c r="J417" s="263">
        <v>1.6</v>
      </c>
      <c r="K417" s="263">
        <v>6.4</v>
      </c>
      <c r="L417" s="81">
        <v>6.4</v>
      </c>
      <c r="M417" s="263">
        <v>6.5</v>
      </c>
      <c r="N417" s="263">
        <v>6.8</v>
      </c>
      <c r="O417" s="263">
        <v>7.2</v>
      </c>
      <c r="P417" s="263"/>
      <c r="Q417" s="263"/>
      <c r="R417" s="263"/>
    </row>
    <row r="418" spans="1:18" s="13" customFormat="1">
      <c r="A418" s="432"/>
      <c r="B418" s="409" t="s">
        <v>605</v>
      </c>
      <c r="C418" s="263">
        <v>0.5</v>
      </c>
      <c r="D418" s="262"/>
      <c r="E418" s="262"/>
      <c r="F418" s="456"/>
      <c r="G418" s="456"/>
      <c r="H418" s="456"/>
      <c r="I418" s="262"/>
      <c r="J418" s="262"/>
      <c r="K418" s="262"/>
      <c r="L418" s="83"/>
      <c r="M418" s="262"/>
      <c r="N418" s="262"/>
      <c r="O418" s="262"/>
      <c r="P418" s="262"/>
      <c r="Q418" s="262"/>
      <c r="R418" s="262"/>
    </row>
    <row r="419" spans="1:18" s="13" customFormat="1">
      <c r="A419" s="432"/>
      <c r="B419" s="409" t="s">
        <v>606</v>
      </c>
      <c r="C419" s="262"/>
      <c r="D419" s="262"/>
      <c r="E419" s="262"/>
      <c r="F419" s="146"/>
      <c r="G419" s="456"/>
      <c r="H419" s="456"/>
      <c r="I419" s="263">
        <v>0.9</v>
      </c>
      <c r="J419" s="263">
        <v>50.6</v>
      </c>
      <c r="K419" s="263">
        <v>208.5</v>
      </c>
      <c r="L419" s="81">
        <v>215.6</v>
      </c>
      <c r="M419" s="263">
        <v>201.9</v>
      </c>
      <c r="N419" s="263">
        <v>209.3</v>
      </c>
      <c r="O419" s="263">
        <v>216.8</v>
      </c>
      <c r="P419" s="263"/>
      <c r="Q419" s="263"/>
      <c r="R419" s="263"/>
    </row>
    <row r="420" spans="1:18" s="13" customFormat="1">
      <c r="A420" s="432"/>
      <c r="B420" s="409" t="s">
        <v>607</v>
      </c>
      <c r="C420" s="262"/>
      <c r="D420" s="263">
        <v>1011.8</v>
      </c>
      <c r="E420" s="262"/>
      <c r="F420" s="146"/>
      <c r="G420" s="456"/>
      <c r="H420" s="456"/>
      <c r="I420" s="263">
        <v>0</v>
      </c>
      <c r="J420" s="263">
        <v>0</v>
      </c>
      <c r="K420" s="263">
        <v>0.5</v>
      </c>
      <c r="L420" s="81">
        <v>0.5</v>
      </c>
      <c r="M420" s="263">
        <v>0.5</v>
      </c>
      <c r="N420" s="263">
        <v>0.6</v>
      </c>
      <c r="O420" s="263">
        <v>0.6</v>
      </c>
      <c r="P420" s="263"/>
      <c r="Q420" s="263"/>
      <c r="R420" s="263"/>
    </row>
    <row r="421" spans="1:18" s="13" customFormat="1">
      <c r="A421" s="432"/>
      <c r="B421" s="409"/>
      <c r="C421" s="263"/>
      <c r="D421" s="263"/>
      <c r="E421" s="263"/>
      <c r="F421" s="146"/>
      <c r="G421" s="146"/>
      <c r="H421" s="146"/>
      <c r="I421" s="263"/>
      <c r="J421" s="263"/>
      <c r="K421" s="263"/>
      <c r="L421" s="81"/>
      <c r="M421" s="263"/>
      <c r="N421" s="263"/>
      <c r="O421" s="263"/>
      <c r="P421" s="263"/>
      <c r="Q421" s="263"/>
      <c r="R421" s="263"/>
    </row>
    <row r="422" spans="1:18" s="643" customFormat="1" ht="13">
      <c r="A422" s="429"/>
      <c r="B422" s="411" t="s">
        <v>608</v>
      </c>
      <c r="C422" s="625">
        <v>1753.1</v>
      </c>
      <c r="D422" s="625">
        <v>2794.3</v>
      </c>
      <c r="E422" s="625">
        <v>3686.3</v>
      </c>
      <c r="F422" s="164">
        <f>SUM(F423:F435)</f>
        <v>3949.8</v>
      </c>
      <c r="G422" s="164">
        <f>SUM(G423:G435)</f>
        <v>3658.4</v>
      </c>
      <c r="H422" s="164">
        <v>3178.5</v>
      </c>
      <c r="I422" s="164">
        <v>3560.9</v>
      </c>
      <c r="J422" s="164">
        <v>2919.3</v>
      </c>
      <c r="K422" s="164">
        <v>3940.3</v>
      </c>
      <c r="L422" s="43">
        <v>3899.4</v>
      </c>
      <c r="M422" s="164">
        <v>3794.9</v>
      </c>
      <c r="N422" s="164">
        <v>3971.9</v>
      </c>
      <c r="O422" s="164">
        <v>4167.8</v>
      </c>
      <c r="P422" s="164"/>
      <c r="Q422" s="164"/>
      <c r="R422" s="164"/>
    </row>
    <row r="423" spans="1:18" s="13" customFormat="1">
      <c r="A423" s="432"/>
      <c r="B423" s="409" t="s">
        <v>587</v>
      </c>
      <c r="C423" s="263">
        <v>1037.5</v>
      </c>
      <c r="D423" s="263">
        <v>1006.3</v>
      </c>
      <c r="E423" s="263">
        <v>1301</v>
      </c>
      <c r="F423" s="146">
        <v>1457.8</v>
      </c>
      <c r="G423" s="146">
        <v>1641.7</v>
      </c>
      <c r="H423" s="146">
        <v>1686.4</v>
      </c>
      <c r="I423" s="263">
        <v>1823</v>
      </c>
      <c r="J423" s="263">
        <v>1974.1</v>
      </c>
      <c r="K423" s="263">
        <v>1686.3</v>
      </c>
      <c r="L423" s="81">
        <v>1744.1</v>
      </c>
      <c r="M423" s="263">
        <v>1633.6</v>
      </c>
      <c r="N423" s="263">
        <v>1693.4</v>
      </c>
      <c r="O423" s="263">
        <v>1753.4</v>
      </c>
      <c r="P423" s="263"/>
      <c r="Q423" s="263"/>
      <c r="R423" s="263"/>
    </row>
    <row r="424" spans="1:18" s="13" customFormat="1" ht="13" hidden="1">
      <c r="A424" s="432">
        <v>211</v>
      </c>
      <c r="B424" s="416" t="s">
        <v>588</v>
      </c>
      <c r="C424" s="263">
        <v>1035.7</v>
      </c>
      <c r="D424" s="263">
        <v>1004.2</v>
      </c>
      <c r="E424" s="263">
        <v>1297.3</v>
      </c>
      <c r="F424" s="146"/>
      <c r="G424" s="456"/>
      <c r="H424" s="456"/>
      <c r="I424" s="262">
        <v>1823</v>
      </c>
      <c r="J424" s="262">
        <v>1974.1</v>
      </c>
      <c r="K424" s="262">
        <v>1686.3</v>
      </c>
      <c r="L424" s="83">
        <v>1744.1</v>
      </c>
      <c r="M424" s="262">
        <v>1633.6</v>
      </c>
      <c r="N424" s="262">
        <v>1693.4</v>
      </c>
      <c r="O424" s="262">
        <v>1753.4</v>
      </c>
      <c r="P424" s="262"/>
      <c r="Q424" s="262"/>
      <c r="R424" s="262"/>
    </row>
    <row r="425" spans="1:18" s="13" customFormat="1" ht="13" hidden="1">
      <c r="A425" s="432"/>
      <c r="B425" s="416" t="s">
        <v>589</v>
      </c>
      <c r="C425" s="263"/>
      <c r="D425" s="263"/>
      <c r="E425" s="263"/>
      <c r="F425" s="146"/>
      <c r="G425" s="146"/>
      <c r="H425" s="146"/>
      <c r="I425" s="263">
        <v>1782.7</v>
      </c>
      <c r="J425" s="263">
        <v>1935</v>
      </c>
      <c r="K425" s="263">
        <v>1640.8</v>
      </c>
      <c r="L425" s="81">
        <v>1697</v>
      </c>
      <c r="M425" s="263">
        <v>1589.5</v>
      </c>
      <c r="N425" s="263">
        <v>1647.6</v>
      </c>
      <c r="O425" s="263">
        <v>1706.1</v>
      </c>
      <c r="P425" s="263"/>
      <c r="Q425" s="263"/>
      <c r="R425" s="263"/>
    </row>
    <row r="426" spans="1:18" s="13" customFormat="1" ht="13" hidden="1">
      <c r="A426" s="432"/>
      <c r="B426" s="416" t="s">
        <v>590</v>
      </c>
      <c r="C426" s="263"/>
      <c r="D426" s="263"/>
      <c r="E426" s="263"/>
      <c r="F426" s="146"/>
      <c r="G426" s="456"/>
      <c r="H426" s="456"/>
      <c r="I426" s="263">
        <v>40.299999999999997</v>
      </c>
      <c r="J426" s="263">
        <v>39.1</v>
      </c>
      <c r="K426" s="263">
        <v>45.5</v>
      </c>
      <c r="L426" s="81">
        <v>47.1</v>
      </c>
      <c r="M426" s="263">
        <v>44.1</v>
      </c>
      <c r="N426" s="263">
        <v>45.73</v>
      </c>
      <c r="O426" s="263">
        <v>47.35</v>
      </c>
      <c r="P426" s="263"/>
      <c r="Q426" s="263"/>
      <c r="R426" s="263"/>
    </row>
    <row r="427" spans="1:18" s="13" customFormat="1" ht="13" hidden="1">
      <c r="A427" s="432">
        <v>212</v>
      </c>
      <c r="B427" s="416" t="s">
        <v>591</v>
      </c>
      <c r="C427" s="263">
        <v>1.8</v>
      </c>
      <c r="D427" s="263">
        <v>2.1</v>
      </c>
      <c r="E427" s="263">
        <v>3.7</v>
      </c>
      <c r="F427" s="146"/>
      <c r="G427" s="456"/>
      <c r="H427" s="456"/>
      <c r="I427" s="262">
        <v>0</v>
      </c>
      <c r="J427" s="262">
        <v>0</v>
      </c>
      <c r="K427" s="262">
        <v>0</v>
      </c>
      <c r="L427" s="83">
        <v>0</v>
      </c>
      <c r="M427" s="262">
        <v>0</v>
      </c>
      <c r="N427" s="262">
        <v>0</v>
      </c>
      <c r="O427" s="262">
        <v>0</v>
      </c>
      <c r="P427" s="262"/>
      <c r="Q427" s="262"/>
      <c r="R427" s="262"/>
    </row>
    <row r="428" spans="1:18" s="439" customFormat="1" ht="13">
      <c r="A428" s="432"/>
      <c r="B428" s="409" t="s">
        <v>592</v>
      </c>
      <c r="C428" s="263">
        <v>332.6</v>
      </c>
      <c r="D428" s="263">
        <v>1593.1</v>
      </c>
      <c r="E428" s="263">
        <v>1382.5</v>
      </c>
      <c r="F428" s="146">
        <v>568.6</v>
      </c>
      <c r="G428" s="146">
        <v>809.7</v>
      </c>
      <c r="H428" s="146">
        <v>631.70000000000005</v>
      </c>
      <c r="I428" s="263">
        <v>713.6</v>
      </c>
      <c r="J428" s="263">
        <v>17</v>
      </c>
      <c r="K428" s="263">
        <v>522.70000000000005</v>
      </c>
      <c r="L428" s="81">
        <v>423</v>
      </c>
      <c r="M428" s="263">
        <v>424.2</v>
      </c>
      <c r="N428" s="263">
        <v>447.2</v>
      </c>
      <c r="O428" s="263">
        <v>473.8</v>
      </c>
      <c r="P428" s="263"/>
      <c r="Q428" s="263"/>
      <c r="R428" s="263"/>
    </row>
    <row r="429" spans="1:18" s="439" customFormat="1" ht="13">
      <c r="A429" s="432"/>
      <c r="B429" s="409" t="s">
        <v>237</v>
      </c>
      <c r="C429" s="263"/>
      <c r="D429" s="263"/>
      <c r="E429" s="263"/>
      <c r="F429" s="456"/>
      <c r="G429" s="456"/>
      <c r="H429" s="456"/>
      <c r="I429" s="263">
        <v>713.6</v>
      </c>
      <c r="J429" s="263">
        <v>17</v>
      </c>
      <c r="K429" s="263">
        <v>522.70000000000005</v>
      </c>
      <c r="L429" s="81">
        <v>423</v>
      </c>
      <c r="M429" s="263">
        <v>424.2</v>
      </c>
      <c r="N429" s="263">
        <v>447.2</v>
      </c>
      <c r="O429" s="263">
        <v>473.8</v>
      </c>
      <c r="P429" s="263"/>
      <c r="Q429" s="263"/>
      <c r="R429" s="263"/>
    </row>
    <row r="430" spans="1:18" s="13" customFormat="1">
      <c r="A430" s="432"/>
      <c r="B430" s="409" t="s">
        <v>545</v>
      </c>
      <c r="C430" s="263">
        <v>127.5</v>
      </c>
      <c r="D430" s="263">
        <v>433.1</v>
      </c>
      <c r="E430" s="263">
        <v>716.8</v>
      </c>
      <c r="F430" s="146">
        <v>1883.9</v>
      </c>
      <c r="G430" s="146">
        <v>1184</v>
      </c>
      <c r="H430" s="146">
        <v>659.3</v>
      </c>
      <c r="I430" s="263">
        <v>1002.8</v>
      </c>
      <c r="J430" s="263">
        <v>910.2</v>
      </c>
      <c r="K430" s="263">
        <v>1686.3</v>
      </c>
      <c r="L430" s="81">
        <v>1687.3</v>
      </c>
      <c r="M430" s="263">
        <v>1692</v>
      </c>
      <c r="N430" s="263">
        <v>1783.8</v>
      </c>
      <c r="O430" s="263">
        <v>1890.1</v>
      </c>
      <c r="P430" s="263"/>
      <c r="Q430" s="263"/>
      <c r="R430" s="263"/>
    </row>
    <row r="431" spans="1:18" s="13" customFormat="1" ht="13" hidden="1">
      <c r="A431" s="432"/>
      <c r="B431" s="416" t="s">
        <v>610</v>
      </c>
      <c r="C431" s="263"/>
      <c r="D431" s="263"/>
      <c r="E431" s="263"/>
      <c r="F431" s="146"/>
      <c r="G431" s="146"/>
      <c r="H431" s="146"/>
      <c r="I431" s="263">
        <v>626.9</v>
      </c>
      <c r="J431" s="263">
        <v>384.1</v>
      </c>
      <c r="K431" s="263">
        <v>1077.9000000000001</v>
      </c>
      <c r="L431" s="81">
        <v>1078.5</v>
      </c>
      <c r="M431" s="263">
        <v>1081.5999999999999</v>
      </c>
      <c r="N431" s="263">
        <v>1140.2</v>
      </c>
      <c r="O431" s="263">
        <v>1208.2</v>
      </c>
      <c r="P431" s="263"/>
      <c r="Q431" s="263"/>
      <c r="R431" s="263"/>
    </row>
    <row r="432" spans="1:18" s="13" customFormat="1" ht="13" hidden="1">
      <c r="A432" s="432"/>
      <c r="B432" s="416" t="s">
        <v>609</v>
      </c>
      <c r="C432" s="263"/>
      <c r="D432" s="263"/>
      <c r="E432" s="263"/>
      <c r="F432" s="146"/>
      <c r="G432" s="146"/>
      <c r="H432" s="146"/>
      <c r="I432" s="263">
        <v>375.9</v>
      </c>
      <c r="J432" s="263">
        <v>526.1</v>
      </c>
      <c r="K432" s="263">
        <v>608.4</v>
      </c>
      <c r="L432" s="81">
        <v>608.79999999999995</v>
      </c>
      <c r="M432" s="263">
        <v>610.5</v>
      </c>
      <c r="N432" s="263">
        <v>643.6</v>
      </c>
      <c r="O432" s="263">
        <v>682</v>
      </c>
      <c r="P432" s="263"/>
      <c r="Q432" s="263"/>
      <c r="R432" s="263"/>
    </row>
    <row r="433" spans="1:18" s="439" customFormat="1" ht="13">
      <c r="A433" s="432"/>
      <c r="B433" s="409" t="s">
        <v>595</v>
      </c>
      <c r="C433" s="263">
        <v>255.5</v>
      </c>
      <c r="D433" s="263">
        <v>307.3</v>
      </c>
      <c r="E433" s="263">
        <v>286</v>
      </c>
      <c r="F433" s="146">
        <v>39.5</v>
      </c>
      <c r="G433" s="146">
        <v>23</v>
      </c>
      <c r="H433" s="146">
        <v>201</v>
      </c>
      <c r="I433" s="263">
        <v>21.5</v>
      </c>
      <c r="J433" s="263">
        <v>18</v>
      </c>
      <c r="K433" s="263">
        <v>45</v>
      </c>
      <c r="L433" s="81">
        <v>45</v>
      </c>
      <c r="M433" s="263">
        <v>45.2</v>
      </c>
      <c r="N433" s="263">
        <v>47.6</v>
      </c>
      <c r="O433" s="263">
        <v>50.4</v>
      </c>
      <c r="P433" s="263"/>
      <c r="Q433" s="263"/>
      <c r="R433" s="263"/>
    </row>
    <row r="434" spans="1:18" s="13" customFormat="1" ht="13" hidden="1">
      <c r="A434" s="432">
        <v>311</v>
      </c>
      <c r="B434" s="416" t="s">
        <v>614</v>
      </c>
      <c r="C434" s="263">
        <f>C433</f>
        <v>255.5</v>
      </c>
      <c r="D434" s="263">
        <f>D433</f>
        <v>307.3</v>
      </c>
      <c r="E434" s="263">
        <f>E433</f>
        <v>286</v>
      </c>
      <c r="F434" s="456"/>
      <c r="G434" s="146"/>
      <c r="H434" s="146"/>
      <c r="I434" s="263">
        <v>21.5</v>
      </c>
      <c r="J434" s="263">
        <v>18</v>
      </c>
      <c r="K434" s="263">
        <v>45</v>
      </c>
      <c r="L434" s="81">
        <v>45</v>
      </c>
      <c r="M434" s="263">
        <v>45.2</v>
      </c>
      <c r="N434" s="263">
        <v>47.6</v>
      </c>
      <c r="O434" s="263">
        <v>50.4</v>
      </c>
      <c r="P434" s="263"/>
      <c r="Q434" s="263"/>
      <c r="R434" s="263"/>
    </row>
    <row r="435" spans="1:18" s="13" customFormat="1">
      <c r="A435" s="432"/>
      <c r="B435" s="409" t="s">
        <v>607</v>
      </c>
      <c r="C435" s="262"/>
      <c r="D435" s="263">
        <v>545.5</v>
      </c>
      <c r="E435" s="262"/>
      <c r="F435" s="456"/>
      <c r="G435" s="456"/>
      <c r="H435" s="456"/>
      <c r="I435" s="262"/>
      <c r="J435" s="262"/>
      <c r="K435" s="262"/>
      <c r="L435" s="83"/>
      <c r="M435" s="262"/>
      <c r="N435" s="262"/>
      <c r="O435" s="262"/>
      <c r="P435" s="262"/>
      <c r="Q435" s="262"/>
      <c r="R435" s="262"/>
    </row>
    <row r="436" spans="1:18" s="13" customFormat="1">
      <c r="A436" s="432"/>
      <c r="B436" s="409"/>
      <c r="C436" s="263"/>
      <c r="D436" s="263"/>
      <c r="E436" s="263"/>
      <c r="F436" s="146"/>
      <c r="G436" s="146"/>
      <c r="H436" s="146"/>
      <c r="I436" s="263"/>
      <c r="J436" s="263"/>
      <c r="K436" s="263"/>
      <c r="L436" s="81"/>
      <c r="M436" s="263"/>
      <c r="N436" s="263"/>
      <c r="O436" s="263"/>
      <c r="P436" s="263"/>
      <c r="Q436" s="263"/>
      <c r="R436" s="263"/>
    </row>
    <row r="437" spans="1:18" s="644" customFormat="1" ht="13">
      <c r="A437" s="429"/>
      <c r="B437" s="411" t="s">
        <v>611</v>
      </c>
      <c r="C437" s="625">
        <v>176.2</v>
      </c>
      <c r="D437" s="625">
        <v>221.3</v>
      </c>
      <c r="E437" s="625">
        <v>245.8</v>
      </c>
      <c r="F437" s="164">
        <f>SUM(F438:F448)</f>
        <v>232.3</v>
      </c>
      <c r="G437" s="164">
        <f>SUM(G438:G448)</f>
        <v>211</v>
      </c>
      <c r="H437" s="164">
        <v>165.2</v>
      </c>
      <c r="I437" s="164">
        <v>225.9</v>
      </c>
      <c r="J437" s="164">
        <v>193.8</v>
      </c>
      <c r="K437" s="164">
        <v>241</v>
      </c>
      <c r="L437" s="43">
        <v>237.6</v>
      </c>
      <c r="M437" s="164">
        <v>230.2</v>
      </c>
      <c r="N437" s="164">
        <v>240.6</v>
      </c>
      <c r="O437" s="164">
        <v>252.1</v>
      </c>
      <c r="P437" s="164"/>
      <c r="Q437" s="164"/>
      <c r="R437" s="164"/>
    </row>
    <row r="438" spans="1:18" s="13" customFormat="1">
      <c r="A438" s="432"/>
      <c r="B438" s="409" t="s">
        <v>587</v>
      </c>
      <c r="C438" s="263">
        <v>58.2</v>
      </c>
      <c r="D438" s="263">
        <v>56.1</v>
      </c>
      <c r="E438" s="263">
        <v>63.5</v>
      </c>
      <c r="F438" s="146">
        <v>103.5</v>
      </c>
      <c r="G438" s="146">
        <v>113.9</v>
      </c>
      <c r="H438" s="146">
        <v>111.3</v>
      </c>
      <c r="I438" s="263">
        <v>119.8</v>
      </c>
      <c r="J438" s="263">
        <v>64.599999999999994</v>
      </c>
      <c r="K438" s="263">
        <v>118.5</v>
      </c>
      <c r="L438" s="81">
        <v>122.6</v>
      </c>
      <c r="M438" s="263">
        <v>114.8</v>
      </c>
      <c r="N438" s="263">
        <v>119</v>
      </c>
      <c r="O438" s="263">
        <v>123.2</v>
      </c>
      <c r="P438" s="263"/>
      <c r="Q438" s="263"/>
      <c r="R438" s="263"/>
    </row>
    <row r="439" spans="1:18" s="439" customFormat="1" ht="13" hidden="1">
      <c r="A439" s="432">
        <v>211</v>
      </c>
      <c r="B439" s="416" t="s">
        <v>588</v>
      </c>
      <c r="C439" s="263">
        <v>58.2</v>
      </c>
      <c r="D439" s="263">
        <v>55.800000000000004</v>
      </c>
      <c r="E439" s="263">
        <v>63.3</v>
      </c>
      <c r="F439" s="456"/>
      <c r="G439" s="456"/>
      <c r="H439" s="456"/>
      <c r="I439" s="262">
        <v>119.8</v>
      </c>
      <c r="J439" s="262">
        <v>64.599999999999994</v>
      </c>
      <c r="K439" s="262">
        <v>118.5</v>
      </c>
      <c r="L439" s="83">
        <v>122.6</v>
      </c>
      <c r="M439" s="262">
        <v>114.8</v>
      </c>
      <c r="N439" s="262">
        <v>119</v>
      </c>
      <c r="O439" s="262">
        <v>123.2</v>
      </c>
      <c r="P439" s="262"/>
      <c r="Q439" s="262"/>
      <c r="R439" s="262"/>
    </row>
    <row r="440" spans="1:18" s="439" customFormat="1" ht="13" hidden="1">
      <c r="A440" s="432"/>
      <c r="B440" s="416" t="s">
        <v>589</v>
      </c>
      <c r="C440" s="263"/>
      <c r="D440" s="263"/>
      <c r="E440" s="263"/>
      <c r="F440" s="146"/>
      <c r="G440" s="146"/>
      <c r="H440" s="146"/>
      <c r="I440" s="263">
        <v>116.9</v>
      </c>
      <c r="J440" s="263">
        <v>61.8</v>
      </c>
      <c r="K440" s="263">
        <v>109.5</v>
      </c>
      <c r="L440" s="81">
        <v>113.2</v>
      </c>
      <c r="M440" s="263">
        <v>106.1</v>
      </c>
      <c r="N440" s="263">
        <v>110</v>
      </c>
      <c r="O440" s="263">
        <v>113.9</v>
      </c>
      <c r="P440" s="263"/>
      <c r="Q440" s="263"/>
      <c r="R440" s="263"/>
    </row>
    <row r="441" spans="1:18" s="439" customFormat="1" ht="13" hidden="1">
      <c r="A441" s="432"/>
      <c r="B441" s="416" t="s">
        <v>590</v>
      </c>
      <c r="C441" s="263"/>
      <c r="D441" s="263"/>
      <c r="E441" s="263"/>
      <c r="F441" s="146"/>
      <c r="G441" s="146"/>
      <c r="H441" s="146"/>
      <c r="I441" s="263">
        <v>2.9</v>
      </c>
      <c r="J441" s="263">
        <v>2.8</v>
      </c>
      <c r="K441" s="263">
        <v>9</v>
      </c>
      <c r="L441" s="81">
        <v>9.3000000000000007</v>
      </c>
      <c r="M441" s="263">
        <v>8.6999999999999993</v>
      </c>
      <c r="N441" s="263">
        <v>9</v>
      </c>
      <c r="O441" s="263">
        <v>9.4</v>
      </c>
      <c r="P441" s="263"/>
      <c r="Q441" s="263"/>
      <c r="R441" s="263"/>
    </row>
    <row r="442" spans="1:18" s="13" customFormat="1" ht="13" hidden="1">
      <c r="A442" s="432">
        <v>212</v>
      </c>
      <c r="B442" s="416" t="s">
        <v>591</v>
      </c>
      <c r="C442" s="263"/>
      <c r="D442" s="263">
        <v>0.3</v>
      </c>
      <c r="E442" s="263">
        <v>0.2</v>
      </c>
      <c r="F442" s="146"/>
      <c r="G442" s="456"/>
      <c r="H442" s="456"/>
      <c r="I442" s="262">
        <v>0</v>
      </c>
      <c r="J442" s="262">
        <v>0</v>
      </c>
      <c r="K442" s="262">
        <v>0</v>
      </c>
      <c r="L442" s="83">
        <v>0</v>
      </c>
      <c r="M442" s="262">
        <v>0</v>
      </c>
      <c r="N442" s="262">
        <v>0</v>
      </c>
      <c r="O442" s="262">
        <v>0</v>
      </c>
      <c r="P442" s="262"/>
      <c r="Q442" s="262"/>
      <c r="R442" s="262"/>
    </row>
    <row r="443" spans="1:18" s="13" customFormat="1">
      <c r="A443" s="432"/>
      <c r="B443" s="409" t="s">
        <v>592</v>
      </c>
      <c r="C443" s="263">
        <v>17</v>
      </c>
      <c r="D443" s="263">
        <v>28.3</v>
      </c>
      <c r="E443" s="263">
        <v>22.3</v>
      </c>
      <c r="F443" s="146">
        <v>26.8</v>
      </c>
      <c r="G443" s="146">
        <v>24.8</v>
      </c>
      <c r="H443" s="146">
        <v>22.4</v>
      </c>
      <c r="I443" s="263">
        <v>28.1</v>
      </c>
      <c r="J443" s="263">
        <v>34.6</v>
      </c>
      <c r="K443" s="263">
        <v>97.5</v>
      </c>
      <c r="L443" s="81">
        <v>90.1</v>
      </c>
      <c r="M443" s="263">
        <v>90.3</v>
      </c>
      <c r="N443" s="263">
        <v>95.2</v>
      </c>
      <c r="O443" s="263">
        <v>100.9</v>
      </c>
      <c r="P443" s="263"/>
      <c r="Q443" s="263"/>
      <c r="R443" s="263"/>
    </row>
    <row r="444" spans="1:18" s="13" customFormat="1">
      <c r="A444" s="432"/>
      <c r="B444" s="409" t="s">
        <v>593</v>
      </c>
      <c r="C444" s="263">
        <v>101</v>
      </c>
      <c r="D444" s="263">
        <v>58.1</v>
      </c>
      <c r="E444" s="263">
        <v>160</v>
      </c>
      <c r="F444" s="146">
        <v>102</v>
      </c>
      <c r="G444" s="146">
        <v>72.3</v>
      </c>
      <c r="H444" s="146">
        <v>31.5</v>
      </c>
      <c r="I444" s="263">
        <v>78</v>
      </c>
      <c r="J444" s="263">
        <v>35.9</v>
      </c>
      <c r="K444" s="263">
        <v>25</v>
      </c>
      <c r="L444" s="81">
        <v>25</v>
      </c>
      <c r="M444" s="263">
        <v>25.1</v>
      </c>
      <c r="N444" s="263">
        <v>26.4</v>
      </c>
      <c r="O444" s="263">
        <v>28</v>
      </c>
      <c r="P444" s="263"/>
      <c r="Q444" s="263"/>
      <c r="R444" s="263"/>
    </row>
    <row r="445" spans="1:18" s="439" customFormat="1" ht="13" hidden="1">
      <c r="A445" s="432">
        <v>263</v>
      </c>
      <c r="B445" s="416" t="s">
        <v>626</v>
      </c>
      <c r="C445" s="263"/>
      <c r="D445" s="263"/>
      <c r="E445" s="263"/>
      <c r="F445" s="146"/>
      <c r="G445" s="146"/>
      <c r="H445" s="146"/>
      <c r="I445" s="263">
        <v>78</v>
      </c>
      <c r="J445" s="263">
        <v>35.9</v>
      </c>
      <c r="K445" s="263">
        <v>25</v>
      </c>
      <c r="L445" s="81">
        <v>25</v>
      </c>
      <c r="M445" s="263">
        <v>25.1</v>
      </c>
      <c r="N445" s="263">
        <v>26.4</v>
      </c>
      <c r="O445" s="263">
        <v>28</v>
      </c>
      <c r="P445" s="263"/>
      <c r="Q445" s="263"/>
      <c r="R445" s="263"/>
    </row>
    <row r="446" spans="1:18" s="439" customFormat="1" ht="13" hidden="1">
      <c r="A446" s="432"/>
      <c r="B446" s="416" t="s">
        <v>609</v>
      </c>
      <c r="C446" s="263"/>
      <c r="D446" s="263"/>
      <c r="E446" s="263"/>
      <c r="F446" s="146"/>
      <c r="G446" s="146"/>
      <c r="H446" s="146"/>
      <c r="I446" s="263">
        <v>4.5</v>
      </c>
      <c r="J446" s="263">
        <v>34.1</v>
      </c>
      <c r="K446" s="263">
        <v>25</v>
      </c>
      <c r="L446" s="81">
        <v>25</v>
      </c>
      <c r="M446" s="263">
        <v>25.1</v>
      </c>
      <c r="N446" s="263">
        <v>26.4</v>
      </c>
      <c r="O446" s="263">
        <v>28</v>
      </c>
      <c r="P446" s="263"/>
      <c r="Q446" s="263"/>
      <c r="R446" s="263"/>
    </row>
    <row r="447" spans="1:18" s="439" customFormat="1" ht="13">
      <c r="A447" s="432"/>
      <c r="B447" s="409" t="s">
        <v>595</v>
      </c>
      <c r="C447" s="263"/>
      <c r="D447" s="263">
        <v>98</v>
      </c>
      <c r="E447" s="262"/>
      <c r="F447" s="456"/>
      <c r="G447" s="456"/>
      <c r="H447" s="456"/>
      <c r="I447" s="262">
        <v>73.5</v>
      </c>
      <c r="J447" s="262">
        <v>1.8</v>
      </c>
      <c r="K447" s="262">
        <v>0</v>
      </c>
      <c r="L447" s="83">
        <v>0</v>
      </c>
      <c r="M447" s="262">
        <v>0</v>
      </c>
      <c r="N447" s="262">
        <v>0</v>
      </c>
      <c r="O447" s="262">
        <v>0</v>
      </c>
      <c r="P447" s="262"/>
      <c r="Q447" s="262"/>
      <c r="R447" s="262"/>
    </row>
    <row r="448" spans="1:18" s="439" customFormat="1" ht="13">
      <c r="A448" s="432"/>
      <c r="B448" s="409" t="s">
        <v>607</v>
      </c>
      <c r="C448" s="263"/>
      <c r="D448" s="263">
        <v>19.2</v>
      </c>
      <c r="E448" s="262"/>
      <c r="F448" s="456"/>
      <c r="G448" s="456"/>
      <c r="H448" s="456"/>
      <c r="I448" s="262">
        <v>0</v>
      </c>
      <c r="J448" s="262">
        <v>58.7</v>
      </c>
      <c r="K448" s="262">
        <v>0</v>
      </c>
      <c r="L448" s="83">
        <v>0</v>
      </c>
      <c r="M448" s="262">
        <v>0</v>
      </c>
      <c r="N448" s="262">
        <v>0</v>
      </c>
      <c r="O448" s="262">
        <v>0</v>
      </c>
      <c r="P448" s="262"/>
      <c r="Q448" s="262"/>
      <c r="R448" s="262"/>
    </row>
    <row r="449" spans="1:18" s="439" customFormat="1" ht="13">
      <c r="A449" s="432"/>
      <c r="B449" s="409"/>
      <c r="C449" s="263"/>
      <c r="D449" s="263"/>
      <c r="E449" s="263"/>
      <c r="F449" s="146"/>
      <c r="G449" s="146"/>
      <c r="H449" s="146"/>
      <c r="I449" s="263"/>
      <c r="J449" s="263">
        <v>58.7</v>
      </c>
      <c r="K449" s="263">
        <v>0</v>
      </c>
      <c r="L449" s="81">
        <v>0</v>
      </c>
      <c r="M449" s="263">
        <v>0</v>
      </c>
      <c r="N449" s="263">
        <v>0</v>
      </c>
      <c r="O449" s="263">
        <v>0</v>
      </c>
      <c r="P449" s="263"/>
      <c r="Q449" s="263"/>
      <c r="R449" s="263"/>
    </row>
    <row r="450" spans="1:18" s="643" customFormat="1" ht="13">
      <c r="A450" s="429"/>
      <c r="B450" s="411" t="s">
        <v>613</v>
      </c>
      <c r="C450" s="625">
        <v>1370.2</v>
      </c>
      <c r="D450" s="625">
        <v>1382</v>
      </c>
      <c r="E450" s="625">
        <v>1574.2</v>
      </c>
      <c r="F450" s="164">
        <f>SUM(F451:F460)</f>
        <v>667.7</v>
      </c>
      <c r="G450" s="164">
        <f>SUM(G451:G460)</f>
        <v>624.6</v>
      </c>
      <c r="H450" s="164">
        <v>597.9</v>
      </c>
      <c r="I450" s="164">
        <v>1039.2</v>
      </c>
      <c r="J450" s="164">
        <v>1319.6</v>
      </c>
      <c r="K450" s="164">
        <v>2147.6</v>
      </c>
      <c r="L450" s="43">
        <v>2004.6</v>
      </c>
      <c r="M450" s="164">
        <v>1926.6</v>
      </c>
      <c r="N450" s="164">
        <v>1867</v>
      </c>
      <c r="O450" s="164">
        <v>1944.4</v>
      </c>
      <c r="P450" s="164"/>
      <c r="Q450" s="164"/>
      <c r="R450" s="164"/>
    </row>
    <row r="451" spans="1:18" s="13" customFormat="1">
      <c r="A451" s="432"/>
      <c r="B451" s="409" t="s">
        <v>587</v>
      </c>
      <c r="C451" s="263">
        <v>4</v>
      </c>
      <c r="D451" s="263">
        <v>275.60000000000002</v>
      </c>
      <c r="E451" s="263">
        <v>306.89999999999998</v>
      </c>
      <c r="F451" s="146">
        <v>298.2</v>
      </c>
      <c r="G451" s="146">
        <v>313.2</v>
      </c>
      <c r="H451" s="146">
        <v>292.39999999999998</v>
      </c>
      <c r="I451" s="263">
        <v>438.6</v>
      </c>
      <c r="J451" s="263">
        <v>622.5</v>
      </c>
      <c r="K451" s="263">
        <v>1197</v>
      </c>
      <c r="L451" s="81">
        <v>1236.8</v>
      </c>
      <c r="M451" s="263">
        <v>1160.7</v>
      </c>
      <c r="N451" s="263">
        <v>1203.8</v>
      </c>
      <c r="O451" s="263">
        <v>1247.4000000000001</v>
      </c>
      <c r="P451" s="263"/>
      <c r="Q451" s="263"/>
      <c r="R451" s="263"/>
    </row>
    <row r="452" spans="1:18" s="13" customFormat="1" ht="13" hidden="1">
      <c r="A452" s="432">
        <v>211</v>
      </c>
      <c r="B452" s="416" t="s">
        <v>588</v>
      </c>
      <c r="C452" s="263">
        <v>3.9</v>
      </c>
      <c r="D452" s="263">
        <v>251.90000000000003</v>
      </c>
      <c r="E452" s="263">
        <v>277</v>
      </c>
      <c r="F452" s="146"/>
      <c r="G452" s="146"/>
      <c r="H452" s="146"/>
      <c r="I452" s="262">
        <v>414.1</v>
      </c>
      <c r="J452" s="262">
        <v>594.1</v>
      </c>
      <c r="K452" s="262">
        <v>1162.7</v>
      </c>
      <c r="L452" s="83">
        <v>1202.5</v>
      </c>
      <c r="M452" s="262">
        <v>1126.3</v>
      </c>
      <c r="N452" s="262">
        <v>1167.5999999999999</v>
      </c>
      <c r="O452" s="262">
        <v>1209</v>
      </c>
      <c r="P452" s="262"/>
      <c r="Q452" s="262"/>
      <c r="R452" s="262"/>
    </row>
    <row r="453" spans="1:18" s="13" customFormat="1" ht="13" hidden="1">
      <c r="A453" s="432"/>
      <c r="B453" s="416" t="s">
        <v>589</v>
      </c>
      <c r="C453" s="263"/>
      <c r="D453" s="263"/>
      <c r="E453" s="263"/>
      <c r="F453" s="146"/>
      <c r="G453" s="146"/>
      <c r="H453" s="146"/>
      <c r="I453" s="263">
        <v>405.2</v>
      </c>
      <c r="J453" s="263">
        <v>576.79999999999995</v>
      </c>
      <c r="K453" s="263">
        <v>1130.4000000000001</v>
      </c>
      <c r="L453" s="81">
        <v>1169.0999999999999</v>
      </c>
      <c r="M453" s="263">
        <v>1095</v>
      </c>
      <c r="N453" s="263">
        <v>1135.0999999999999</v>
      </c>
      <c r="O453" s="263">
        <v>1175.3</v>
      </c>
      <c r="P453" s="263"/>
      <c r="Q453" s="263"/>
      <c r="R453" s="263"/>
    </row>
    <row r="454" spans="1:18" s="13" customFormat="1" ht="13" hidden="1">
      <c r="A454" s="432"/>
      <c r="B454" s="416" t="s">
        <v>590</v>
      </c>
      <c r="C454" s="263"/>
      <c r="D454" s="263"/>
      <c r="E454" s="263"/>
      <c r="F454" s="146"/>
      <c r="G454" s="146"/>
      <c r="H454" s="146"/>
      <c r="I454" s="263">
        <v>8.9</v>
      </c>
      <c r="J454" s="263">
        <v>17.3</v>
      </c>
      <c r="K454" s="263">
        <v>32.299999999999997</v>
      </c>
      <c r="L454" s="81">
        <v>33.5</v>
      </c>
      <c r="M454" s="263">
        <v>31.3</v>
      </c>
      <c r="N454" s="263">
        <v>32.5</v>
      </c>
      <c r="O454" s="263">
        <v>33.6</v>
      </c>
      <c r="P454" s="263"/>
      <c r="Q454" s="263"/>
      <c r="R454" s="263"/>
    </row>
    <row r="455" spans="1:18" s="13" customFormat="1" ht="13" hidden="1">
      <c r="A455" s="432">
        <v>212</v>
      </c>
      <c r="B455" s="416" t="s">
        <v>591</v>
      </c>
      <c r="C455" s="263">
        <v>0.1</v>
      </c>
      <c r="D455" s="263">
        <v>23.7</v>
      </c>
      <c r="E455" s="263">
        <v>29.9</v>
      </c>
      <c r="F455" s="146"/>
      <c r="G455" s="146"/>
      <c r="H455" s="146"/>
      <c r="I455" s="263">
        <v>24.4</v>
      </c>
      <c r="J455" s="263">
        <v>28.4</v>
      </c>
      <c r="K455" s="263">
        <v>34.299999999999997</v>
      </c>
      <c r="L455" s="81">
        <v>34.299999999999997</v>
      </c>
      <c r="M455" s="263">
        <v>34.4</v>
      </c>
      <c r="N455" s="263">
        <v>36.299999999999997</v>
      </c>
      <c r="O455" s="263">
        <v>38.4</v>
      </c>
      <c r="P455" s="263"/>
      <c r="Q455" s="263"/>
      <c r="R455" s="263"/>
    </row>
    <row r="456" spans="1:18" s="13" customFormat="1">
      <c r="A456" s="432"/>
      <c r="B456" s="409" t="s">
        <v>592</v>
      </c>
      <c r="C456" s="263">
        <v>77.7</v>
      </c>
      <c r="D456" s="263">
        <v>203.7</v>
      </c>
      <c r="E456" s="263">
        <v>295.10000000000002</v>
      </c>
      <c r="F456" s="146">
        <v>185.5</v>
      </c>
      <c r="G456" s="146">
        <v>185</v>
      </c>
      <c r="H456" s="146">
        <v>137.30000000000001</v>
      </c>
      <c r="I456" s="263">
        <v>324.10000000000002</v>
      </c>
      <c r="J456" s="263">
        <v>508.7</v>
      </c>
      <c r="K456" s="263">
        <v>551</v>
      </c>
      <c r="L456" s="81">
        <v>451.4</v>
      </c>
      <c r="M456" s="263">
        <v>451.7</v>
      </c>
      <c r="N456" s="263">
        <v>332.6</v>
      </c>
      <c r="O456" s="263">
        <v>351.5</v>
      </c>
      <c r="P456" s="263"/>
      <c r="Q456" s="263"/>
      <c r="R456" s="263"/>
    </row>
    <row r="457" spans="1:18" s="13" customFormat="1">
      <c r="A457" s="432"/>
      <c r="B457" s="409" t="s">
        <v>593</v>
      </c>
      <c r="C457" s="263">
        <v>479.5</v>
      </c>
      <c r="D457" s="263">
        <v>122.4</v>
      </c>
      <c r="E457" s="263">
        <v>28.6</v>
      </c>
      <c r="F457" s="146">
        <v>23.5</v>
      </c>
      <c r="G457" s="146">
        <v>18.2</v>
      </c>
      <c r="H457" s="146">
        <v>38.9</v>
      </c>
      <c r="I457" s="263">
        <v>46.6</v>
      </c>
      <c r="J457" s="263">
        <v>3.1</v>
      </c>
      <c r="K457" s="263">
        <v>95.6</v>
      </c>
      <c r="L457" s="81">
        <v>70.7</v>
      </c>
      <c r="M457" s="263">
        <v>70.900000000000006</v>
      </c>
      <c r="N457" s="263">
        <v>74.7</v>
      </c>
      <c r="O457" s="263">
        <v>79.099999999999994</v>
      </c>
      <c r="P457" s="263"/>
      <c r="Q457" s="263"/>
      <c r="R457" s="263"/>
    </row>
    <row r="458" spans="1:18" s="439" customFormat="1" ht="13">
      <c r="A458" s="432"/>
      <c r="B458" s="409" t="s">
        <v>606</v>
      </c>
      <c r="C458" s="263"/>
      <c r="D458" s="263"/>
      <c r="E458" s="263"/>
      <c r="F458" s="456"/>
      <c r="G458" s="456"/>
      <c r="H458" s="456"/>
      <c r="I458" s="263">
        <v>46.6</v>
      </c>
      <c r="J458" s="263">
        <v>3.1</v>
      </c>
      <c r="K458" s="263">
        <v>95.6</v>
      </c>
      <c r="L458" s="81">
        <v>70.7</v>
      </c>
      <c r="M458" s="263">
        <v>70.900000000000006</v>
      </c>
      <c r="N458" s="263">
        <v>74.7</v>
      </c>
      <c r="O458" s="263">
        <v>79.099999999999994</v>
      </c>
      <c r="P458" s="263"/>
      <c r="Q458" s="263"/>
      <c r="R458" s="263"/>
    </row>
    <row r="459" spans="1:18" s="439" customFormat="1" ht="13">
      <c r="A459" s="432"/>
      <c r="B459" s="409" t="s">
        <v>594</v>
      </c>
      <c r="C459" s="263">
        <v>13.5</v>
      </c>
      <c r="D459" s="263">
        <v>3.4</v>
      </c>
      <c r="E459" s="263">
        <v>67.8</v>
      </c>
      <c r="F459" s="146">
        <v>6.7</v>
      </c>
      <c r="G459" s="146">
        <v>8</v>
      </c>
      <c r="H459" s="146">
        <v>13.6</v>
      </c>
      <c r="I459" s="263">
        <v>17.2</v>
      </c>
      <c r="J459" s="263">
        <v>2</v>
      </c>
      <c r="K459" s="263">
        <v>1.9</v>
      </c>
      <c r="L459" s="81">
        <v>1.8</v>
      </c>
      <c r="M459" s="263">
        <v>2</v>
      </c>
      <c r="N459" s="263">
        <v>2.2000000000000002</v>
      </c>
      <c r="O459" s="263">
        <v>3.2</v>
      </c>
      <c r="P459" s="263"/>
      <c r="Q459" s="263"/>
      <c r="R459" s="263"/>
    </row>
    <row r="460" spans="1:18" s="13" customFormat="1" ht="12.65" customHeight="1">
      <c r="A460" s="432"/>
      <c r="B460" s="409" t="s">
        <v>595</v>
      </c>
      <c r="C460" s="263">
        <v>795.5</v>
      </c>
      <c r="D460" s="263">
        <v>777</v>
      </c>
      <c r="E460" s="263">
        <v>875.8</v>
      </c>
      <c r="F460" s="146">
        <v>153.80000000000001</v>
      </c>
      <c r="G460" s="456">
        <v>100.2</v>
      </c>
      <c r="H460" s="456">
        <v>115.8</v>
      </c>
      <c r="I460" s="263">
        <v>212.7</v>
      </c>
      <c r="J460" s="263">
        <v>159.5</v>
      </c>
      <c r="K460" s="263">
        <v>249.79</v>
      </c>
      <c r="L460" s="81">
        <v>189.9</v>
      </c>
      <c r="M460" s="263">
        <v>190.5</v>
      </c>
      <c r="N460" s="263">
        <v>200.8</v>
      </c>
      <c r="O460" s="263">
        <v>212.8</v>
      </c>
      <c r="P460" s="263"/>
      <c r="Q460" s="263"/>
      <c r="R460" s="263"/>
    </row>
    <row r="461" spans="1:18" s="13" customFormat="1" ht="13" hidden="1">
      <c r="A461" s="432">
        <v>311</v>
      </c>
      <c r="B461" s="416" t="s">
        <v>614</v>
      </c>
      <c r="C461" s="263"/>
      <c r="D461" s="263"/>
      <c r="E461" s="263"/>
      <c r="F461" s="456"/>
      <c r="G461" s="456"/>
      <c r="H461" s="456"/>
      <c r="I461" s="263">
        <v>212.7</v>
      </c>
      <c r="J461" s="263">
        <v>159.5</v>
      </c>
      <c r="K461" s="263">
        <v>249.8</v>
      </c>
      <c r="L461" s="81">
        <v>189.9</v>
      </c>
      <c r="M461" s="263">
        <v>190.5</v>
      </c>
      <c r="N461" s="263">
        <v>200.8</v>
      </c>
      <c r="O461" s="263">
        <v>212.8</v>
      </c>
      <c r="P461" s="263"/>
      <c r="Q461" s="263"/>
      <c r="R461" s="263"/>
    </row>
    <row r="462" spans="1:18" s="13" customFormat="1" ht="13" hidden="1">
      <c r="A462" s="432"/>
      <c r="B462" s="416" t="s">
        <v>600</v>
      </c>
      <c r="C462" s="263"/>
      <c r="D462" s="263"/>
      <c r="E462" s="263"/>
      <c r="F462" s="146"/>
      <c r="G462" s="456"/>
      <c r="H462" s="456"/>
      <c r="I462" s="263">
        <v>0</v>
      </c>
      <c r="J462" s="263">
        <v>2.7</v>
      </c>
      <c r="K462" s="263">
        <v>2.2999999999999998</v>
      </c>
      <c r="L462" s="81">
        <v>2.2999999999999998</v>
      </c>
      <c r="M462" s="263">
        <v>2.2999999999999998</v>
      </c>
      <c r="N462" s="263">
        <v>2.4</v>
      </c>
      <c r="O462" s="263">
        <v>2.6</v>
      </c>
      <c r="P462" s="263"/>
      <c r="Q462" s="263"/>
      <c r="R462" s="263"/>
    </row>
    <row r="463" spans="1:18" s="13" customFormat="1" ht="13" hidden="1">
      <c r="A463" s="432"/>
      <c r="B463" s="416" t="s">
        <v>601</v>
      </c>
      <c r="C463" s="263"/>
      <c r="D463" s="263"/>
      <c r="E463" s="263"/>
      <c r="F463" s="146"/>
      <c r="G463" s="456"/>
      <c r="H463" s="456"/>
      <c r="I463" s="262">
        <v>0</v>
      </c>
      <c r="J463" s="262">
        <v>36.5</v>
      </c>
      <c r="K463" s="262">
        <v>34.5</v>
      </c>
      <c r="L463" s="83">
        <v>34.5</v>
      </c>
      <c r="M463" s="262">
        <v>34.6</v>
      </c>
      <c r="N463" s="262">
        <v>36.4</v>
      </c>
      <c r="O463" s="262">
        <v>38.6</v>
      </c>
      <c r="P463" s="262"/>
      <c r="Q463" s="262"/>
      <c r="R463" s="262"/>
    </row>
    <row r="464" spans="1:18" s="13" customFormat="1" ht="13" hidden="1">
      <c r="A464" s="432"/>
      <c r="B464" s="416" t="s">
        <v>602</v>
      </c>
      <c r="C464" s="263"/>
      <c r="D464" s="263"/>
      <c r="E464" s="263"/>
      <c r="F464" s="146"/>
      <c r="G464" s="456"/>
      <c r="H464" s="456"/>
      <c r="I464" s="263">
        <v>206.8</v>
      </c>
      <c r="J464" s="263">
        <v>120.2</v>
      </c>
      <c r="K464" s="263">
        <v>193.7</v>
      </c>
      <c r="L464" s="81">
        <v>143.80000000000001</v>
      </c>
      <c r="M464" s="263">
        <v>144.19999999999999</v>
      </c>
      <c r="N464" s="263">
        <v>152</v>
      </c>
      <c r="O464" s="263">
        <v>161.1</v>
      </c>
      <c r="P464" s="263"/>
      <c r="Q464" s="263"/>
      <c r="R464" s="263"/>
    </row>
    <row r="465" spans="1:18" s="13" customFormat="1" ht="13" hidden="1">
      <c r="A465" s="432"/>
      <c r="B465" s="416" t="s">
        <v>603</v>
      </c>
      <c r="C465" s="263"/>
      <c r="D465" s="263"/>
      <c r="E465" s="263"/>
      <c r="F465" s="456"/>
      <c r="G465" s="456"/>
      <c r="H465" s="456"/>
      <c r="I465" s="263">
        <v>3.8</v>
      </c>
      <c r="J465" s="263">
        <v>0</v>
      </c>
      <c r="K465" s="263">
        <v>0</v>
      </c>
      <c r="L465" s="81">
        <v>0</v>
      </c>
      <c r="M465" s="263">
        <v>0</v>
      </c>
      <c r="N465" s="263">
        <v>0</v>
      </c>
      <c r="O465" s="263">
        <v>0</v>
      </c>
      <c r="P465" s="263"/>
      <c r="Q465" s="263"/>
      <c r="R465" s="263"/>
    </row>
    <row r="466" spans="1:18" s="13" customFormat="1" ht="3" customHeight="1">
      <c r="A466" s="432"/>
      <c r="B466" s="416" t="s">
        <v>604</v>
      </c>
      <c r="C466" s="263"/>
      <c r="D466" s="263"/>
      <c r="E466" s="263"/>
      <c r="F466" s="146"/>
      <c r="G466" s="456"/>
      <c r="H466" s="456"/>
      <c r="I466" s="263">
        <v>0</v>
      </c>
      <c r="J466" s="263">
        <v>0</v>
      </c>
      <c r="K466" s="263">
        <v>19</v>
      </c>
      <c r="L466" s="81">
        <v>9</v>
      </c>
      <c r="M466" s="263">
        <v>9</v>
      </c>
      <c r="N466" s="263">
        <v>9.5</v>
      </c>
      <c r="O466" s="263">
        <v>10.1</v>
      </c>
      <c r="P466" s="263"/>
      <c r="Q466" s="263"/>
      <c r="R466" s="263"/>
    </row>
    <row r="467" spans="1:18" s="13" customFormat="1" ht="9.65" customHeight="1">
      <c r="A467" s="432"/>
      <c r="B467" s="409"/>
      <c r="C467" s="263"/>
      <c r="D467" s="263"/>
      <c r="E467" s="263"/>
      <c r="F467" s="146"/>
      <c r="G467" s="146"/>
      <c r="H467" s="146"/>
      <c r="I467" s="263">
        <v>0.1</v>
      </c>
      <c r="J467" s="263">
        <v>0</v>
      </c>
      <c r="K467" s="263">
        <v>0</v>
      </c>
      <c r="L467" s="81">
        <v>0</v>
      </c>
      <c r="M467" s="263">
        <v>0</v>
      </c>
      <c r="N467" s="263">
        <v>0</v>
      </c>
      <c r="O467" s="263">
        <v>0</v>
      </c>
      <c r="P467" s="263"/>
      <c r="Q467" s="263"/>
      <c r="R467" s="263"/>
    </row>
    <row r="468" spans="1:18" s="644" customFormat="1" ht="13.5" customHeight="1">
      <c r="A468" s="429"/>
      <c r="B468" s="411" t="s">
        <v>628</v>
      </c>
      <c r="C468" s="626">
        <v>452.3</v>
      </c>
      <c r="D468" s="626">
        <v>521.1</v>
      </c>
      <c r="E468" s="626">
        <v>933.1</v>
      </c>
      <c r="F468" s="164">
        <f>SUM(F469:F470)</f>
        <v>1074.7</v>
      </c>
      <c r="G468" s="164">
        <f t="shared" ref="G468" si="9">SUM(G469:G470)</f>
        <v>1264.3</v>
      </c>
      <c r="H468" s="164">
        <v>1633.9</v>
      </c>
      <c r="I468" s="164">
        <v>1934.7</v>
      </c>
      <c r="J468" s="164">
        <v>2101.6</v>
      </c>
      <c r="K468" s="164">
        <v>2156.9</v>
      </c>
      <c r="L468" s="43">
        <v>2205</v>
      </c>
      <c r="M468" s="164">
        <v>2289.3000000000002</v>
      </c>
      <c r="N468" s="164">
        <v>2499.6</v>
      </c>
      <c r="O468" s="164">
        <v>2622.4</v>
      </c>
      <c r="P468" s="164"/>
      <c r="Q468" s="164"/>
      <c r="R468" s="164"/>
    </row>
    <row r="469" spans="1:18" s="13" customFormat="1">
      <c r="A469" s="432"/>
      <c r="B469" s="409" t="s">
        <v>592</v>
      </c>
      <c r="C469" s="263"/>
      <c r="D469" s="263"/>
      <c r="E469" s="263"/>
      <c r="F469" s="146">
        <v>4.8</v>
      </c>
      <c r="G469" s="146">
        <v>16.2</v>
      </c>
      <c r="H469" s="146">
        <v>109</v>
      </c>
      <c r="I469" s="263">
        <v>81.400000000000006</v>
      </c>
      <c r="J469" s="263">
        <v>17.7</v>
      </c>
      <c r="K469" s="263">
        <v>16.399999999999999</v>
      </c>
      <c r="L469" s="81">
        <v>16.8</v>
      </c>
      <c r="M469" s="263">
        <v>17.399999999999999</v>
      </c>
      <c r="N469" s="263">
        <v>19</v>
      </c>
      <c r="O469" s="263">
        <v>20</v>
      </c>
      <c r="P469" s="263"/>
      <c r="Q469" s="263"/>
      <c r="R469" s="263"/>
    </row>
    <row r="470" spans="1:18" s="13" customFormat="1">
      <c r="A470" s="432"/>
      <c r="B470" s="409" t="s">
        <v>617</v>
      </c>
      <c r="C470" s="263">
        <v>452.3</v>
      </c>
      <c r="D470" s="263">
        <v>521.1</v>
      </c>
      <c r="E470" s="263">
        <v>933.1</v>
      </c>
      <c r="F470" s="146">
        <v>1069.9000000000001</v>
      </c>
      <c r="G470" s="146">
        <v>1248.0999999999999</v>
      </c>
      <c r="H470" s="146">
        <v>1524.9</v>
      </c>
      <c r="I470" s="263">
        <v>1853.3</v>
      </c>
      <c r="J470" s="263">
        <v>2083.9</v>
      </c>
      <c r="K470" s="263">
        <v>2140.5</v>
      </c>
      <c r="L470" s="81">
        <v>2188.1999999999998</v>
      </c>
      <c r="M470" s="263">
        <v>2271.9</v>
      </c>
      <c r="N470" s="263">
        <v>2480.5</v>
      </c>
      <c r="O470" s="263">
        <v>2602.4</v>
      </c>
      <c r="P470" s="263"/>
      <c r="Q470" s="263"/>
      <c r="R470" s="263"/>
    </row>
    <row r="471" spans="1:18" s="13" customFormat="1" ht="13">
      <c r="A471" s="432"/>
      <c r="B471" s="409" t="s">
        <v>629</v>
      </c>
      <c r="C471" s="263">
        <v>38.1</v>
      </c>
      <c r="D471" s="263">
        <v>42.3</v>
      </c>
      <c r="E471" s="263">
        <v>92.7</v>
      </c>
      <c r="F471" s="146">
        <v>83.8</v>
      </c>
      <c r="G471" s="146">
        <v>1171.0999999999999</v>
      </c>
      <c r="H471" s="146">
        <v>168.9</v>
      </c>
      <c r="I471" s="263">
        <v>210.5</v>
      </c>
      <c r="J471" s="263">
        <v>435.8</v>
      </c>
      <c r="K471" s="263">
        <v>573.29999999999995</v>
      </c>
      <c r="L471" s="81">
        <v>586</v>
      </c>
      <c r="M471" s="263">
        <v>608.4</v>
      </c>
      <c r="N471" s="263">
        <v>664.3</v>
      </c>
      <c r="O471" s="263">
        <v>697</v>
      </c>
      <c r="P471" s="263"/>
      <c r="Q471" s="263"/>
      <c r="R471" s="263"/>
    </row>
    <row r="472" spans="1:18" s="13" customFormat="1" ht="13">
      <c r="A472" s="432"/>
      <c r="B472" s="416" t="s">
        <v>619</v>
      </c>
      <c r="C472" s="263">
        <v>414.2</v>
      </c>
      <c r="D472" s="263">
        <v>478.9</v>
      </c>
      <c r="E472" s="263">
        <v>840.4</v>
      </c>
      <c r="F472" s="146">
        <v>986.1</v>
      </c>
      <c r="G472" s="146">
        <v>77</v>
      </c>
      <c r="H472" s="146">
        <v>1356</v>
      </c>
      <c r="I472" s="263">
        <v>1642.8</v>
      </c>
      <c r="J472" s="263">
        <v>1648.1</v>
      </c>
      <c r="K472" s="263">
        <v>1567.2</v>
      </c>
      <c r="L472" s="81">
        <v>1602.2</v>
      </c>
      <c r="M472" s="263">
        <v>1663.4</v>
      </c>
      <c r="N472" s="263">
        <v>1816.2</v>
      </c>
      <c r="O472" s="263">
        <v>1905.4</v>
      </c>
      <c r="P472" s="263"/>
      <c r="Q472" s="263"/>
      <c r="R472" s="263"/>
    </row>
    <row r="473" spans="1:18" s="13" customFormat="1">
      <c r="A473" s="432"/>
      <c r="B473" s="409"/>
      <c r="C473" s="263"/>
      <c r="D473" s="263"/>
      <c r="E473" s="263"/>
      <c r="F473" s="146"/>
      <c r="G473" s="146"/>
      <c r="H473" s="146"/>
      <c r="I473" s="263"/>
      <c r="J473" s="263"/>
      <c r="K473" s="263"/>
      <c r="L473" s="81"/>
      <c r="M473" s="263"/>
      <c r="N473" s="263"/>
      <c r="O473" s="263"/>
      <c r="P473" s="263"/>
      <c r="Q473" s="263"/>
      <c r="R473" s="263"/>
    </row>
    <row r="474" spans="1:18" s="644" customFormat="1" ht="13">
      <c r="A474" s="429"/>
      <c r="B474" s="411" t="s">
        <v>630</v>
      </c>
      <c r="C474" s="625"/>
      <c r="D474" s="625"/>
      <c r="E474" s="625"/>
      <c r="F474" s="164">
        <f>SUM(F475:F478)</f>
        <v>819.50000000000011</v>
      </c>
      <c r="G474" s="164">
        <f t="shared" ref="G474" si="10">SUM(G475:G478)</f>
        <v>1430.1000000000001</v>
      </c>
      <c r="H474" s="164">
        <v>1439.9</v>
      </c>
      <c r="I474" s="164">
        <v>1835.7</v>
      </c>
      <c r="J474" s="164">
        <v>943.1</v>
      </c>
      <c r="K474" s="164">
        <v>932.1</v>
      </c>
      <c r="L474" s="43">
        <v>1008.3</v>
      </c>
      <c r="M474" s="164">
        <v>1092.7</v>
      </c>
      <c r="N474" s="164">
        <v>1076.5999999999999</v>
      </c>
      <c r="O474" s="164">
        <v>1145.8</v>
      </c>
      <c r="P474" s="164"/>
      <c r="Q474" s="164"/>
      <c r="R474" s="164"/>
    </row>
    <row r="475" spans="1:18" s="13" customFormat="1" ht="13">
      <c r="A475" s="432"/>
      <c r="B475" s="409" t="s">
        <v>541</v>
      </c>
      <c r="C475" s="627"/>
      <c r="D475" s="627"/>
      <c r="E475" s="627"/>
      <c r="F475" s="146">
        <v>574.6</v>
      </c>
      <c r="G475" s="146">
        <v>1125.7</v>
      </c>
      <c r="H475" s="146">
        <v>882.6</v>
      </c>
      <c r="I475" s="263">
        <v>1030</v>
      </c>
      <c r="J475" s="263">
        <v>370.2</v>
      </c>
      <c r="K475" s="263">
        <v>244.2</v>
      </c>
      <c r="L475" s="81">
        <v>264.2</v>
      </c>
      <c r="M475" s="263">
        <v>286.3</v>
      </c>
      <c r="N475" s="263">
        <v>282</v>
      </c>
      <c r="O475" s="263">
        <v>300.2</v>
      </c>
      <c r="P475" s="263"/>
      <c r="Q475" s="263"/>
      <c r="R475" s="263"/>
    </row>
    <row r="476" spans="1:18" s="13" customFormat="1" ht="13">
      <c r="A476" s="432"/>
      <c r="B476" s="409" t="s">
        <v>545</v>
      </c>
      <c r="C476" s="627"/>
      <c r="D476" s="627"/>
      <c r="E476" s="627"/>
      <c r="F476" s="146">
        <v>21.6</v>
      </c>
      <c r="G476" s="146">
        <v>11.8</v>
      </c>
      <c r="H476" s="146">
        <v>40.299999999999997</v>
      </c>
      <c r="I476" s="263">
        <v>93.2</v>
      </c>
      <c r="J476" s="263">
        <v>15.6</v>
      </c>
      <c r="K476" s="263">
        <v>71.400000000000006</v>
      </c>
      <c r="L476" s="81">
        <v>77.2</v>
      </c>
      <c r="M476" s="263">
        <v>83.7</v>
      </c>
      <c r="N476" s="263">
        <v>82.5</v>
      </c>
      <c r="O476" s="263">
        <v>87.8</v>
      </c>
      <c r="P476" s="263"/>
      <c r="Q476" s="263"/>
      <c r="R476" s="263"/>
    </row>
    <row r="477" spans="1:18" s="13" customFormat="1" ht="13">
      <c r="A477" s="432"/>
      <c r="B477" s="409" t="s">
        <v>621</v>
      </c>
      <c r="C477" s="627"/>
      <c r="D477" s="627"/>
      <c r="E477" s="627"/>
      <c r="F477" s="146">
        <v>203.2</v>
      </c>
      <c r="G477" s="146">
        <v>220.4</v>
      </c>
      <c r="H477" s="146">
        <v>66.400000000000006</v>
      </c>
      <c r="I477" s="263">
        <v>275.2</v>
      </c>
      <c r="J477" s="263">
        <v>330.2</v>
      </c>
      <c r="K477" s="263">
        <v>213.2</v>
      </c>
      <c r="L477" s="81">
        <v>230.6</v>
      </c>
      <c r="M477" s="263">
        <v>249.9</v>
      </c>
      <c r="N477" s="263">
        <v>246.3</v>
      </c>
      <c r="O477" s="263">
        <v>262.10000000000002</v>
      </c>
      <c r="P477" s="263"/>
      <c r="Q477" s="263"/>
      <c r="R477" s="263"/>
    </row>
    <row r="478" spans="1:18" s="13" customFormat="1" ht="13">
      <c r="A478" s="432"/>
      <c r="B478" s="409" t="s">
        <v>549</v>
      </c>
      <c r="C478" s="627"/>
      <c r="D478" s="627"/>
      <c r="E478" s="627"/>
      <c r="F478" s="146">
        <v>20.100000000000001</v>
      </c>
      <c r="G478" s="146">
        <v>72.2</v>
      </c>
      <c r="H478" s="146">
        <v>450.7</v>
      </c>
      <c r="I478" s="263">
        <v>437.3</v>
      </c>
      <c r="J478" s="263">
        <v>227.2</v>
      </c>
      <c r="K478" s="263">
        <v>403.3</v>
      </c>
      <c r="L478" s="81">
        <v>436.3</v>
      </c>
      <c r="M478" s="263">
        <v>472.8</v>
      </c>
      <c r="N478" s="263">
        <v>465.8</v>
      </c>
      <c r="O478" s="263">
        <v>495.8</v>
      </c>
      <c r="P478" s="263"/>
      <c r="Q478" s="263"/>
      <c r="R478" s="263"/>
    </row>
    <row r="479" spans="1:18" s="13" customFormat="1">
      <c r="A479" s="432"/>
      <c r="B479" s="409"/>
      <c r="C479" s="263"/>
      <c r="D479" s="263"/>
      <c r="E479" s="263"/>
      <c r="F479" s="146"/>
      <c r="G479" s="146"/>
      <c r="H479" s="146"/>
      <c r="I479" s="263"/>
      <c r="J479" s="263"/>
      <c r="K479" s="263"/>
      <c r="L479" s="81"/>
      <c r="M479" s="263"/>
      <c r="N479" s="263"/>
      <c r="O479" s="263"/>
      <c r="P479" s="263"/>
      <c r="Q479" s="263"/>
      <c r="R479" s="263"/>
    </row>
    <row r="480" spans="1:18" s="643" customFormat="1" ht="13">
      <c r="A480" s="429"/>
      <c r="B480" s="411" t="s">
        <v>631</v>
      </c>
      <c r="C480" s="625"/>
      <c r="D480" s="625"/>
      <c r="E480" s="625"/>
      <c r="F480" s="164">
        <f>SUM(F481:F483)</f>
        <v>707.3</v>
      </c>
      <c r="G480" s="164">
        <f t="shared" ref="G480" si="11">SUM(G481:G483)</f>
        <v>993.8</v>
      </c>
      <c r="H480" s="164">
        <v>576.1</v>
      </c>
      <c r="I480" s="164">
        <v>791.6</v>
      </c>
      <c r="J480" s="164">
        <v>816.9</v>
      </c>
      <c r="K480" s="164">
        <v>1365</v>
      </c>
      <c r="L480" s="43">
        <v>1638</v>
      </c>
      <c r="M480" s="164">
        <v>1965.6</v>
      </c>
      <c r="N480" s="164">
        <v>2358.6999999999998</v>
      </c>
      <c r="O480" s="164">
        <v>2830.5</v>
      </c>
      <c r="P480" s="164"/>
      <c r="Q480" s="164"/>
      <c r="R480" s="164"/>
    </row>
    <row r="481" spans="1:18" s="439" customFormat="1" ht="13">
      <c r="A481" s="432"/>
      <c r="B481" s="409" t="s">
        <v>541</v>
      </c>
      <c r="C481" s="627"/>
      <c r="D481" s="627"/>
      <c r="E481" s="627"/>
      <c r="F481" s="146">
        <v>71.3</v>
      </c>
      <c r="G481" s="617">
        <v>195</v>
      </c>
      <c r="H481" s="617">
        <v>48.6</v>
      </c>
      <c r="I481" s="263">
        <v>107.6</v>
      </c>
      <c r="J481" s="263">
        <v>76.7</v>
      </c>
      <c r="K481" s="263">
        <v>89.5</v>
      </c>
      <c r="L481" s="81">
        <v>107.4</v>
      </c>
      <c r="M481" s="263">
        <v>128.9</v>
      </c>
      <c r="N481" s="263">
        <v>154.69999999999999</v>
      </c>
      <c r="O481" s="263">
        <v>185.6</v>
      </c>
      <c r="P481" s="263"/>
      <c r="Q481" s="263"/>
      <c r="R481" s="263"/>
    </row>
    <row r="482" spans="1:18" s="439" customFormat="1" ht="13">
      <c r="A482" s="432"/>
      <c r="B482" s="409" t="s">
        <v>621</v>
      </c>
      <c r="C482" s="627"/>
      <c r="D482" s="627"/>
      <c r="E482" s="627"/>
      <c r="F482" s="146">
        <v>636</v>
      </c>
      <c r="G482" s="146">
        <v>517</v>
      </c>
      <c r="H482" s="146">
        <v>489.3</v>
      </c>
      <c r="I482" s="263">
        <v>684</v>
      </c>
      <c r="J482" s="263">
        <v>740.2</v>
      </c>
      <c r="K482" s="263">
        <v>1275.5</v>
      </c>
      <c r="L482" s="81">
        <v>1530.6</v>
      </c>
      <c r="M482" s="263">
        <v>1836.7</v>
      </c>
      <c r="N482" s="263">
        <v>2204.1</v>
      </c>
      <c r="O482" s="263">
        <v>2644.9</v>
      </c>
      <c r="P482" s="263"/>
      <c r="Q482" s="263"/>
      <c r="R482" s="263"/>
    </row>
    <row r="483" spans="1:18" s="439" customFormat="1" ht="13">
      <c r="A483" s="432"/>
      <c r="B483" s="409" t="s">
        <v>549</v>
      </c>
      <c r="C483" s="627"/>
      <c r="D483" s="627"/>
      <c r="E483" s="627"/>
      <c r="F483" s="146"/>
      <c r="G483" s="146">
        <v>281.8</v>
      </c>
      <c r="H483" s="146">
        <v>38.200000000000003</v>
      </c>
      <c r="I483" s="263">
        <v>179.6</v>
      </c>
      <c r="J483" s="263">
        <v>83.2</v>
      </c>
      <c r="K483" s="263">
        <v>39.4</v>
      </c>
      <c r="L483" s="81">
        <v>47.3</v>
      </c>
      <c r="M483" s="263">
        <v>56.7</v>
      </c>
      <c r="N483" s="263">
        <v>68.099999999999994</v>
      </c>
      <c r="O483" s="263">
        <v>81.7</v>
      </c>
      <c r="P483" s="263"/>
      <c r="Q483" s="263"/>
      <c r="R483" s="263"/>
    </row>
    <row r="484" spans="1:18" s="13" customFormat="1">
      <c r="A484" s="354"/>
      <c r="B484" s="409"/>
      <c r="C484" s="263"/>
      <c r="D484" s="263"/>
      <c r="E484" s="263"/>
      <c r="F484" s="146"/>
      <c r="G484" s="146"/>
      <c r="H484" s="146"/>
      <c r="I484" s="263"/>
      <c r="J484" s="263"/>
      <c r="K484" s="263"/>
      <c r="L484" s="81"/>
      <c r="M484" s="263"/>
      <c r="N484" s="263"/>
      <c r="O484" s="263"/>
      <c r="P484" s="263"/>
      <c r="Q484" s="263"/>
      <c r="R484" s="263"/>
    </row>
    <row r="485" spans="1:18" s="643" customFormat="1" ht="13">
      <c r="A485" s="356"/>
      <c r="B485" s="411" t="s">
        <v>623</v>
      </c>
      <c r="C485" s="625">
        <v>9943.2999999999993</v>
      </c>
      <c r="D485" s="625">
        <v>13175.8</v>
      </c>
      <c r="E485" s="625">
        <v>15454.1</v>
      </c>
      <c r="F485" s="164">
        <f>F399+F422+F437+F450+F468+F474+F480</f>
        <v>13788.900000000001</v>
      </c>
      <c r="G485" s="164">
        <f>G399+G422+G437+G450+G468+G474+G480</f>
        <v>13572.5</v>
      </c>
      <c r="H485" s="164">
        <f>H399+H422+H437+H450+H468+H474+H480</f>
        <v>13319.8</v>
      </c>
      <c r="I485" s="164">
        <v>16134.2</v>
      </c>
      <c r="J485" s="164">
        <v>16525.900000000001</v>
      </c>
      <c r="K485" s="164">
        <v>18726.400000000001</v>
      </c>
      <c r="L485" s="43">
        <v>18737.400000000001</v>
      </c>
      <c r="M485" s="164">
        <v>18790</v>
      </c>
      <c r="N485" s="164">
        <v>19867</v>
      </c>
      <c r="O485" s="164">
        <v>21121.9</v>
      </c>
      <c r="P485" s="164"/>
      <c r="Q485" s="164"/>
      <c r="R485" s="164"/>
    </row>
    <row r="486" spans="1:18" s="439" customFormat="1" ht="13">
      <c r="A486" s="354"/>
      <c r="B486" s="406"/>
      <c r="C486" s="627"/>
      <c r="D486" s="627"/>
      <c r="E486" s="627"/>
      <c r="F486" s="628"/>
      <c r="G486" s="628"/>
      <c r="H486" s="628"/>
      <c r="I486" s="628"/>
      <c r="J486" s="628"/>
      <c r="K486" s="628"/>
      <c r="L486" s="45"/>
      <c r="M486" s="628"/>
      <c r="N486" s="628"/>
      <c r="O486" s="628"/>
      <c r="P486" s="628"/>
      <c r="Q486" s="628"/>
      <c r="R486" s="628"/>
    </row>
    <row r="487" spans="1:18" ht="20">
      <c r="A487" s="173"/>
      <c r="B487" s="369" t="s">
        <v>432</v>
      </c>
      <c r="C487" s="34"/>
      <c r="D487" s="34"/>
      <c r="E487" s="34"/>
      <c r="F487" s="81"/>
      <c r="I487" s="34"/>
      <c r="J487" s="34"/>
      <c r="K487" s="34"/>
      <c r="M487" s="34"/>
      <c r="N487" s="34"/>
      <c r="O487" s="34"/>
      <c r="P487" s="34"/>
      <c r="Q487" s="34"/>
      <c r="R487" s="34"/>
    </row>
    <row r="488" spans="1:18" s="13" customFormat="1" ht="15.5">
      <c r="A488" s="354"/>
      <c r="B488" s="623" t="s">
        <v>585</v>
      </c>
      <c r="C488" s="453"/>
      <c r="D488" s="453"/>
      <c r="E488" s="453"/>
      <c r="F488" s="453"/>
      <c r="G488" s="453"/>
      <c r="H488" s="453"/>
      <c r="I488" s="453"/>
      <c r="J488" s="453">
        <v>2019</v>
      </c>
      <c r="K488" s="453">
        <v>2020</v>
      </c>
      <c r="L488" s="35">
        <v>2021</v>
      </c>
      <c r="M488" s="453">
        <v>2022</v>
      </c>
      <c r="N488" s="453">
        <v>2023</v>
      </c>
      <c r="O488" s="453"/>
      <c r="P488" s="453"/>
      <c r="Q488" s="453"/>
      <c r="R488" s="453"/>
    </row>
    <row r="489" spans="1:18" s="13" customFormat="1" ht="13.5" customHeight="1">
      <c r="A489" s="354"/>
      <c r="B489" s="623" t="s">
        <v>468</v>
      </c>
      <c r="C489" s="454"/>
      <c r="D489" s="454"/>
      <c r="E489" s="454"/>
      <c r="F489" s="454"/>
      <c r="G489" s="454"/>
      <c r="H489" s="454"/>
      <c r="I489" s="454"/>
      <c r="J489" s="454" t="s">
        <v>251</v>
      </c>
      <c r="K489" s="454" t="s">
        <v>251</v>
      </c>
      <c r="L489" s="37" t="s">
        <v>251</v>
      </c>
      <c r="M489" s="454" t="s">
        <v>251</v>
      </c>
      <c r="N489" s="454" t="s">
        <v>251</v>
      </c>
      <c r="O489" s="454"/>
      <c r="P489" s="454"/>
      <c r="Q489" s="454"/>
      <c r="R489" s="454"/>
    </row>
    <row r="490" spans="1:18" s="13" customFormat="1" ht="14.25" customHeight="1">
      <c r="A490" s="354"/>
      <c r="B490" s="424" t="s">
        <v>470</v>
      </c>
      <c r="C490" s="141"/>
      <c r="D490" s="141"/>
      <c r="E490" s="141"/>
      <c r="F490" s="454"/>
      <c r="G490" s="454"/>
      <c r="H490" s="454"/>
      <c r="I490" s="141"/>
      <c r="J490" s="141" t="s">
        <v>178</v>
      </c>
      <c r="K490" s="141" t="s">
        <v>178</v>
      </c>
      <c r="L490" s="38" t="s">
        <v>178</v>
      </c>
      <c r="M490" s="141" t="s">
        <v>178</v>
      </c>
      <c r="N490" s="141" t="s">
        <v>178</v>
      </c>
      <c r="O490" s="141"/>
      <c r="P490" s="141"/>
      <c r="Q490" s="141"/>
      <c r="R490" s="141"/>
    </row>
    <row r="491" spans="1:18" s="13" customFormat="1">
      <c r="A491" s="354"/>
      <c r="B491" s="354"/>
      <c r="C491" s="188"/>
      <c r="D491" s="188"/>
      <c r="E491" s="188"/>
      <c r="F491" s="454"/>
      <c r="G491" s="188"/>
      <c r="H491" s="188"/>
      <c r="I491" s="188"/>
      <c r="J491" s="188"/>
      <c r="K491" s="188"/>
      <c r="L491" s="34"/>
      <c r="M491" s="188"/>
      <c r="N491" s="188"/>
      <c r="O491" s="188"/>
      <c r="P491" s="188"/>
      <c r="Q491" s="188"/>
      <c r="R491" s="188"/>
    </row>
    <row r="492" spans="1:18" s="643" customFormat="1" ht="13">
      <c r="A492" s="429"/>
      <c r="B492" s="411" t="s">
        <v>586</v>
      </c>
      <c r="C492" s="625"/>
      <c r="D492" s="625"/>
      <c r="E492" s="625"/>
      <c r="F492" s="164"/>
      <c r="G492" s="164"/>
      <c r="H492" s="164"/>
      <c r="I492" s="164"/>
      <c r="J492" s="164">
        <v>7750.8</v>
      </c>
      <c r="K492" s="164">
        <v>7392.3</v>
      </c>
      <c r="L492" s="43">
        <v>7336</v>
      </c>
      <c r="M492" s="164">
        <v>7831.8</v>
      </c>
      <c r="N492" s="164">
        <v>8699.7999999999993</v>
      </c>
      <c r="O492" s="164"/>
      <c r="P492" s="164"/>
      <c r="Q492" s="164"/>
      <c r="R492" s="164"/>
    </row>
    <row r="493" spans="1:18" s="439" customFormat="1" ht="13">
      <c r="A493" s="432"/>
      <c r="B493" s="409" t="s">
        <v>587</v>
      </c>
      <c r="C493" s="263"/>
      <c r="D493" s="263"/>
      <c r="E493" s="263"/>
      <c r="F493" s="146"/>
      <c r="G493" s="263"/>
      <c r="H493" s="263"/>
      <c r="I493" s="263"/>
      <c r="J493" s="263">
        <v>2089.9</v>
      </c>
      <c r="K493" s="263">
        <v>2249.4</v>
      </c>
      <c r="L493" s="81">
        <v>2364.9</v>
      </c>
      <c r="M493" s="263">
        <v>2428</v>
      </c>
      <c r="N493" s="263">
        <v>2555.3000000000002</v>
      </c>
      <c r="O493" s="263"/>
      <c r="P493" s="263"/>
      <c r="Q493" s="263"/>
      <c r="R493" s="263"/>
    </row>
    <row r="494" spans="1:18" s="439" customFormat="1" ht="13">
      <c r="A494" s="432">
        <v>211</v>
      </c>
      <c r="B494" s="416" t="s">
        <v>588</v>
      </c>
      <c r="C494" s="263"/>
      <c r="D494" s="263"/>
      <c r="E494" s="263"/>
      <c r="F494" s="146"/>
      <c r="G494" s="146"/>
      <c r="H494" s="146"/>
      <c r="I494" s="263"/>
      <c r="J494" s="263"/>
      <c r="K494" s="263"/>
      <c r="L494" s="81"/>
      <c r="M494" s="263"/>
      <c r="N494" s="263"/>
      <c r="O494" s="263"/>
      <c r="P494" s="263"/>
      <c r="Q494" s="263"/>
      <c r="R494" s="263"/>
    </row>
    <row r="495" spans="1:18" s="439" customFormat="1" ht="13">
      <c r="A495" s="432"/>
      <c r="B495" s="416" t="s">
        <v>589</v>
      </c>
      <c r="C495" s="262"/>
      <c r="D495" s="262"/>
      <c r="E495" s="262"/>
      <c r="F495" s="146"/>
      <c r="G495" s="146"/>
      <c r="H495" s="146"/>
      <c r="I495" s="263"/>
      <c r="J495" s="263"/>
      <c r="K495" s="263"/>
      <c r="L495" s="81"/>
      <c r="M495" s="263"/>
      <c r="N495" s="263"/>
      <c r="O495" s="263"/>
      <c r="P495" s="263"/>
      <c r="Q495" s="263"/>
      <c r="R495" s="263"/>
    </row>
    <row r="496" spans="1:18" s="439" customFormat="1" ht="13">
      <c r="A496" s="432"/>
      <c r="B496" s="416" t="s">
        <v>590</v>
      </c>
      <c r="C496" s="262"/>
      <c r="D496" s="262"/>
      <c r="E496" s="262"/>
      <c r="F496" s="146"/>
      <c r="G496" s="146"/>
      <c r="H496" s="146"/>
      <c r="I496" s="263"/>
      <c r="J496" s="263"/>
      <c r="K496" s="263"/>
      <c r="L496" s="81"/>
      <c r="M496" s="263"/>
      <c r="N496" s="263"/>
      <c r="O496" s="263"/>
      <c r="P496" s="263"/>
      <c r="Q496" s="263"/>
      <c r="R496" s="263"/>
    </row>
    <row r="497" spans="1:18" s="439" customFormat="1" ht="13">
      <c r="A497" s="432">
        <v>212</v>
      </c>
      <c r="B497" s="416" t="s">
        <v>591</v>
      </c>
      <c r="C497" s="263"/>
      <c r="D497" s="263"/>
      <c r="E497" s="263"/>
      <c r="F497" s="146"/>
      <c r="G497" s="146"/>
      <c r="H497" s="146"/>
      <c r="I497" s="263"/>
      <c r="J497" s="263"/>
      <c r="K497" s="263"/>
      <c r="L497" s="81"/>
      <c r="M497" s="263"/>
      <c r="N497" s="263"/>
      <c r="O497" s="263"/>
      <c r="P497" s="263"/>
      <c r="Q497" s="263"/>
      <c r="R497" s="263"/>
    </row>
    <row r="498" spans="1:18" s="13" customFormat="1">
      <c r="A498" s="432"/>
      <c r="B498" s="409" t="s">
        <v>592</v>
      </c>
      <c r="C498" s="263"/>
      <c r="D498" s="263"/>
      <c r="E498" s="263"/>
      <c r="F498" s="146"/>
      <c r="G498" s="263"/>
      <c r="H498" s="263"/>
      <c r="I498" s="263"/>
      <c r="J498" s="263">
        <v>3554.2</v>
      </c>
      <c r="K498" s="263">
        <v>3228.9</v>
      </c>
      <c r="L498" s="81">
        <v>3121.1</v>
      </c>
      <c r="M498" s="263">
        <v>3392.8</v>
      </c>
      <c r="N498" s="263">
        <v>3857.8</v>
      </c>
      <c r="O498" s="263"/>
      <c r="P498" s="263"/>
      <c r="Q498" s="263"/>
      <c r="R498" s="263"/>
    </row>
    <row r="499" spans="1:18" s="13" customFormat="1">
      <c r="A499" s="432"/>
      <c r="B499" s="409" t="s">
        <v>593</v>
      </c>
      <c r="C499" s="263"/>
      <c r="D499" s="263"/>
      <c r="E499" s="263"/>
      <c r="F499" s="146"/>
      <c r="G499" s="263"/>
      <c r="H499" s="263"/>
      <c r="I499" s="263"/>
      <c r="J499" s="263">
        <v>932</v>
      </c>
      <c r="K499" s="263">
        <v>846.7</v>
      </c>
      <c r="L499" s="81">
        <v>818.4</v>
      </c>
      <c r="M499" s="263">
        <v>889.7</v>
      </c>
      <c r="N499" s="263">
        <v>1011.6</v>
      </c>
      <c r="O499" s="263"/>
      <c r="P499" s="263"/>
      <c r="Q499" s="263"/>
      <c r="R499" s="263"/>
    </row>
    <row r="500" spans="1:18" s="439" customFormat="1" ht="13">
      <c r="A500" s="432"/>
      <c r="B500" s="409" t="s">
        <v>594</v>
      </c>
      <c r="C500" s="263"/>
      <c r="D500" s="263"/>
      <c r="E500" s="263"/>
      <c r="F500" s="146"/>
      <c r="G500" s="263"/>
      <c r="H500" s="263"/>
      <c r="I500" s="263"/>
      <c r="J500" s="263">
        <v>88.2</v>
      </c>
      <c r="K500" s="263">
        <v>80.099999999999994</v>
      </c>
      <c r="L500" s="81">
        <v>77.400000000000006</v>
      </c>
      <c r="M500" s="263">
        <v>84.2</v>
      </c>
      <c r="N500" s="263">
        <v>95.7</v>
      </c>
      <c r="O500" s="263"/>
      <c r="P500" s="263"/>
      <c r="Q500" s="263"/>
      <c r="R500" s="263"/>
    </row>
    <row r="501" spans="1:18" s="13" customFormat="1">
      <c r="A501" s="432"/>
      <c r="B501" s="409" t="s">
        <v>595</v>
      </c>
      <c r="C501" s="263"/>
      <c r="D501" s="263"/>
      <c r="E501" s="263"/>
      <c r="F501" s="146"/>
      <c r="G501" s="263"/>
      <c r="H501" s="263"/>
      <c r="I501" s="263"/>
      <c r="J501" s="263">
        <v>1035.7</v>
      </c>
      <c r="K501" s="263">
        <v>940.9</v>
      </c>
      <c r="L501" s="81">
        <v>909.5</v>
      </c>
      <c r="M501" s="263">
        <v>988.6</v>
      </c>
      <c r="N501" s="263">
        <v>1124.0999999999999</v>
      </c>
      <c r="O501" s="263"/>
      <c r="P501" s="263"/>
      <c r="Q501" s="263"/>
      <c r="R501" s="263"/>
    </row>
    <row r="502" spans="1:18" s="13" customFormat="1" ht="13">
      <c r="A502" s="432"/>
      <c r="B502" s="416" t="s">
        <v>596</v>
      </c>
      <c r="C502" s="263"/>
      <c r="D502" s="263"/>
      <c r="E502" s="263"/>
      <c r="F502" s="456"/>
      <c r="G502" s="456"/>
      <c r="H502" s="456"/>
      <c r="I502" s="263"/>
      <c r="J502" s="263"/>
      <c r="K502" s="263"/>
      <c r="L502" s="81"/>
      <c r="M502" s="263"/>
      <c r="N502" s="263"/>
      <c r="O502" s="263"/>
      <c r="P502" s="263"/>
      <c r="Q502" s="263"/>
      <c r="R502" s="263"/>
    </row>
    <row r="503" spans="1:18" s="13" customFormat="1" ht="13">
      <c r="A503" s="432"/>
      <c r="B503" s="416" t="s">
        <v>597</v>
      </c>
      <c r="C503" s="263"/>
      <c r="D503" s="263"/>
      <c r="E503" s="263"/>
      <c r="F503" s="456"/>
      <c r="G503" s="456"/>
      <c r="H503" s="456"/>
      <c r="I503" s="263"/>
      <c r="J503" s="263"/>
      <c r="K503" s="263"/>
      <c r="L503" s="81"/>
      <c r="M503" s="263"/>
      <c r="N503" s="263"/>
      <c r="O503" s="263"/>
      <c r="P503" s="263"/>
      <c r="Q503" s="263"/>
      <c r="R503" s="263"/>
    </row>
    <row r="504" spans="1:18" s="13" customFormat="1" ht="13">
      <c r="A504" s="432"/>
      <c r="B504" s="416" t="s">
        <v>615</v>
      </c>
      <c r="C504" s="263"/>
      <c r="D504" s="263"/>
      <c r="E504" s="263"/>
      <c r="F504" s="456"/>
      <c r="G504" s="262"/>
      <c r="H504" s="262"/>
      <c r="I504" s="263"/>
      <c r="J504" s="263"/>
      <c r="K504" s="263"/>
      <c r="L504" s="81"/>
      <c r="M504" s="263"/>
      <c r="N504" s="263"/>
      <c r="O504" s="263"/>
      <c r="P504" s="263"/>
      <c r="Q504" s="263"/>
      <c r="R504" s="263"/>
    </row>
    <row r="505" spans="1:18" s="13" customFormat="1" ht="13">
      <c r="A505" s="432"/>
      <c r="B505" s="416" t="s">
        <v>599</v>
      </c>
      <c r="C505" s="263"/>
      <c r="D505" s="263"/>
      <c r="E505" s="263"/>
      <c r="F505" s="456"/>
      <c r="G505" s="262"/>
      <c r="H505" s="262"/>
      <c r="I505" s="263"/>
      <c r="J505" s="263"/>
      <c r="K505" s="263"/>
      <c r="L505" s="81"/>
      <c r="M505" s="263"/>
      <c r="N505" s="263"/>
      <c r="O505" s="263"/>
      <c r="P505" s="263"/>
      <c r="Q505" s="263"/>
      <c r="R505" s="263"/>
    </row>
    <row r="506" spans="1:18" s="13" customFormat="1" ht="13">
      <c r="A506" s="432"/>
      <c r="B506" s="416" t="s">
        <v>600</v>
      </c>
      <c r="C506" s="263"/>
      <c r="D506" s="263"/>
      <c r="E506" s="263"/>
      <c r="F506" s="146"/>
      <c r="G506" s="263"/>
      <c r="H506" s="263"/>
      <c r="I506" s="263"/>
      <c r="J506" s="263"/>
      <c r="K506" s="263"/>
      <c r="L506" s="81"/>
      <c r="M506" s="263"/>
      <c r="N506" s="263"/>
      <c r="O506" s="263"/>
      <c r="P506" s="263"/>
      <c r="Q506" s="263"/>
      <c r="R506" s="263"/>
    </row>
    <row r="507" spans="1:18" s="13" customFormat="1" ht="13">
      <c r="A507" s="432"/>
      <c r="B507" s="416" t="s">
        <v>601</v>
      </c>
      <c r="C507" s="263"/>
      <c r="D507" s="263"/>
      <c r="E507" s="263"/>
      <c r="F507" s="146"/>
      <c r="G507" s="456"/>
      <c r="H507" s="456"/>
      <c r="I507" s="263"/>
      <c r="J507" s="263"/>
      <c r="K507" s="263"/>
      <c r="L507" s="81"/>
      <c r="M507" s="263"/>
      <c r="N507" s="263"/>
      <c r="O507" s="263"/>
      <c r="P507" s="263"/>
      <c r="Q507" s="263"/>
      <c r="R507" s="263"/>
    </row>
    <row r="508" spans="1:18" s="13" customFormat="1" ht="13">
      <c r="A508" s="432"/>
      <c r="B508" s="416" t="s">
        <v>602</v>
      </c>
      <c r="C508" s="263"/>
      <c r="D508" s="263"/>
      <c r="E508" s="263"/>
      <c r="F508" s="146"/>
      <c r="G508" s="456"/>
      <c r="H508" s="456"/>
      <c r="I508" s="263"/>
      <c r="J508" s="263"/>
      <c r="K508" s="263"/>
      <c r="L508" s="81"/>
      <c r="M508" s="263"/>
      <c r="N508" s="263"/>
      <c r="O508" s="263"/>
      <c r="P508" s="263"/>
      <c r="Q508" s="263"/>
      <c r="R508" s="263"/>
    </row>
    <row r="509" spans="1:18" s="13" customFormat="1" ht="13">
      <c r="A509" s="432"/>
      <c r="B509" s="416" t="s">
        <v>603</v>
      </c>
      <c r="C509" s="263"/>
      <c r="D509" s="263"/>
      <c r="E509" s="263"/>
      <c r="F509" s="456"/>
      <c r="G509" s="456"/>
      <c r="H509" s="456"/>
      <c r="I509" s="263"/>
      <c r="J509" s="263"/>
      <c r="K509" s="263"/>
      <c r="L509" s="81"/>
      <c r="M509" s="263"/>
      <c r="N509" s="263"/>
      <c r="O509" s="263"/>
      <c r="P509" s="263"/>
      <c r="Q509" s="263"/>
      <c r="R509" s="263"/>
    </row>
    <row r="510" spans="1:18" s="13" customFormat="1" ht="13">
      <c r="A510" s="432"/>
      <c r="B510" s="416" t="s">
        <v>604</v>
      </c>
      <c r="C510" s="263"/>
      <c r="D510" s="263"/>
      <c r="E510" s="263"/>
      <c r="F510" s="146"/>
      <c r="G510" s="456"/>
      <c r="H510" s="456"/>
      <c r="I510" s="263"/>
      <c r="J510" s="263"/>
      <c r="K510" s="263"/>
      <c r="L510" s="81"/>
      <c r="M510" s="263"/>
      <c r="N510" s="263"/>
      <c r="O510" s="263"/>
      <c r="P510" s="263"/>
      <c r="Q510" s="263"/>
      <c r="R510" s="263"/>
    </row>
    <row r="511" spans="1:18" s="13" customFormat="1">
      <c r="A511" s="432"/>
      <c r="B511" s="409" t="s">
        <v>605</v>
      </c>
      <c r="C511" s="263"/>
      <c r="D511" s="262"/>
      <c r="E511" s="262"/>
      <c r="F511" s="456"/>
      <c r="G511" s="456"/>
      <c r="H511" s="456"/>
      <c r="I511" s="262"/>
      <c r="J511" s="262"/>
      <c r="K511" s="262"/>
      <c r="L511" s="83"/>
      <c r="M511" s="262"/>
      <c r="N511" s="262"/>
      <c r="O511" s="262"/>
      <c r="P511" s="262"/>
      <c r="Q511" s="262"/>
      <c r="R511" s="262"/>
    </row>
    <row r="512" spans="1:18" s="13" customFormat="1">
      <c r="A512" s="432"/>
      <c r="B512" s="409" t="s">
        <v>607</v>
      </c>
      <c r="C512" s="262"/>
      <c r="D512" s="263"/>
      <c r="E512" s="262"/>
      <c r="F512" s="146"/>
      <c r="G512" s="456"/>
      <c r="H512" s="456"/>
      <c r="I512" s="263"/>
      <c r="J512" s="263"/>
      <c r="K512" s="263"/>
      <c r="L512" s="81"/>
      <c r="M512" s="263"/>
      <c r="N512" s="263"/>
      <c r="O512" s="263"/>
      <c r="P512" s="263"/>
      <c r="Q512" s="263"/>
      <c r="R512" s="263"/>
    </row>
    <row r="513" spans="1:18" s="13" customFormat="1">
      <c r="A513" s="432"/>
      <c r="B513" s="409" t="s">
        <v>606</v>
      </c>
      <c r="C513" s="262"/>
      <c r="D513" s="262"/>
      <c r="E513" s="262"/>
      <c r="F513" s="146"/>
      <c r="G513" s="456"/>
      <c r="H513" s="456"/>
      <c r="I513" s="263"/>
      <c r="J513" s="263">
        <v>50.6</v>
      </c>
      <c r="K513" s="263">
        <v>46</v>
      </c>
      <c r="L513" s="81">
        <v>44.5</v>
      </c>
      <c r="M513" s="263">
        <v>48.3</v>
      </c>
      <c r="N513" s="263">
        <v>55</v>
      </c>
      <c r="O513" s="263"/>
      <c r="P513" s="263"/>
      <c r="Q513" s="263"/>
      <c r="R513" s="263"/>
    </row>
    <row r="514" spans="1:18" s="13" customFormat="1">
      <c r="A514" s="432"/>
      <c r="B514" s="409"/>
      <c r="C514" s="263"/>
      <c r="D514" s="263"/>
      <c r="E514" s="263"/>
      <c r="F514" s="146"/>
      <c r="G514" s="146"/>
      <c r="H514" s="146"/>
      <c r="I514" s="263"/>
      <c r="J514" s="263"/>
      <c r="K514" s="263"/>
      <c r="L514" s="81"/>
      <c r="M514" s="263"/>
      <c r="N514" s="263"/>
      <c r="O514" s="263"/>
      <c r="P514" s="263"/>
      <c r="Q514" s="263"/>
      <c r="R514" s="263"/>
    </row>
    <row r="515" spans="1:18" s="643" customFormat="1" ht="13">
      <c r="A515" s="429"/>
      <c r="B515" s="411" t="s">
        <v>608</v>
      </c>
      <c r="C515" s="625"/>
      <c r="D515" s="625"/>
      <c r="E515" s="625"/>
      <c r="F515" s="164"/>
      <c r="G515" s="164"/>
      <c r="H515" s="164"/>
      <c r="I515" s="164"/>
      <c r="J515" s="164">
        <v>2870.7</v>
      </c>
      <c r="K515" s="164">
        <v>2883.5</v>
      </c>
      <c r="L515" s="43">
        <v>2932.9</v>
      </c>
      <c r="M515" s="164">
        <v>3075.7</v>
      </c>
      <c r="N515" s="164">
        <v>3336.2</v>
      </c>
      <c r="O515" s="164"/>
      <c r="P515" s="164"/>
      <c r="Q515" s="164"/>
      <c r="R515" s="164"/>
    </row>
    <row r="516" spans="1:18" s="13" customFormat="1">
      <c r="A516" s="432"/>
      <c r="B516" s="409" t="s">
        <v>587</v>
      </c>
      <c r="C516" s="263"/>
      <c r="D516" s="263"/>
      <c r="E516" s="263"/>
      <c r="F516" s="146"/>
      <c r="G516" s="146"/>
      <c r="H516" s="146"/>
      <c r="I516" s="263"/>
      <c r="J516" s="263">
        <v>1671.4</v>
      </c>
      <c r="K516" s="263">
        <v>1794</v>
      </c>
      <c r="L516" s="81">
        <v>1879.8</v>
      </c>
      <c r="M516" s="263">
        <v>1931</v>
      </c>
      <c r="N516" s="263">
        <v>2034.6</v>
      </c>
      <c r="O516" s="263"/>
      <c r="P516" s="263"/>
      <c r="Q516" s="263"/>
      <c r="R516" s="263"/>
    </row>
    <row r="517" spans="1:18" s="13" customFormat="1" ht="13">
      <c r="A517" s="432">
        <v>211</v>
      </c>
      <c r="B517" s="416" t="s">
        <v>588</v>
      </c>
      <c r="C517" s="263"/>
      <c r="D517" s="263"/>
      <c r="E517" s="263"/>
      <c r="F517" s="146"/>
      <c r="G517" s="456"/>
      <c r="H517" s="456"/>
      <c r="I517" s="262"/>
      <c r="J517" s="262"/>
      <c r="K517" s="262"/>
      <c r="L517" s="83"/>
      <c r="M517" s="262"/>
      <c r="N517" s="262"/>
      <c r="O517" s="262"/>
      <c r="P517" s="262"/>
      <c r="Q517" s="262"/>
      <c r="R517" s="262"/>
    </row>
    <row r="518" spans="1:18" s="13" customFormat="1" ht="13">
      <c r="A518" s="432"/>
      <c r="B518" s="416" t="s">
        <v>589</v>
      </c>
      <c r="C518" s="263"/>
      <c r="D518" s="263"/>
      <c r="E518" s="263"/>
      <c r="F518" s="146"/>
      <c r="G518" s="146"/>
      <c r="H518" s="146"/>
      <c r="I518" s="263"/>
      <c r="J518" s="263"/>
      <c r="K518" s="263"/>
      <c r="L518" s="81"/>
      <c r="M518" s="263"/>
      <c r="N518" s="263"/>
      <c r="O518" s="263"/>
      <c r="P518" s="263"/>
      <c r="Q518" s="263"/>
      <c r="R518" s="263"/>
    </row>
    <row r="519" spans="1:18" s="13" customFormat="1" ht="13">
      <c r="A519" s="432"/>
      <c r="B519" s="416" t="s">
        <v>590</v>
      </c>
      <c r="C519" s="263"/>
      <c r="D519" s="263"/>
      <c r="E519" s="263"/>
      <c r="F519" s="146"/>
      <c r="G519" s="456"/>
      <c r="H519" s="456"/>
      <c r="I519" s="263"/>
      <c r="J519" s="263"/>
      <c r="K519" s="263"/>
      <c r="L519" s="81"/>
      <c r="M519" s="263"/>
      <c r="N519" s="263"/>
      <c r="O519" s="263"/>
      <c r="P519" s="263"/>
      <c r="Q519" s="263"/>
      <c r="R519" s="263"/>
    </row>
    <row r="520" spans="1:18" s="13" customFormat="1" ht="13">
      <c r="A520" s="432">
        <v>212</v>
      </c>
      <c r="B520" s="416" t="s">
        <v>591</v>
      </c>
      <c r="C520" s="263"/>
      <c r="D520" s="263"/>
      <c r="E520" s="263"/>
      <c r="F520" s="146"/>
      <c r="G520" s="456"/>
      <c r="H520" s="456"/>
      <c r="I520" s="262"/>
      <c r="J520" s="262"/>
      <c r="K520" s="262"/>
      <c r="L520" s="83"/>
      <c r="M520" s="262"/>
      <c r="N520" s="262"/>
      <c r="O520" s="262"/>
      <c r="P520" s="262"/>
      <c r="Q520" s="262"/>
      <c r="R520" s="262"/>
    </row>
    <row r="521" spans="1:18" s="439" customFormat="1" ht="13">
      <c r="A521" s="432"/>
      <c r="B521" s="409" t="s">
        <v>592</v>
      </c>
      <c r="C521" s="263"/>
      <c r="D521" s="263"/>
      <c r="E521" s="263"/>
      <c r="F521" s="146"/>
      <c r="G521" s="146"/>
      <c r="H521" s="146"/>
      <c r="I521" s="263"/>
      <c r="J521" s="263">
        <v>17</v>
      </c>
      <c r="K521" s="263">
        <v>15.4</v>
      </c>
      <c r="L521" s="81">
        <v>14.9</v>
      </c>
      <c r="M521" s="263">
        <v>16.2</v>
      </c>
      <c r="N521" s="263">
        <v>18.5</v>
      </c>
      <c r="O521" s="263"/>
      <c r="P521" s="263"/>
      <c r="Q521" s="263"/>
      <c r="R521" s="263"/>
    </row>
    <row r="522" spans="1:18" s="439" customFormat="1" ht="13">
      <c r="A522" s="432"/>
      <c r="B522" s="409" t="s">
        <v>237</v>
      </c>
      <c r="C522" s="263"/>
      <c r="D522" s="263"/>
      <c r="E522" s="263"/>
      <c r="F522" s="456"/>
      <c r="G522" s="456"/>
      <c r="H522" s="456"/>
      <c r="I522" s="263"/>
      <c r="J522" s="263"/>
      <c r="K522" s="263"/>
      <c r="L522" s="81"/>
      <c r="M522" s="263"/>
      <c r="N522" s="263"/>
      <c r="O522" s="263"/>
      <c r="P522" s="263"/>
      <c r="Q522" s="263"/>
      <c r="R522" s="263"/>
    </row>
    <row r="523" spans="1:18" s="13" customFormat="1">
      <c r="A523" s="432"/>
      <c r="B523" s="409" t="s">
        <v>545</v>
      </c>
      <c r="C523" s="263"/>
      <c r="D523" s="263"/>
      <c r="E523" s="263"/>
      <c r="F523" s="146"/>
      <c r="G523" s="146"/>
      <c r="H523" s="146"/>
      <c r="I523" s="263"/>
      <c r="J523" s="263">
        <v>1164.2</v>
      </c>
      <c r="K523" s="263">
        <v>1057.7</v>
      </c>
      <c r="L523" s="81">
        <v>1022.4</v>
      </c>
      <c r="M523" s="263">
        <v>1111.3</v>
      </c>
      <c r="N523" s="263">
        <v>1263.7</v>
      </c>
      <c r="O523" s="263"/>
      <c r="P523" s="263"/>
      <c r="Q523" s="263"/>
      <c r="R523" s="263"/>
    </row>
    <row r="524" spans="1:18" s="13" customFormat="1" ht="13">
      <c r="A524" s="432"/>
      <c r="B524" s="416" t="s">
        <v>610</v>
      </c>
      <c r="C524" s="263"/>
      <c r="D524" s="263"/>
      <c r="E524" s="263"/>
      <c r="F524" s="146"/>
      <c r="G524" s="146"/>
      <c r="H524" s="146"/>
      <c r="I524" s="263"/>
      <c r="J524" s="263"/>
      <c r="K524" s="263"/>
      <c r="L524" s="81"/>
      <c r="M524" s="263"/>
      <c r="N524" s="263"/>
      <c r="O524" s="263"/>
      <c r="P524" s="263"/>
      <c r="Q524" s="263"/>
      <c r="R524" s="263"/>
    </row>
    <row r="525" spans="1:18" s="13" customFormat="1" ht="13">
      <c r="A525" s="432"/>
      <c r="B525" s="416" t="s">
        <v>609</v>
      </c>
      <c r="C525" s="263"/>
      <c r="D525" s="263"/>
      <c r="E525" s="263"/>
      <c r="F525" s="146"/>
      <c r="G525" s="146"/>
      <c r="H525" s="146"/>
      <c r="I525" s="263"/>
      <c r="J525" s="263"/>
      <c r="K525" s="263"/>
      <c r="L525" s="81"/>
      <c r="M525" s="263"/>
      <c r="N525" s="263"/>
      <c r="O525" s="263"/>
      <c r="P525" s="263"/>
      <c r="Q525" s="263"/>
      <c r="R525" s="263"/>
    </row>
    <row r="526" spans="1:18" s="439" customFormat="1" ht="13">
      <c r="A526" s="432"/>
      <c r="B526" s="409" t="s">
        <v>595</v>
      </c>
      <c r="C526" s="263"/>
      <c r="D526" s="263"/>
      <c r="E526" s="263"/>
      <c r="F526" s="146"/>
      <c r="G526" s="146"/>
      <c r="H526" s="146"/>
      <c r="I526" s="263"/>
      <c r="J526" s="263">
        <v>18</v>
      </c>
      <c r="K526" s="263">
        <v>16.399999999999999</v>
      </c>
      <c r="L526" s="81">
        <v>15.8</v>
      </c>
      <c r="M526" s="263">
        <v>17.2</v>
      </c>
      <c r="N526" s="263">
        <v>19.5</v>
      </c>
      <c r="O526" s="263"/>
      <c r="P526" s="263"/>
      <c r="Q526" s="263"/>
      <c r="R526" s="263"/>
    </row>
    <row r="527" spans="1:18" s="13" customFormat="1" ht="13">
      <c r="A527" s="432">
        <v>311</v>
      </c>
      <c r="B527" s="416" t="s">
        <v>614</v>
      </c>
      <c r="C527" s="263"/>
      <c r="D527" s="263"/>
      <c r="E527" s="263"/>
      <c r="F527" s="456"/>
      <c r="G527" s="146"/>
      <c r="H527" s="146"/>
      <c r="I527" s="263"/>
      <c r="J527" s="263"/>
      <c r="K527" s="263"/>
      <c r="L527" s="81"/>
      <c r="M527" s="263"/>
      <c r="N527" s="263"/>
      <c r="O527" s="263"/>
      <c r="P527" s="263"/>
      <c r="Q527" s="263"/>
      <c r="R527" s="263"/>
    </row>
    <row r="528" spans="1:18" s="13" customFormat="1">
      <c r="A528" s="432"/>
      <c r="B528" s="409" t="s">
        <v>607</v>
      </c>
      <c r="C528" s="262"/>
      <c r="D528" s="263"/>
      <c r="E528" s="262"/>
      <c r="F528" s="456"/>
      <c r="G528" s="456"/>
      <c r="H528" s="456"/>
      <c r="I528" s="262"/>
      <c r="J528" s="262"/>
      <c r="K528" s="262"/>
      <c r="L528" s="83"/>
      <c r="M528" s="262"/>
      <c r="N528" s="262"/>
      <c r="O528" s="262"/>
      <c r="P528" s="262"/>
      <c r="Q528" s="262"/>
      <c r="R528" s="262"/>
    </row>
    <row r="529" spans="1:18" s="13" customFormat="1">
      <c r="A529" s="432"/>
      <c r="B529" s="409"/>
      <c r="C529" s="263"/>
      <c r="D529" s="263"/>
      <c r="E529" s="263"/>
      <c r="F529" s="146"/>
      <c r="G529" s="146"/>
      <c r="H529" s="146"/>
      <c r="I529" s="263"/>
      <c r="J529" s="263"/>
      <c r="K529" s="263"/>
      <c r="L529" s="81"/>
      <c r="M529" s="263"/>
      <c r="N529" s="263"/>
      <c r="O529" s="263"/>
      <c r="P529" s="263"/>
      <c r="Q529" s="263"/>
      <c r="R529" s="263"/>
    </row>
    <row r="530" spans="1:18" s="644" customFormat="1" ht="13">
      <c r="A530" s="429"/>
      <c r="B530" s="411" t="s">
        <v>611</v>
      </c>
      <c r="C530" s="625"/>
      <c r="D530" s="625"/>
      <c r="E530" s="625"/>
      <c r="F530" s="164"/>
      <c r="G530" s="164"/>
      <c r="H530" s="164"/>
      <c r="I530" s="164"/>
      <c r="J530" s="164">
        <v>193.8</v>
      </c>
      <c r="K530" s="164">
        <v>185.7</v>
      </c>
      <c r="L530" s="43">
        <v>183.9</v>
      </c>
      <c r="M530" s="164">
        <v>195.8</v>
      </c>
      <c r="N530" s="164">
        <v>217.1</v>
      </c>
      <c r="O530" s="164"/>
      <c r="P530" s="164"/>
      <c r="Q530" s="164"/>
      <c r="R530" s="164"/>
    </row>
    <row r="531" spans="1:18" s="13" customFormat="1">
      <c r="A531" s="432"/>
      <c r="B531" s="409" t="s">
        <v>587</v>
      </c>
      <c r="C531" s="263"/>
      <c r="D531" s="263"/>
      <c r="E531" s="263"/>
      <c r="F531" s="146"/>
      <c r="G531" s="146"/>
      <c r="H531" s="146"/>
      <c r="I531" s="263"/>
      <c r="J531" s="263">
        <v>64.599999999999994</v>
      </c>
      <c r="K531" s="263">
        <v>68.3</v>
      </c>
      <c r="L531" s="81">
        <v>70.3</v>
      </c>
      <c r="M531" s="263">
        <v>72.5</v>
      </c>
      <c r="N531" s="263">
        <v>76.8</v>
      </c>
      <c r="O531" s="263"/>
      <c r="P531" s="263"/>
      <c r="Q531" s="263"/>
      <c r="R531" s="263"/>
    </row>
    <row r="532" spans="1:18" s="439" customFormat="1" ht="13">
      <c r="A532" s="432">
        <v>211</v>
      </c>
      <c r="B532" s="416" t="s">
        <v>588</v>
      </c>
      <c r="C532" s="263"/>
      <c r="D532" s="263"/>
      <c r="E532" s="263"/>
      <c r="F532" s="456"/>
      <c r="G532" s="456"/>
      <c r="H532" s="456"/>
      <c r="I532" s="262"/>
      <c r="J532" s="262"/>
      <c r="K532" s="262"/>
      <c r="L532" s="83"/>
      <c r="M532" s="262"/>
      <c r="N532" s="262"/>
      <c r="O532" s="262"/>
      <c r="P532" s="262"/>
      <c r="Q532" s="262"/>
      <c r="R532" s="262"/>
    </row>
    <row r="533" spans="1:18" s="439" customFormat="1" ht="13">
      <c r="A533" s="432"/>
      <c r="B533" s="416" t="s">
        <v>589</v>
      </c>
      <c r="C533" s="263"/>
      <c r="D533" s="263"/>
      <c r="E533" s="263"/>
      <c r="F533" s="146"/>
      <c r="G533" s="146"/>
      <c r="H533" s="146"/>
      <c r="I533" s="263"/>
      <c r="J533" s="263"/>
      <c r="K533" s="263"/>
      <c r="L533" s="81"/>
      <c r="M533" s="263"/>
      <c r="N533" s="263"/>
      <c r="O533" s="263"/>
      <c r="P533" s="263"/>
      <c r="Q533" s="263"/>
      <c r="R533" s="263"/>
    </row>
    <row r="534" spans="1:18" s="439" customFormat="1" ht="13">
      <c r="A534" s="432"/>
      <c r="B534" s="416" t="s">
        <v>590</v>
      </c>
      <c r="C534" s="263"/>
      <c r="D534" s="263"/>
      <c r="E534" s="263"/>
      <c r="F534" s="146"/>
      <c r="G534" s="146"/>
      <c r="H534" s="146"/>
      <c r="I534" s="263"/>
      <c r="J534" s="263"/>
      <c r="K534" s="263"/>
      <c r="L534" s="81"/>
      <c r="M534" s="263"/>
      <c r="N534" s="263"/>
      <c r="O534" s="263"/>
      <c r="P534" s="263"/>
      <c r="Q534" s="263"/>
      <c r="R534" s="263"/>
    </row>
    <row r="535" spans="1:18" s="13" customFormat="1" ht="13">
      <c r="A535" s="432">
        <v>212</v>
      </c>
      <c r="B535" s="416" t="s">
        <v>591</v>
      </c>
      <c r="C535" s="263"/>
      <c r="D535" s="263"/>
      <c r="E535" s="263"/>
      <c r="F535" s="146"/>
      <c r="G535" s="456"/>
      <c r="H535" s="456"/>
      <c r="I535" s="262"/>
      <c r="J535" s="262"/>
      <c r="K535" s="262"/>
      <c r="L535" s="83"/>
      <c r="M535" s="262"/>
      <c r="N535" s="262"/>
      <c r="O535" s="262"/>
      <c r="P535" s="262"/>
      <c r="Q535" s="262"/>
      <c r="R535" s="262"/>
    </row>
    <row r="536" spans="1:18" s="13" customFormat="1">
      <c r="A536" s="432"/>
      <c r="B536" s="409" t="s">
        <v>592</v>
      </c>
      <c r="C536" s="263"/>
      <c r="D536" s="263"/>
      <c r="E536" s="263"/>
      <c r="F536" s="146"/>
      <c r="G536" s="146"/>
      <c r="H536" s="146"/>
      <c r="I536" s="263"/>
      <c r="J536" s="263">
        <v>34.6</v>
      </c>
      <c r="K536" s="263">
        <v>31.5</v>
      </c>
      <c r="L536" s="81">
        <v>30.4</v>
      </c>
      <c r="M536" s="263">
        <v>33.1</v>
      </c>
      <c r="N536" s="263">
        <v>37.6</v>
      </c>
      <c r="O536" s="263"/>
      <c r="P536" s="263"/>
      <c r="Q536" s="263"/>
      <c r="R536" s="263"/>
    </row>
    <row r="537" spans="1:18" s="13" customFormat="1">
      <c r="A537" s="432"/>
      <c r="B537" s="409" t="s">
        <v>593</v>
      </c>
      <c r="C537" s="263"/>
      <c r="D537" s="263"/>
      <c r="E537" s="263"/>
      <c r="F537" s="146"/>
      <c r="G537" s="146"/>
      <c r="H537" s="146"/>
      <c r="I537" s="263"/>
      <c r="J537" s="263">
        <v>35.9</v>
      </c>
      <c r="K537" s="263">
        <v>32.6</v>
      </c>
      <c r="L537" s="81">
        <v>31.6</v>
      </c>
      <c r="M537" s="263">
        <v>34.299999999999997</v>
      </c>
      <c r="N537" s="263">
        <v>39</v>
      </c>
      <c r="O537" s="263"/>
      <c r="P537" s="263"/>
      <c r="Q537" s="263"/>
      <c r="R537" s="263"/>
    </row>
    <row r="538" spans="1:18" s="439" customFormat="1" ht="13">
      <c r="A538" s="432">
        <v>263</v>
      </c>
      <c r="B538" s="416" t="s">
        <v>626</v>
      </c>
      <c r="C538" s="263"/>
      <c r="D538" s="263"/>
      <c r="E538" s="263"/>
      <c r="F538" s="146"/>
      <c r="G538" s="146"/>
      <c r="H538" s="146"/>
      <c r="I538" s="263"/>
      <c r="J538" s="263"/>
      <c r="K538" s="263"/>
      <c r="L538" s="81"/>
      <c r="M538" s="263"/>
      <c r="N538" s="263"/>
      <c r="O538" s="263"/>
      <c r="P538" s="263"/>
      <c r="Q538" s="263"/>
      <c r="R538" s="263"/>
    </row>
    <row r="539" spans="1:18" s="439" customFormat="1" ht="13">
      <c r="A539" s="432"/>
      <c r="B539" s="416" t="s">
        <v>609</v>
      </c>
      <c r="C539" s="263"/>
      <c r="D539" s="263"/>
      <c r="E539" s="263"/>
      <c r="F539" s="146"/>
      <c r="G539" s="146"/>
      <c r="H539" s="146"/>
      <c r="I539" s="263"/>
      <c r="J539" s="263"/>
      <c r="K539" s="263"/>
      <c r="L539" s="81"/>
      <c r="M539" s="263"/>
      <c r="N539" s="263"/>
      <c r="O539" s="263"/>
      <c r="P539" s="263"/>
      <c r="Q539" s="263"/>
      <c r="R539" s="263"/>
    </row>
    <row r="540" spans="1:18" s="439" customFormat="1" ht="13">
      <c r="A540" s="432"/>
      <c r="B540" s="409" t="s">
        <v>595</v>
      </c>
      <c r="C540" s="263"/>
      <c r="D540" s="263"/>
      <c r="E540" s="262"/>
      <c r="F540" s="456"/>
      <c r="G540" s="456"/>
      <c r="H540" s="456"/>
      <c r="I540" s="262"/>
      <c r="J540" s="262">
        <v>58.7</v>
      </c>
      <c r="K540" s="262">
        <v>53.3</v>
      </c>
      <c r="L540" s="83">
        <v>51.5</v>
      </c>
      <c r="M540" s="262">
        <v>56</v>
      </c>
      <c r="N540" s="262">
        <v>63.7</v>
      </c>
      <c r="O540" s="262"/>
      <c r="P540" s="262"/>
      <c r="Q540" s="262"/>
      <c r="R540" s="262"/>
    </row>
    <row r="541" spans="1:18" s="439" customFormat="1" ht="13">
      <c r="A541" s="432"/>
      <c r="B541" s="409" t="s">
        <v>607</v>
      </c>
      <c r="C541" s="263"/>
      <c r="D541" s="263"/>
      <c r="E541" s="262"/>
      <c r="F541" s="456"/>
      <c r="G541" s="456"/>
      <c r="H541" s="456"/>
      <c r="I541" s="262"/>
      <c r="J541" s="262"/>
      <c r="K541" s="262"/>
      <c r="L541" s="83"/>
      <c r="M541" s="262"/>
      <c r="N541" s="262"/>
      <c r="O541" s="262"/>
      <c r="P541" s="262"/>
      <c r="Q541" s="262"/>
      <c r="R541" s="262"/>
    </row>
    <row r="542" spans="1:18" s="439" customFormat="1" ht="13">
      <c r="A542" s="432"/>
      <c r="B542" s="409"/>
      <c r="C542" s="263"/>
      <c r="D542" s="263"/>
      <c r="E542" s="263"/>
      <c r="F542" s="146"/>
      <c r="G542" s="146"/>
      <c r="H542" s="146"/>
      <c r="I542" s="263"/>
      <c r="J542" s="263"/>
      <c r="K542" s="263"/>
      <c r="L542" s="81"/>
      <c r="M542" s="263"/>
      <c r="N542" s="263"/>
      <c r="O542" s="263"/>
      <c r="P542" s="263"/>
      <c r="Q542" s="263"/>
      <c r="R542" s="263"/>
    </row>
    <row r="543" spans="1:18" s="643" customFormat="1" ht="13">
      <c r="A543" s="429"/>
      <c r="B543" s="411" t="s">
        <v>613</v>
      </c>
      <c r="C543" s="625"/>
      <c r="D543" s="625"/>
      <c r="E543" s="625"/>
      <c r="F543" s="164"/>
      <c r="G543" s="164"/>
      <c r="H543" s="164"/>
      <c r="I543" s="164"/>
      <c r="J543" s="164">
        <v>1579.1</v>
      </c>
      <c r="K543" s="164">
        <v>1527.6</v>
      </c>
      <c r="L543" s="43">
        <v>1518.4</v>
      </c>
      <c r="M543" s="164">
        <v>1611.9</v>
      </c>
      <c r="N543" s="164">
        <v>1778.9</v>
      </c>
      <c r="O543" s="164"/>
      <c r="P543" s="164"/>
      <c r="Q543" s="164"/>
      <c r="R543" s="164"/>
    </row>
    <row r="544" spans="1:18" s="13" customFormat="1">
      <c r="A544" s="432"/>
      <c r="B544" s="409" t="s">
        <v>587</v>
      </c>
      <c r="C544" s="263"/>
      <c r="D544" s="263"/>
      <c r="E544" s="263"/>
      <c r="F544" s="146"/>
      <c r="G544" s="146"/>
      <c r="H544" s="146"/>
      <c r="I544" s="263"/>
      <c r="J544" s="263">
        <v>622.5</v>
      </c>
      <c r="K544" s="263">
        <v>658.6</v>
      </c>
      <c r="L544" s="81">
        <v>678.3</v>
      </c>
      <c r="M544" s="263">
        <v>698.7</v>
      </c>
      <c r="N544" s="263">
        <v>740.6</v>
      </c>
      <c r="O544" s="263"/>
      <c r="P544" s="263"/>
      <c r="Q544" s="263"/>
      <c r="R544" s="263"/>
    </row>
    <row r="545" spans="1:18" s="13" customFormat="1" ht="13">
      <c r="A545" s="432">
        <v>211</v>
      </c>
      <c r="B545" s="416" t="s">
        <v>588</v>
      </c>
      <c r="C545" s="263"/>
      <c r="D545" s="263"/>
      <c r="E545" s="263"/>
      <c r="F545" s="146"/>
      <c r="G545" s="146"/>
      <c r="H545" s="146"/>
      <c r="I545" s="262"/>
      <c r="J545" s="262"/>
      <c r="K545" s="262"/>
      <c r="L545" s="83"/>
      <c r="M545" s="262"/>
      <c r="N545" s="262"/>
      <c r="O545" s="262"/>
      <c r="P545" s="262"/>
      <c r="Q545" s="262"/>
      <c r="R545" s="262"/>
    </row>
    <row r="546" spans="1:18" s="13" customFormat="1" ht="13">
      <c r="A546" s="432"/>
      <c r="B546" s="416" t="s">
        <v>589</v>
      </c>
      <c r="C546" s="263"/>
      <c r="D546" s="263"/>
      <c r="E546" s="263"/>
      <c r="F546" s="146"/>
      <c r="G546" s="146"/>
      <c r="H546" s="146"/>
      <c r="I546" s="263"/>
      <c r="J546" s="263"/>
      <c r="K546" s="263"/>
      <c r="L546" s="81"/>
      <c r="M546" s="263"/>
      <c r="N546" s="263"/>
      <c r="O546" s="263"/>
      <c r="P546" s="263"/>
      <c r="Q546" s="263"/>
      <c r="R546" s="263"/>
    </row>
    <row r="547" spans="1:18" s="13" customFormat="1" ht="13">
      <c r="A547" s="432"/>
      <c r="B547" s="416" t="s">
        <v>590</v>
      </c>
      <c r="C547" s="263"/>
      <c r="D547" s="263"/>
      <c r="E547" s="263"/>
      <c r="F547" s="146"/>
      <c r="G547" s="146"/>
      <c r="H547" s="146"/>
      <c r="I547" s="263"/>
      <c r="J547" s="263"/>
      <c r="K547" s="263"/>
      <c r="L547" s="81"/>
      <c r="M547" s="263"/>
      <c r="N547" s="263"/>
      <c r="O547" s="263"/>
      <c r="P547" s="263"/>
      <c r="Q547" s="263"/>
      <c r="R547" s="263"/>
    </row>
    <row r="548" spans="1:18" s="13" customFormat="1" ht="13">
      <c r="A548" s="432">
        <v>212</v>
      </c>
      <c r="B548" s="416" t="s">
        <v>591</v>
      </c>
      <c r="C548" s="263"/>
      <c r="D548" s="263"/>
      <c r="E548" s="263"/>
      <c r="F548" s="146"/>
      <c r="G548" s="146"/>
      <c r="H548" s="146"/>
      <c r="I548" s="263"/>
      <c r="J548" s="263"/>
      <c r="K548" s="263"/>
      <c r="L548" s="81"/>
      <c r="M548" s="263"/>
      <c r="N548" s="263"/>
      <c r="O548" s="263"/>
      <c r="P548" s="263"/>
      <c r="Q548" s="263"/>
      <c r="R548" s="263"/>
    </row>
    <row r="549" spans="1:18" s="13" customFormat="1">
      <c r="A549" s="432"/>
      <c r="B549" s="409" t="s">
        <v>592</v>
      </c>
      <c r="C549" s="263"/>
      <c r="D549" s="263"/>
      <c r="E549" s="263"/>
      <c r="F549" s="146"/>
      <c r="G549" s="146"/>
      <c r="H549" s="146"/>
      <c r="I549" s="263"/>
      <c r="J549" s="263">
        <v>515.9</v>
      </c>
      <c r="K549" s="263">
        <v>468.7</v>
      </c>
      <c r="L549" s="81">
        <v>453.1</v>
      </c>
      <c r="M549" s="263">
        <v>492.5</v>
      </c>
      <c r="N549" s="263">
        <v>560</v>
      </c>
      <c r="O549" s="263"/>
      <c r="P549" s="263"/>
      <c r="Q549" s="263"/>
      <c r="R549" s="263"/>
    </row>
    <row r="550" spans="1:18" s="13" customFormat="1">
      <c r="A550" s="432"/>
      <c r="B550" s="409" t="s">
        <v>593</v>
      </c>
      <c r="C550" s="263"/>
      <c r="D550" s="263"/>
      <c r="E550" s="263"/>
      <c r="F550" s="146"/>
      <c r="G550" s="146"/>
      <c r="H550" s="146"/>
      <c r="I550" s="263"/>
      <c r="J550" s="263">
        <v>3.1</v>
      </c>
      <c r="K550" s="263">
        <v>2.8</v>
      </c>
      <c r="L550" s="81">
        <v>2.7</v>
      </c>
      <c r="M550" s="263">
        <v>3</v>
      </c>
      <c r="N550" s="263">
        <v>3.4</v>
      </c>
      <c r="O550" s="263"/>
      <c r="P550" s="263"/>
      <c r="Q550" s="263"/>
      <c r="R550" s="263"/>
    </row>
    <row r="551" spans="1:18" s="439" customFormat="1" ht="13">
      <c r="A551" s="432"/>
      <c r="B551" s="409" t="s">
        <v>606</v>
      </c>
      <c r="C551" s="263"/>
      <c r="D551" s="263"/>
      <c r="E551" s="263"/>
      <c r="F551" s="456"/>
      <c r="G551" s="456"/>
      <c r="H551" s="456"/>
      <c r="I551" s="263"/>
      <c r="J551" s="263"/>
      <c r="K551" s="263"/>
      <c r="L551" s="81"/>
      <c r="M551" s="263"/>
      <c r="N551" s="263"/>
      <c r="O551" s="263"/>
      <c r="P551" s="263"/>
      <c r="Q551" s="263"/>
      <c r="R551" s="263"/>
    </row>
    <row r="552" spans="1:18" s="439" customFormat="1" ht="13">
      <c r="A552" s="432"/>
      <c r="B552" s="409" t="s">
        <v>594</v>
      </c>
      <c r="C552" s="263"/>
      <c r="D552" s="263"/>
      <c r="E552" s="263"/>
      <c r="F552" s="146"/>
      <c r="G552" s="146"/>
      <c r="H552" s="146"/>
      <c r="I552" s="263"/>
      <c r="J552" s="263">
        <v>2</v>
      </c>
      <c r="K552" s="263">
        <v>1.9</v>
      </c>
      <c r="L552" s="81">
        <v>1.8</v>
      </c>
      <c r="M552" s="263">
        <v>2</v>
      </c>
      <c r="N552" s="263">
        <v>2.2000000000000002</v>
      </c>
      <c r="O552" s="263"/>
      <c r="P552" s="263"/>
      <c r="Q552" s="263"/>
      <c r="R552" s="263"/>
    </row>
    <row r="553" spans="1:18" s="13" customFormat="1">
      <c r="A553" s="432"/>
      <c r="B553" s="409" t="s">
        <v>595</v>
      </c>
      <c r="C553" s="263"/>
      <c r="D553" s="263"/>
      <c r="E553" s="263"/>
      <c r="F553" s="146"/>
      <c r="G553" s="456"/>
      <c r="H553" s="456"/>
      <c r="I553" s="263"/>
      <c r="J553" s="263">
        <v>411.8</v>
      </c>
      <c r="K553" s="263">
        <v>374.1</v>
      </c>
      <c r="L553" s="81">
        <v>361.6</v>
      </c>
      <c r="M553" s="263">
        <v>393.1</v>
      </c>
      <c r="N553" s="263">
        <v>447</v>
      </c>
      <c r="O553" s="263"/>
      <c r="P553" s="263"/>
      <c r="Q553" s="263"/>
      <c r="R553" s="263"/>
    </row>
    <row r="554" spans="1:18" s="13" customFormat="1" ht="13">
      <c r="A554" s="432">
        <v>311</v>
      </c>
      <c r="B554" s="416" t="s">
        <v>614</v>
      </c>
      <c r="C554" s="263"/>
      <c r="D554" s="263"/>
      <c r="E554" s="263"/>
      <c r="F554" s="456"/>
      <c r="G554" s="456"/>
      <c r="H554" s="456"/>
      <c r="I554" s="263"/>
      <c r="J554" s="263"/>
      <c r="K554" s="263"/>
      <c r="L554" s="81"/>
      <c r="M554" s="263"/>
      <c r="N554" s="263"/>
      <c r="O554" s="263"/>
      <c r="P554" s="263"/>
      <c r="Q554" s="263"/>
      <c r="R554" s="263"/>
    </row>
    <row r="555" spans="1:18" s="13" customFormat="1" ht="13">
      <c r="A555" s="432"/>
      <c r="B555" s="416" t="s">
        <v>600</v>
      </c>
      <c r="C555" s="263"/>
      <c r="D555" s="263"/>
      <c r="E555" s="263"/>
      <c r="F555" s="146"/>
      <c r="G555" s="456"/>
      <c r="H555" s="456"/>
      <c r="I555" s="263"/>
      <c r="J555" s="263"/>
      <c r="K555" s="263"/>
      <c r="L555" s="81"/>
      <c r="M555" s="263"/>
      <c r="N555" s="263"/>
      <c r="O555" s="263"/>
      <c r="P555" s="263"/>
      <c r="Q555" s="263"/>
      <c r="R555" s="263"/>
    </row>
    <row r="556" spans="1:18" s="13" customFormat="1" ht="13">
      <c r="A556" s="432"/>
      <c r="B556" s="416" t="s">
        <v>601</v>
      </c>
      <c r="C556" s="263"/>
      <c r="D556" s="263"/>
      <c r="E556" s="263"/>
      <c r="F556" s="146"/>
      <c r="G556" s="456"/>
      <c r="H556" s="456"/>
      <c r="I556" s="262"/>
      <c r="J556" s="262"/>
      <c r="K556" s="262"/>
      <c r="L556" s="83"/>
      <c r="M556" s="262"/>
      <c r="N556" s="262"/>
      <c r="O556" s="262"/>
      <c r="P556" s="262"/>
      <c r="Q556" s="262"/>
      <c r="R556" s="262"/>
    </row>
    <row r="557" spans="1:18" s="13" customFormat="1" ht="13">
      <c r="A557" s="432"/>
      <c r="B557" s="416" t="s">
        <v>602</v>
      </c>
      <c r="C557" s="263"/>
      <c r="D557" s="263"/>
      <c r="E557" s="263"/>
      <c r="F557" s="146"/>
      <c r="G557" s="456"/>
      <c r="H557" s="456"/>
      <c r="I557" s="263"/>
      <c r="J557" s="263"/>
      <c r="K557" s="263"/>
      <c r="L557" s="81"/>
      <c r="M557" s="263"/>
      <c r="N557" s="263"/>
      <c r="O557" s="263"/>
      <c r="P557" s="263"/>
      <c r="Q557" s="263"/>
      <c r="R557" s="263"/>
    </row>
    <row r="558" spans="1:18" s="13" customFormat="1" ht="13">
      <c r="A558" s="432"/>
      <c r="B558" s="416" t="s">
        <v>603</v>
      </c>
      <c r="C558" s="263"/>
      <c r="D558" s="263"/>
      <c r="E558" s="263"/>
      <c r="F558" s="456"/>
      <c r="G558" s="456"/>
      <c r="H558" s="456"/>
      <c r="I558" s="263"/>
      <c r="J558" s="263"/>
      <c r="K558" s="263"/>
      <c r="L558" s="81"/>
      <c r="M558" s="263"/>
      <c r="N558" s="263"/>
      <c r="O558" s="263"/>
      <c r="P558" s="263"/>
      <c r="Q558" s="263"/>
      <c r="R558" s="263"/>
    </row>
    <row r="559" spans="1:18" s="13" customFormat="1" ht="13">
      <c r="A559" s="432"/>
      <c r="B559" s="416" t="s">
        <v>604</v>
      </c>
      <c r="C559" s="263"/>
      <c r="D559" s="263"/>
      <c r="E559" s="263"/>
      <c r="F559" s="146"/>
      <c r="G559" s="456"/>
      <c r="H559" s="456"/>
      <c r="I559" s="263"/>
      <c r="J559" s="263"/>
      <c r="K559" s="263"/>
      <c r="L559" s="81"/>
      <c r="M559" s="263"/>
      <c r="N559" s="263"/>
      <c r="O559" s="263"/>
      <c r="P559" s="263"/>
      <c r="Q559" s="263"/>
      <c r="R559" s="263"/>
    </row>
    <row r="560" spans="1:18" s="13" customFormat="1">
      <c r="A560" s="432"/>
      <c r="B560" s="409"/>
      <c r="C560" s="263"/>
      <c r="D560" s="263"/>
      <c r="E560" s="263"/>
      <c r="F560" s="146"/>
      <c r="G560" s="146"/>
      <c r="H560" s="146"/>
      <c r="I560" s="263"/>
      <c r="J560" s="263"/>
      <c r="K560" s="263"/>
      <c r="L560" s="81"/>
      <c r="M560" s="263"/>
      <c r="N560" s="263"/>
      <c r="O560" s="263"/>
      <c r="P560" s="263"/>
      <c r="Q560" s="263"/>
      <c r="R560" s="263"/>
    </row>
    <row r="561" spans="1:18" s="644" customFormat="1" ht="13">
      <c r="A561" s="429"/>
      <c r="B561" s="411" t="s">
        <v>628</v>
      </c>
      <c r="C561" s="626"/>
      <c r="D561" s="626"/>
      <c r="E561" s="626"/>
      <c r="F561" s="164"/>
      <c r="G561" s="164"/>
      <c r="H561" s="164"/>
      <c r="I561" s="164"/>
      <c r="J561" s="164">
        <v>1979.3</v>
      </c>
      <c r="K561" s="164">
        <v>2105.9</v>
      </c>
      <c r="L561" s="43">
        <v>2136.6</v>
      </c>
      <c r="M561" s="164">
        <v>2323.6</v>
      </c>
      <c r="N561" s="164">
        <v>2386.9</v>
      </c>
      <c r="O561" s="164"/>
      <c r="P561" s="164"/>
      <c r="Q561" s="164"/>
      <c r="R561" s="164"/>
    </row>
    <row r="562" spans="1:18" s="13" customFormat="1">
      <c r="A562" s="432"/>
      <c r="B562" s="409" t="s">
        <v>592</v>
      </c>
      <c r="C562" s="263"/>
      <c r="D562" s="263"/>
      <c r="E562" s="263"/>
      <c r="F562" s="146"/>
      <c r="G562" s="146"/>
      <c r="H562" s="146"/>
      <c r="I562" s="263"/>
      <c r="J562" s="263">
        <v>29.3</v>
      </c>
      <c r="K562" s="263">
        <v>31.1</v>
      </c>
      <c r="L562" s="81">
        <v>31.6</v>
      </c>
      <c r="M562" s="263">
        <v>34.299999999999997</v>
      </c>
      <c r="N562" s="263">
        <v>35.299999999999997</v>
      </c>
      <c r="O562" s="263"/>
      <c r="P562" s="263"/>
      <c r="Q562" s="263"/>
      <c r="R562" s="263"/>
    </row>
    <row r="563" spans="1:18" s="13" customFormat="1">
      <c r="A563" s="432"/>
      <c r="B563" s="409" t="s">
        <v>617</v>
      </c>
      <c r="C563" s="263"/>
      <c r="D563" s="263"/>
      <c r="E563" s="263"/>
      <c r="F563" s="146"/>
      <c r="G563" s="146"/>
      <c r="H563" s="146"/>
      <c r="I563" s="263"/>
      <c r="J563" s="263">
        <v>1950.1</v>
      </c>
      <c r="K563" s="263">
        <v>2074.8000000000002</v>
      </c>
      <c r="L563" s="81">
        <v>2105</v>
      </c>
      <c r="M563" s="263">
        <v>2289.3000000000002</v>
      </c>
      <c r="N563" s="263">
        <v>2351.6</v>
      </c>
      <c r="O563" s="263"/>
      <c r="P563" s="263"/>
      <c r="Q563" s="263"/>
      <c r="R563" s="263"/>
    </row>
    <row r="564" spans="1:18" s="13" customFormat="1" ht="13">
      <c r="A564" s="432"/>
      <c r="B564" s="409" t="s">
        <v>629</v>
      </c>
      <c r="C564" s="263"/>
      <c r="D564" s="263"/>
      <c r="E564" s="263"/>
      <c r="F564" s="146"/>
      <c r="G564" s="146"/>
      <c r="H564" s="146"/>
      <c r="I564" s="263"/>
      <c r="J564" s="263">
        <v>471</v>
      </c>
      <c r="K564" s="263">
        <v>501.1</v>
      </c>
      <c r="L564" s="81">
        <v>508.4</v>
      </c>
      <c r="M564" s="263">
        <v>552.9</v>
      </c>
      <c r="N564" s="263">
        <v>568</v>
      </c>
      <c r="O564" s="263"/>
      <c r="P564" s="263"/>
      <c r="Q564" s="263"/>
      <c r="R564" s="263"/>
    </row>
    <row r="565" spans="1:18" s="13" customFormat="1" ht="13">
      <c r="A565" s="432"/>
      <c r="B565" s="416" t="s">
        <v>619</v>
      </c>
      <c r="C565" s="263"/>
      <c r="D565" s="263"/>
      <c r="E565" s="263"/>
      <c r="F565" s="146"/>
      <c r="G565" s="146"/>
      <c r="H565" s="146"/>
      <c r="I565" s="263"/>
      <c r="J565" s="263">
        <v>1479.1</v>
      </c>
      <c r="K565" s="263">
        <v>1573.7</v>
      </c>
      <c r="L565" s="81">
        <v>1596.6</v>
      </c>
      <c r="M565" s="263">
        <v>1736.3</v>
      </c>
      <c r="N565" s="263">
        <v>1783.6</v>
      </c>
      <c r="O565" s="263"/>
      <c r="P565" s="263"/>
      <c r="Q565" s="263"/>
      <c r="R565" s="263"/>
    </row>
    <row r="566" spans="1:18" s="13" customFormat="1">
      <c r="A566" s="432"/>
      <c r="B566" s="409"/>
      <c r="C566" s="263"/>
      <c r="D566" s="263"/>
      <c r="E566" s="263"/>
      <c r="F566" s="146"/>
      <c r="G566" s="146"/>
      <c r="H566" s="146"/>
      <c r="I566" s="263"/>
      <c r="J566" s="263"/>
      <c r="K566" s="263"/>
      <c r="L566" s="81"/>
      <c r="M566" s="263"/>
      <c r="N566" s="263"/>
      <c r="O566" s="263"/>
      <c r="P566" s="263"/>
      <c r="Q566" s="263"/>
      <c r="R566" s="263"/>
    </row>
    <row r="567" spans="1:18" s="644" customFormat="1" ht="13">
      <c r="A567" s="429"/>
      <c r="B567" s="411" t="s">
        <v>630</v>
      </c>
      <c r="C567" s="625"/>
      <c r="D567" s="625"/>
      <c r="E567" s="625"/>
      <c r="F567" s="164"/>
      <c r="G567" s="164"/>
      <c r="H567" s="164"/>
      <c r="I567" s="164"/>
      <c r="J567" s="164">
        <v>942.4</v>
      </c>
      <c r="K567" s="164">
        <v>932</v>
      </c>
      <c r="L567" s="43">
        <v>932</v>
      </c>
      <c r="M567" s="164">
        <v>932</v>
      </c>
      <c r="N567" s="164">
        <v>932</v>
      </c>
      <c r="O567" s="164"/>
      <c r="P567" s="164"/>
      <c r="Q567" s="164"/>
      <c r="R567" s="164"/>
    </row>
    <row r="568" spans="1:18" s="13" customFormat="1" ht="13">
      <c r="A568" s="432"/>
      <c r="B568" s="409" t="s">
        <v>541</v>
      </c>
      <c r="C568" s="627"/>
      <c r="D568" s="627"/>
      <c r="E568" s="627"/>
      <c r="F568" s="146"/>
      <c r="G568" s="146"/>
      <c r="H568" s="146"/>
      <c r="I568" s="263"/>
      <c r="J568" s="263">
        <v>370.2</v>
      </c>
      <c r="K568" s="263">
        <v>365.8</v>
      </c>
      <c r="L568" s="81">
        <v>365.8</v>
      </c>
      <c r="M568" s="263">
        <v>365.8</v>
      </c>
      <c r="N568" s="263">
        <v>365.8</v>
      </c>
      <c r="O568" s="263"/>
      <c r="P568" s="263"/>
      <c r="Q568" s="263"/>
      <c r="R568" s="263"/>
    </row>
    <row r="569" spans="1:18" s="13" customFormat="1" ht="13">
      <c r="A569" s="432"/>
      <c r="B569" s="409" t="s">
        <v>545</v>
      </c>
      <c r="C569" s="627"/>
      <c r="D569" s="627"/>
      <c r="E569" s="627"/>
      <c r="F569" s="146"/>
      <c r="G569" s="146"/>
      <c r="H569" s="146"/>
      <c r="I569" s="263"/>
      <c r="J569" s="263">
        <v>15.6</v>
      </c>
      <c r="K569" s="263">
        <v>15.4</v>
      </c>
      <c r="L569" s="81">
        <v>15.4</v>
      </c>
      <c r="M569" s="263">
        <v>15.4</v>
      </c>
      <c r="N569" s="263">
        <v>15.4</v>
      </c>
      <c r="O569" s="263"/>
      <c r="P569" s="263"/>
      <c r="Q569" s="263"/>
      <c r="R569" s="263"/>
    </row>
    <row r="570" spans="1:18" s="13" customFormat="1" ht="13">
      <c r="A570" s="432"/>
      <c r="B570" s="409" t="s">
        <v>621</v>
      </c>
      <c r="C570" s="627"/>
      <c r="D570" s="627"/>
      <c r="E570" s="627"/>
      <c r="F570" s="146"/>
      <c r="G570" s="146"/>
      <c r="H570" s="146"/>
      <c r="I570" s="263"/>
      <c r="J570" s="263">
        <v>330.2</v>
      </c>
      <c r="K570" s="263">
        <v>326.3</v>
      </c>
      <c r="L570" s="81">
        <v>326.3</v>
      </c>
      <c r="M570" s="263">
        <v>326.3</v>
      </c>
      <c r="N570" s="263">
        <v>326.3</v>
      </c>
      <c r="O570" s="263"/>
      <c r="P570" s="263"/>
      <c r="Q570" s="263"/>
      <c r="R570" s="263"/>
    </row>
    <row r="571" spans="1:18" s="13" customFormat="1" ht="13">
      <c r="A571" s="432"/>
      <c r="B571" s="409" t="s">
        <v>549</v>
      </c>
      <c r="C571" s="627"/>
      <c r="D571" s="627"/>
      <c r="E571" s="627"/>
      <c r="F571" s="146"/>
      <c r="G571" s="146"/>
      <c r="H571" s="146"/>
      <c r="I571" s="263"/>
      <c r="J571" s="263">
        <v>227.2</v>
      </c>
      <c r="K571" s="263">
        <v>224.6</v>
      </c>
      <c r="L571" s="81">
        <v>224.6</v>
      </c>
      <c r="M571" s="263">
        <v>224.6</v>
      </c>
      <c r="N571" s="263">
        <v>224.6</v>
      </c>
      <c r="O571" s="263"/>
      <c r="P571" s="263"/>
      <c r="Q571" s="263"/>
      <c r="R571" s="263"/>
    </row>
    <row r="572" spans="1:18" s="13" customFormat="1">
      <c r="A572" s="432"/>
      <c r="B572" s="409"/>
      <c r="C572" s="263"/>
      <c r="D572" s="263"/>
      <c r="E572" s="263"/>
      <c r="F572" s="146"/>
      <c r="G572" s="146"/>
      <c r="H572" s="146"/>
      <c r="I572" s="263"/>
      <c r="J572" s="263"/>
      <c r="K572" s="263"/>
      <c r="L572" s="81"/>
      <c r="M572" s="263"/>
      <c r="N572" s="263"/>
      <c r="O572" s="263"/>
      <c r="P572" s="263"/>
      <c r="Q572" s="263"/>
      <c r="R572" s="263"/>
    </row>
    <row r="573" spans="1:18" s="643" customFormat="1" ht="13">
      <c r="A573" s="429"/>
      <c r="B573" s="411" t="s">
        <v>631</v>
      </c>
      <c r="C573" s="625"/>
      <c r="D573" s="625"/>
      <c r="E573" s="625"/>
      <c r="F573" s="164"/>
      <c r="G573" s="164"/>
      <c r="H573" s="164"/>
      <c r="I573" s="164"/>
      <c r="J573" s="164">
        <v>816.9</v>
      </c>
      <c r="K573" s="164">
        <v>1163</v>
      </c>
      <c r="L573" s="43">
        <v>1586</v>
      </c>
      <c r="M573" s="164">
        <v>2016</v>
      </c>
      <c r="N573" s="164">
        <v>2166</v>
      </c>
      <c r="O573" s="164"/>
      <c r="P573" s="164"/>
      <c r="Q573" s="164"/>
      <c r="R573" s="164"/>
    </row>
    <row r="574" spans="1:18" s="439" customFormat="1" ht="13">
      <c r="A574" s="432"/>
      <c r="B574" s="409" t="s">
        <v>541</v>
      </c>
      <c r="C574" s="627"/>
      <c r="D574" s="627"/>
      <c r="E574" s="627"/>
      <c r="F574" s="146"/>
      <c r="G574" s="617"/>
      <c r="H574" s="617"/>
      <c r="I574" s="263"/>
      <c r="J574" s="263">
        <v>76.7</v>
      </c>
      <c r="K574" s="263">
        <v>109.2</v>
      </c>
      <c r="L574" s="81">
        <v>148.9</v>
      </c>
      <c r="M574" s="263">
        <v>189.3</v>
      </c>
      <c r="N574" s="263">
        <v>203.4</v>
      </c>
      <c r="O574" s="263"/>
      <c r="P574" s="263"/>
      <c r="Q574" s="263"/>
      <c r="R574" s="263"/>
    </row>
    <row r="575" spans="1:18" s="439" customFormat="1" ht="13">
      <c r="A575" s="432"/>
      <c r="B575" s="409" t="s">
        <v>621</v>
      </c>
      <c r="C575" s="627"/>
      <c r="D575" s="627"/>
      <c r="E575" s="627"/>
      <c r="F575" s="146"/>
      <c r="G575" s="146"/>
      <c r="H575" s="146"/>
      <c r="I575" s="263"/>
      <c r="J575" s="263">
        <v>657</v>
      </c>
      <c r="K575" s="263">
        <v>935.4</v>
      </c>
      <c r="L575" s="81">
        <v>1275.5999999999999</v>
      </c>
      <c r="M575" s="263">
        <v>1621.4</v>
      </c>
      <c r="N575" s="263">
        <v>1742</v>
      </c>
      <c r="O575" s="263"/>
      <c r="P575" s="263"/>
      <c r="Q575" s="263"/>
      <c r="R575" s="263"/>
    </row>
    <row r="576" spans="1:18" s="439" customFormat="1" ht="13">
      <c r="A576" s="432"/>
      <c r="B576" s="409" t="s">
        <v>549</v>
      </c>
      <c r="C576" s="627"/>
      <c r="D576" s="627"/>
      <c r="E576" s="627"/>
      <c r="F576" s="146"/>
      <c r="G576" s="146"/>
      <c r="H576" s="146"/>
      <c r="I576" s="263"/>
      <c r="J576" s="263">
        <v>83.2</v>
      </c>
      <c r="K576" s="263">
        <v>118.4</v>
      </c>
      <c r="L576" s="81">
        <v>161.5</v>
      </c>
      <c r="M576" s="263">
        <v>205.3</v>
      </c>
      <c r="N576" s="263">
        <v>220.6</v>
      </c>
      <c r="O576" s="263"/>
      <c r="P576" s="263"/>
      <c r="Q576" s="263"/>
      <c r="R576" s="263"/>
    </row>
    <row r="577" spans="1:18" s="13" customFormat="1">
      <c r="A577" s="354"/>
      <c r="B577" s="409"/>
      <c r="C577" s="263"/>
      <c r="D577" s="263"/>
      <c r="E577" s="263"/>
      <c r="F577" s="146"/>
      <c r="G577" s="146"/>
      <c r="H577" s="146"/>
      <c r="I577" s="263"/>
      <c r="J577" s="263"/>
      <c r="K577" s="263"/>
      <c r="L577" s="81"/>
      <c r="M577" s="263"/>
      <c r="N577" s="263"/>
      <c r="O577" s="263"/>
      <c r="P577" s="263"/>
      <c r="Q577" s="263"/>
      <c r="R577" s="263"/>
    </row>
    <row r="578" spans="1:18" s="643" customFormat="1" ht="13">
      <c r="A578" s="356"/>
      <c r="B578" s="411" t="s">
        <v>623</v>
      </c>
      <c r="C578" s="625"/>
      <c r="D578" s="625"/>
      <c r="E578" s="625"/>
      <c r="F578" s="164"/>
      <c r="G578" s="164"/>
      <c r="H578" s="164"/>
      <c r="I578" s="164"/>
      <c r="J578" s="164">
        <f>J492+J515+J530+J543+J561+J567+J573</f>
        <v>16132.999999999998</v>
      </c>
      <c r="K578" s="164">
        <f>K492+K515+K530+K543+K561+K567+K573</f>
        <v>16190</v>
      </c>
      <c r="L578" s="43">
        <f>L492+L515+L530+L543+L561+L567+L573</f>
        <v>16625.8</v>
      </c>
      <c r="M578" s="164">
        <f>M492+M515+M530+M543+M561+M567+M573</f>
        <v>17986.8</v>
      </c>
      <c r="N578" s="164">
        <f>N492+N515+N530+N543+N561+N567+N573</f>
        <v>19516.900000000001</v>
      </c>
      <c r="O578" s="164"/>
      <c r="P578" s="164"/>
      <c r="Q578" s="164"/>
      <c r="R578" s="164"/>
    </row>
    <row r="579" spans="1:18" s="13" customFormat="1" ht="13">
      <c r="A579" s="354"/>
      <c r="B579" s="406"/>
      <c r="C579" s="188"/>
      <c r="D579" s="188"/>
      <c r="E579" s="188"/>
      <c r="F579" s="263"/>
      <c r="G579" s="188"/>
      <c r="H579" s="188"/>
      <c r="I579" s="188"/>
      <c r="J579" s="188"/>
      <c r="K579" s="188"/>
      <c r="L579" s="34"/>
      <c r="M579" s="188"/>
      <c r="N579" s="188"/>
      <c r="O579" s="188"/>
      <c r="P579" s="188"/>
      <c r="Q579" s="188"/>
      <c r="R579" s="188"/>
    </row>
    <row r="580" spans="1:18" s="13" customFormat="1" ht="14">
      <c r="A580" s="354"/>
      <c r="B580" s="641" t="s">
        <v>285</v>
      </c>
      <c r="C580" s="188"/>
      <c r="D580" s="188"/>
      <c r="E580" s="188"/>
      <c r="F580" s="263"/>
      <c r="G580" s="188"/>
      <c r="H580" s="188"/>
      <c r="I580" s="188"/>
      <c r="J580" s="188"/>
      <c r="K580" s="188"/>
      <c r="L580" s="34"/>
      <c r="M580" s="188"/>
      <c r="N580" s="188"/>
      <c r="O580" s="188"/>
      <c r="P580" s="188"/>
      <c r="Q580" s="188"/>
      <c r="R580" s="188"/>
    </row>
    <row r="581" spans="1:18" s="13" customFormat="1">
      <c r="A581" s="354"/>
      <c r="B581" s="642" t="s">
        <v>564</v>
      </c>
      <c r="C581" s="188"/>
      <c r="D581" s="188"/>
      <c r="E581" s="188"/>
      <c r="F581" s="263"/>
      <c r="G581" s="188"/>
      <c r="H581" s="188"/>
      <c r="I581" s="188"/>
      <c r="J581" s="188"/>
      <c r="K581" s="188"/>
      <c r="L581" s="34"/>
      <c r="M581" s="188"/>
      <c r="N581" s="188"/>
      <c r="O581" s="188"/>
      <c r="P581" s="188"/>
      <c r="Q581" s="188"/>
      <c r="R581" s="188"/>
    </row>
    <row r="582" spans="1:18">
      <c r="A582" s="173"/>
      <c r="B582" s="594"/>
      <c r="C582" s="34"/>
      <c r="D582" s="34"/>
      <c r="E582" s="34"/>
      <c r="F582" s="81"/>
      <c r="I582" s="34"/>
      <c r="J582" s="34"/>
      <c r="K582" s="34"/>
      <c r="M582" s="34"/>
      <c r="N582" s="34"/>
      <c r="O582" s="34"/>
      <c r="P582" s="34"/>
      <c r="Q582" s="34"/>
      <c r="R582" s="34"/>
    </row>
    <row r="583" spans="1:18" ht="20">
      <c r="A583" s="173"/>
      <c r="B583" s="369" t="s">
        <v>441</v>
      </c>
      <c r="C583" s="34"/>
      <c r="D583" s="34"/>
      <c r="E583" s="34"/>
      <c r="F583" s="81"/>
      <c r="I583" s="34"/>
      <c r="J583" s="34"/>
      <c r="K583" s="34"/>
      <c r="M583" s="34"/>
      <c r="N583" s="34"/>
      <c r="O583" s="34"/>
      <c r="P583" s="34"/>
      <c r="Q583" s="34"/>
      <c r="R583" s="34"/>
    </row>
    <row r="584" spans="1:18" ht="15.5">
      <c r="A584" s="354"/>
      <c r="B584" s="623" t="s">
        <v>585</v>
      </c>
      <c r="C584" s="453"/>
      <c r="D584" s="453"/>
      <c r="E584" s="453"/>
      <c r="F584" s="453"/>
      <c r="G584" s="453"/>
      <c r="H584" s="453"/>
      <c r="I584" s="453">
        <v>2018</v>
      </c>
      <c r="J584" s="453">
        <v>2019</v>
      </c>
      <c r="K584" s="453">
        <v>2020</v>
      </c>
      <c r="L584" s="35">
        <v>2021</v>
      </c>
      <c r="M584" s="453">
        <v>2022</v>
      </c>
      <c r="N584" s="453"/>
      <c r="O584" s="453"/>
      <c r="P584" s="453"/>
      <c r="Q584" s="453"/>
      <c r="R584" s="453"/>
    </row>
    <row r="585" spans="1:18" ht="15.5">
      <c r="A585" s="354"/>
      <c r="B585" s="623" t="s">
        <v>468</v>
      </c>
      <c r="C585" s="454"/>
      <c r="D585" s="454"/>
      <c r="E585" s="454"/>
      <c r="F585" s="454"/>
      <c r="G585" s="454"/>
      <c r="H585" s="454"/>
      <c r="I585" s="408" t="s">
        <v>251</v>
      </c>
      <c r="J585" s="408" t="s">
        <v>251</v>
      </c>
      <c r="K585" s="408" t="s">
        <v>251</v>
      </c>
      <c r="L585" s="37" t="s">
        <v>251</v>
      </c>
      <c r="M585" s="408" t="s">
        <v>251</v>
      </c>
      <c r="N585" s="408"/>
      <c r="O585" s="408"/>
      <c r="P585" s="408"/>
      <c r="Q585" s="408"/>
      <c r="R585" s="408"/>
    </row>
    <row r="586" spans="1:18">
      <c r="A586" s="354"/>
      <c r="B586" s="424" t="s">
        <v>470</v>
      </c>
      <c r="C586" s="141"/>
      <c r="D586" s="141"/>
      <c r="E586" s="141"/>
      <c r="F586" s="454"/>
      <c r="G586" s="454"/>
      <c r="H586" s="454"/>
      <c r="I586" s="410" t="s">
        <v>188</v>
      </c>
      <c r="J586" s="410" t="s">
        <v>188</v>
      </c>
      <c r="K586" s="410" t="s">
        <v>188</v>
      </c>
      <c r="L586" s="38" t="s">
        <v>188</v>
      </c>
      <c r="M586" s="410" t="s">
        <v>188</v>
      </c>
      <c r="N586" s="410"/>
      <c r="O586" s="410"/>
      <c r="P586" s="410"/>
      <c r="Q586" s="410"/>
      <c r="R586" s="410"/>
    </row>
    <row r="587" spans="1:18">
      <c r="A587" s="354"/>
      <c r="B587" s="354"/>
      <c r="C587" s="188"/>
      <c r="D587" s="188"/>
      <c r="E587" s="188"/>
      <c r="F587" s="454"/>
      <c r="G587" s="188"/>
      <c r="H587" s="188"/>
      <c r="I587" s="428"/>
      <c r="J587" s="428"/>
      <c r="K587" s="428"/>
      <c r="M587" s="428"/>
      <c r="N587" s="428"/>
      <c r="O587" s="428"/>
      <c r="P587" s="428"/>
      <c r="Q587" s="428"/>
      <c r="R587" s="428"/>
    </row>
    <row r="588" spans="1:18" ht="13">
      <c r="A588" s="429"/>
      <c r="B588" s="411" t="s">
        <v>586</v>
      </c>
      <c r="C588" s="625"/>
      <c r="D588" s="625"/>
      <c r="E588" s="625"/>
      <c r="F588" s="164"/>
      <c r="G588" s="164"/>
      <c r="H588" s="164"/>
      <c r="I588" s="412">
        <v>6472.8</v>
      </c>
      <c r="J588" s="412">
        <v>6162.5</v>
      </c>
      <c r="K588" s="412">
        <f>K589+K594+K595+K609+K596+K597+K607+K608</f>
        <v>6370.5999999999995</v>
      </c>
      <c r="L588" s="43">
        <v>6635.9</v>
      </c>
      <c r="M588" s="412">
        <v>6958.9</v>
      </c>
      <c r="N588" s="412"/>
      <c r="O588" s="412"/>
      <c r="P588" s="412"/>
      <c r="Q588" s="412"/>
      <c r="R588" s="412"/>
    </row>
    <row r="589" spans="1:18">
      <c r="A589" s="432"/>
      <c r="B589" s="409" t="s">
        <v>587</v>
      </c>
      <c r="C589" s="263"/>
      <c r="D589" s="263"/>
      <c r="E589" s="263"/>
      <c r="F589" s="146"/>
      <c r="G589" s="263"/>
      <c r="H589" s="263"/>
      <c r="I589" s="425">
        <v>2282.9</v>
      </c>
      <c r="J589" s="425">
        <v>2309.9</v>
      </c>
      <c r="K589" s="425">
        <v>2381.4</v>
      </c>
      <c r="L589" s="81">
        <v>2455</v>
      </c>
      <c r="M589" s="425">
        <v>2533.6</v>
      </c>
      <c r="N589" s="425"/>
      <c r="O589" s="425"/>
      <c r="P589" s="425"/>
      <c r="Q589" s="425"/>
      <c r="R589" s="425"/>
    </row>
    <row r="590" spans="1:18" ht="13">
      <c r="A590" s="432">
        <v>211</v>
      </c>
      <c r="B590" s="416" t="s">
        <v>588</v>
      </c>
      <c r="C590" s="263"/>
      <c r="D590" s="263"/>
      <c r="E590" s="263"/>
      <c r="F590" s="146"/>
      <c r="G590" s="146"/>
      <c r="H590" s="146"/>
      <c r="I590" s="425"/>
      <c r="J590" s="425"/>
      <c r="K590" s="425"/>
      <c r="L590" s="81"/>
      <c r="M590" s="425"/>
      <c r="N590" s="425"/>
      <c r="O590" s="425"/>
      <c r="P590" s="425"/>
      <c r="Q590" s="425"/>
      <c r="R590" s="425"/>
    </row>
    <row r="591" spans="1:18" ht="13">
      <c r="A591" s="432"/>
      <c r="B591" s="416" t="s">
        <v>589</v>
      </c>
      <c r="C591" s="262"/>
      <c r="D591" s="262"/>
      <c r="E591" s="262"/>
      <c r="F591" s="146"/>
      <c r="G591" s="146"/>
      <c r="H591" s="146"/>
      <c r="I591" s="425"/>
      <c r="J591" s="425"/>
      <c r="K591" s="425"/>
      <c r="L591" s="81"/>
      <c r="M591" s="425"/>
      <c r="N591" s="425"/>
      <c r="O591" s="425"/>
      <c r="P591" s="425"/>
      <c r="Q591" s="425"/>
      <c r="R591" s="425"/>
    </row>
    <row r="592" spans="1:18" ht="13">
      <c r="A592" s="432"/>
      <c r="B592" s="416" t="s">
        <v>590</v>
      </c>
      <c r="C592" s="262"/>
      <c r="D592" s="262"/>
      <c r="E592" s="262"/>
      <c r="F592" s="146"/>
      <c r="G592" s="146"/>
      <c r="H592" s="146"/>
      <c r="I592" s="425"/>
      <c r="J592" s="425"/>
      <c r="K592" s="425"/>
      <c r="L592" s="81"/>
      <c r="M592" s="425"/>
      <c r="N592" s="425"/>
      <c r="O592" s="425"/>
      <c r="P592" s="425"/>
      <c r="Q592" s="425"/>
      <c r="R592" s="425"/>
    </row>
    <row r="593" spans="1:18" ht="13">
      <c r="A593" s="432">
        <v>212</v>
      </c>
      <c r="B593" s="416" t="s">
        <v>591</v>
      </c>
      <c r="C593" s="263"/>
      <c r="D593" s="263"/>
      <c r="E593" s="263"/>
      <c r="F593" s="146"/>
      <c r="G593" s="146"/>
      <c r="H593" s="146"/>
      <c r="I593" s="425"/>
      <c r="J593" s="425"/>
      <c r="K593" s="425"/>
      <c r="L593" s="81"/>
      <c r="M593" s="425"/>
      <c r="N593" s="425"/>
      <c r="O593" s="425"/>
      <c r="P593" s="425"/>
      <c r="Q593" s="425"/>
      <c r="R593" s="425"/>
    </row>
    <row r="594" spans="1:18">
      <c r="A594" s="432"/>
      <c r="B594" s="409" t="s">
        <v>592</v>
      </c>
      <c r="C594" s="263"/>
      <c r="D594" s="263"/>
      <c r="E594" s="263"/>
      <c r="F594" s="146"/>
      <c r="G594" s="263"/>
      <c r="H594" s="263"/>
      <c r="I594" s="425">
        <v>2660.5</v>
      </c>
      <c r="J594" s="425">
        <v>2372.8000000000002</v>
      </c>
      <c r="K594" s="425">
        <v>2459.5</v>
      </c>
      <c r="L594" s="81">
        <v>2599.8000000000002</v>
      </c>
      <c r="M594" s="425">
        <v>2767.5</v>
      </c>
      <c r="N594" s="425"/>
      <c r="O594" s="425"/>
      <c r="P594" s="425"/>
      <c r="Q594" s="425"/>
      <c r="R594" s="425"/>
    </row>
    <row r="595" spans="1:18">
      <c r="A595" s="432"/>
      <c r="B595" s="409" t="s">
        <v>593</v>
      </c>
      <c r="C595" s="263"/>
      <c r="D595" s="263"/>
      <c r="E595" s="263"/>
      <c r="F595" s="146"/>
      <c r="G595" s="263"/>
      <c r="H595" s="263"/>
      <c r="I595" s="425">
        <v>643.5</v>
      </c>
      <c r="J595" s="425">
        <v>623.1</v>
      </c>
      <c r="K595" s="425">
        <v>644.1</v>
      </c>
      <c r="L595" s="81">
        <v>665.7</v>
      </c>
      <c r="M595" s="425">
        <v>698</v>
      </c>
      <c r="N595" s="425"/>
      <c r="O595" s="425"/>
      <c r="P595" s="425"/>
      <c r="Q595" s="425"/>
      <c r="R595" s="425"/>
    </row>
    <row r="596" spans="1:18">
      <c r="A596" s="432"/>
      <c r="B596" s="409" t="s">
        <v>594</v>
      </c>
      <c r="C596" s="263"/>
      <c r="D596" s="263"/>
      <c r="E596" s="263"/>
      <c r="F596" s="146"/>
      <c r="G596" s="263"/>
      <c r="H596" s="263"/>
      <c r="I596" s="425">
        <v>77.400000000000006</v>
      </c>
      <c r="J596" s="425">
        <v>73.8</v>
      </c>
      <c r="K596" s="425">
        <v>76.3</v>
      </c>
      <c r="L596" s="81">
        <v>78.8</v>
      </c>
      <c r="M596" s="425">
        <v>82.7</v>
      </c>
      <c r="N596" s="425"/>
      <c r="O596" s="425"/>
      <c r="P596" s="425"/>
      <c r="Q596" s="425"/>
      <c r="R596" s="425"/>
    </row>
    <row r="597" spans="1:18">
      <c r="A597" s="432"/>
      <c r="B597" s="409" t="s">
        <v>595</v>
      </c>
      <c r="C597" s="263"/>
      <c r="D597" s="263"/>
      <c r="E597" s="263"/>
      <c r="F597" s="146"/>
      <c r="G597" s="263"/>
      <c r="H597" s="263"/>
      <c r="I597" s="425">
        <v>760.7</v>
      </c>
      <c r="J597" s="425">
        <v>736.6</v>
      </c>
      <c r="K597" s="425">
        <v>761.4</v>
      </c>
      <c r="L597" s="81">
        <v>787</v>
      </c>
      <c r="M597" s="425">
        <v>825.1</v>
      </c>
      <c r="N597" s="425"/>
      <c r="O597" s="425"/>
      <c r="P597" s="425"/>
      <c r="Q597" s="425"/>
      <c r="R597" s="425"/>
    </row>
    <row r="598" spans="1:18" ht="13">
      <c r="A598" s="432"/>
      <c r="B598" s="416" t="s">
        <v>596</v>
      </c>
      <c r="C598" s="263"/>
      <c r="D598" s="263"/>
      <c r="E598" s="263"/>
      <c r="F598" s="456"/>
      <c r="G598" s="456"/>
      <c r="H598" s="456"/>
      <c r="I598" s="425"/>
      <c r="J598" s="425"/>
      <c r="K598" s="425"/>
      <c r="L598" s="81"/>
      <c r="M598" s="425"/>
      <c r="N598" s="425"/>
      <c r="O598" s="425"/>
      <c r="P598" s="425"/>
      <c r="Q598" s="425"/>
      <c r="R598" s="425"/>
    </row>
    <row r="599" spans="1:18" ht="13">
      <c r="A599" s="432"/>
      <c r="B599" s="416" t="s">
        <v>597</v>
      </c>
      <c r="C599" s="263"/>
      <c r="D599" s="263"/>
      <c r="E599" s="263"/>
      <c r="F599" s="456"/>
      <c r="G599" s="456"/>
      <c r="H599" s="456"/>
      <c r="I599" s="425"/>
      <c r="J599" s="425"/>
      <c r="K599" s="425"/>
      <c r="L599" s="81"/>
      <c r="M599" s="425"/>
      <c r="N599" s="425"/>
      <c r="O599" s="425"/>
      <c r="P599" s="425"/>
      <c r="Q599" s="425"/>
      <c r="R599" s="425"/>
    </row>
    <row r="600" spans="1:18" ht="13">
      <c r="A600" s="432"/>
      <c r="B600" s="416" t="s">
        <v>615</v>
      </c>
      <c r="C600" s="263"/>
      <c r="D600" s="263"/>
      <c r="E600" s="263"/>
      <c r="F600" s="456"/>
      <c r="G600" s="262"/>
      <c r="H600" s="262"/>
      <c r="I600" s="425"/>
      <c r="J600" s="425"/>
      <c r="K600" s="425"/>
      <c r="L600" s="81"/>
      <c r="M600" s="425"/>
      <c r="N600" s="425"/>
      <c r="O600" s="425"/>
      <c r="P600" s="425"/>
      <c r="Q600" s="425"/>
      <c r="R600" s="425"/>
    </row>
    <row r="601" spans="1:18" ht="13">
      <c r="A601" s="432"/>
      <c r="B601" s="416" t="s">
        <v>599</v>
      </c>
      <c r="C601" s="263"/>
      <c r="D601" s="263"/>
      <c r="E601" s="263"/>
      <c r="F601" s="456"/>
      <c r="G601" s="262"/>
      <c r="H601" s="262"/>
      <c r="I601" s="425"/>
      <c r="J601" s="425"/>
      <c r="K601" s="425"/>
      <c r="L601" s="81"/>
      <c r="M601" s="425"/>
      <c r="N601" s="425"/>
      <c r="O601" s="425"/>
      <c r="P601" s="425"/>
      <c r="Q601" s="425"/>
      <c r="R601" s="425"/>
    </row>
    <row r="602" spans="1:18" ht="13">
      <c r="A602" s="432"/>
      <c r="B602" s="416" t="s">
        <v>600</v>
      </c>
      <c r="C602" s="263"/>
      <c r="D602" s="263"/>
      <c r="E602" s="263"/>
      <c r="F602" s="146"/>
      <c r="G602" s="263"/>
      <c r="H602" s="263"/>
      <c r="I602" s="425"/>
      <c r="J602" s="425"/>
      <c r="K602" s="425"/>
      <c r="L602" s="81"/>
      <c r="M602" s="425"/>
      <c r="N602" s="425"/>
      <c r="O602" s="425"/>
      <c r="P602" s="425"/>
      <c r="Q602" s="425"/>
      <c r="R602" s="425"/>
    </row>
    <row r="603" spans="1:18" ht="13">
      <c r="A603" s="432"/>
      <c r="B603" s="416" t="s">
        <v>601</v>
      </c>
      <c r="C603" s="263"/>
      <c r="D603" s="263"/>
      <c r="E603" s="263"/>
      <c r="F603" s="146"/>
      <c r="G603" s="456"/>
      <c r="H603" s="456"/>
      <c r="I603" s="425"/>
      <c r="J603" s="425"/>
      <c r="K603" s="425"/>
      <c r="L603" s="81"/>
      <c r="M603" s="425"/>
      <c r="N603" s="425"/>
      <c r="O603" s="425"/>
      <c r="P603" s="425"/>
      <c r="Q603" s="425"/>
      <c r="R603" s="425"/>
    </row>
    <row r="604" spans="1:18" ht="13">
      <c r="A604" s="432"/>
      <c r="B604" s="416" t="s">
        <v>602</v>
      </c>
      <c r="C604" s="263"/>
      <c r="D604" s="263"/>
      <c r="E604" s="263"/>
      <c r="F604" s="146"/>
      <c r="G604" s="456"/>
      <c r="H604" s="456"/>
      <c r="I604" s="425"/>
      <c r="J604" s="425"/>
      <c r="K604" s="425"/>
      <c r="L604" s="81"/>
      <c r="M604" s="425"/>
      <c r="N604" s="425"/>
      <c r="O604" s="425"/>
      <c r="P604" s="425"/>
      <c r="Q604" s="425"/>
      <c r="R604" s="425"/>
    </row>
    <row r="605" spans="1:18" ht="13">
      <c r="A605" s="432"/>
      <c r="B605" s="416" t="s">
        <v>603</v>
      </c>
      <c r="C605" s="263"/>
      <c r="D605" s="263"/>
      <c r="E605" s="263"/>
      <c r="F605" s="456"/>
      <c r="G605" s="456"/>
      <c r="H605" s="456"/>
      <c r="I605" s="425"/>
      <c r="J605" s="425"/>
      <c r="K605" s="425"/>
      <c r="L605" s="81"/>
      <c r="M605" s="425"/>
      <c r="N605" s="425"/>
      <c r="O605" s="425"/>
      <c r="P605" s="425"/>
      <c r="Q605" s="425"/>
      <c r="R605" s="425"/>
    </row>
    <row r="606" spans="1:18" ht="13">
      <c r="A606" s="432"/>
      <c r="B606" s="416" t="s">
        <v>604</v>
      </c>
      <c r="C606" s="263"/>
      <c r="D606" s="263"/>
      <c r="E606" s="263"/>
      <c r="F606" s="146"/>
      <c r="G606" s="456"/>
      <c r="H606" s="456"/>
      <c r="I606" s="425"/>
      <c r="J606" s="425"/>
      <c r="K606" s="425"/>
      <c r="L606" s="81"/>
      <c r="M606" s="425"/>
      <c r="N606" s="425"/>
      <c r="O606" s="425"/>
      <c r="P606" s="425"/>
      <c r="Q606" s="425"/>
      <c r="R606" s="425"/>
    </row>
    <row r="607" spans="1:18">
      <c r="A607" s="432"/>
      <c r="B607" s="409" t="s">
        <v>605</v>
      </c>
      <c r="C607" s="263"/>
      <c r="D607" s="262"/>
      <c r="E607" s="262"/>
      <c r="F607" s="456"/>
      <c r="G607" s="456"/>
      <c r="H607" s="456"/>
      <c r="I607" s="109"/>
      <c r="J607" s="109"/>
      <c r="K607" s="109"/>
      <c r="L607" s="83"/>
      <c r="M607" s="109"/>
      <c r="N607" s="109"/>
      <c r="O607" s="109"/>
      <c r="P607" s="109"/>
      <c r="Q607" s="109"/>
      <c r="R607" s="109"/>
    </row>
    <row r="608" spans="1:18">
      <c r="A608" s="432"/>
      <c r="B608" s="409" t="s">
        <v>607</v>
      </c>
      <c r="C608" s="262"/>
      <c r="D608" s="263"/>
      <c r="E608" s="262"/>
      <c r="F608" s="146"/>
      <c r="G608" s="456"/>
      <c r="H608" s="456"/>
      <c r="I608" s="425"/>
      <c r="J608" s="425"/>
      <c r="K608" s="425"/>
      <c r="L608" s="81"/>
      <c r="M608" s="425"/>
      <c r="N608" s="425"/>
      <c r="O608" s="425"/>
      <c r="P608" s="425"/>
      <c r="Q608" s="425"/>
      <c r="R608" s="425"/>
    </row>
    <row r="609" spans="1:18">
      <c r="A609" s="432"/>
      <c r="B609" s="409" t="s">
        <v>606</v>
      </c>
      <c r="C609" s="262"/>
      <c r="D609" s="262"/>
      <c r="E609" s="262"/>
      <c r="F609" s="146"/>
      <c r="G609" s="456"/>
      <c r="H609" s="456"/>
      <c r="I609" s="425">
        <v>47.9</v>
      </c>
      <c r="J609" s="425">
        <v>46.4</v>
      </c>
      <c r="K609" s="425">
        <v>47.9</v>
      </c>
      <c r="L609" s="81">
        <v>49.5</v>
      </c>
      <c r="M609" s="425">
        <v>51.9</v>
      </c>
      <c r="N609" s="425"/>
      <c r="O609" s="425"/>
      <c r="P609" s="425"/>
      <c r="Q609" s="425"/>
      <c r="R609" s="425"/>
    </row>
    <row r="610" spans="1:18">
      <c r="A610" s="432"/>
      <c r="B610" s="409"/>
      <c r="C610" s="263"/>
      <c r="D610" s="263"/>
      <c r="E610" s="263"/>
      <c r="F610" s="146"/>
      <c r="G610" s="146"/>
      <c r="H610" s="146"/>
      <c r="I610" s="425"/>
      <c r="J610" s="425"/>
      <c r="K610" s="425"/>
      <c r="L610" s="81"/>
      <c r="M610" s="425"/>
      <c r="N610" s="425"/>
      <c r="O610" s="425"/>
      <c r="P610" s="425"/>
      <c r="Q610" s="425"/>
      <c r="R610" s="425"/>
    </row>
    <row r="611" spans="1:18" ht="13">
      <c r="A611" s="429"/>
      <c r="B611" s="411" t="s">
        <v>608</v>
      </c>
      <c r="C611" s="625"/>
      <c r="D611" s="625"/>
      <c r="E611" s="625"/>
      <c r="F611" s="164"/>
      <c r="G611" s="164"/>
      <c r="H611" s="164"/>
      <c r="I611" s="412">
        <v>3606.4</v>
      </c>
      <c r="J611" s="412">
        <v>3429.1</v>
      </c>
      <c r="K611" s="412">
        <v>3498.8</v>
      </c>
      <c r="L611" s="43">
        <v>3639.7</v>
      </c>
      <c r="M611" s="412">
        <f t="shared" ref="M611" si="12">SUM(M612:M624)</f>
        <v>3708.1</v>
      </c>
      <c r="N611" s="412"/>
      <c r="O611" s="412"/>
      <c r="P611" s="412"/>
      <c r="Q611" s="412"/>
      <c r="R611" s="412"/>
    </row>
    <row r="612" spans="1:18">
      <c r="A612" s="432"/>
      <c r="B612" s="409" t="s">
        <v>587</v>
      </c>
      <c r="C612" s="263"/>
      <c r="D612" s="263"/>
      <c r="E612" s="263"/>
      <c r="F612" s="146"/>
      <c r="G612" s="146"/>
      <c r="H612" s="146"/>
      <c r="I612" s="425">
        <v>1456.4</v>
      </c>
      <c r="J612" s="425">
        <v>1570.9</v>
      </c>
      <c r="K612" s="425">
        <v>1617.4</v>
      </c>
      <c r="L612" s="81">
        <v>1665.3</v>
      </c>
      <c r="M612" s="425">
        <v>1705.7</v>
      </c>
      <c r="N612" s="425"/>
      <c r="O612" s="425"/>
      <c r="P612" s="425"/>
      <c r="Q612" s="425"/>
      <c r="R612" s="425"/>
    </row>
    <row r="613" spans="1:18" ht="13">
      <c r="A613" s="432">
        <v>211</v>
      </c>
      <c r="B613" s="416" t="s">
        <v>588</v>
      </c>
      <c r="C613" s="263"/>
      <c r="D613" s="263"/>
      <c r="E613" s="263"/>
      <c r="F613" s="146"/>
      <c r="G613" s="456"/>
      <c r="H613" s="456"/>
      <c r="I613" s="109"/>
      <c r="J613" s="109"/>
      <c r="K613" s="109"/>
      <c r="L613" s="83"/>
      <c r="M613" s="109"/>
      <c r="N613" s="109"/>
      <c r="O613" s="109"/>
      <c r="P613" s="109"/>
      <c r="Q613" s="109"/>
      <c r="R613" s="109"/>
    </row>
    <row r="614" spans="1:18" ht="13">
      <c r="A614" s="432"/>
      <c r="B614" s="416" t="s">
        <v>589</v>
      </c>
      <c r="C614" s="263"/>
      <c r="D614" s="263"/>
      <c r="E614" s="263"/>
      <c r="F614" s="146"/>
      <c r="G614" s="146"/>
      <c r="H614" s="146"/>
      <c r="I614" s="425"/>
      <c r="J614" s="425"/>
      <c r="K614" s="425"/>
      <c r="L614" s="81"/>
      <c r="M614" s="425"/>
      <c r="N614" s="425"/>
      <c r="O614" s="425"/>
      <c r="P614" s="425"/>
      <c r="Q614" s="425"/>
      <c r="R614" s="425"/>
    </row>
    <row r="615" spans="1:18" ht="13">
      <c r="A615" s="432"/>
      <c r="B615" s="416" t="s">
        <v>590</v>
      </c>
      <c r="C615" s="263"/>
      <c r="D615" s="263"/>
      <c r="E615" s="263"/>
      <c r="F615" s="146"/>
      <c r="G615" s="456"/>
      <c r="H615" s="456"/>
      <c r="I615" s="425"/>
      <c r="J615" s="425"/>
      <c r="K615" s="425"/>
      <c r="L615" s="81"/>
      <c r="M615" s="425"/>
      <c r="N615" s="425"/>
      <c r="O615" s="425"/>
      <c r="P615" s="425"/>
      <c r="Q615" s="425"/>
      <c r="R615" s="425"/>
    </row>
    <row r="616" spans="1:18" ht="13">
      <c r="A616" s="432">
        <v>212</v>
      </c>
      <c r="B616" s="416" t="s">
        <v>591</v>
      </c>
      <c r="C616" s="263"/>
      <c r="D616" s="263"/>
      <c r="E616" s="263"/>
      <c r="F616" s="146"/>
      <c r="G616" s="456"/>
      <c r="H616" s="456"/>
      <c r="I616" s="109"/>
      <c r="J616" s="109"/>
      <c r="K616" s="109"/>
      <c r="L616" s="83"/>
      <c r="M616" s="109"/>
      <c r="N616" s="109"/>
      <c r="O616" s="109"/>
      <c r="P616" s="109"/>
      <c r="Q616" s="109"/>
      <c r="R616" s="109"/>
    </row>
    <row r="617" spans="1:18">
      <c r="A617" s="432"/>
      <c r="B617" s="409" t="s">
        <v>592</v>
      </c>
      <c r="C617" s="263"/>
      <c r="D617" s="263"/>
      <c r="E617" s="263"/>
      <c r="F617" s="146"/>
      <c r="G617" s="146"/>
      <c r="H617" s="146"/>
      <c r="I617" s="425">
        <v>719.4</v>
      </c>
      <c r="J617" s="425">
        <v>696.6</v>
      </c>
      <c r="K617" s="425">
        <v>720.1</v>
      </c>
      <c r="L617" s="81">
        <v>744.3</v>
      </c>
      <c r="M617" s="425">
        <v>780.4</v>
      </c>
      <c r="N617" s="425"/>
      <c r="O617" s="425"/>
      <c r="P617" s="425"/>
      <c r="Q617" s="425"/>
      <c r="R617" s="425"/>
    </row>
    <row r="618" spans="1:18">
      <c r="A618" s="432"/>
      <c r="B618" s="409" t="s">
        <v>237</v>
      </c>
      <c r="C618" s="263"/>
      <c r="D618" s="263"/>
      <c r="E618" s="263"/>
      <c r="F618" s="456"/>
      <c r="G618" s="456"/>
      <c r="H618" s="456"/>
      <c r="I618" s="425"/>
      <c r="J618" s="425"/>
      <c r="K618" s="425"/>
      <c r="L618" s="81"/>
      <c r="M618" s="425"/>
      <c r="N618" s="425"/>
      <c r="O618" s="425"/>
      <c r="P618" s="425"/>
      <c r="Q618" s="425"/>
      <c r="R618" s="425"/>
    </row>
    <row r="619" spans="1:18">
      <c r="A619" s="432"/>
      <c r="B619" s="409" t="s">
        <v>545</v>
      </c>
      <c r="C619" s="263"/>
      <c r="D619" s="263"/>
      <c r="E619" s="263"/>
      <c r="F619" s="146"/>
      <c r="G619" s="146"/>
      <c r="H619" s="146"/>
      <c r="I619" s="425">
        <v>1402</v>
      </c>
      <c r="J619" s="425">
        <v>1134.0999999999999</v>
      </c>
      <c r="K619" s="425">
        <v>1132.7</v>
      </c>
      <c r="L619" s="81">
        <v>1200.5</v>
      </c>
      <c r="M619" s="425">
        <v>1191.0999999999999</v>
      </c>
      <c r="N619" s="425"/>
      <c r="O619" s="425"/>
      <c r="P619" s="425"/>
      <c r="Q619" s="425"/>
      <c r="R619" s="425"/>
    </row>
    <row r="620" spans="1:18" ht="13">
      <c r="A620" s="432"/>
      <c r="B620" s="416" t="s">
        <v>610</v>
      </c>
      <c r="C620" s="263"/>
      <c r="D620" s="263"/>
      <c r="E620" s="263"/>
      <c r="F620" s="146"/>
      <c r="G620" s="146"/>
      <c r="H620" s="146"/>
      <c r="I620" s="425"/>
      <c r="J620" s="425"/>
      <c r="K620" s="425"/>
      <c r="L620" s="81"/>
      <c r="M620" s="425"/>
      <c r="N620" s="425"/>
      <c r="O620" s="425"/>
      <c r="P620" s="425"/>
      <c r="Q620" s="425"/>
      <c r="R620" s="425"/>
    </row>
    <row r="621" spans="1:18" ht="13">
      <c r="A621" s="432"/>
      <c r="B621" s="416" t="s">
        <v>609</v>
      </c>
      <c r="C621" s="263"/>
      <c r="D621" s="263"/>
      <c r="E621" s="263"/>
      <c r="F621" s="146"/>
      <c r="G621" s="146"/>
      <c r="H621" s="146"/>
      <c r="I621" s="425"/>
      <c r="J621" s="425"/>
      <c r="K621" s="425"/>
      <c r="L621" s="81"/>
      <c r="M621" s="425"/>
      <c r="N621" s="425"/>
      <c r="O621" s="425"/>
      <c r="P621" s="425"/>
      <c r="Q621" s="425"/>
      <c r="R621" s="425"/>
    </row>
    <row r="622" spans="1:18">
      <c r="A622" s="432"/>
      <c r="B622" s="409" t="s">
        <v>595</v>
      </c>
      <c r="C622" s="263"/>
      <c r="D622" s="263"/>
      <c r="E622" s="263"/>
      <c r="F622" s="146"/>
      <c r="G622" s="146"/>
      <c r="H622" s="146"/>
      <c r="I622" s="425">
        <v>28.5</v>
      </c>
      <c r="J622" s="425">
        <v>27.6</v>
      </c>
      <c r="K622" s="425">
        <v>28.5</v>
      </c>
      <c r="L622" s="81">
        <v>29.5</v>
      </c>
      <c r="M622" s="425">
        <v>30.9</v>
      </c>
      <c r="N622" s="425"/>
      <c r="O622" s="425"/>
      <c r="P622" s="425"/>
      <c r="Q622" s="425"/>
      <c r="R622" s="425"/>
    </row>
    <row r="623" spans="1:18" ht="13">
      <c r="A623" s="432">
        <v>311</v>
      </c>
      <c r="B623" s="416" t="s">
        <v>614</v>
      </c>
      <c r="C623" s="263"/>
      <c r="D623" s="263"/>
      <c r="E623" s="263"/>
      <c r="F623" s="456"/>
      <c r="G623" s="146"/>
      <c r="H623" s="146"/>
      <c r="I623" s="425"/>
      <c r="J623" s="425"/>
      <c r="K623" s="425"/>
      <c r="L623" s="81"/>
      <c r="M623" s="425"/>
      <c r="N623" s="425"/>
      <c r="O623" s="425"/>
      <c r="P623" s="425"/>
      <c r="Q623" s="425"/>
      <c r="R623" s="425"/>
    </row>
    <row r="624" spans="1:18">
      <c r="A624" s="432"/>
      <c r="B624" s="409" t="s">
        <v>607</v>
      </c>
      <c r="C624" s="262"/>
      <c r="D624" s="263"/>
      <c r="E624" s="262"/>
      <c r="F624" s="456"/>
      <c r="G624" s="456"/>
      <c r="H624" s="456"/>
      <c r="I624" s="109"/>
      <c r="J624" s="109"/>
      <c r="K624" s="109"/>
      <c r="L624" s="83"/>
      <c r="M624" s="109"/>
      <c r="N624" s="109"/>
      <c r="O624" s="109"/>
      <c r="P624" s="109"/>
      <c r="Q624" s="109"/>
      <c r="R624" s="109"/>
    </row>
    <row r="625" spans="1:18">
      <c r="A625" s="432"/>
      <c r="B625" s="409"/>
      <c r="C625" s="263"/>
      <c r="D625" s="263"/>
      <c r="E625" s="263"/>
      <c r="F625" s="146"/>
      <c r="G625" s="146"/>
      <c r="H625" s="146"/>
      <c r="I625" s="425"/>
      <c r="J625" s="425"/>
      <c r="K625" s="425"/>
      <c r="L625" s="81"/>
      <c r="M625" s="425"/>
      <c r="N625" s="425"/>
      <c r="O625" s="425"/>
      <c r="P625" s="425"/>
      <c r="Q625" s="425"/>
      <c r="R625" s="425"/>
    </row>
    <row r="626" spans="1:18" ht="13">
      <c r="A626" s="429"/>
      <c r="B626" s="411" t="s">
        <v>611</v>
      </c>
      <c r="C626" s="625"/>
      <c r="D626" s="625"/>
      <c r="E626" s="625"/>
      <c r="F626" s="164"/>
      <c r="G626" s="164"/>
      <c r="H626" s="164"/>
      <c r="I626" s="412">
        <f t="shared" ref="I626" si="13">SUM(I627:I637)</f>
        <v>213.2</v>
      </c>
      <c r="J626" s="412">
        <v>206.4</v>
      </c>
      <c r="K626" s="412">
        <f t="shared" ref="K626:M626" si="14">SUM(K627:K637)</f>
        <v>213.39999999999998</v>
      </c>
      <c r="L626" s="43">
        <f t="shared" si="14"/>
        <v>220.5</v>
      </c>
      <c r="M626" s="412">
        <f t="shared" si="14"/>
        <v>231.2</v>
      </c>
      <c r="N626" s="412"/>
      <c r="O626" s="412"/>
      <c r="P626" s="412"/>
      <c r="Q626" s="412"/>
      <c r="R626" s="412"/>
    </row>
    <row r="627" spans="1:18">
      <c r="A627" s="432"/>
      <c r="B627" s="409" t="s">
        <v>587</v>
      </c>
      <c r="C627" s="263"/>
      <c r="D627" s="263"/>
      <c r="E627" s="263"/>
      <c r="F627" s="146"/>
      <c r="G627" s="146"/>
      <c r="H627" s="146"/>
      <c r="I627" s="425">
        <v>95.7</v>
      </c>
      <c r="J627" s="425">
        <v>92.7</v>
      </c>
      <c r="K627" s="425">
        <v>95.8</v>
      </c>
      <c r="L627" s="81">
        <v>99</v>
      </c>
      <c r="M627" s="425">
        <v>103.8</v>
      </c>
      <c r="N627" s="425"/>
      <c r="O627" s="425"/>
      <c r="P627" s="425"/>
      <c r="Q627" s="425"/>
      <c r="R627" s="425"/>
    </row>
    <row r="628" spans="1:18" ht="13">
      <c r="A628" s="432">
        <v>211</v>
      </c>
      <c r="B628" s="416" t="s">
        <v>588</v>
      </c>
      <c r="C628" s="263"/>
      <c r="D628" s="263"/>
      <c r="E628" s="263"/>
      <c r="F628" s="456"/>
      <c r="G628" s="456"/>
      <c r="H628" s="456"/>
      <c r="I628" s="109"/>
      <c r="J628" s="109"/>
      <c r="K628" s="109"/>
      <c r="L628" s="83"/>
      <c r="M628" s="109"/>
      <c r="N628" s="109"/>
      <c r="O628" s="109"/>
      <c r="P628" s="109"/>
      <c r="Q628" s="109"/>
      <c r="R628" s="109"/>
    </row>
    <row r="629" spans="1:18" ht="13">
      <c r="A629" s="432"/>
      <c r="B629" s="416" t="s">
        <v>589</v>
      </c>
      <c r="C629" s="263"/>
      <c r="D629" s="263"/>
      <c r="E629" s="263"/>
      <c r="F629" s="146"/>
      <c r="G629" s="146"/>
      <c r="H629" s="146"/>
      <c r="I629" s="425"/>
      <c r="J629" s="425"/>
      <c r="K629" s="425"/>
      <c r="L629" s="81"/>
      <c r="M629" s="425"/>
      <c r="N629" s="425"/>
      <c r="O629" s="425"/>
      <c r="P629" s="425"/>
      <c r="Q629" s="425"/>
      <c r="R629" s="425"/>
    </row>
    <row r="630" spans="1:18" ht="13">
      <c r="A630" s="432"/>
      <c r="B630" s="416" t="s">
        <v>590</v>
      </c>
      <c r="C630" s="263"/>
      <c r="D630" s="263"/>
      <c r="E630" s="263"/>
      <c r="F630" s="146"/>
      <c r="G630" s="146"/>
      <c r="H630" s="146"/>
      <c r="I630" s="425"/>
      <c r="J630" s="425"/>
      <c r="K630" s="425"/>
      <c r="L630" s="81"/>
      <c r="M630" s="425"/>
      <c r="N630" s="425"/>
      <c r="O630" s="425"/>
      <c r="P630" s="425"/>
      <c r="Q630" s="425"/>
      <c r="R630" s="425"/>
    </row>
    <row r="631" spans="1:18" ht="13">
      <c r="A631" s="432">
        <v>212</v>
      </c>
      <c r="B631" s="416" t="s">
        <v>591</v>
      </c>
      <c r="C631" s="263"/>
      <c r="D631" s="263"/>
      <c r="E631" s="263"/>
      <c r="F631" s="146"/>
      <c r="G631" s="456"/>
      <c r="H631" s="456"/>
      <c r="I631" s="109"/>
      <c r="J631" s="109"/>
      <c r="K631" s="109"/>
      <c r="L631" s="83"/>
      <c r="M631" s="109"/>
      <c r="N631" s="109"/>
      <c r="O631" s="109"/>
      <c r="P631" s="109"/>
      <c r="Q631" s="109"/>
      <c r="R631" s="109"/>
    </row>
    <row r="632" spans="1:18">
      <c r="A632" s="432"/>
      <c r="B632" s="409" t="s">
        <v>592</v>
      </c>
      <c r="C632" s="263"/>
      <c r="D632" s="263"/>
      <c r="E632" s="263"/>
      <c r="F632" s="146"/>
      <c r="G632" s="146"/>
      <c r="H632" s="146"/>
      <c r="I632" s="425">
        <v>27.8</v>
      </c>
      <c r="J632" s="425">
        <v>26.9</v>
      </c>
      <c r="K632" s="425">
        <v>27.8</v>
      </c>
      <c r="L632" s="81">
        <v>28.7</v>
      </c>
      <c r="M632" s="425">
        <v>30.1</v>
      </c>
      <c r="N632" s="425"/>
      <c r="O632" s="425"/>
      <c r="P632" s="425"/>
      <c r="Q632" s="425"/>
      <c r="R632" s="425"/>
    </row>
    <row r="633" spans="1:18">
      <c r="A633" s="432"/>
      <c r="B633" s="409" t="s">
        <v>593</v>
      </c>
      <c r="C633" s="263"/>
      <c r="D633" s="263"/>
      <c r="E633" s="263"/>
      <c r="F633" s="146"/>
      <c r="G633" s="146"/>
      <c r="H633" s="146"/>
      <c r="I633" s="425">
        <v>89.7</v>
      </c>
      <c r="J633" s="425">
        <v>86.9</v>
      </c>
      <c r="K633" s="425">
        <v>89.8</v>
      </c>
      <c r="L633" s="81">
        <v>92.8</v>
      </c>
      <c r="M633" s="425">
        <v>97.3</v>
      </c>
      <c r="N633" s="425"/>
      <c r="O633" s="425"/>
      <c r="P633" s="425"/>
      <c r="Q633" s="425"/>
      <c r="R633" s="425"/>
    </row>
    <row r="634" spans="1:18" ht="13">
      <c r="A634" s="432">
        <v>263</v>
      </c>
      <c r="B634" s="416" t="s">
        <v>626</v>
      </c>
      <c r="C634" s="263"/>
      <c r="D634" s="263"/>
      <c r="E634" s="263"/>
      <c r="F634" s="146"/>
      <c r="G634" s="146"/>
      <c r="H634" s="146"/>
      <c r="I634" s="425"/>
      <c r="J634" s="425"/>
      <c r="K634" s="425"/>
      <c r="L634" s="81"/>
      <c r="M634" s="425"/>
      <c r="N634" s="425"/>
      <c r="O634" s="425"/>
      <c r="P634" s="425"/>
      <c r="Q634" s="425"/>
      <c r="R634" s="425"/>
    </row>
    <row r="635" spans="1:18" ht="13">
      <c r="A635" s="432"/>
      <c r="B635" s="416" t="s">
        <v>609</v>
      </c>
      <c r="C635" s="263"/>
      <c r="D635" s="263"/>
      <c r="E635" s="263"/>
      <c r="F635" s="146"/>
      <c r="G635" s="146"/>
      <c r="H635" s="146"/>
      <c r="I635" s="425"/>
      <c r="J635" s="425"/>
      <c r="K635" s="425"/>
      <c r="L635" s="81"/>
      <c r="M635" s="425"/>
      <c r="N635" s="425"/>
      <c r="O635" s="425"/>
      <c r="P635" s="425"/>
      <c r="Q635" s="425"/>
      <c r="R635" s="425"/>
    </row>
    <row r="636" spans="1:18">
      <c r="A636" s="432"/>
      <c r="B636" s="409" t="s">
        <v>595</v>
      </c>
      <c r="C636" s="263"/>
      <c r="D636" s="263"/>
      <c r="E636" s="262"/>
      <c r="F636" s="456"/>
      <c r="G636" s="456"/>
      <c r="H636" s="456"/>
      <c r="I636" s="109"/>
      <c r="J636" s="109"/>
      <c r="K636" s="109"/>
      <c r="L636" s="83"/>
      <c r="M636" s="109"/>
      <c r="N636" s="109"/>
      <c r="O636" s="109"/>
      <c r="P636" s="109"/>
      <c r="Q636" s="109"/>
      <c r="R636" s="109"/>
    </row>
    <row r="637" spans="1:18">
      <c r="A637" s="432"/>
      <c r="B637" s="409" t="s">
        <v>607</v>
      </c>
      <c r="C637" s="263"/>
      <c r="D637" s="263"/>
      <c r="E637" s="262"/>
      <c r="F637" s="456"/>
      <c r="G637" s="456"/>
      <c r="H637" s="456"/>
      <c r="I637" s="109"/>
      <c r="J637" s="109"/>
      <c r="K637" s="109"/>
      <c r="L637" s="83"/>
      <c r="M637" s="109"/>
      <c r="N637" s="109"/>
      <c r="O637" s="109"/>
      <c r="P637" s="109"/>
      <c r="Q637" s="109"/>
      <c r="R637" s="109"/>
    </row>
    <row r="638" spans="1:18" ht="13">
      <c r="A638" s="432"/>
      <c r="B638" s="409"/>
      <c r="C638" s="263"/>
      <c r="D638" s="263"/>
      <c r="E638" s="263"/>
      <c r="F638" s="146"/>
      <c r="G638" s="146"/>
      <c r="H638" s="146"/>
      <c r="I638" s="542"/>
      <c r="J638" s="542"/>
      <c r="K638" s="542"/>
      <c r="L638" s="596"/>
      <c r="M638" s="542"/>
      <c r="N638" s="542"/>
      <c r="O638" s="542"/>
      <c r="P638" s="542"/>
      <c r="Q638" s="542"/>
      <c r="R638" s="542"/>
    </row>
    <row r="639" spans="1:18" ht="13">
      <c r="A639" s="429"/>
      <c r="B639" s="411" t="s">
        <v>613</v>
      </c>
      <c r="C639" s="625"/>
      <c r="D639" s="625"/>
      <c r="E639" s="625"/>
      <c r="F639" s="164"/>
      <c r="G639" s="164"/>
      <c r="H639" s="164"/>
      <c r="I639" s="412">
        <f t="shared" ref="I639:J639" si="15">SUM(I640:I649)</f>
        <v>942.40000000000009</v>
      </c>
      <c r="J639" s="412">
        <f t="shared" si="15"/>
        <v>912.40000000000009</v>
      </c>
      <c r="K639" s="412">
        <f>SUM(K640:K649)</f>
        <v>943.40000000000009</v>
      </c>
      <c r="L639" s="43">
        <f>SUM(L640:L649)</f>
        <v>975.00000000000011</v>
      </c>
      <c r="M639" s="412">
        <f>SUM(M640:M649)</f>
        <v>1022.3</v>
      </c>
      <c r="N639" s="412"/>
      <c r="O639" s="412"/>
      <c r="P639" s="412"/>
      <c r="Q639" s="412"/>
      <c r="R639" s="412"/>
    </row>
    <row r="640" spans="1:18">
      <c r="A640" s="432"/>
      <c r="B640" s="409" t="s">
        <v>587</v>
      </c>
      <c r="C640" s="263"/>
      <c r="D640" s="263"/>
      <c r="E640" s="263"/>
      <c r="F640" s="146"/>
      <c r="G640" s="146"/>
      <c r="H640" s="146"/>
      <c r="I640" s="425">
        <v>302.3</v>
      </c>
      <c r="J640" s="425">
        <v>292.7</v>
      </c>
      <c r="K640" s="425">
        <v>302.60000000000002</v>
      </c>
      <c r="L640" s="81">
        <v>312.8</v>
      </c>
      <c r="M640" s="425">
        <v>328</v>
      </c>
      <c r="N640" s="425"/>
      <c r="O640" s="425"/>
      <c r="P640" s="425"/>
      <c r="Q640" s="425"/>
      <c r="R640" s="425"/>
    </row>
    <row r="641" spans="1:18" ht="13">
      <c r="A641" s="432">
        <v>211</v>
      </c>
      <c r="B641" s="416" t="s">
        <v>588</v>
      </c>
      <c r="C641" s="263"/>
      <c r="D641" s="263"/>
      <c r="E641" s="263"/>
      <c r="F641" s="146"/>
      <c r="G641" s="146"/>
      <c r="H641" s="146"/>
      <c r="I641" s="109"/>
      <c r="J641" s="109"/>
      <c r="K641" s="109"/>
      <c r="L641" s="83"/>
      <c r="M641" s="109"/>
      <c r="N641" s="109"/>
      <c r="O641" s="109"/>
      <c r="P641" s="109"/>
      <c r="Q641" s="109"/>
      <c r="R641" s="109"/>
    </row>
    <row r="642" spans="1:18" ht="13">
      <c r="A642" s="432"/>
      <c r="B642" s="416" t="s">
        <v>589</v>
      </c>
      <c r="C642" s="263"/>
      <c r="D642" s="263"/>
      <c r="E642" s="263"/>
      <c r="F642" s="146"/>
      <c r="G642" s="146"/>
      <c r="H642" s="146"/>
      <c r="I642" s="425"/>
      <c r="J642" s="425"/>
      <c r="K642" s="425"/>
      <c r="L642" s="81"/>
      <c r="M642" s="425"/>
      <c r="N642" s="425"/>
      <c r="O642" s="425"/>
      <c r="P642" s="425"/>
      <c r="Q642" s="425"/>
      <c r="R642" s="425"/>
    </row>
    <row r="643" spans="1:18" ht="13">
      <c r="A643" s="432"/>
      <c r="B643" s="416" t="s">
        <v>590</v>
      </c>
      <c r="C643" s="263"/>
      <c r="D643" s="263"/>
      <c r="E643" s="263"/>
      <c r="F643" s="146"/>
      <c r="G643" s="146"/>
      <c r="H643" s="146"/>
      <c r="I643" s="425"/>
      <c r="J643" s="425"/>
      <c r="K643" s="425"/>
      <c r="L643" s="81"/>
      <c r="M643" s="425"/>
      <c r="N643" s="425"/>
      <c r="O643" s="425"/>
      <c r="P643" s="425"/>
      <c r="Q643" s="425"/>
      <c r="R643" s="425"/>
    </row>
    <row r="644" spans="1:18" ht="13">
      <c r="A644" s="432">
        <v>212</v>
      </c>
      <c r="B644" s="416" t="s">
        <v>591</v>
      </c>
      <c r="C644" s="263"/>
      <c r="D644" s="263"/>
      <c r="E644" s="263"/>
      <c r="F644" s="146"/>
      <c r="G644" s="146"/>
      <c r="H644" s="146"/>
      <c r="I644" s="425"/>
      <c r="J644" s="425"/>
      <c r="K644" s="425"/>
      <c r="L644" s="81"/>
      <c r="M644" s="425"/>
      <c r="N644" s="425"/>
      <c r="O644" s="425"/>
      <c r="P644" s="425"/>
      <c r="Q644" s="425"/>
      <c r="R644" s="425"/>
    </row>
    <row r="645" spans="1:18">
      <c r="A645" s="432"/>
      <c r="B645" s="409" t="s">
        <v>592</v>
      </c>
      <c r="C645" s="263"/>
      <c r="D645" s="263"/>
      <c r="E645" s="263"/>
      <c r="F645" s="146"/>
      <c r="G645" s="146"/>
      <c r="H645" s="146"/>
      <c r="I645" s="425">
        <v>390.6</v>
      </c>
      <c r="J645" s="425">
        <v>378.2</v>
      </c>
      <c r="K645" s="425">
        <v>391</v>
      </c>
      <c r="L645" s="81">
        <v>404.1</v>
      </c>
      <c r="M645" s="425">
        <v>423.7</v>
      </c>
      <c r="N645" s="425"/>
      <c r="O645" s="425"/>
      <c r="P645" s="425"/>
      <c r="Q645" s="425"/>
      <c r="R645" s="425"/>
    </row>
    <row r="646" spans="1:18">
      <c r="A646" s="432"/>
      <c r="B646" s="409" t="s">
        <v>593</v>
      </c>
      <c r="C646" s="263"/>
      <c r="D646" s="263"/>
      <c r="E646" s="263"/>
      <c r="F646" s="146"/>
      <c r="G646" s="146"/>
      <c r="H646" s="146"/>
      <c r="I646" s="425">
        <v>61.6</v>
      </c>
      <c r="J646" s="425">
        <v>59.6</v>
      </c>
      <c r="K646" s="425">
        <v>61.6</v>
      </c>
      <c r="L646" s="81">
        <v>63.7</v>
      </c>
      <c r="M646" s="425">
        <v>66.8</v>
      </c>
      <c r="N646" s="425"/>
      <c r="O646" s="425"/>
      <c r="P646" s="425"/>
      <c r="Q646" s="425"/>
      <c r="R646" s="425"/>
    </row>
    <row r="647" spans="1:18">
      <c r="A647" s="432"/>
      <c r="B647" s="409" t="s">
        <v>606</v>
      </c>
      <c r="C647" s="263"/>
      <c r="D647" s="263"/>
      <c r="E647" s="263"/>
      <c r="F647" s="456"/>
      <c r="G647" s="456"/>
      <c r="H647" s="456"/>
      <c r="I647" s="425">
        <v>13.5</v>
      </c>
      <c r="J647" s="425">
        <v>13.1</v>
      </c>
      <c r="K647" s="425">
        <v>13.6</v>
      </c>
      <c r="L647" s="81">
        <v>14</v>
      </c>
      <c r="M647" s="425">
        <v>14.7</v>
      </c>
      <c r="N647" s="425"/>
      <c r="O647" s="425"/>
      <c r="P647" s="425"/>
      <c r="Q647" s="425"/>
      <c r="R647" s="425"/>
    </row>
    <row r="648" spans="1:18">
      <c r="A648" s="432"/>
      <c r="B648" s="409" t="s">
        <v>594</v>
      </c>
      <c r="C648" s="263"/>
      <c r="D648" s="263"/>
      <c r="E648" s="263"/>
      <c r="F648" s="146"/>
      <c r="G648" s="146"/>
      <c r="H648" s="146"/>
      <c r="I648" s="425">
        <v>20.7</v>
      </c>
      <c r="J648" s="425">
        <v>20</v>
      </c>
      <c r="K648" s="425">
        <v>20.7</v>
      </c>
      <c r="L648" s="81">
        <v>21.4</v>
      </c>
      <c r="M648" s="425">
        <v>22.4</v>
      </c>
      <c r="N648" s="425"/>
      <c r="O648" s="425"/>
      <c r="P648" s="425"/>
      <c r="Q648" s="425"/>
      <c r="R648" s="425"/>
    </row>
    <row r="649" spans="1:18">
      <c r="A649" s="432"/>
      <c r="B649" s="409" t="s">
        <v>595</v>
      </c>
      <c r="C649" s="263"/>
      <c r="D649" s="263"/>
      <c r="E649" s="263"/>
      <c r="F649" s="146"/>
      <c r="G649" s="456"/>
      <c r="H649" s="456"/>
      <c r="I649" s="425">
        <v>153.69999999999999</v>
      </c>
      <c r="J649" s="425">
        <v>148.80000000000001</v>
      </c>
      <c r="K649" s="425">
        <v>153.9</v>
      </c>
      <c r="L649" s="81">
        <v>159</v>
      </c>
      <c r="M649" s="425">
        <v>166.7</v>
      </c>
      <c r="N649" s="425"/>
      <c r="O649" s="425"/>
      <c r="P649" s="425"/>
      <c r="Q649" s="425"/>
      <c r="R649" s="425"/>
    </row>
    <row r="650" spans="1:18" ht="13">
      <c r="A650" s="432">
        <v>311</v>
      </c>
      <c r="B650" s="416" t="s">
        <v>614</v>
      </c>
      <c r="C650" s="263"/>
      <c r="D650" s="263"/>
      <c r="E650" s="263"/>
      <c r="F650" s="456"/>
      <c r="G650" s="456"/>
      <c r="H650" s="456"/>
      <c r="I650" s="425"/>
      <c r="J650" s="425"/>
      <c r="K650" s="425"/>
      <c r="L650" s="81"/>
      <c r="M650" s="425"/>
      <c r="N650" s="425"/>
      <c r="O650" s="425"/>
      <c r="P650" s="425"/>
      <c r="Q650" s="425"/>
      <c r="R650" s="425"/>
    </row>
    <row r="651" spans="1:18" ht="13">
      <c r="A651" s="432"/>
      <c r="B651" s="416" t="s">
        <v>600</v>
      </c>
      <c r="C651" s="263"/>
      <c r="D651" s="263"/>
      <c r="E651" s="263"/>
      <c r="F651" s="146"/>
      <c r="G651" s="456"/>
      <c r="H651" s="456"/>
      <c r="I651" s="425"/>
      <c r="J651" s="425"/>
      <c r="K651" s="425"/>
      <c r="L651" s="81"/>
      <c r="M651" s="425"/>
      <c r="N651" s="425"/>
      <c r="O651" s="425"/>
      <c r="P651" s="425"/>
      <c r="Q651" s="425"/>
      <c r="R651" s="425"/>
    </row>
    <row r="652" spans="1:18" ht="13">
      <c r="A652" s="432"/>
      <c r="B652" s="416" t="s">
        <v>601</v>
      </c>
      <c r="C652" s="263"/>
      <c r="D652" s="263"/>
      <c r="E652" s="263"/>
      <c r="F652" s="146"/>
      <c r="G652" s="456"/>
      <c r="H652" s="456"/>
      <c r="I652" s="109"/>
      <c r="J652" s="109"/>
      <c r="K652" s="109"/>
      <c r="L652" s="83"/>
      <c r="M652" s="109"/>
      <c r="N652" s="109"/>
      <c r="O652" s="109"/>
      <c r="P652" s="109"/>
      <c r="Q652" s="109"/>
      <c r="R652" s="109"/>
    </row>
    <row r="653" spans="1:18" ht="13">
      <c r="A653" s="432"/>
      <c r="B653" s="416" t="s">
        <v>602</v>
      </c>
      <c r="C653" s="263"/>
      <c r="D653" s="263"/>
      <c r="E653" s="263"/>
      <c r="F653" s="146"/>
      <c r="G653" s="456"/>
      <c r="H653" s="456"/>
      <c r="I653" s="425"/>
      <c r="J653" s="425"/>
      <c r="K653" s="425"/>
      <c r="L653" s="81"/>
      <c r="M653" s="425"/>
      <c r="N653" s="425"/>
      <c r="O653" s="425"/>
      <c r="P653" s="425"/>
      <c r="Q653" s="425"/>
      <c r="R653" s="425"/>
    </row>
    <row r="654" spans="1:18" ht="13">
      <c r="A654" s="432"/>
      <c r="B654" s="416" t="s">
        <v>603</v>
      </c>
      <c r="C654" s="263"/>
      <c r="D654" s="263"/>
      <c r="E654" s="263"/>
      <c r="F654" s="456"/>
      <c r="G654" s="456"/>
      <c r="H654" s="456"/>
      <c r="I654" s="425"/>
      <c r="J654" s="425"/>
      <c r="K654" s="425"/>
      <c r="L654" s="81"/>
      <c r="M654" s="425"/>
      <c r="N654" s="425"/>
      <c r="O654" s="425"/>
      <c r="P654" s="425"/>
      <c r="Q654" s="425"/>
      <c r="R654" s="425"/>
    </row>
    <row r="655" spans="1:18" ht="13">
      <c r="A655" s="432"/>
      <c r="B655" s="416" t="s">
        <v>604</v>
      </c>
      <c r="C655" s="263"/>
      <c r="D655" s="263"/>
      <c r="E655" s="263"/>
      <c r="F655" s="146"/>
      <c r="G655" s="456"/>
      <c r="H655" s="456"/>
      <c r="I655" s="425"/>
      <c r="J655" s="425"/>
      <c r="K655" s="425"/>
      <c r="L655" s="81"/>
      <c r="M655" s="425"/>
      <c r="N655" s="425"/>
      <c r="O655" s="425"/>
      <c r="P655" s="425"/>
      <c r="Q655" s="425"/>
      <c r="R655" s="425"/>
    </row>
    <row r="656" spans="1:18" ht="13">
      <c r="A656" s="432"/>
      <c r="B656" s="409"/>
      <c r="C656" s="263"/>
      <c r="D656" s="263"/>
      <c r="E656" s="263"/>
      <c r="F656" s="146"/>
      <c r="G656" s="146"/>
      <c r="H656" s="146"/>
      <c r="I656" s="542"/>
      <c r="J656" s="542"/>
      <c r="K656" s="542"/>
      <c r="L656" s="596"/>
      <c r="M656" s="542"/>
      <c r="N656" s="542"/>
      <c r="O656" s="542"/>
      <c r="P656" s="542"/>
      <c r="Q656" s="542"/>
      <c r="R656" s="542"/>
    </row>
    <row r="657" spans="1:18" ht="13">
      <c r="A657" s="429"/>
      <c r="B657" s="411" t="s">
        <v>628</v>
      </c>
      <c r="C657" s="626"/>
      <c r="D657" s="626"/>
      <c r="E657" s="626"/>
      <c r="F657" s="164"/>
      <c r="G657" s="164"/>
      <c r="H657" s="164"/>
      <c r="I657" s="412">
        <v>1864.7</v>
      </c>
      <c r="J657" s="412">
        <f t="shared" ref="J657" si="16">SUM(J658:J659)</f>
        <v>2009.5</v>
      </c>
      <c r="K657" s="412">
        <f>SUM(K658:K659)</f>
        <v>2105.9</v>
      </c>
      <c r="L657" s="43">
        <v>2136.6</v>
      </c>
      <c r="M657" s="412">
        <f t="shared" ref="M657" si="17">SUM(M658:M659)</f>
        <v>2323.6000000000004</v>
      </c>
      <c r="N657" s="412"/>
      <c r="O657" s="412"/>
      <c r="P657" s="412"/>
      <c r="Q657" s="412"/>
      <c r="R657" s="412"/>
    </row>
    <row r="658" spans="1:18">
      <c r="A658" s="432"/>
      <c r="B658" s="409" t="s">
        <v>592</v>
      </c>
      <c r="C658" s="263"/>
      <c r="D658" s="263"/>
      <c r="E658" s="263"/>
      <c r="F658" s="146"/>
      <c r="G658" s="146"/>
      <c r="H658" s="146"/>
      <c r="I658" s="425">
        <v>63.1</v>
      </c>
      <c r="J658" s="425">
        <v>62.1</v>
      </c>
      <c r="K658" s="425">
        <v>65.099999999999994</v>
      </c>
      <c r="L658" s="81">
        <v>66</v>
      </c>
      <c r="M658" s="425">
        <v>71.8</v>
      </c>
      <c r="N658" s="425"/>
      <c r="O658" s="425"/>
      <c r="P658" s="425"/>
      <c r="Q658" s="425"/>
      <c r="R658" s="425"/>
    </row>
    <row r="659" spans="1:18">
      <c r="A659" s="432"/>
      <c r="B659" s="409" t="s">
        <v>617</v>
      </c>
      <c r="C659" s="263"/>
      <c r="D659" s="263"/>
      <c r="E659" s="263"/>
      <c r="F659" s="146"/>
      <c r="G659" s="146"/>
      <c r="H659" s="146"/>
      <c r="I659" s="425">
        <v>1801.5</v>
      </c>
      <c r="J659" s="425">
        <v>1947.4</v>
      </c>
      <c r="K659" s="425">
        <v>2040.8</v>
      </c>
      <c r="L659" s="81">
        <v>2070.5</v>
      </c>
      <c r="M659" s="425">
        <v>2251.8000000000002</v>
      </c>
      <c r="N659" s="425"/>
      <c r="O659" s="425"/>
      <c r="P659" s="425"/>
      <c r="Q659" s="425"/>
      <c r="R659" s="425"/>
    </row>
    <row r="660" spans="1:18" ht="13">
      <c r="A660" s="432"/>
      <c r="B660" s="409" t="s">
        <v>629</v>
      </c>
      <c r="C660" s="263"/>
      <c r="D660" s="263"/>
      <c r="E660" s="263"/>
      <c r="F660" s="146"/>
      <c r="G660" s="146"/>
      <c r="H660" s="146"/>
      <c r="I660" s="425">
        <v>249.1</v>
      </c>
      <c r="J660" s="425">
        <v>268.39999999999998</v>
      </c>
      <c r="K660" s="425">
        <v>281.3</v>
      </c>
      <c r="L660" s="81">
        <v>285.39999999999998</v>
      </c>
      <c r="M660" s="425">
        <v>310.39999999999998</v>
      </c>
      <c r="N660" s="425"/>
      <c r="O660" s="425"/>
      <c r="P660" s="425"/>
      <c r="Q660" s="425"/>
      <c r="R660" s="425"/>
    </row>
    <row r="661" spans="1:18" ht="13">
      <c r="A661" s="432"/>
      <c r="B661" s="416" t="s">
        <v>619</v>
      </c>
      <c r="C661" s="263"/>
      <c r="D661" s="263"/>
      <c r="E661" s="263"/>
      <c r="F661" s="146"/>
      <c r="G661" s="146"/>
      <c r="H661" s="146"/>
      <c r="I661" s="425">
        <v>1552.5</v>
      </c>
      <c r="J661" s="425">
        <v>1679</v>
      </c>
      <c r="K661" s="425">
        <v>1759.5</v>
      </c>
      <c r="L661" s="81">
        <v>1785.2</v>
      </c>
      <c r="M661" s="425">
        <v>1941.4</v>
      </c>
      <c r="N661" s="425"/>
      <c r="O661" s="425"/>
      <c r="P661" s="425"/>
      <c r="Q661" s="425"/>
      <c r="R661" s="425"/>
    </row>
    <row r="662" spans="1:18">
      <c r="A662" s="432"/>
      <c r="B662" s="409"/>
      <c r="C662" s="263"/>
      <c r="D662" s="263"/>
      <c r="E662" s="263"/>
      <c r="F662" s="146"/>
      <c r="G662" s="146"/>
      <c r="H662" s="146"/>
      <c r="I662" s="425"/>
      <c r="J662" s="425"/>
      <c r="K662" s="425"/>
      <c r="L662" s="81"/>
      <c r="M662" s="425"/>
      <c r="N662" s="425"/>
      <c r="O662" s="425"/>
      <c r="P662" s="425"/>
      <c r="Q662" s="425"/>
      <c r="R662" s="425"/>
    </row>
    <row r="663" spans="1:18" ht="13">
      <c r="A663" s="429"/>
      <c r="B663" s="411" t="s">
        <v>630</v>
      </c>
      <c r="C663" s="625"/>
      <c r="D663" s="625"/>
      <c r="E663" s="625"/>
      <c r="F663" s="164"/>
      <c r="G663" s="164"/>
      <c r="H663" s="164"/>
      <c r="I663" s="412">
        <f t="shared" ref="I663:J663" si="18">SUM(I664:I667)</f>
        <v>1024.5999999999999</v>
      </c>
      <c r="J663" s="412">
        <f t="shared" si="18"/>
        <v>943.10000000000014</v>
      </c>
      <c r="K663" s="412">
        <f>SUM(K664:K667)</f>
        <v>932.09999999999991</v>
      </c>
      <c r="L663" s="43">
        <f>SUM(L664:L667)</f>
        <v>932.09999999999991</v>
      </c>
      <c r="M663" s="412">
        <f>SUM(M664:M667)</f>
        <v>932.09999999999991</v>
      </c>
      <c r="N663" s="412"/>
      <c r="O663" s="412"/>
      <c r="P663" s="412"/>
      <c r="Q663" s="412"/>
      <c r="R663" s="412"/>
    </row>
    <row r="664" spans="1:18" ht="13">
      <c r="A664" s="432"/>
      <c r="B664" s="409" t="s">
        <v>541</v>
      </c>
      <c r="C664" s="627"/>
      <c r="D664" s="627"/>
      <c r="E664" s="627"/>
      <c r="F664" s="146"/>
      <c r="G664" s="146"/>
      <c r="H664" s="146"/>
      <c r="I664" s="425">
        <v>574.9</v>
      </c>
      <c r="J664" s="425">
        <v>529.20000000000005</v>
      </c>
      <c r="K664" s="425">
        <v>523</v>
      </c>
      <c r="L664" s="81">
        <v>523</v>
      </c>
      <c r="M664" s="425">
        <v>523</v>
      </c>
      <c r="N664" s="425"/>
      <c r="O664" s="425"/>
      <c r="P664" s="425"/>
      <c r="Q664" s="425"/>
      <c r="R664" s="425"/>
    </row>
    <row r="665" spans="1:18" ht="13">
      <c r="A665" s="432"/>
      <c r="B665" s="409" t="s">
        <v>545</v>
      </c>
      <c r="C665" s="627"/>
      <c r="D665" s="627"/>
      <c r="E665" s="627"/>
      <c r="F665" s="146"/>
      <c r="G665" s="146"/>
      <c r="H665" s="146"/>
      <c r="I665" s="425">
        <v>52</v>
      </c>
      <c r="J665" s="425">
        <v>47.9</v>
      </c>
      <c r="K665" s="425">
        <v>47.3</v>
      </c>
      <c r="L665" s="81">
        <v>47.3</v>
      </c>
      <c r="M665" s="425">
        <v>47.3</v>
      </c>
      <c r="N665" s="425"/>
      <c r="O665" s="425"/>
      <c r="P665" s="425"/>
      <c r="Q665" s="425"/>
      <c r="R665" s="425"/>
    </row>
    <row r="666" spans="1:18" ht="13">
      <c r="A666" s="432"/>
      <c r="B666" s="409" t="s">
        <v>621</v>
      </c>
      <c r="C666" s="627"/>
      <c r="D666" s="627"/>
      <c r="E666" s="627"/>
      <c r="F666" s="146"/>
      <c r="G666" s="146"/>
      <c r="H666" s="146"/>
      <c r="I666" s="425">
        <v>189.9</v>
      </c>
      <c r="J666" s="425">
        <v>174.8</v>
      </c>
      <c r="K666" s="425">
        <v>172.8</v>
      </c>
      <c r="L666" s="81">
        <v>172.8</v>
      </c>
      <c r="M666" s="425">
        <v>172.8</v>
      </c>
      <c r="N666" s="425"/>
      <c r="O666" s="425"/>
      <c r="P666" s="425"/>
      <c r="Q666" s="425"/>
      <c r="R666" s="425"/>
    </row>
    <row r="667" spans="1:18" ht="13">
      <c r="A667" s="432"/>
      <c r="B667" s="409" t="s">
        <v>549</v>
      </c>
      <c r="C667" s="627"/>
      <c r="D667" s="627"/>
      <c r="E667" s="627"/>
      <c r="F667" s="146"/>
      <c r="G667" s="146"/>
      <c r="H667" s="146"/>
      <c r="I667" s="425">
        <v>207.8</v>
      </c>
      <c r="J667" s="425">
        <v>191.2</v>
      </c>
      <c r="K667" s="425">
        <v>189</v>
      </c>
      <c r="L667" s="81">
        <v>189</v>
      </c>
      <c r="M667" s="425">
        <v>189</v>
      </c>
      <c r="N667" s="425"/>
      <c r="O667" s="425"/>
      <c r="P667" s="425"/>
      <c r="Q667" s="425"/>
      <c r="R667" s="425"/>
    </row>
    <row r="668" spans="1:18">
      <c r="A668" s="432"/>
      <c r="B668" s="409"/>
      <c r="C668" s="263"/>
      <c r="D668" s="263"/>
      <c r="E668" s="263"/>
      <c r="F668" s="146"/>
      <c r="G668" s="146"/>
      <c r="H668" s="146"/>
      <c r="I668" s="425"/>
      <c r="J668" s="425"/>
      <c r="K668" s="425"/>
      <c r="L668" s="81"/>
      <c r="M668" s="425"/>
      <c r="N668" s="425"/>
      <c r="O668" s="425"/>
      <c r="P668" s="425"/>
      <c r="Q668" s="425"/>
      <c r="R668" s="425"/>
    </row>
    <row r="669" spans="1:18" ht="13">
      <c r="A669" s="429"/>
      <c r="B669" s="411" t="s">
        <v>631</v>
      </c>
      <c r="C669" s="625"/>
      <c r="D669" s="625"/>
      <c r="E669" s="625"/>
      <c r="F669" s="164"/>
      <c r="G669" s="164"/>
      <c r="H669" s="164"/>
      <c r="I669" s="412">
        <f t="shared" ref="I669:J669" si="19">SUM(I670:I672)</f>
        <v>593.9</v>
      </c>
      <c r="J669" s="412">
        <f t="shared" si="19"/>
        <v>816.90000000000009</v>
      </c>
      <c r="K669" s="412">
        <f>SUM(K670:K672)</f>
        <v>1163.3</v>
      </c>
      <c r="L669" s="43">
        <v>1534.6</v>
      </c>
      <c r="M669" s="412">
        <v>1905.9</v>
      </c>
      <c r="N669" s="412"/>
      <c r="O669" s="412"/>
      <c r="P669" s="412"/>
      <c r="Q669" s="412"/>
      <c r="R669" s="412"/>
    </row>
    <row r="670" spans="1:18" ht="13">
      <c r="A670" s="432"/>
      <c r="B670" s="409" t="s">
        <v>541</v>
      </c>
      <c r="C670" s="627"/>
      <c r="D670" s="627"/>
      <c r="E670" s="627"/>
      <c r="F670" s="146"/>
      <c r="G670" s="617"/>
      <c r="H670" s="617"/>
      <c r="I670" s="425">
        <v>80.8</v>
      </c>
      <c r="J670" s="425">
        <v>111.1</v>
      </c>
      <c r="K670" s="425">
        <v>158.19999999999999</v>
      </c>
      <c r="L670" s="81">
        <v>215.6</v>
      </c>
      <c r="M670" s="425">
        <v>274.2</v>
      </c>
      <c r="N670" s="425"/>
      <c r="O670" s="425"/>
      <c r="P670" s="425"/>
      <c r="Q670" s="425"/>
      <c r="R670" s="425"/>
    </row>
    <row r="671" spans="1:18" ht="13">
      <c r="A671" s="432"/>
      <c r="B671" s="409" t="s">
        <v>621</v>
      </c>
      <c r="C671" s="627"/>
      <c r="D671" s="627"/>
      <c r="E671" s="627"/>
      <c r="F671" s="146"/>
      <c r="G671" s="146"/>
      <c r="H671" s="146"/>
      <c r="I671" s="425">
        <v>401.3</v>
      </c>
      <c r="J671" s="425">
        <v>552</v>
      </c>
      <c r="K671" s="425">
        <v>786</v>
      </c>
      <c r="L671" s="81">
        <v>1020.3</v>
      </c>
      <c r="M671" s="425">
        <v>1252.0999999999999</v>
      </c>
      <c r="N671" s="425"/>
      <c r="O671" s="425"/>
      <c r="P671" s="425"/>
      <c r="Q671" s="425"/>
      <c r="R671" s="425"/>
    </row>
    <row r="672" spans="1:18" ht="13">
      <c r="A672" s="432"/>
      <c r="B672" s="409" t="s">
        <v>549</v>
      </c>
      <c r="C672" s="627"/>
      <c r="D672" s="627"/>
      <c r="E672" s="627"/>
      <c r="F672" s="146"/>
      <c r="G672" s="146"/>
      <c r="H672" s="146"/>
      <c r="I672" s="425">
        <v>111.8</v>
      </c>
      <c r="J672" s="425">
        <v>153.80000000000001</v>
      </c>
      <c r="K672" s="425">
        <v>219.1</v>
      </c>
      <c r="L672" s="81">
        <v>298.60000000000002</v>
      </c>
      <c r="M672" s="425">
        <v>379.7</v>
      </c>
      <c r="N672" s="425"/>
      <c r="O672" s="425"/>
      <c r="P672" s="425"/>
      <c r="Q672" s="425"/>
      <c r="R672" s="425"/>
    </row>
    <row r="673" spans="1:18">
      <c r="A673" s="354"/>
      <c r="B673" s="409"/>
      <c r="C673" s="263"/>
      <c r="D673" s="263"/>
      <c r="E673" s="263"/>
      <c r="F673" s="146"/>
      <c r="G673" s="146"/>
      <c r="H673" s="146"/>
      <c r="I673" s="425"/>
      <c r="J673" s="425"/>
      <c r="K673" s="425"/>
      <c r="L673" s="81"/>
      <c r="M673" s="425"/>
      <c r="N673" s="425"/>
      <c r="O673" s="425"/>
      <c r="P673" s="425"/>
      <c r="Q673" s="425"/>
      <c r="R673" s="425"/>
    </row>
    <row r="674" spans="1:18" ht="13">
      <c r="A674" s="356"/>
      <c r="B674" s="411" t="s">
        <v>623</v>
      </c>
      <c r="C674" s="625"/>
      <c r="D674" s="625"/>
      <c r="E674" s="625"/>
      <c r="F674" s="164"/>
      <c r="G674" s="164"/>
      <c r="H674" s="164"/>
      <c r="I674" s="412">
        <v>14717.9</v>
      </c>
      <c r="J674" s="412">
        <v>14480.1</v>
      </c>
      <c r="K674" s="412">
        <v>15227.3</v>
      </c>
      <c r="L674" s="43">
        <v>16074.3</v>
      </c>
      <c r="M674" s="412">
        <f>M588+M611+M626+M639+M657+M663+M669</f>
        <v>17082.100000000002</v>
      </c>
      <c r="N674" s="412"/>
      <c r="O674" s="412"/>
      <c r="P674" s="412"/>
      <c r="Q674" s="412"/>
      <c r="R674" s="412"/>
    </row>
    <row r="675" spans="1:18" ht="13">
      <c r="A675" s="354"/>
      <c r="B675" s="406"/>
      <c r="C675" s="627"/>
      <c r="D675" s="627"/>
      <c r="E675" s="627"/>
      <c r="F675" s="628"/>
      <c r="G675" s="628"/>
      <c r="H675" s="628"/>
      <c r="I675" s="629"/>
      <c r="J675" s="629"/>
      <c r="K675" s="629"/>
      <c r="L675" s="45"/>
      <c r="M675" s="629"/>
      <c r="N675" s="629"/>
      <c r="O675" s="629"/>
      <c r="P675" s="629"/>
      <c r="Q675" s="629"/>
      <c r="R675" s="629"/>
    </row>
    <row r="676" spans="1:18" ht="13">
      <c r="A676" s="354"/>
      <c r="B676" s="406"/>
      <c r="C676" s="627"/>
      <c r="D676" s="627"/>
      <c r="E676" s="627"/>
      <c r="F676" s="628"/>
      <c r="G676" s="628"/>
      <c r="H676" s="628"/>
      <c r="I676" s="629"/>
      <c r="J676" s="629"/>
      <c r="K676" s="629"/>
      <c r="L676" s="45"/>
      <c r="M676" s="629"/>
      <c r="N676" s="629"/>
      <c r="O676" s="629"/>
      <c r="P676" s="629"/>
      <c r="Q676" s="629"/>
      <c r="R676" s="629"/>
    </row>
    <row r="677" spans="1:18">
      <c r="A677" s="173"/>
      <c r="B677" s="595"/>
      <c r="C677" s="34"/>
      <c r="D677" s="34"/>
      <c r="E677" s="34"/>
      <c r="F677" s="81"/>
      <c r="I677" s="34"/>
      <c r="J677" s="34"/>
      <c r="K677" s="34"/>
      <c r="M677" s="34"/>
      <c r="N677" s="34"/>
      <c r="O677" s="34"/>
      <c r="P677" s="34"/>
      <c r="Q677" s="34"/>
      <c r="R677" s="34"/>
    </row>
    <row r="678" spans="1:18" ht="20">
      <c r="A678" s="173"/>
      <c r="B678" s="369" t="s">
        <v>292</v>
      </c>
      <c r="C678" s="34"/>
      <c r="D678" s="34"/>
      <c r="E678" s="34"/>
      <c r="F678" s="81"/>
      <c r="I678" s="34"/>
      <c r="J678" s="34"/>
      <c r="K678" s="34"/>
      <c r="M678" s="34"/>
      <c r="N678" s="34"/>
      <c r="O678" s="34"/>
      <c r="P678" s="34"/>
      <c r="Q678" s="34"/>
      <c r="R678" s="34"/>
    </row>
    <row r="679" spans="1:18" ht="13">
      <c r="A679" s="173"/>
      <c r="B679" s="421" t="s">
        <v>632</v>
      </c>
      <c r="C679" s="34"/>
      <c r="D679" s="34"/>
      <c r="E679" s="34"/>
    </row>
    <row r="680" spans="1:18" ht="13">
      <c r="A680" s="173"/>
      <c r="B680" s="421" t="s">
        <v>468</v>
      </c>
      <c r="C680" s="34"/>
      <c r="D680" s="34"/>
      <c r="E680" s="34"/>
      <c r="F680" s="408" t="s">
        <v>250</v>
      </c>
      <c r="G680" s="408" t="s">
        <v>251</v>
      </c>
      <c r="H680" s="408" t="s">
        <v>251</v>
      </c>
      <c r="I680" s="408" t="s">
        <v>251</v>
      </c>
      <c r="J680" s="408" t="s">
        <v>251</v>
      </c>
      <c r="K680" s="408" t="s">
        <v>251</v>
      </c>
      <c r="L680" s="37" t="s">
        <v>251</v>
      </c>
      <c r="M680" s="408"/>
      <c r="N680" s="408"/>
      <c r="O680" s="408"/>
      <c r="P680" s="408"/>
      <c r="Q680" s="408"/>
      <c r="R680" s="408"/>
    </row>
    <row r="681" spans="1:18">
      <c r="A681" s="354"/>
      <c r="B681" s="424" t="s">
        <v>470</v>
      </c>
      <c r="C681" s="34"/>
      <c r="D681" s="34"/>
      <c r="E681" s="34"/>
      <c r="F681" s="410" t="s">
        <v>457</v>
      </c>
      <c r="G681" s="410" t="s">
        <v>457</v>
      </c>
      <c r="H681" s="410" t="s">
        <v>457</v>
      </c>
      <c r="I681" s="410" t="s">
        <v>457</v>
      </c>
      <c r="J681" s="410" t="s">
        <v>457</v>
      </c>
      <c r="K681" s="410" t="s">
        <v>457</v>
      </c>
      <c r="L681" s="38" t="s">
        <v>457</v>
      </c>
      <c r="M681" s="410"/>
      <c r="N681" s="410"/>
      <c r="O681" s="410"/>
      <c r="P681" s="410"/>
      <c r="Q681" s="410"/>
      <c r="R681" s="410"/>
    </row>
    <row r="682" spans="1:18" ht="13">
      <c r="A682" s="624"/>
      <c r="B682" s="406"/>
      <c r="C682" s="34"/>
      <c r="D682" s="34"/>
      <c r="E682" s="34"/>
      <c r="F682" s="428"/>
      <c r="G682" s="428"/>
      <c r="H682" s="428"/>
      <c r="I682" s="428"/>
      <c r="J682" s="428"/>
      <c r="K682" s="428"/>
      <c r="M682" s="428"/>
      <c r="N682" s="428"/>
      <c r="O682" s="428"/>
      <c r="P682" s="428"/>
      <c r="Q682" s="428"/>
      <c r="R682" s="428"/>
    </row>
    <row r="683" spans="1:18" ht="13">
      <c r="A683" s="429">
        <v>21</v>
      </c>
      <c r="B683" s="411" t="s">
        <v>586</v>
      </c>
      <c r="C683" s="34"/>
      <c r="D683" s="34"/>
      <c r="E683" s="34"/>
      <c r="F683" s="412">
        <v>6330.4</v>
      </c>
      <c r="G683" s="412">
        <v>5745.9</v>
      </c>
      <c r="H683" s="412">
        <v>5910</v>
      </c>
      <c r="I683" s="541">
        <v>5845.5</v>
      </c>
      <c r="J683" s="541">
        <v>5515</v>
      </c>
      <c r="K683" s="541">
        <v>5356.4</v>
      </c>
      <c r="L683" s="79">
        <v>5286.8</v>
      </c>
      <c r="M683" s="541"/>
      <c r="N683" s="541"/>
      <c r="O683" s="541"/>
      <c r="P683" s="541"/>
      <c r="Q683" s="541"/>
      <c r="R683" s="541"/>
    </row>
    <row r="684" spans="1:18">
      <c r="A684" s="432">
        <v>211</v>
      </c>
      <c r="B684" s="409" t="s">
        <v>587</v>
      </c>
      <c r="C684" s="34"/>
      <c r="D684" s="34"/>
      <c r="E684" s="34"/>
      <c r="F684" s="425">
        <v>2164.8000000000002</v>
      </c>
      <c r="G684" s="425">
        <v>2131.1</v>
      </c>
      <c r="H684" s="425">
        <v>2052.1</v>
      </c>
      <c r="I684" s="425">
        <v>2029.4</v>
      </c>
      <c r="J684" s="425">
        <v>1914.7</v>
      </c>
      <c r="K684" s="425">
        <v>1859.6</v>
      </c>
      <c r="L684" s="81">
        <v>1835.5</v>
      </c>
      <c r="M684" s="425"/>
      <c r="N684" s="425"/>
      <c r="O684" s="425"/>
      <c r="P684" s="425"/>
      <c r="Q684" s="425"/>
      <c r="R684" s="425"/>
    </row>
    <row r="685" spans="1:18" ht="13">
      <c r="A685" s="432"/>
      <c r="B685" s="416" t="s">
        <v>588</v>
      </c>
      <c r="C685" s="34"/>
      <c r="D685" s="34"/>
      <c r="E685" s="34"/>
      <c r="F685" s="383">
        <v>1489.4</v>
      </c>
      <c r="G685" s="383">
        <v>1516.1</v>
      </c>
      <c r="H685" s="383">
        <v>25.9</v>
      </c>
      <c r="I685" s="425">
        <v>25.61</v>
      </c>
      <c r="J685" s="425">
        <v>24.17</v>
      </c>
      <c r="K685" s="425">
        <v>23.47</v>
      </c>
      <c r="L685" s="81">
        <v>23.17</v>
      </c>
      <c r="M685" s="425"/>
      <c r="N685" s="425"/>
      <c r="O685" s="425"/>
      <c r="P685" s="425"/>
      <c r="Q685" s="425"/>
      <c r="R685" s="425"/>
    </row>
    <row r="686" spans="1:18" ht="13">
      <c r="A686" s="432"/>
      <c r="B686" s="416" t="s">
        <v>589</v>
      </c>
      <c r="C686" s="34"/>
      <c r="D686" s="34"/>
      <c r="E686" s="34"/>
      <c r="F686" s="383">
        <v>317.5</v>
      </c>
      <c r="G686" s="383">
        <v>206.2</v>
      </c>
      <c r="H686" s="383">
        <v>1655.5</v>
      </c>
      <c r="I686" s="425">
        <v>1637.16</v>
      </c>
      <c r="J686" s="425">
        <v>1544.62</v>
      </c>
      <c r="K686" s="425">
        <v>1500.19</v>
      </c>
      <c r="L686" s="81">
        <v>1480.69</v>
      </c>
      <c r="M686" s="425"/>
      <c r="N686" s="425"/>
      <c r="O686" s="425"/>
      <c r="P686" s="425"/>
      <c r="Q686" s="425"/>
      <c r="R686" s="425"/>
    </row>
    <row r="687" spans="1:18" ht="13">
      <c r="A687" s="432">
        <v>212</v>
      </c>
      <c r="B687" s="416" t="s">
        <v>590</v>
      </c>
      <c r="C687" s="34"/>
      <c r="D687" s="34"/>
      <c r="E687" s="34"/>
      <c r="F687" s="383">
        <v>56.9</v>
      </c>
      <c r="G687" s="383">
        <v>71.099999999999994</v>
      </c>
      <c r="H687" s="383">
        <v>51.5</v>
      </c>
      <c r="I687" s="425">
        <v>50.9</v>
      </c>
      <c r="J687" s="425">
        <v>48.02</v>
      </c>
      <c r="K687" s="425">
        <v>46.64</v>
      </c>
      <c r="L687" s="81">
        <v>46.03</v>
      </c>
      <c r="M687" s="425"/>
      <c r="N687" s="425"/>
      <c r="O687" s="425"/>
      <c r="P687" s="425"/>
      <c r="Q687" s="425"/>
      <c r="R687" s="425"/>
    </row>
    <row r="688" spans="1:18" ht="13">
      <c r="A688" s="432">
        <v>22</v>
      </c>
      <c r="B688" s="416" t="s">
        <v>591</v>
      </c>
      <c r="C688" s="34"/>
      <c r="D688" s="34"/>
      <c r="E688" s="34"/>
      <c r="F688" s="383">
        <v>301</v>
      </c>
      <c r="G688" s="383">
        <v>337.7</v>
      </c>
      <c r="H688" s="383">
        <v>319.3</v>
      </c>
      <c r="I688" s="425">
        <v>315.74</v>
      </c>
      <c r="J688" s="425">
        <v>297.89999999999998</v>
      </c>
      <c r="K688" s="425">
        <v>289.33</v>
      </c>
      <c r="L688" s="81">
        <v>285.57</v>
      </c>
      <c r="M688" s="425"/>
      <c r="N688" s="425"/>
      <c r="O688" s="425"/>
      <c r="P688" s="425"/>
      <c r="Q688" s="425"/>
      <c r="R688" s="425"/>
    </row>
    <row r="689" spans="1:18">
      <c r="A689" s="432">
        <v>26</v>
      </c>
      <c r="B689" s="409" t="s">
        <v>592</v>
      </c>
      <c r="C689" s="34"/>
      <c r="D689" s="34"/>
      <c r="E689" s="34"/>
      <c r="F689" s="425">
        <v>2174</v>
      </c>
      <c r="G689" s="425">
        <v>1963.8</v>
      </c>
      <c r="H689" s="425">
        <v>2434.6</v>
      </c>
      <c r="I689" s="425">
        <v>2407.6999999999998</v>
      </c>
      <c r="J689" s="425">
        <v>2271.6</v>
      </c>
      <c r="K689" s="425">
        <v>2206.3000000000002</v>
      </c>
      <c r="L689" s="81">
        <v>2177.6</v>
      </c>
      <c r="M689" s="425"/>
      <c r="N689" s="425"/>
      <c r="O689" s="425"/>
      <c r="P689" s="425"/>
      <c r="Q689" s="425"/>
      <c r="R689" s="425"/>
    </row>
    <row r="690" spans="1:18">
      <c r="A690" s="432">
        <v>27</v>
      </c>
      <c r="B690" s="409" t="s">
        <v>593</v>
      </c>
      <c r="C690" s="34"/>
      <c r="D690" s="34"/>
      <c r="E690" s="34"/>
      <c r="F690" s="425">
        <v>893</v>
      </c>
      <c r="G690" s="425">
        <v>794.6</v>
      </c>
      <c r="H690" s="425">
        <v>692.8</v>
      </c>
      <c r="I690" s="425">
        <v>685.2</v>
      </c>
      <c r="J690" s="425">
        <v>646.41999999999996</v>
      </c>
      <c r="K690" s="425">
        <v>627.79999999999995</v>
      </c>
      <c r="L690" s="81">
        <v>619.70000000000005</v>
      </c>
      <c r="M690" s="425"/>
      <c r="N690" s="425"/>
      <c r="O690" s="425"/>
      <c r="P690" s="425"/>
      <c r="Q690" s="425"/>
      <c r="R690" s="425"/>
    </row>
    <row r="691" spans="1:18">
      <c r="A691" s="432">
        <v>28</v>
      </c>
      <c r="B691" s="409" t="s">
        <v>606</v>
      </c>
      <c r="C691" s="34"/>
      <c r="D691" s="34"/>
      <c r="E691" s="34"/>
      <c r="F691" s="417">
        <v>151.69999999999999</v>
      </c>
      <c r="G691" s="417"/>
      <c r="H691" s="417">
        <v>23.8</v>
      </c>
      <c r="I691" s="425">
        <v>23.6</v>
      </c>
      <c r="J691" s="425">
        <v>22.2</v>
      </c>
      <c r="K691" s="425">
        <v>21.6</v>
      </c>
      <c r="L691" s="81">
        <v>21.3</v>
      </c>
      <c r="M691" s="425"/>
      <c r="N691" s="425"/>
      <c r="O691" s="425"/>
      <c r="P691" s="425"/>
      <c r="Q691" s="425"/>
      <c r="R691" s="425"/>
    </row>
    <row r="692" spans="1:18">
      <c r="A692" s="432">
        <v>31</v>
      </c>
      <c r="B692" s="409" t="s">
        <v>594</v>
      </c>
      <c r="C692" s="34"/>
      <c r="D692" s="34"/>
      <c r="E692" s="34"/>
      <c r="F692" s="425">
        <v>120.8</v>
      </c>
      <c r="G692" s="425">
        <v>68.900000000000006</v>
      </c>
      <c r="H692" s="425">
        <v>70.599999999999994</v>
      </c>
      <c r="I692" s="425">
        <v>69.8</v>
      </c>
      <c r="J692" s="425">
        <v>65.900000000000006</v>
      </c>
      <c r="K692" s="425">
        <v>64</v>
      </c>
      <c r="L692" s="81">
        <v>63.2</v>
      </c>
      <c r="M692" s="425"/>
      <c r="N692" s="425"/>
      <c r="O692" s="425"/>
      <c r="P692" s="425"/>
      <c r="Q692" s="425"/>
      <c r="R692" s="425"/>
    </row>
    <row r="693" spans="1:18">
      <c r="A693" s="432">
        <v>311</v>
      </c>
      <c r="B693" s="409" t="s">
        <v>595</v>
      </c>
      <c r="C693" s="34"/>
      <c r="D693" s="34"/>
      <c r="E693" s="34"/>
      <c r="F693" s="425">
        <v>1053</v>
      </c>
      <c r="G693" s="425">
        <v>787.5</v>
      </c>
      <c r="H693" s="425">
        <v>595.6</v>
      </c>
      <c r="I693" s="425">
        <v>589</v>
      </c>
      <c r="J693" s="425">
        <v>555.70000000000005</v>
      </c>
      <c r="K693" s="425">
        <v>539.70000000000005</v>
      </c>
      <c r="L693" s="81">
        <v>532.70000000000005</v>
      </c>
      <c r="M693" s="425"/>
      <c r="N693" s="425"/>
      <c r="O693" s="425"/>
      <c r="P693" s="425"/>
      <c r="Q693" s="425"/>
      <c r="R693" s="425"/>
    </row>
    <row r="694" spans="1:18" ht="13">
      <c r="A694" s="432"/>
      <c r="B694" s="416" t="s">
        <v>614</v>
      </c>
      <c r="C694" s="34"/>
      <c r="D694" s="34"/>
      <c r="E694" s="34"/>
      <c r="F694" s="109" t="s">
        <v>320</v>
      </c>
      <c r="G694" s="109" t="s">
        <v>320</v>
      </c>
      <c r="H694" s="109">
        <v>102.9</v>
      </c>
      <c r="I694" s="425">
        <v>101.8</v>
      </c>
      <c r="J694" s="425">
        <v>96.04</v>
      </c>
      <c r="K694" s="425">
        <v>93.28</v>
      </c>
      <c r="L694" s="81">
        <v>92.07</v>
      </c>
      <c r="M694" s="425"/>
      <c r="N694" s="425"/>
      <c r="O694" s="425"/>
      <c r="P694" s="425"/>
      <c r="Q694" s="425"/>
      <c r="R694" s="425"/>
    </row>
    <row r="695" spans="1:18" ht="13">
      <c r="A695" s="432"/>
      <c r="B695" s="416" t="s">
        <v>615</v>
      </c>
      <c r="C695" s="34"/>
      <c r="D695" s="34"/>
      <c r="E695" s="34"/>
      <c r="F695" s="109" t="s">
        <v>320</v>
      </c>
      <c r="G695" s="109" t="s">
        <v>320</v>
      </c>
      <c r="H695" s="109">
        <v>1.1000000000000001</v>
      </c>
      <c r="I695" s="425">
        <v>1.04</v>
      </c>
      <c r="J695" s="425">
        <v>0.98</v>
      </c>
      <c r="K695" s="425">
        <v>0.96</v>
      </c>
      <c r="L695" s="81">
        <v>0.94</v>
      </c>
      <c r="M695" s="425"/>
      <c r="N695" s="425"/>
      <c r="O695" s="425"/>
      <c r="P695" s="425"/>
      <c r="Q695" s="425"/>
      <c r="R695" s="425"/>
    </row>
    <row r="696" spans="1:18" ht="13">
      <c r="A696" s="432"/>
      <c r="B696" s="416" t="s">
        <v>599</v>
      </c>
      <c r="C696" s="34"/>
      <c r="D696" s="34"/>
      <c r="E696" s="34"/>
      <c r="F696" s="109" t="s">
        <v>320</v>
      </c>
      <c r="G696" s="109" t="s">
        <v>320</v>
      </c>
      <c r="H696" s="109">
        <v>6.8</v>
      </c>
      <c r="I696" s="425">
        <v>6.74</v>
      </c>
      <c r="J696" s="425">
        <v>6.36</v>
      </c>
      <c r="K696" s="425">
        <v>6.18</v>
      </c>
      <c r="L696" s="81">
        <v>6.1</v>
      </c>
      <c r="M696" s="425"/>
      <c r="N696" s="425"/>
      <c r="O696" s="425"/>
      <c r="P696" s="425"/>
      <c r="Q696" s="425"/>
      <c r="R696" s="425"/>
    </row>
    <row r="697" spans="1:18" ht="13">
      <c r="A697" s="432"/>
      <c r="B697" s="416" t="s">
        <v>600</v>
      </c>
      <c r="C697" s="34"/>
      <c r="D697" s="34"/>
      <c r="E697" s="34"/>
      <c r="F697" s="425">
        <v>1016</v>
      </c>
      <c r="G697" s="425">
        <v>787.5</v>
      </c>
      <c r="H697" s="425">
        <v>431.7</v>
      </c>
      <c r="I697" s="425">
        <v>426.89</v>
      </c>
      <c r="J697" s="425">
        <v>402.76</v>
      </c>
      <c r="K697" s="425">
        <v>391.17</v>
      </c>
      <c r="L697" s="81">
        <v>386.09</v>
      </c>
      <c r="M697" s="425"/>
      <c r="N697" s="425"/>
      <c r="O697" s="425"/>
      <c r="P697" s="425"/>
      <c r="Q697" s="425"/>
      <c r="R697" s="425"/>
    </row>
    <row r="698" spans="1:18" ht="13">
      <c r="A698" s="432"/>
      <c r="B698" s="416" t="s">
        <v>601</v>
      </c>
      <c r="C698" s="34"/>
      <c r="D698" s="34"/>
      <c r="E698" s="34"/>
      <c r="F698" s="417">
        <v>2.1</v>
      </c>
      <c r="G698" s="417" t="s">
        <v>320</v>
      </c>
      <c r="H698" s="417">
        <v>2.7</v>
      </c>
      <c r="I698" s="425">
        <v>2.72</v>
      </c>
      <c r="J698" s="425">
        <v>2.57</v>
      </c>
      <c r="K698" s="425">
        <v>2.4900000000000002</v>
      </c>
      <c r="L698" s="81">
        <v>2.46</v>
      </c>
      <c r="M698" s="425"/>
      <c r="N698" s="425"/>
      <c r="O698" s="425"/>
      <c r="P698" s="425"/>
      <c r="Q698" s="425"/>
      <c r="R698" s="425"/>
    </row>
    <row r="699" spans="1:18" ht="13">
      <c r="A699" s="432"/>
      <c r="B699" s="416" t="s">
        <v>596</v>
      </c>
      <c r="C699" s="34"/>
      <c r="D699" s="34"/>
      <c r="E699" s="34"/>
      <c r="F699" s="417" t="s">
        <v>320</v>
      </c>
      <c r="G699" s="417" t="s">
        <v>320</v>
      </c>
      <c r="H699" s="417">
        <v>3.5</v>
      </c>
      <c r="I699" s="425">
        <v>3.41</v>
      </c>
      <c r="J699" s="425">
        <v>3.22</v>
      </c>
      <c r="K699" s="425">
        <v>3.13</v>
      </c>
      <c r="L699" s="81">
        <v>3.09</v>
      </c>
      <c r="M699" s="425"/>
      <c r="N699" s="425"/>
      <c r="O699" s="425"/>
      <c r="P699" s="425"/>
      <c r="Q699" s="425"/>
      <c r="R699" s="425"/>
    </row>
    <row r="700" spans="1:18" ht="13">
      <c r="A700" s="432"/>
      <c r="B700" s="416" t="s">
        <v>597</v>
      </c>
      <c r="C700" s="34"/>
      <c r="D700" s="34"/>
      <c r="E700" s="34"/>
      <c r="F700" s="417" t="s">
        <v>320</v>
      </c>
      <c r="G700" s="417" t="s">
        <v>320</v>
      </c>
      <c r="H700" s="417">
        <v>12.8</v>
      </c>
      <c r="I700" s="425">
        <v>12.61</v>
      </c>
      <c r="J700" s="425">
        <v>11.9</v>
      </c>
      <c r="K700" s="425">
        <v>11.56</v>
      </c>
      <c r="L700" s="81">
        <v>11.41</v>
      </c>
      <c r="M700" s="425"/>
      <c r="N700" s="425"/>
      <c r="O700" s="425"/>
      <c r="P700" s="425"/>
      <c r="Q700" s="425"/>
      <c r="R700" s="425"/>
    </row>
    <row r="701" spans="1:18" ht="13">
      <c r="A701" s="432"/>
      <c r="B701" s="416" t="s">
        <v>602</v>
      </c>
      <c r="C701" s="34"/>
      <c r="D701" s="34"/>
      <c r="E701" s="34"/>
      <c r="F701" s="417">
        <v>21.5</v>
      </c>
      <c r="G701" s="417" t="s">
        <v>320</v>
      </c>
      <c r="H701" s="417">
        <v>14.1</v>
      </c>
      <c r="I701" s="425">
        <v>13.92</v>
      </c>
      <c r="J701" s="425">
        <v>13.13</v>
      </c>
      <c r="K701" s="425">
        <v>12.76</v>
      </c>
      <c r="L701" s="81">
        <v>12.59</v>
      </c>
      <c r="M701" s="425"/>
      <c r="N701" s="425"/>
      <c r="O701" s="425"/>
      <c r="P701" s="425"/>
      <c r="Q701" s="425"/>
      <c r="R701" s="425"/>
    </row>
    <row r="702" spans="1:18" ht="13">
      <c r="A702" s="432"/>
      <c r="B702" s="416" t="s">
        <v>603</v>
      </c>
      <c r="C702" s="34"/>
      <c r="D702" s="34"/>
      <c r="E702" s="34"/>
      <c r="F702" s="417" t="s">
        <v>320</v>
      </c>
      <c r="G702" s="417" t="s">
        <v>320</v>
      </c>
      <c r="H702" s="417">
        <v>16.2</v>
      </c>
      <c r="I702" s="425">
        <v>16.059999999999999</v>
      </c>
      <c r="J702" s="425">
        <v>15.16</v>
      </c>
      <c r="K702" s="425">
        <v>14.72</v>
      </c>
      <c r="L702" s="81">
        <v>14.53</v>
      </c>
      <c r="M702" s="425"/>
      <c r="N702" s="425"/>
      <c r="O702" s="425"/>
      <c r="P702" s="425"/>
      <c r="Q702" s="425"/>
      <c r="R702" s="425"/>
    </row>
    <row r="703" spans="1:18" ht="13">
      <c r="A703" s="432">
        <v>52</v>
      </c>
      <c r="B703" s="416" t="s">
        <v>604</v>
      </c>
      <c r="C703" s="34"/>
      <c r="D703" s="34"/>
      <c r="E703" s="34"/>
      <c r="F703" s="417">
        <v>13.5</v>
      </c>
      <c r="G703" s="417" t="s">
        <v>320</v>
      </c>
      <c r="H703" s="417">
        <v>3.8</v>
      </c>
      <c r="I703" s="425">
        <v>3.81</v>
      </c>
      <c r="J703" s="425">
        <v>3.59</v>
      </c>
      <c r="K703" s="425">
        <v>3.49</v>
      </c>
      <c r="L703" s="81">
        <v>3.44</v>
      </c>
      <c r="M703" s="425"/>
      <c r="N703" s="425"/>
      <c r="O703" s="425"/>
      <c r="P703" s="425"/>
      <c r="Q703" s="425"/>
      <c r="R703" s="425"/>
    </row>
    <row r="704" spans="1:18">
      <c r="A704" s="432">
        <v>9</v>
      </c>
      <c r="B704" s="409" t="s">
        <v>605</v>
      </c>
      <c r="C704" s="34"/>
      <c r="D704" s="34"/>
      <c r="E704" s="34"/>
      <c r="F704" s="417" t="s">
        <v>320</v>
      </c>
      <c r="G704" s="417" t="s">
        <v>320</v>
      </c>
      <c r="H704" s="417" t="s">
        <v>320</v>
      </c>
      <c r="I704" s="109" t="s">
        <v>320</v>
      </c>
      <c r="J704" s="109" t="s">
        <v>320</v>
      </c>
      <c r="K704" s="109" t="s">
        <v>320</v>
      </c>
      <c r="L704" s="83" t="s">
        <v>320</v>
      </c>
      <c r="M704" s="109"/>
      <c r="N704" s="109"/>
      <c r="O704" s="109"/>
      <c r="P704" s="109"/>
      <c r="Q704" s="109"/>
      <c r="R704" s="109"/>
    </row>
    <row r="705" spans="1:18">
      <c r="A705" s="432"/>
      <c r="B705" s="409" t="s">
        <v>607</v>
      </c>
      <c r="C705" s="34"/>
      <c r="D705" s="34"/>
      <c r="E705" s="34"/>
      <c r="F705" s="417">
        <v>-227</v>
      </c>
      <c r="G705" s="417"/>
      <c r="H705" s="417">
        <v>40.4</v>
      </c>
      <c r="I705" s="425">
        <v>40.799999999999997</v>
      </c>
      <c r="J705" s="425">
        <v>38.5</v>
      </c>
      <c r="K705" s="425">
        <v>37.39</v>
      </c>
      <c r="L705" s="81">
        <v>36.9</v>
      </c>
      <c r="M705" s="425"/>
      <c r="N705" s="425"/>
      <c r="O705" s="425"/>
      <c r="P705" s="425"/>
      <c r="Q705" s="425"/>
      <c r="R705" s="425"/>
    </row>
    <row r="706" spans="1:18">
      <c r="A706" s="432"/>
      <c r="B706" s="409"/>
      <c r="C706" s="34"/>
      <c r="D706" s="34"/>
      <c r="E706" s="34"/>
      <c r="F706" s="383"/>
      <c r="G706" s="383"/>
      <c r="H706" s="383"/>
      <c r="I706" s="425"/>
      <c r="J706" s="425"/>
      <c r="K706" s="425"/>
      <c r="L706" s="81"/>
      <c r="M706" s="425"/>
      <c r="N706" s="425"/>
      <c r="O706" s="425"/>
      <c r="P706" s="425"/>
      <c r="Q706" s="425"/>
      <c r="R706" s="425"/>
    </row>
    <row r="707" spans="1:18" ht="13">
      <c r="A707" s="429">
        <v>21</v>
      </c>
      <c r="B707" s="411" t="s">
        <v>608</v>
      </c>
      <c r="C707" s="34"/>
      <c r="D707" s="34"/>
      <c r="E707" s="34"/>
      <c r="F707" s="412">
        <v>3949.8</v>
      </c>
      <c r="G707" s="412">
        <v>3706.6</v>
      </c>
      <c r="H707" s="412">
        <v>3800.5</v>
      </c>
      <c r="I707" s="541">
        <v>3612.1</v>
      </c>
      <c r="J707" s="541">
        <v>4379.3</v>
      </c>
      <c r="K707" s="541">
        <v>4842.7</v>
      </c>
      <c r="L707" s="79">
        <v>5136.1000000000004</v>
      </c>
      <c r="M707" s="541"/>
      <c r="N707" s="541"/>
      <c r="O707" s="541"/>
      <c r="P707" s="541"/>
      <c r="Q707" s="541"/>
      <c r="R707" s="541"/>
    </row>
    <row r="708" spans="1:18">
      <c r="A708" s="432">
        <v>211</v>
      </c>
      <c r="B708" s="409" t="s">
        <v>587</v>
      </c>
      <c r="C708" s="34"/>
      <c r="D708" s="34"/>
      <c r="E708" s="34"/>
      <c r="F708" s="383">
        <v>1457.8</v>
      </c>
      <c r="G708" s="383">
        <v>1405.1</v>
      </c>
      <c r="H708" s="383">
        <v>1406.3</v>
      </c>
      <c r="I708" s="425">
        <v>1421.8</v>
      </c>
      <c r="J708" s="425">
        <v>1341.4</v>
      </c>
      <c r="K708" s="425">
        <v>1302.9000000000001</v>
      </c>
      <c r="L708" s="81">
        <v>1285.9000000000001</v>
      </c>
      <c r="M708" s="425"/>
      <c r="N708" s="425"/>
      <c r="O708" s="425"/>
      <c r="P708" s="425"/>
      <c r="Q708" s="425"/>
      <c r="R708" s="425"/>
    </row>
    <row r="709" spans="1:18" ht="13">
      <c r="A709" s="432"/>
      <c r="B709" s="416" t="s">
        <v>588</v>
      </c>
      <c r="C709" s="34"/>
      <c r="D709" s="34"/>
      <c r="E709" s="34"/>
      <c r="F709" s="417">
        <v>0.1</v>
      </c>
      <c r="G709" s="417"/>
      <c r="H709" s="417"/>
      <c r="I709" s="109"/>
      <c r="J709" s="109"/>
      <c r="K709" s="109"/>
      <c r="L709" s="83"/>
      <c r="M709" s="109"/>
      <c r="N709" s="109"/>
      <c r="O709" s="109"/>
      <c r="P709" s="109"/>
      <c r="Q709" s="109"/>
      <c r="R709" s="109"/>
    </row>
    <row r="710" spans="1:18" ht="13">
      <c r="A710" s="432"/>
      <c r="B710" s="416" t="s">
        <v>589</v>
      </c>
      <c r="C710" s="34"/>
      <c r="D710" s="34"/>
      <c r="E710" s="34"/>
      <c r="F710" s="383">
        <v>1435.8</v>
      </c>
      <c r="G710" s="383">
        <v>1405.1</v>
      </c>
      <c r="H710" s="383">
        <v>1365.8</v>
      </c>
      <c r="I710" s="425">
        <v>1380.95</v>
      </c>
      <c r="J710" s="425">
        <v>1302.8900000000001</v>
      </c>
      <c r="K710" s="425">
        <v>1265.42</v>
      </c>
      <c r="L710" s="81">
        <v>1248.97</v>
      </c>
      <c r="M710" s="425"/>
      <c r="N710" s="425"/>
      <c r="O710" s="425"/>
      <c r="P710" s="425"/>
      <c r="Q710" s="425"/>
      <c r="R710" s="425"/>
    </row>
    <row r="711" spans="1:18" ht="13">
      <c r="A711" s="432">
        <v>212</v>
      </c>
      <c r="B711" s="416" t="s">
        <v>590</v>
      </c>
      <c r="C711" s="34"/>
      <c r="D711" s="34"/>
      <c r="E711" s="34"/>
      <c r="F711" s="417">
        <v>19</v>
      </c>
      <c r="G711" s="417" t="s">
        <v>320</v>
      </c>
      <c r="H711" s="417">
        <v>40.4</v>
      </c>
      <c r="I711" s="425">
        <v>40.85</v>
      </c>
      <c r="J711" s="425">
        <v>38.54</v>
      </c>
      <c r="K711" s="425">
        <v>37.43</v>
      </c>
      <c r="L711" s="81">
        <v>36.950000000000003</v>
      </c>
      <c r="M711" s="425"/>
      <c r="N711" s="425"/>
      <c r="O711" s="425"/>
      <c r="P711" s="425"/>
      <c r="Q711" s="425"/>
      <c r="R711" s="425"/>
    </row>
    <row r="712" spans="1:18" ht="13">
      <c r="A712" s="432">
        <v>22</v>
      </c>
      <c r="B712" s="416" t="s">
        <v>591</v>
      </c>
      <c r="C712" s="34"/>
      <c r="D712" s="34"/>
      <c r="E712" s="34"/>
      <c r="F712" s="417">
        <v>3</v>
      </c>
      <c r="G712" s="417" t="s">
        <v>320</v>
      </c>
      <c r="H712" s="417" t="s">
        <v>320</v>
      </c>
      <c r="I712" s="109" t="s">
        <v>320</v>
      </c>
      <c r="J712" s="109" t="s">
        <v>320</v>
      </c>
      <c r="K712" s="109" t="s">
        <v>320</v>
      </c>
      <c r="L712" s="83" t="s">
        <v>320</v>
      </c>
      <c r="M712" s="109"/>
      <c r="N712" s="109"/>
      <c r="O712" s="109"/>
      <c r="P712" s="109"/>
      <c r="Q712" s="109"/>
      <c r="R712" s="109"/>
    </row>
    <row r="713" spans="1:18">
      <c r="A713" s="432">
        <v>24</v>
      </c>
      <c r="B713" s="409" t="s">
        <v>592</v>
      </c>
      <c r="C713" s="34"/>
      <c r="D713" s="34"/>
      <c r="E713" s="34"/>
      <c r="F713" s="383">
        <v>568.6</v>
      </c>
      <c r="G713" s="383">
        <v>832.8</v>
      </c>
      <c r="H713" s="383">
        <v>818.9</v>
      </c>
      <c r="I713" s="425">
        <v>809.8</v>
      </c>
      <c r="J713" s="425">
        <v>764.1</v>
      </c>
      <c r="K713" s="425">
        <v>742.1</v>
      </c>
      <c r="L713" s="81">
        <v>732.4</v>
      </c>
      <c r="M713" s="425"/>
      <c r="N713" s="425"/>
      <c r="O713" s="425"/>
      <c r="P713" s="425"/>
      <c r="Q713" s="425"/>
      <c r="R713" s="425"/>
    </row>
    <row r="714" spans="1:18">
      <c r="A714" s="432">
        <v>26</v>
      </c>
      <c r="B714" s="409" t="s">
        <v>237</v>
      </c>
      <c r="C714" s="34"/>
      <c r="D714" s="34"/>
      <c r="E714" s="34"/>
      <c r="F714" s="417" t="s">
        <v>320</v>
      </c>
      <c r="G714" s="417" t="s">
        <v>320</v>
      </c>
      <c r="H714" s="417">
        <v>100</v>
      </c>
      <c r="I714" s="425">
        <v>98.89</v>
      </c>
      <c r="J714" s="425">
        <v>93.3</v>
      </c>
      <c r="K714" s="425">
        <v>90.62</v>
      </c>
      <c r="L714" s="81">
        <v>89.44</v>
      </c>
      <c r="M714" s="425"/>
      <c r="N714" s="425"/>
      <c r="O714" s="425"/>
      <c r="P714" s="425"/>
      <c r="Q714" s="425"/>
      <c r="R714" s="425"/>
    </row>
    <row r="715" spans="1:18">
      <c r="A715" s="432"/>
      <c r="B715" s="409" t="s">
        <v>545</v>
      </c>
      <c r="C715" s="34"/>
      <c r="D715" s="34"/>
      <c r="E715" s="34"/>
      <c r="F715" s="383">
        <v>1883.9</v>
      </c>
      <c r="G715" s="383">
        <v>1445.7</v>
      </c>
      <c r="H715" s="383">
        <v>1420.4</v>
      </c>
      <c r="I715" s="425">
        <v>1227.2</v>
      </c>
      <c r="J715" s="425">
        <v>2129.1999999999998</v>
      </c>
      <c r="K715" s="425">
        <v>2657.3</v>
      </c>
      <c r="L715" s="81">
        <v>2979.1</v>
      </c>
      <c r="M715" s="425"/>
      <c r="N715" s="425"/>
      <c r="O715" s="425"/>
      <c r="P715" s="425"/>
      <c r="Q715" s="425"/>
      <c r="R715" s="425"/>
    </row>
    <row r="716" spans="1:18" ht="13">
      <c r="A716" s="432"/>
      <c r="B716" s="416" t="s">
        <v>610</v>
      </c>
      <c r="C716" s="34"/>
      <c r="D716" s="34"/>
      <c r="E716" s="34"/>
      <c r="F716" s="383">
        <v>741.9</v>
      </c>
      <c r="G716" s="383">
        <v>670.8</v>
      </c>
      <c r="H716" s="383">
        <v>766.1</v>
      </c>
      <c r="I716" s="425">
        <v>757.63</v>
      </c>
      <c r="J716" s="425">
        <v>714.8</v>
      </c>
      <c r="K716" s="425">
        <v>1148.8499999999999</v>
      </c>
      <c r="L716" s="81">
        <v>1133.92</v>
      </c>
      <c r="M716" s="425"/>
      <c r="N716" s="425"/>
      <c r="O716" s="425"/>
      <c r="P716" s="425"/>
      <c r="Q716" s="425"/>
      <c r="R716" s="425"/>
    </row>
    <row r="717" spans="1:18" ht="13">
      <c r="A717" s="432">
        <v>31</v>
      </c>
      <c r="B717" s="416" t="s">
        <v>609</v>
      </c>
      <c r="C717" s="34"/>
      <c r="D717" s="34"/>
      <c r="E717" s="34"/>
      <c r="F717" s="383">
        <v>1142</v>
      </c>
      <c r="G717" s="383">
        <v>774.9</v>
      </c>
      <c r="H717" s="383">
        <v>654.29999999999995</v>
      </c>
      <c r="I717" s="425">
        <v>469.57</v>
      </c>
      <c r="J717" s="425">
        <v>1414.43</v>
      </c>
      <c r="K717" s="425">
        <v>1508.49</v>
      </c>
      <c r="L717" s="81">
        <v>1845.19</v>
      </c>
      <c r="M717" s="425"/>
      <c r="N717" s="425"/>
      <c r="O717" s="425"/>
      <c r="P717" s="425"/>
      <c r="Q717" s="425"/>
      <c r="R717" s="425"/>
    </row>
    <row r="718" spans="1:18">
      <c r="A718" s="432">
        <v>311</v>
      </c>
      <c r="B718" s="409" t="s">
        <v>595</v>
      </c>
      <c r="C718" s="34"/>
      <c r="D718" s="34"/>
      <c r="E718" s="34"/>
      <c r="F718" s="383">
        <v>39.5</v>
      </c>
      <c r="G718" s="383">
        <v>23</v>
      </c>
      <c r="H718" s="383">
        <v>55</v>
      </c>
      <c r="I718" s="425">
        <v>54.4</v>
      </c>
      <c r="J718" s="425">
        <v>51.3</v>
      </c>
      <c r="K718" s="425">
        <v>49.8</v>
      </c>
      <c r="L718" s="81">
        <v>49.2</v>
      </c>
      <c r="M718" s="425"/>
      <c r="N718" s="425"/>
      <c r="O718" s="425"/>
      <c r="P718" s="425"/>
      <c r="Q718" s="425"/>
      <c r="R718" s="425"/>
    </row>
    <row r="719" spans="1:18" ht="13">
      <c r="A719" s="432">
        <v>9</v>
      </c>
      <c r="B719" s="416" t="s">
        <v>614</v>
      </c>
      <c r="C719" s="34"/>
      <c r="D719" s="34"/>
      <c r="E719" s="34"/>
      <c r="F719" s="383">
        <v>39.5</v>
      </c>
      <c r="G719" s="383">
        <v>23</v>
      </c>
      <c r="H719" s="383">
        <v>55</v>
      </c>
      <c r="I719" s="425">
        <v>54.4</v>
      </c>
      <c r="J719" s="425">
        <v>51.3</v>
      </c>
      <c r="K719" s="425">
        <v>49.8</v>
      </c>
      <c r="L719" s="81">
        <v>49.2</v>
      </c>
      <c r="M719" s="425"/>
      <c r="N719" s="425"/>
      <c r="O719" s="425"/>
      <c r="P719" s="425"/>
      <c r="Q719" s="425"/>
      <c r="R719" s="425"/>
    </row>
    <row r="720" spans="1:18">
      <c r="A720" s="432"/>
      <c r="B720" s="409" t="s">
        <v>607</v>
      </c>
      <c r="C720" s="34"/>
      <c r="D720" s="34"/>
      <c r="E720" s="34"/>
      <c r="F720" s="417" t="s">
        <v>320</v>
      </c>
      <c r="G720" s="417" t="s">
        <v>320</v>
      </c>
      <c r="H720" s="417" t="s">
        <v>320</v>
      </c>
      <c r="I720" s="109" t="s">
        <v>320</v>
      </c>
      <c r="J720" s="109" t="s">
        <v>320</v>
      </c>
      <c r="K720" s="109" t="s">
        <v>320</v>
      </c>
      <c r="L720" s="83" t="s">
        <v>320</v>
      </c>
      <c r="M720" s="109"/>
      <c r="N720" s="109"/>
      <c r="O720" s="109"/>
      <c r="P720" s="109"/>
      <c r="Q720" s="109"/>
      <c r="R720" s="109"/>
    </row>
    <row r="721" spans="1:18">
      <c r="A721" s="432"/>
      <c r="B721" s="409"/>
      <c r="C721" s="34"/>
      <c r="D721" s="34"/>
      <c r="E721" s="34"/>
      <c r="F721" s="383"/>
      <c r="G721" s="383"/>
      <c r="H721" s="383"/>
      <c r="I721" s="425"/>
      <c r="J721" s="425"/>
      <c r="K721" s="425"/>
      <c r="L721" s="81"/>
      <c r="M721" s="425"/>
      <c r="N721" s="425"/>
      <c r="O721" s="425"/>
      <c r="P721" s="425"/>
      <c r="Q721" s="425"/>
      <c r="R721" s="425"/>
    </row>
    <row r="722" spans="1:18" ht="13">
      <c r="A722" s="429">
        <v>21</v>
      </c>
      <c r="B722" s="411" t="s">
        <v>611</v>
      </c>
      <c r="C722" s="34"/>
      <c r="D722" s="34"/>
      <c r="E722" s="34"/>
      <c r="F722" s="412">
        <v>232.3</v>
      </c>
      <c r="G722" s="412">
        <v>206.4</v>
      </c>
      <c r="H722" s="412">
        <v>248.5</v>
      </c>
      <c r="I722" s="541">
        <v>245.7</v>
      </c>
      <c r="J722" s="541">
        <v>231.8</v>
      </c>
      <c r="K722" s="541">
        <v>225.2</v>
      </c>
      <c r="L722" s="79">
        <v>222.2</v>
      </c>
      <c r="M722" s="541"/>
      <c r="N722" s="541"/>
      <c r="O722" s="541"/>
      <c r="P722" s="541"/>
      <c r="Q722" s="541"/>
      <c r="R722" s="541"/>
    </row>
    <row r="723" spans="1:18">
      <c r="A723" s="432">
        <v>211</v>
      </c>
      <c r="B723" s="409" t="s">
        <v>587</v>
      </c>
      <c r="C723" s="34"/>
      <c r="D723" s="34"/>
      <c r="E723" s="34"/>
      <c r="F723" s="383">
        <v>103.5</v>
      </c>
      <c r="G723" s="383">
        <v>66</v>
      </c>
      <c r="H723" s="383">
        <v>106</v>
      </c>
      <c r="I723" s="425">
        <v>104.8</v>
      </c>
      <c r="J723" s="425">
        <v>98.9</v>
      </c>
      <c r="K723" s="425">
        <v>96.1</v>
      </c>
      <c r="L723" s="81">
        <v>94.8</v>
      </c>
      <c r="M723" s="425"/>
      <c r="N723" s="425"/>
      <c r="O723" s="425"/>
      <c r="P723" s="425"/>
      <c r="Q723" s="425"/>
      <c r="R723" s="425"/>
    </row>
    <row r="724" spans="1:18" ht="13">
      <c r="A724" s="432"/>
      <c r="B724" s="416" t="s">
        <v>588</v>
      </c>
      <c r="C724" s="34"/>
      <c r="D724" s="34"/>
      <c r="E724" s="34"/>
      <c r="F724" s="417" t="s">
        <v>320</v>
      </c>
      <c r="G724" s="417" t="s">
        <v>320</v>
      </c>
      <c r="H724" s="417" t="s">
        <v>320</v>
      </c>
      <c r="I724" s="109" t="s">
        <v>320</v>
      </c>
      <c r="J724" s="109" t="s">
        <v>320</v>
      </c>
      <c r="K724" s="109" t="s">
        <v>320</v>
      </c>
      <c r="L724" s="83" t="s">
        <v>320</v>
      </c>
      <c r="M724" s="109"/>
      <c r="N724" s="109"/>
      <c r="O724" s="109"/>
      <c r="P724" s="109"/>
      <c r="Q724" s="109"/>
      <c r="R724" s="109"/>
    </row>
    <row r="725" spans="1:18" ht="13">
      <c r="A725" s="432"/>
      <c r="B725" s="416" t="s">
        <v>589</v>
      </c>
      <c r="C725" s="34"/>
      <c r="D725" s="34"/>
      <c r="E725" s="34"/>
      <c r="F725" s="383">
        <v>100.6</v>
      </c>
      <c r="G725" s="383">
        <v>52.3</v>
      </c>
      <c r="H725" s="383">
        <v>103.6</v>
      </c>
      <c r="I725" s="425">
        <v>102.45</v>
      </c>
      <c r="J725" s="425">
        <v>96.66</v>
      </c>
      <c r="K725" s="425">
        <v>93.88</v>
      </c>
      <c r="L725" s="81">
        <v>92.66</v>
      </c>
      <c r="M725" s="425"/>
      <c r="N725" s="425"/>
      <c r="O725" s="425"/>
      <c r="P725" s="425"/>
      <c r="Q725" s="425"/>
      <c r="R725" s="425"/>
    </row>
    <row r="726" spans="1:18" ht="13">
      <c r="A726" s="432">
        <v>212</v>
      </c>
      <c r="B726" s="416" t="s">
        <v>590</v>
      </c>
      <c r="C726" s="34"/>
      <c r="D726" s="34"/>
      <c r="E726" s="34"/>
      <c r="F726" s="383">
        <v>2.5</v>
      </c>
      <c r="G726" s="383">
        <v>13.7</v>
      </c>
      <c r="H726" s="383">
        <v>2.4</v>
      </c>
      <c r="I726" s="425">
        <v>2.37</v>
      </c>
      <c r="J726" s="425">
        <v>2.2400000000000002</v>
      </c>
      <c r="K726" s="425">
        <v>2.17</v>
      </c>
      <c r="L726" s="81">
        <v>2.15</v>
      </c>
      <c r="M726" s="425"/>
      <c r="N726" s="425"/>
      <c r="O726" s="425"/>
      <c r="P726" s="425"/>
      <c r="Q726" s="425"/>
      <c r="R726" s="425"/>
    </row>
    <row r="727" spans="1:18" ht="13">
      <c r="A727" s="432">
        <v>22</v>
      </c>
      <c r="B727" s="416" t="s">
        <v>591</v>
      </c>
      <c r="C727" s="34"/>
      <c r="D727" s="34"/>
      <c r="E727" s="34"/>
      <c r="F727" s="417">
        <v>0.3</v>
      </c>
      <c r="G727" s="417" t="s">
        <v>320</v>
      </c>
      <c r="H727" s="417" t="s">
        <v>320</v>
      </c>
      <c r="I727" s="109" t="s">
        <v>320</v>
      </c>
      <c r="J727" s="109" t="s">
        <v>320</v>
      </c>
      <c r="K727" s="109" t="s">
        <v>320</v>
      </c>
      <c r="L727" s="83" t="s">
        <v>320</v>
      </c>
      <c r="M727" s="109"/>
      <c r="N727" s="109"/>
      <c r="O727" s="109"/>
      <c r="P727" s="109"/>
      <c r="Q727" s="109"/>
      <c r="R727" s="109"/>
    </row>
    <row r="728" spans="1:18">
      <c r="A728" s="432">
        <v>26</v>
      </c>
      <c r="B728" s="409" t="s">
        <v>592</v>
      </c>
      <c r="C728" s="34"/>
      <c r="D728" s="34"/>
      <c r="E728" s="34"/>
      <c r="F728" s="383">
        <v>26.8</v>
      </c>
      <c r="G728" s="383">
        <v>65</v>
      </c>
      <c r="H728" s="383">
        <v>24.8</v>
      </c>
      <c r="I728" s="425">
        <v>24.5</v>
      </c>
      <c r="J728" s="425">
        <v>23.1</v>
      </c>
      <c r="K728" s="425">
        <v>22.4</v>
      </c>
      <c r="L728" s="81">
        <v>22.2</v>
      </c>
      <c r="M728" s="425"/>
      <c r="N728" s="425"/>
      <c r="O728" s="425"/>
      <c r="P728" s="425"/>
      <c r="Q728" s="425"/>
      <c r="R728" s="425"/>
    </row>
    <row r="729" spans="1:18">
      <c r="A729" s="432">
        <v>263</v>
      </c>
      <c r="B729" s="409" t="s">
        <v>593</v>
      </c>
      <c r="C729" s="34"/>
      <c r="D729" s="34"/>
      <c r="E729" s="34"/>
      <c r="F729" s="383">
        <v>102</v>
      </c>
      <c r="G729" s="383">
        <v>75.3</v>
      </c>
      <c r="H729" s="383">
        <v>117.7</v>
      </c>
      <c r="I729" s="425">
        <v>116.4</v>
      </c>
      <c r="J729" s="425">
        <v>109.8</v>
      </c>
      <c r="K729" s="425">
        <v>106.7</v>
      </c>
      <c r="L729" s="81">
        <v>105.3</v>
      </c>
      <c r="M729" s="425"/>
      <c r="N729" s="425"/>
      <c r="O729" s="425"/>
      <c r="P729" s="425"/>
      <c r="Q729" s="425"/>
      <c r="R729" s="425"/>
    </row>
    <row r="730" spans="1:18" ht="13">
      <c r="A730" s="432"/>
      <c r="B730" s="416" t="s">
        <v>626</v>
      </c>
      <c r="C730" s="34"/>
      <c r="D730" s="34"/>
      <c r="E730" s="34"/>
      <c r="F730" s="383">
        <v>82</v>
      </c>
      <c r="G730" s="383">
        <v>67</v>
      </c>
      <c r="H730" s="383">
        <v>107</v>
      </c>
      <c r="I730" s="425">
        <v>105.82</v>
      </c>
      <c r="J730" s="425">
        <v>99.83</v>
      </c>
      <c r="K730" s="425">
        <v>96.96</v>
      </c>
      <c r="L730" s="81">
        <v>95.7</v>
      </c>
      <c r="M730" s="425"/>
      <c r="N730" s="425"/>
      <c r="O730" s="425"/>
      <c r="P730" s="425"/>
      <c r="Q730" s="425"/>
      <c r="R730" s="425"/>
    </row>
    <row r="731" spans="1:18" ht="13">
      <c r="A731" s="432">
        <v>31</v>
      </c>
      <c r="B731" s="416" t="s">
        <v>609</v>
      </c>
      <c r="C731" s="34"/>
      <c r="D731" s="34"/>
      <c r="E731" s="34"/>
      <c r="F731" s="383">
        <v>20</v>
      </c>
      <c r="G731" s="383">
        <v>8.3000000000000007</v>
      </c>
      <c r="H731" s="383">
        <v>10.7</v>
      </c>
      <c r="I731" s="425">
        <v>10.59</v>
      </c>
      <c r="J731" s="425">
        <v>9.99</v>
      </c>
      <c r="K731" s="425">
        <v>9.7100000000000009</v>
      </c>
      <c r="L731" s="81">
        <v>9.58</v>
      </c>
      <c r="M731" s="425"/>
      <c r="N731" s="425"/>
      <c r="O731" s="425"/>
      <c r="P731" s="425"/>
      <c r="Q731" s="425"/>
      <c r="R731" s="425"/>
    </row>
    <row r="732" spans="1:18">
      <c r="A732" s="432">
        <v>9</v>
      </c>
      <c r="B732" s="409" t="s">
        <v>595</v>
      </c>
      <c r="C732" s="34"/>
      <c r="D732" s="34"/>
      <c r="E732" s="34"/>
      <c r="F732" s="417" t="s">
        <v>320</v>
      </c>
      <c r="G732" s="417" t="s">
        <v>320</v>
      </c>
      <c r="H732" s="417" t="s">
        <v>320</v>
      </c>
      <c r="I732" s="109" t="s">
        <v>320</v>
      </c>
      <c r="J732" s="109" t="s">
        <v>320</v>
      </c>
      <c r="K732" s="109" t="s">
        <v>320</v>
      </c>
      <c r="L732" s="83" t="s">
        <v>320</v>
      </c>
      <c r="M732" s="109"/>
      <c r="N732" s="109"/>
      <c r="O732" s="109"/>
      <c r="P732" s="109"/>
      <c r="Q732" s="109"/>
      <c r="R732" s="109"/>
    </row>
    <row r="733" spans="1:18">
      <c r="A733" s="432"/>
      <c r="B733" s="409" t="s">
        <v>607</v>
      </c>
      <c r="C733" s="34"/>
      <c r="D733" s="34"/>
      <c r="E733" s="34"/>
      <c r="F733" s="417" t="s">
        <v>320</v>
      </c>
      <c r="G733" s="417" t="s">
        <v>320</v>
      </c>
      <c r="H733" s="417" t="s">
        <v>320</v>
      </c>
      <c r="I733" s="109" t="s">
        <v>320</v>
      </c>
      <c r="J733" s="109" t="s">
        <v>320</v>
      </c>
      <c r="K733" s="109" t="s">
        <v>320</v>
      </c>
      <c r="L733" s="83" t="s">
        <v>320</v>
      </c>
      <c r="M733" s="109"/>
      <c r="N733" s="109"/>
      <c r="O733" s="109"/>
      <c r="P733" s="109"/>
      <c r="Q733" s="109"/>
      <c r="R733" s="109"/>
    </row>
    <row r="734" spans="1:18" ht="13">
      <c r="A734" s="432"/>
      <c r="B734" s="409"/>
      <c r="C734" s="34"/>
      <c r="D734" s="34"/>
      <c r="E734" s="34"/>
      <c r="F734" s="383"/>
      <c r="G734" s="383"/>
      <c r="H734" s="383"/>
      <c r="I734" s="542"/>
      <c r="J734" s="542"/>
      <c r="K734" s="542"/>
      <c r="L734" s="596"/>
      <c r="M734" s="542"/>
      <c r="N734" s="542"/>
      <c r="O734" s="542"/>
      <c r="P734" s="542"/>
      <c r="Q734" s="542"/>
      <c r="R734" s="542"/>
    </row>
    <row r="735" spans="1:18" ht="13">
      <c r="A735" s="429">
        <v>21</v>
      </c>
      <c r="B735" s="411" t="s">
        <v>613</v>
      </c>
      <c r="C735" s="34"/>
      <c r="D735" s="34"/>
      <c r="E735" s="34"/>
      <c r="F735" s="412">
        <v>667.5</v>
      </c>
      <c r="G735" s="412">
        <v>631.6</v>
      </c>
      <c r="H735" s="412">
        <v>665.8</v>
      </c>
      <c r="I735" s="541">
        <v>658.4</v>
      </c>
      <c r="J735" s="541">
        <v>621.20000000000005</v>
      </c>
      <c r="K735" s="541">
        <v>603.29999999999995</v>
      </c>
      <c r="L735" s="79">
        <v>595.5</v>
      </c>
      <c r="M735" s="541"/>
      <c r="N735" s="541"/>
      <c r="O735" s="541"/>
      <c r="P735" s="541"/>
      <c r="Q735" s="541"/>
      <c r="R735" s="541"/>
    </row>
    <row r="736" spans="1:18">
      <c r="A736" s="432">
        <v>211</v>
      </c>
      <c r="B736" s="409" t="s">
        <v>587</v>
      </c>
      <c r="C736" s="34"/>
      <c r="D736" s="34"/>
      <c r="E736" s="34"/>
      <c r="F736" s="383">
        <v>298</v>
      </c>
      <c r="G736" s="383">
        <v>312.8</v>
      </c>
      <c r="H736" s="383">
        <v>267.8</v>
      </c>
      <c r="I736" s="425">
        <v>264.89999999999998</v>
      </c>
      <c r="J736" s="425">
        <v>249.9</v>
      </c>
      <c r="K736" s="425">
        <v>242.7</v>
      </c>
      <c r="L736" s="81">
        <v>239.5</v>
      </c>
      <c r="M736" s="425"/>
      <c r="N736" s="425"/>
      <c r="O736" s="425"/>
      <c r="P736" s="425"/>
      <c r="Q736" s="425"/>
      <c r="R736" s="425"/>
    </row>
    <row r="737" spans="1:18" ht="13">
      <c r="A737" s="432"/>
      <c r="B737" s="416" t="s">
        <v>588</v>
      </c>
      <c r="C737" s="34"/>
      <c r="D737" s="34"/>
      <c r="E737" s="34"/>
      <c r="F737" s="383">
        <v>255.6</v>
      </c>
      <c r="G737" s="383">
        <v>270</v>
      </c>
      <c r="H737" s="383" t="s">
        <v>320</v>
      </c>
      <c r="I737" s="109" t="s">
        <v>320</v>
      </c>
      <c r="J737" s="109" t="s">
        <v>320</v>
      </c>
      <c r="K737" s="109" t="s">
        <v>320</v>
      </c>
      <c r="L737" s="83" t="s">
        <v>320</v>
      </c>
      <c r="M737" s="109"/>
      <c r="N737" s="109"/>
      <c r="O737" s="109"/>
      <c r="P737" s="109"/>
      <c r="Q737" s="109"/>
      <c r="R737" s="109"/>
    </row>
    <row r="738" spans="1:18" ht="13">
      <c r="A738" s="432"/>
      <c r="B738" s="416" t="s">
        <v>589</v>
      </c>
      <c r="C738" s="34"/>
      <c r="D738" s="34"/>
      <c r="E738" s="34"/>
      <c r="F738" s="383">
        <v>9.8000000000000007</v>
      </c>
      <c r="G738" s="383">
        <v>6.7</v>
      </c>
      <c r="H738" s="383">
        <v>262.39999999999998</v>
      </c>
      <c r="I738" s="425">
        <v>259.47000000000003</v>
      </c>
      <c r="J738" s="425">
        <v>244.81</v>
      </c>
      <c r="K738" s="425">
        <v>237.77</v>
      </c>
      <c r="L738" s="81">
        <v>234.67</v>
      </c>
      <c r="M738" s="425"/>
      <c r="N738" s="425"/>
      <c r="O738" s="425"/>
      <c r="P738" s="425"/>
      <c r="Q738" s="425"/>
      <c r="R738" s="425"/>
    </row>
    <row r="739" spans="1:18" ht="13">
      <c r="A739" s="432">
        <v>212</v>
      </c>
      <c r="B739" s="416" t="s">
        <v>590</v>
      </c>
      <c r="C739" s="34"/>
      <c r="D739" s="34"/>
      <c r="E739" s="34"/>
      <c r="F739" s="383">
        <v>8.1</v>
      </c>
      <c r="G739" s="383">
        <v>9.6</v>
      </c>
      <c r="H739" s="383">
        <v>3.7</v>
      </c>
      <c r="I739" s="425">
        <v>3.7</v>
      </c>
      <c r="J739" s="425">
        <v>3.49</v>
      </c>
      <c r="K739" s="425">
        <v>3.39</v>
      </c>
      <c r="L739" s="81">
        <v>3.35</v>
      </c>
      <c r="M739" s="425"/>
      <c r="N739" s="425"/>
      <c r="O739" s="425"/>
      <c r="P739" s="425"/>
      <c r="Q739" s="425"/>
      <c r="R739" s="425"/>
    </row>
    <row r="740" spans="1:18" ht="13">
      <c r="A740" s="432">
        <v>22</v>
      </c>
      <c r="B740" s="416" t="s">
        <v>591</v>
      </c>
      <c r="C740" s="34"/>
      <c r="D740" s="34"/>
      <c r="E740" s="34"/>
      <c r="F740" s="383">
        <v>24.6</v>
      </c>
      <c r="G740" s="383">
        <v>26.5</v>
      </c>
      <c r="H740" s="383">
        <v>1.7</v>
      </c>
      <c r="I740" s="425">
        <v>1.69</v>
      </c>
      <c r="J740" s="425">
        <v>1.59</v>
      </c>
      <c r="K740" s="425">
        <v>1.55</v>
      </c>
      <c r="L740" s="81">
        <v>1.53</v>
      </c>
      <c r="M740" s="425"/>
      <c r="N740" s="425"/>
      <c r="O740" s="425"/>
      <c r="P740" s="425"/>
      <c r="Q740" s="425"/>
      <c r="R740" s="425"/>
    </row>
    <row r="741" spans="1:18">
      <c r="A741" s="432">
        <v>26</v>
      </c>
      <c r="B741" s="409" t="s">
        <v>592</v>
      </c>
      <c r="C741" s="34"/>
      <c r="D741" s="34"/>
      <c r="E741" s="34"/>
      <c r="F741" s="383">
        <v>185.5</v>
      </c>
      <c r="G741" s="383">
        <v>179.5</v>
      </c>
      <c r="H741" s="383">
        <v>175.3</v>
      </c>
      <c r="I741" s="425">
        <v>173.3</v>
      </c>
      <c r="J741" s="425">
        <v>163.5</v>
      </c>
      <c r="K741" s="425">
        <v>158.80000000000001</v>
      </c>
      <c r="L741" s="81">
        <v>156.80000000000001</v>
      </c>
      <c r="M741" s="425"/>
      <c r="N741" s="425"/>
      <c r="O741" s="425"/>
      <c r="P741" s="425"/>
      <c r="Q741" s="425"/>
      <c r="R741" s="425"/>
    </row>
    <row r="742" spans="1:18">
      <c r="A742" s="432">
        <v>27</v>
      </c>
      <c r="B742" s="409" t="s">
        <v>593</v>
      </c>
      <c r="C742" s="34"/>
      <c r="D742" s="34"/>
      <c r="E742" s="34"/>
      <c r="F742" s="383">
        <v>23.5</v>
      </c>
      <c r="G742" s="383">
        <v>17.7</v>
      </c>
      <c r="H742" s="383">
        <v>30.7</v>
      </c>
      <c r="I742" s="425">
        <v>30.3</v>
      </c>
      <c r="J742" s="425">
        <v>28.6</v>
      </c>
      <c r="K742" s="425">
        <v>27.8</v>
      </c>
      <c r="L742" s="81">
        <v>27.4</v>
      </c>
      <c r="M742" s="425"/>
      <c r="N742" s="425"/>
      <c r="O742" s="425"/>
      <c r="P742" s="425"/>
      <c r="Q742" s="425"/>
      <c r="R742" s="425"/>
    </row>
    <row r="743" spans="1:18">
      <c r="A743" s="432">
        <v>28</v>
      </c>
      <c r="B743" s="409" t="s">
        <v>606</v>
      </c>
      <c r="C743" s="34"/>
      <c r="D743" s="34"/>
      <c r="E743" s="34"/>
      <c r="F743" s="383" t="s">
        <v>320</v>
      </c>
      <c r="G743" s="383">
        <v>9.1</v>
      </c>
      <c r="H743" s="383">
        <v>13.6</v>
      </c>
      <c r="I743" s="425">
        <v>13.4</v>
      </c>
      <c r="J743" s="425">
        <v>12.7</v>
      </c>
      <c r="K743" s="425">
        <v>12.3</v>
      </c>
      <c r="L743" s="81">
        <v>12.1</v>
      </c>
      <c r="M743" s="425"/>
      <c r="N743" s="425"/>
      <c r="O743" s="425"/>
      <c r="P743" s="425"/>
      <c r="Q743" s="425"/>
      <c r="R743" s="425"/>
    </row>
    <row r="744" spans="1:18">
      <c r="A744" s="432">
        <v>31</v>
      </c>
      <c r="B744" s="409" t="s">
        <v>594</v>
      </c>
      <c r="C744" s="34"/>
      <c r="D744" s="34"/>
      <c r="E744" s="34"/>
      <c r="F744" s="383">
        <v>6.7</v>
      </c>
      <c r="G744" s="383">
        <v>112.5</v>
      </c>
      <c r="H744" s="383">
        <v>16.3</v>
      </c>
      <c r="I744" s="425">
        <v>16.100000000000001</v>
      </c>
      <c r="J744" s="425">
        <v>15.2</v>
      </c>
      <c r="K744" s="425">
        <v>14.8</v>
      </c>
      <c r="L744" s="81">
        <v>14.6</v>
      </c>
      <c r="M744" s="425"/>
      <c r="N744" s="425"/>
      <c r="O744" s="425"/>
      <c r="P744" s="425"/>
      <c r="Q744" s="425"/>
      <c r="R744" s="425"/>
    </row>
    <row r="745" spans="1:18">
      <c r="A745" s="432">
        <v>311</v>
      </c>
      <c r="B745" s="409" t="s">
        <v>595</v>
      </c>
      <c r="C745" s="34"/>
      <c r="D745" s="34"/>
      <c r="E745" s="34"/>
      <c r="F745" s="417">
        <v>153.80000000000001</v>
      </c>
      <c r="G745" s="417" t="s">
        <v>320</v>
      </c>
      <c r="H745" s="417">
        <v>162.1</v>
      </c>
      <c r="I745" s="425">
        <v>160.30000000000001</v>
      </c>
      <c r="J745" s="425">
        <v>151.19999999999999</v>
      </c>
      <c r="K745" s="425">
        <v>146.9</v>
      </c>
      <c r="L745" s="81">
        <v>145</v>
      </c>
      <c r="M745" s="425"/>
      <c r="N745" s="425"/>
      <c r="O745" s="425"/>
      <c r="P745" s="425"/>
      <c r="Q745" s="425"/>
      <c r="R745" s="425"/>
    </row>
    <row r="746" spans="1:18" ht="13">
      <c r="A746" s="432"/>
      <c r="B746" s="416" t="s">
        <v>614</v>
      </c>
      <c r="C746" s="34"/>
      <c r="D746" s="34"/>
      <c r="E746" s="34"/>
      <c r="F746" s="417" t="s">
        <v>320</v>
      </c>
      <c r="G746" s="417" t="s">
        <v>320</v>
      </c>
      <c r="H746" s="417">
        <v>4.5</v>
      </c>
      <c r="I746" s="425">
        <v>4.4800000000000004</v>
      </c>
      <c r="J746" s="425">
        <v>4.22</v>
      </c>
      <c r="K746" s="425">
        <v>4.0999999999999996</v>
      </c>
      <c r="L746" s="81">
        <v>4.05</v>
      </c>
      <c r="M746" s="425"/>
      <c r="N746" s="425"/>
      <c r="O746" s="425"/>
      <c r="P746" s="425"/>
      <c r="Q746" s="425"/>
      <c r="R746" s="425"/>
    </row>
    <row r="747" spans="1:18" ht="13">
      <c r="A747" s="432"/>
      <c r="B747" s="416" t="s">
        <v>600</v>
      </c>
      <c r="C747" s="34"/>
      <c r="D747" s="34"/>
      <c r="E747" s="34"/>
      <c r="F747" s="417">
        <v>140.4</v>
      </c>
      <c r="G747" s="417" t="s">
        <v>320</v>
      </c>
      <c r="H747" s="417">
        <v>154.69999999999999</v>
      </c>
      <c r="I747" s="425">
        <v>152.97</v>
      </c>
      <c r="J747" s="425">
        <v>144.32</v>
      </c>
      <c r="K747" s="425">
        <v>140.16999999999999</v>
      </c>
      <c r="L747" s="81">
        <v>138.35</v>
      </c>
      <c r="M747" s="425"/>
      <c r="N747" s="425"/>
      <c r="O747" s="425"/>
      <c r="P747" s="425"/>
      <c r="Q747" s="425"/>
      <c r="R747" s="425"/>
    </row>
    <row r="748" spans="1:18" ht="13">
      <c r="A748" s="432"/>
      <c r="B748" s="416" t="s">
        <v>601</v>
      </c>
      <c r="C748" s="34"/>
      <c r="D748" s="34"/>
      <c r="E748" s="34"/>
      <c r="F748" s="417">
        <v>8.5</v>
      </c>
      <c r="G748" s="417" t="s">
        <v>320</v>
      </c>
      <c r="H748" s="417" t="s">
        <v>320</v>
      </c>
      <c r="I748" s="109" t="s">
        <v>320</v>
      </c>
      <c r="J748" s="109" t="s">
        <v>320</v>
      </c>
      <c r="K748" s="109" t="s">
        <v>320</v>
      </c>
      <c r="L748" s="83" t="s">
        <v>320</v>
      </c>
      <c r="M748" s="109"/>
      <c r="N748" s="109"/>
      <c r="O748" s="109"/>
      <c r="P748" s="109"/>
      <c r="Q748" s="109"/>
      <c r="R748" s="109"/>
    </row>
    <row r="749" spans="1:18" ht="13">
      <c r="A749" s="432"/>
      <c r="B749" s="416" t="s">
        <v>602</v>
      </c>
      <c r="C749" s="34"/>
      <c r="D749" s="34"/>
      <c r="E749" s="34"/>
      <c r="F749" s="417">
        <v>2.6</v>
      </c>
      <c r="G749" s="417" t="s">
        <v>320</v>
      </c>
      <c r="H749" s="417">
        <v>2.2000000000000002</v>
      </c>
      <c r="I749" s="425">
        <v>2.2200000000000002</v>
      </c>
      <c r="J749" s="425">
        <v>2.09</v>
      </c>
      <c r="K749" s="425">
        <v>2.0299999999999998</v>
      </c>
      <c r="L749" s="81">
        <v>2.0099999999999998</v>
      </c>
      <c r="M749" s="425"/>
      <c r="N749" s="425"/>
      <c r="O749" s="425"/>
      <c r="P749" s="425"/>
      <c r="Q749" s="425"/>
      <c r="R749" s="425"/>
    </row>
    <row r="750" spans="1:18" ht="13">
      <c r="A750" s="432"/>
      <c r="B750" s="416" t="s">
        <v>603</v>
      </c>
      <c r="C750" s="34"/>
      <c r="D750" s="34"/>
      <c r="E750" s="34"/>
      <c r="F750" s="417" t="s">
        <v>320</v>
      </c>
      <c r="G750" s="417" t="s">
        <v>320</v>
      </c>
      <c r="H750" s="417">
        <v>0.2</v>
      </c>
      <c r="I750" s="425">
        <v>0.2</v>
      </c>
      <c r="J750" s="425">
        <v>0.19</v>
      </c>
      <c r="K750" s="425">
        <v>0.18</v>
      </c>
      <c r="L750" s="81">
        <v>0.18</v>
      </c>
      <c r="M750" s="425"/>
      <c r="N750" s="425"/>
      <c r="O750" s="425"/>
      <c r="P750" s="425"/>
      <c r="Q750" s="425"/>
      <c r="R750" s="425"/>
    </row>
    <row r="751" spans="1:18" ht="13">
      <c r="A751" s="432"/>
      <c r="B751" s="416" t="s">
        <v>604</v>
      </c>
      <c r="C751" s="34"/>
      <c r="D751" s="34"/>
      <c r="E751" s="34"/>
      <c r="F751" s="417">
        <v>2.2999999999999998</v>
      </c>
      <c r="G751" s="417" t="s">
        <v>320</v>
      </c>
      <c r="H751" s="417">
        <v>0.5</v>
      </c>
      <c r="I751" s="425">
        <v>0.45</v>
      </c>
      <c r="J751" s="425">
        <v>0.42</v>
      </c>
      <c r="K751" s="425">
        <v>0.41</v>
      </c>
      <c r="L751" s="81">
        <v>0.41</v>
      </c>
      <c r="M751" s="425"/>
      <c r="N751" s="425"/>
      <c r="O751" s="425"/>
      <c r="P751" s="425"/>
      <c r="Q751" s="425"/>
      <c r="R751" s="425"/>
    </row>
    <row r="752" spans="1:18" ht="13">
      <c r="A752" s="432"/>
      <c r="B752" s="409"/>
      <c r="C752" s="34"/>
      <c r="D752" s="34"/>
      <c r="E752" s="34"/>
      <c r="F752" s="383"/>
      <c r="G752" s="383"/>
      <c r="H752" s="383"/>
      <c r="I752" s="542"/>
      <c r="J752" s="542"/>
      <c r="K752" s="542"/>
      <c r="L752" s="596"/>
      <c r="M752" s="542"/>
      <c r="N752" s="542"/>
      <c r="O752" s="542"/>
      <c r="P752" s="542"/>
      <c r="Q752" s="542"/>
      <c r="R752" s="542"/>
    </row>
    <row r="753" spans="1:18" ht="13">
      <c r="A753" s="429"/>
      <c r="B753" s="411" t="s">
        <v>633</v>
      </c>
      <c r="C753" s="34"/>
      <c r="D753" s="34"/>
      <c r="E753" s="34"/>
      <c r="F753" s="412">
        <v>1082.0999999999999</v>
      </c>
      <c r="G753" s="412">
        <v>1479.6</v>
      </c>
      <c r="H753" s="412">
        <v>1382.9</v>
      </c>
      <c r="I753" s="541">
        <v>1367.6</v>
      </c>
      <c r="J753" s="541">
        <v>1290.3</v>
      </c>
      <c r="K753" s="541">
        <v>1253.2</v>
      </c>
      <c r="L753" s="79">
        <v>1236.9000000000001</v>
      </c>
      <c r="M753" s="541"/>
      <c r="N753" s="541"/>
      <c r="O753" s="541"/>
      <c r="P753" s="541"/>
      <c r="Q753" s="541"/>
      <c r="R753" s="541"/>
    </row>
    <row r="754" spans="1:18">
      <c r="A754" s="432">
        <v>24</v>
      </c>
      <c r="B754" s="409" t="s">
        <v>592</v>
      </c>
      <c r="C754" s="34"/>
      <c r="D754" s="34"/>
      <c r="E754" s="34"/>
      <c r="F754" s="383">
        <v>4.8</v>
      </c>
      <c r="G754" s="383">
        <v>35.9</v>
      </c>
      <c r="H754" s="383">
        <v>17.2</v>
      </c>
      <c r="I754" s="425">
        <v>17.04</v>
      </c>
      <c r="J754" s="425">
        <v>16.079999999999998</v>
      </c>
      <c r="K754" s="425">
        <v>15.62</v>
      </c>
      <c r="L754" s="81">
        <v>15.41</v>
      </c>
      <c r="M754" s="425"/>
      <c r="N754" s="425"/>
      <c r="O754" s="425"/>
      <c r="P754" s="425"/>
      <c r="Q754" s="425"/>
      <c r="R754" s="425"/>
    </row>
    <row r="755" spans="1:18">
      <c r="A755" s="432">
        <v>241</v>
      </c>
      <c r="B755" s="409" t="s">
        <v>617</v>
      </c>
      <c r="C755" s="34"/>
      <c r="D755" s="34"/>
      <c r="E755" s="34"/>
      <c r="F755" s="383">
        <v>1077.3</v>
      </c>
      <c r="G755" s="383">
        <v>1443.7</v>
      </c>
      <c r="H755" s="383">
        <v>1365.7</v>
      </c>
      <c r="I755" s="425">
        <v>1350.6</v>
      </c>
      <c r="J755" s="425">
        <v>1274.2</v>
      </c>
      <c r="K755" s="425">
        <v>1237.5999999999999</v>
      </c>
      <c r="L755" s="81">
        <v>1221.5</v>
      </c>
      <c r="M755" s="425"/>
      <c r="N755" s="425"/>
      <c r="O755" s="425"/>
      <c r="P755" s="425"/>
      <c r="Q755" s="425"/>
      <c r="R755" s="425"/>
    </row>
    <row r="756" spans="1:18" ht="13">
      <c r="A756" s="432">
        <v>242</v>
      </c>
      <c r="B756" s="409" t="s">
        <v>629</v>
      </c>
      <c r="C756" s="34"/>
      <c r="D756" s="34"/>
      <c r="E756" s="34"/>
      <c r="F756" s="383">
        <v>65.5</v>
      </c>
      <c r="G756" s="383">
        <v>267.2</v>
      </c>
      <c r="H756" s="383">
        <v>167.9</v>
      </c>
      <c r="I756" s="425">
        <v>166.06</v>
      </c>
      <c r="J756" s="425">
        <v>156.68</v>
      </c>
      <c r="K756" s="425">
        <v>152.16999999999999</v>
      </c>
      <c r="L756" s="81">
        <v>150.19</v>
      </c>
      <c r="M756" s="425"/>
      <c r="N756" s="425"/>
      <c r="O756" s="425"/>
      <c r="P756" s="425"/>
      <c r="Q756" s="425"/>
      <c r="R756" s="425"/>
    </row>
    <row r="757" spans="1:18" ht="13">
      <c r="A757" s="432"/>
      <c r="B757" s="416" t="s">
        <v>619</v>
      </c>
      <c r="C757" s="34"/>
      <c r="D757" s="34"/>
      <c r="E757" s="34"/>
      <c r="F757" s="383">
        <v>1011.8</v>
      </c>
      <c r="G757" s="383">
        <v>1176.5</v>
      </c>
      <c r="H757" s="383">
        <v>1197.8</v>
      </c>
      <c r="I757" s="425">
        <v>1184.52</v>
      </c>
      <c r="J757" s="425">
        <v>1117.56</v>
      </c>
      <c r="K757" s="425">
        <v>1085.42</v>
      </c>
      <c r="L757" s="81">
        <v>1071.31</v>
      </c>
      <c r="M757" s="425"/>
      <c r="N757" s="425"/>
      <c r="O757" s="425"/>
      <c r="P757" s="425"/>
      <c r="Q757" s="425"/>
      <c r="R757" s="425"/>
    </row>
    <row r="758" spans="1:18">
      <c r="A758" s="432"/>
      <c r="B758" s="409"/>
      <c r="C758" s="34"/>
      <c r="D758" s="34"/>
      <c r="E758" s="34"/>
      <c r="F758" s="383"/>
      <c r="G758" s="383"/>
      <c r="H758" s="383"/>
      <c r="I758" s="425"/>
      <c r="J758" s="425"/>
      <c r="K758" s="425"/>
      <c r="L758" s="81"/>
      <c r="M758" s="425"/>
      <c r="N758" s="425"/>
      <c r="O758" s="425"/>
      <c r="P758" s="425"/>
      <c r="Q758" s="425"/>
      <c r="R758" s="425"/>
    </row>
    <row r="759" spans="1:18" ht="13">
      <c r="A759" s="429"/>
      <c r="B759" s="411" t="s">
        <v>634</v>
      </c>
      <c r="C759" s="34"/>
      <c r="D759" s="34"/>
      <c r="E759" s="34"/>
      <c r="F759" s="412">
        <v>707.25</v>
      </c>
      <c r="G759" s="412">
        <v>930.1</v>
      </c>
      <c r="H759" s="412">
        <v>475.1</v>
      </c>
      <c r="I759" s="541">
        <v>469.85</v>
      </c>
      <c r="J759" s="541">
        <v>443.29</v>
      </c>
      <c r="K759" s="541">
        <v>430.54</v>
      </c>
      <c r="L759" s="79">
        <v>424.94</v>
      </c>
      <c r="M759" s="541"/>
      <c r="N759" s="541"/>
      <c r="O759" s="541"/>
      <c r="P759" s="541"/>
      <c r="Q759" s="541"/>
      <c r="R759" s="541"/>
    </row>
    <row r="760" spans="1:18">
      <c r="A760" s="432"/>
      <c r="B760" s="409"/>
      <c r="C760" s="34"/>
      <c r="D760" s="34"/>
      <c r="E760" s="34"/>
      <c r="F760" s="383"/>
      <c r="G760" s="383"/>
      <c r="H760" s="383"/>
      <c r="I760" s="425"/>
      <c r="J760" s="425"/>
      <c r="K760" s="425"/>
      <c r="L760" s="81"/>
      <c r="M760" s="425"/>
      <c r="N760" s="425"/>
      <c r="O760" s="425"/>
      <c r="P760" s="425"/>
      <c r="Q760" s="425"/>
      <c r="R760" s="425"/>
    </row>
    <row r="761" spans="1:18" ht="13">
      <c r="A761" s="429"/>
      <c r="B761" s="411" t="s">
        <v>593</v>
      </c>
      <c r="C761" s="34"/>
      <c r="D761" s="34"/>
      <c r="E761" s="34"/>
      <c r="F761" s="412">
        <v>819.5</v>
      </c>
      <c r="G761" s="412">
        <v>1134.0999999999999</v>
      </c>
      <c r="H761" s="412">
        <v>866.9</v>
      </c>
      <c r="I761" s="541">
        <v>779.1</v>
      </c>
      <c r="J761" s="541">
        <v>735.1</v>
      </c>
      <c r="K761" s="541">
        <v>714</v>
      </c>
      <c r="L761" s="79">
        <v>704.7</v>
      </c>
      <c r="M761" s="541"/>
      <c r="N761" s="541"/>
      <c r="O761" s="541"/>
      <c r="P761" s="541"/>
      <c r="Q761" s="541"/>
      <c r="R761" s="541"/>
    </row>
    <row r="762" spans="1:18">
      <c r="A762" s="432"/>
      <c r="B762" s="409" t="s">
        <v>635</v>
      </c>
      <c r="C762" s="34"/>
      <c r="D762" s="34"/>
      <c r="E762" s="34"/>
      <c r="F762" s="383">
        <v>778.8</v>
      </c>
      <c r="G762" s="383">
        <v>998.7</v>
      </c>
      <c r="H762" s="383">
        <v>945.9</v>
      </c>
      <c r="I762" s="425">
        <v>935.44</v>
      </c>
      <c r="J762" s="425">
        <v>882.56</v>
      </c>
      <c r="K762" s="425">
        <v>857.18</v>
      </c>
      <c r="L762" s="81">
        <v>846.03</v>
      </c>
      <c r="M762" s="425"/>
      <c r="N762" s="425"/>
      <c r="O762" s="425"/>
      <c r="P762" s="425"/>
      <c r="Q762" s="425"/>
      <c r="R762" s="425"/>
    </row>
    <row r="763" spans="1:18" ht="13">
      <c r="A763" s="432"/>
      <c r="B763" s="416" t="s">
        <v>636</v>
      </c>
      <c r="C763" s="34"/>
      <c r="D763" s="34"/>
      <c r="E763" s="34"/>
      <c r="F763" s="383">
        <v>505</v>
      </c>
      <c r="G763" s="383">
        <v>549.70000000000005</v>
      </c>
      <c r="H763" s="383" t="s">
        <v>320</v>
      </c>
      <c r="I763" s="109" t="s">
        <v>320</v>
      </c>
      <c r="J763" s="109" t="s">
        <v>320</v>
      </c>
      <c r="K763" s="109" t="s">
        <v>320</v>
      </c>
      <c r="L763" s="83" t="s">
        <v>320</v>
      </c>
      <c r="M763" s="109"/>
      <c r="N763" s="109"/>
      <c r="O763" s="109"/>
      <c r="P763" s="109"/>
      <c r="Q763" s="109"/>
      <c r="R763" s="109"/>
    </row>
    <row r="764" spans="1:18" ht="13">
      <c r="A764" s="432"/>
      <c r="B764" s="416" t="s">
        <v>637</v>
      </c>
      <c r="C764" s="34"/>
      <c r="D764" s="34"/>
      <c r="E764" s="34"/>
      <c r="F764" s="383" t="s">
        <v>320</v>
      </c>
      <c r="G764" s="383">
        <v>12.4</v>
      </c>
      <c r="H764" s="383" t="s">
        <v>320</v>
      </c>
      <c r="I764" s="109" t="s">
        <v>320</v>
      </c>
      <c r="J764" s="109" t="s">
        <v>320</v>
      </c>
      <c r="K764" s="109" t="s">
        <v>320</v>
      </c>
      <c r="L764" s="83" t="s">
        <v>320</v>
      </c>
      <c r="M764" s="109"/>
      <c r="N764" s="109"/>
      <c r="O764" s="109"/>
      <c r="P764" s="109"/>
      <c r="Q764" s="109"/>
      <c r="R764" s="109"/>
    </row>
    <row r="765" spans="1:18" ht="13">
      <c r="A765" s="432"/>
      <c r="B765" s="416" t="s">
        <v>638</v>
      </c>
      <c r="C765" s="34"/>
      <c r="D765" s="34"/>
      <c r="E765" s="34"/>
      <c r="F765" s="383">
        <v>505</v>
      </c>
      <c r="G765" s="383">
        <v>537.29999999999995</v>
      </c>
      <c r="H765" s="383">
        <v>945.9</v>
      </c>
      <c r="I765" s="425">
        <v>935.44</v>
      </c>
      <c r="J765" s="425">
        <v>882.56</v>
      </c>
      <c r="K765" s="425">
        <v>857.18</v>
      </c>
      <c r="L765" s="81">
        <v>846.03</v>
      </c>
      <c r="M765" s="425"/>
      <c r="N765" s="425"/>
      <c r="O765" s="425"/>
      <c r="P765" s="425"/>
      <c r="Q765" s="425"/>
      <c r="R765" s="425"/>
    </row>
    <row r="766" spans="1:18" ht="13">
      <c r="A766" s="432"/>
      <c r="B766" s="416" t="s">
        <v>639</v>
      </c>
      <c r="C766" s="34"/>
      <c r="D766" s="34"/>
      <c r="E766" s="34"/>
      <c r="F766" s="383">
        <v>273.8</v>
      </c>
      <c r="G766" s="383">
        <v>449</v>
      </c>
      <c r="H766" s="383" t="s">
        <v>320</v>
      </c>
      <c r="I766" s="109" t="s">
        <v>320</v>
      </c>
      <c r="J766" s="109" t="s">
        <v>320</v>
      </c>
      <c r="K766" s="109" t="s">
        <v>320</v>
      </c>
      <c r="L766" s="83" t="s">
        <v>320</v>
      </c>
      <c r="M766" s="109"/>
      <c r="N766" s="109"/>
      <c r="O766" s="109"/>
      <c r="P766" s="109"/>
      <c r="Q766" s="109"/>
      <c r="R766" s="109"/>
    </row>
    <row r="767" spans="1:18" ht="13">
      <c r="A767" s="432"/>
      <c r="B767" s="416" t="s">
        <v>637</v>
      </c>
      <c r="C767" s="34"/>
      <c r="D767" s="34"/>
      <c r="E767" s="34"/>
      <c r="F767" s="383" t="s">
        <v>320</v>
      </c>
      <c r="G767" s="383">
        <v>25.1</v>
      </c>
      <c r="H767" s="383" t="s">
        <v>320</v>
      </c>
      <c r="I767" s="109" t="s">
        <v>320</v>
      </c>
      <c r="J767" s="109" t="s">
        <v>320</v>
      </c>
      <c r="K767" s="109" t="s">
        <v>320</v>
      </c>
      <c r="L767" s="83" t="s">
        <v>320</v>
      </c>
      <c r="M767" s="109"/>
      <c r="N767" s="109"/>
      <c r="O767" s="109"/>
      <c r="P767" s="109"/>
      <c r="Q767" s="109"/>
      <c r="R767" s="109"/>
    </row>
    <row r="768" spans="1:18" ht="13">
      <c r="A768" s="432"/>
      <c r="B768" s="416" t="s">
        <v>638</v>
      </c>
      <c r="C768" s="34"/>
      <c r="D768" s="34"/>
      <c r="E768" s="34"/>
      <c r="F768" s="383">
        <v>273.8</v>
      </c>
      <c r="G768" s="383">
        <v>423.9</v>
      </c>
      <c r="H768" s="383" t="s">
        <v>320</v>
      </c>
      <c r="I768" s="109" t="s">
        <v>320</v>
      </c>
      <c r="J768" s="109" t="s">
        <v>320</v>
      </c>
      <c r="K768" s="109" t="s">
        <v>320</v>
      </c>
      <c r="L768" s="83" t="s">
        <v>320</v>
      </c>
      <c r="M768" s="109"/>
      <c r="N768" s="109"/>
      <c r="O768" s="109"/>
      <c r="P768" s="109"/>
      <c r="Q768" s="109"/>
      <c r="R768" s="109"/>
    </row>
    <row r="769" spans="1:18">
      <c r="A769" s="432"/>
      <c r="B769" s="409" t="s">
        <v>640</v>
      </c>
      <c r="C769" s="34"/>
      <c r="D769" s="34"/>
      <c r="E769" s="34"/>
      <c r="F769" s="383">
        <v>40.700000000000003</v>
      </c>
      <c r="G769" s="383">
        <v>135.4</v>
      </c>
      <c r="H769" s="383" t="s">
        <v>320</v>
      </c>
      <c r="I769" s="109" t="s">
        <v>320</v>
      </c>
      <c r="J769" s="109" t="s">
        <v>320</v>
      </c>
      <c r="K769" s="109" t="s">
        <v>320</v>
      </c>
      <c r="L769" s="83" t="s">
        <v>320</v>
      </c>
      <c r="M769" s="109"/>
      <c r="N769" s="109"/>
      <c r="O769" s="109"/>
      <c r="P769" s="109"/>
      <c r="Q769" s="109"/>
      <c r="R769" s="109"/>
    </row>
    <row r="770" spans="1:18" ht="13">
      <c r="A770" s="432"/>
      <c r="B770" s="416" t="s">
        <v>636</v>
      </c>
      <c r="C770" s="34"/>
      <c r="D770" s="34"/>
      <c r="E770" s="34"/>
      <c r="F770" s="383">
        <v>22.4</v>
      </c>
      <c r="G770" s="383">
        <v>124.6</v>
      </c>
      <c r="H770" s="383" t="s">
        <v>320</v>
      </c>
      <c r="I770" s="109" t="s">
        <v>320</v>
      </c>
      <c r="J770" s="109" t="s">
        <v>320</v>
      </c>
      <c r="K770" s="109" t="s">
        <v>320</v>
      </c>
      <c r="L770" s="83" t="s">
        <v>320</v>
      </c>
      <c r="M770" s="109"/>
      <c r="N770" s="109"/>
      <c r="O770" s="109"/>
      <c r="P770" s="109"/>
      <c r="Q770" s="109"/>
      <c r="R770" s="109"/>
    </row>
    <row r="771" spans="1:18" ht="13">
      <c r="A771" s="432"/>
      <c r="B771" s="416" t="s">
        <v>637</v>
      </c>
      <c r="C771" s="34"/>
      <c r="D771" s="34"/>
      <c r="E771" s="34"/>
      <c r="F771" s="383" t="s">
        <v>320</v>
      </c>
      <c r="G771" s="383">
        <v>53.1</v>
      </c>
      <c r="H771" s="383" t="s">
        <v>320</v>
      </c>
      <c r="I771" s="109" t="s">
        <v>320</v>
      </c>
      <c r="J771" s="109" t="s">
        <v>320</v>
      </c>
      <c r="K771" s="109" t="s">
        <v>320</v>
      </c>
      <c r="L771" s="83" t="s">
        <v>320</v>
      </c>
      <c r="M771" s="109"/>
      <c r="N771" s="109"/>
      <c r="O771" s="109"/>
      <c r="P771" s="109"/>
      <c r="Q771" s="109"/>
      <c r="R771" s="109"/>
    </row>
    <row r="772" spans="1:18" ht="13">
      <c r="A772" s="432"/>
      <c r="B772" s="416" t="s">
        <v>638</v>
      </c>
      <c r="C772" s="34"/>
      <c r="D772" s="34"/>
      <c r="E772" s="34"/>
      <c r="F772" s="383" t="s">
        <v>320</v>
      </c>
      <c r="G772" s="383">
        <v>71.5</v>
      </c>
      <c r="H772" s="383" t="s">
        <v>320</v>
      </c>
      <c r="I772" s="109" t="s">
        <v>320</v>
      </c>
      <c r="J772" s="109" t="s">
        <v>320</v>
      </c>
      <c r="K772" s="109" t="s">
        <v>320</v>
      </c>
      <c r="L772" s="83" t="s">
        <v>320</v>
      </c>
      <c r="M772" s="109"/>
      <c r="N772" s="109"/>
      <c r="O772" s="109"/>
      <c r="P772" s="109"/>
      <c r="Q772" s="109"/>
      <c r="R772" s="109"/>
    </row>
    <row r="773" spans="1:18" ht="13">
      <c r="A773" s="432"/>
      <c r="B773" s="416" t="s">
        <v>639</v>
      </c>
      <c r="C773" s="34"/>
      <c r="D773" s="34"/>
      <c r="E773" s="34"/>
      <c r="F773" s="383">
        <v>18.3</v>
      </c>
      <c r="G773" s="383">
        <v>10.8</v>
      </c>
      <c r="H773" s="383" t="s">
        <v>320</v>
      </c>
      <c r="I773" s="109" t="s">
        <v>320</v>
      </c>
      <c r="J773" s="109" t="s">
        <v>320</v>
      </c>
      <c r="K773" s="109" t="s">
        <v>320</v>
      </c>
      <c r="L773" s="83" t="s">
        <v>320</v>
      </c>
      <c r="M773" s="109"/>
      <c r="N773" s="109"/>
      <c r="O773" s="109"/>
      <c r="P773" s="109"/>
      <c r="Q773" s="109"/>
      <c r="R773" s="109"/>
    </row>
    <row r="774" spans="1:18" ht="13">
      <c r="A774" s="354"/>
      <c r="B774" s="416" t="s">
        <v>637</v>
      </c>
      <c r="C774" s="34"/>
      <c r="D774" s="34"/>
      <c r="E774" s="34"/>
      <c r="F774" s="417">
        <v>18.3</v>
      </c>
      <c r="G774" s="417" t="s">
        <v>320</v>
      </c>
      <c r="H774" s="417" t="s">
        <v>320</v>
      </c>
      <c r="I774" s="109" t="s">
        <v>320</v>
      </c>
      <c r="J774" s="109" t="s">
        <v>320</v>
      </c>
      <c r="K774" s="109" t="s">
        <v>320</v>
      </c>
      <c r="L774" s="83" t="s">
        <v>320</v>
      </c>
      <c r="M774" s="109"/>
      <c r="N774" s="109"/>
      <c r="O774" s="109"/>
      <c r="P774" s="109"/>
      <c r="Q774" s="109"/>
      <c r="R774" s="109"/>
    </row>
    <row r="775" spans="1:18" ht="13">
      <c r="A775" s="354"/>
      <c r="B775" s="416" t="s">
        <v>638</v>
      </c>
      <c r="C775" s="34"/>
      <c r="D775" s="34"/>
      <c r="E775" s="34"/>
      <c r="F775" s="383" t="s">
        <v>320</v>
      </c>
      <c r="G775" s="383">
        <v>10.8</v>
      </c>
      <c r="H775" s="383" t="s">
        <v>320</v>
      </c>
      <c r="I775" s="109" t="s">
        <v>320</v>
      </c>
      <c r="J775" s="109" t="s">
        <v>320</v>
      </c>
      <c r="K775" s="109" t="s">
        <v>320</v>
      </c>
      <c r="L775" s="83" t="s">
        <v>320</v>
      </c>
      <c r="M775" s="109"/>
      <c r="N775" s="109"/>
      <c r="O775" s="109"/>
      <c r="P775" s="109"/>
      <c r="Q775" s="109"/>
      <c r="R775" s="109"/>
    </row>
    <row r="776" spans="1:18">
      <c r="A776" s="354"/>
      <c r="B776" s="409" t="s">
        <v>641</v>
      </c>
      <c r="C776" s="34"/>
      <c r="D776" s="34"/>
      <c r="E776" s="34"/>
      <c r="F776" s="383" t="s">
        <v>320</v>
      </c>
      <c r="G776" s="383">
        <v>379.1</v>
      </c>
      <c r="H776" s="383">
        <v>-79</v>
      </c>
      <c r="I776" s="425">
        <v>78.14</v>
      </c>
      <c r="J776" s="425">
        <v>73.73</v>
      </c>
      <c r="K776" s="425">
        <v>71.61</v>
      </c>
      <c r="L776" s="81">
        <v>70.680000000000007</v>
      </c>
      <c r="M776" s="425"/>
      <c r="N776" s="425"/>
      <c r="O776" s="425"/>
      <c r="P776" s="425"/>
      <c r="Q776" s="425"/>
      <c r="R776" s="425"/>
    </row>
    <row r="777" spans="1:18" ht="13">
      <c r="A777" s="354"/>
      <c r="B777" s="416" t="s">
        <v>636</v>
      </c>
      <c r="C777" s="34"/>
      <c r="D777" s="34"/>
      <c r="E777" s="34"/>
      <c r="F777" s="383" t="s">
        <v>320</v>
      </c>
      <c r="G777" s="383">
        <v>379.1</v>
      </c>
      <c r="H777" s="383">
        <v>-79</v>
      </c>
      <c r="I777" s="425">
        <v>78.14</v>
      </c>
      <c r="J777" s="425">
        <v>73.73</v>
      </c>
      <c r="K777" s="425">
        <v>71.61</v>
      </c>
      <c r="L777" s="81">
        <v>70.680000000000007</v>
      </c>
      <c r="M777" s="425"/>
      <c r="N777" s="425"/>
      <c r="O777" s="425"/>
      <c r="P777" s="425"/>
      <c r="Q777" s="425"/>
      <c r="R777" s="425"/>
    </row>
    <row r="778" spans="1:18" ht="13">
      <c r="A778" s="354"/>
      <c r="B778" s="416" t="s">
        <v>637</v>
      </c>
      <c r="C778" s="34"/>
      <c r="D778" s="34"/>
      <c r="E778" s="34"/>
      <c r="F778" s="383" t="s">
        <v>320</v>
      </c>
      <c r="G778" s="383">
        <v>379.1</v>
      </c>
      <c r="H778" s="383">
        <v>-79</v>
      </c>
      <c r="I778" s="425">
        <v>78.14</v>
      </c>
      <c r="J778" s="425">
        <v>73.73</v>
      </c>
      <c r="K778" s="425">
        <v>71.61</v>
      </c>
      <c r="L778" s="81">
        <v>70.680000000000007</v>
      </c>
      <c r="M778" s="425"/>
      <c r="N778" s="425"/>
      <c r="O778" s="425"/>
      <c r="P778" s="425"/>
      <c r="Q778" s="425"/>
      <c r="R778" s="425"/>
    </row>
    <row r="779" spans="1:18" ht="13">
      <c r="A779" s="354"/>
      <c r="B779" s="416" t="s">
        <v>638</v>
      </c>
      <c r="C779" s="34"/>
      <c r="D779" s="34"/>
      <c r="E779" s="34"/>
      <c r="F779" s="417" t="s">
        <v>320</v>
      </c>
      <c r="G779" s="417" t="s">
        <v>320</v>
      </c>
      <c r="H779" s="417" t="s">
        <v>320</v>
      </c>
      <c r="I779" s="109" t="s">
        <v>320</v>
      </c>
      <c r="J779" s="109" t="s">
        <v>320</v>
      </c>
      <c r="K779" s="109" t="s">
        <v>320</v>
      </c>
      <c r="L779" s="83" t="s">
        <v>320</v>
      </c>
      <c r="M779" s="109"/>
      <c r="N779" s="109"/>
      <c r="O779" s="109"/>
      <c r="P779" s="109"/>
      <c r="Q779" s="109"/>
      <c r="R779" s="109"/>
    </row>
    <row r="780" spans="1:18" ht="13">
      <c r="A780" s="354"/>
      <c r="B780" s="416" t="s">
        <v>639</v>
      </c>
      <c r="C780" s="34"/>
      <c r="D780" s="34"/>
      <c r="E780" s="34"/>
      <c r="F780" s="417" t="s">
        <v>320</v>
      </c>
      <c r="G780" s="417" t="s">
        <v>320</v>
      </c>
      <c r="H780" s="417" t="s">
        <v>320</v>
      </c>
      <c r="I780" s="109" t="s">
        <v>320</v>
      </c>
      <c r="J780" s="109" t="s">
        <v>320</v>
      </c>
      <c r="K780" s="109" t="s">
        <v>320</v>
      </c>
      <c r="L780" s="83" t="s">
        <v>320</v>
      </c>
      <c r="M780" s="109"/>
      <c r="N780" s="109"/>
      <c r="O780" s="109"/>
      <c r="P780" s="109"/>
      <c r="Q780" s="109"/>
      <c r="R780" s="109"/>
    </row>
    <row r="781" spans="1:18" ht="13">
      <c r="A781" s="354"/>
      <c r="B781" s="416" t="s">
        <v>637</v>
      </c>
      <c r="C781" s="34"/>
      <c r="D781" s="34"/>
      <c r="E781" s="34"/>
      <c r="F781" s="417" t="s">
        <v>320</v>
      </c>
      <c r="G781" s="417" t="s">
        <v>320</v>
      </c>
      <c r="H781" s="417" t="s">
        <v>320</v>
      </c>
      <c r="I781" s="109" t="s">
        <v>320</v>
      </c>
      <c r="J781" s="109" t="s">
        <v>320</v>
      </c>
      <c r="K781" s="109" t="s">
        <v>320</v>
      </c>
      <c r="L781" s="83" t="s">
        <v>320</v>
      </c>
      <c r="M781" s="109"/>
      <c r="N781" s="109"/>
      <c r="O781" s="109"/>
      <c r="P781" s="109"/>
      <c r="Q781" s="109"/>
      <c r="R781" s="109"/>
    </row>
    <row r="782" spans="1:18" ht="13">
      <c r="A782" s="354"/>
      <c r="B782" s="416" t="s">
        <v>638</v>
      </c>
      <c r="C782" s="34"/>
      <c r="D782" s="34"/>
      <c r="E782" s="34"/>
      <c r="F782" s="417" t="s">
        <v>320</v>
      </c>
      <c r="G782" s="417" t="s">
        <v>320</v>
      </c>
      <c r="H782" s="417" t="s">
        <v>320</v>
      </c>
      <c r="I782" s="109" t="s">
        <v>320</v>
      </c>
      <c r="J782" s="109" t="s">
        <v>320</v>
      </c>
      <c r="K782" s="109" t="s">
        <v>320</v>
      </c>
      <c r="L782" s="83" t="s">
        <v>320</v>
      </c>
      <c r="M782" s="109"/>
      <c r="N782" s="109"/>
      <c r="O782" s="109"/>
      <c r="P782" s="109"/>
      <c r="Q782" s="109"/>
      <c r="R782" s="109"/>
    </row>
    <row r="783" spans="1:18">
      <c r="A783" s="354"/>
      <c r="B783" s="409"/>
      <c r="C783" s="34"/>
      <c r="D783" s="34"/>
      <c r="E783" s="34"/>
      <c r="F783" s="383"/>
      <c r="G783" s="383"/>
      <c r="H783" s="383"/>
      <c r="I783" s="425"/>
      <c r="J783" s="425"/>
      <c r="K783" s="425"/>
      <c r="L783" s="81"/>
      <c r="M783" s="425"/>
      <c r="N783" s="425"/>
      <c r="O783" s="425"/>
      <c r="P783" s="425"/>
      <c r="Q783" s="425"/>
      <c r="R783" s="425"/>
    </row>
    <row r="784" spans="1:18" ht="13">
      <c r="A784" s="356"/>
      <c r="B784" s="411" t="s">
        <v>623</v>
      </c>
      <c r="C784" s="34"/>
      <c r="D784" s="34"/>
      <c r="E784" s="34"/>
      <c r="F784" s="412">
        <v>13788.84</v>
      </c>
      <c r="G784" s="412">
        <v>13834.24</v>
      </c>
      <c r="H784" s="412">
        <v>13349.63</v>
      </c>
      <c r="I784" s="541">
        <v>12978.39</v>
      </c>
      <c r="J784" s="541">
        <v>13216.12</v>
      </c>
      <c r="K784" s="541">
        <v>13425.37</v>
      </c>
      <c r="L784" s="79">
        <v>13607.16</v>
      </c>
      <c r="M784" s="541"/>
      <c r="N784" s="541"/>
      <c r="O784" s="541"/>
      <c r="P784" s="541"/>
      <c r="Q784" s="541"/>
      <c r="R784" s="541"/>
    </row>
    <row r="785" spans="1:18" ht="13">
      <c r="A785" s="173"/>
      <c r="B785" s="334"/>
      <c r="C785" s="34"/>
      <c r="D785" s="34"/>
      <c r="E785" s="34"/>
      <c r="F785" s="81"/>
      <c r="I785" s="34"/>
      <c r="J785" s="34"/>
      <c r="K785" s="34"/>
      <c r="M785" s="34"/>
      <c r="N785" s="34"/>
      <c r="O785" s="34"/>
      <c r="P785" s="34"/>
      <c r="Q785" s="34"/>
      <c r="R785" s="34"/>
    </row>
    <row r="786" spans="1:18" s="13" customFormat="1" ht="13">
      <c r="A786" s="173"/>
      <c r="B786" s="334"/>
      <c r="C786" s="188"/>
      <c r="D786" s="188"/>
      <c r="E786" s="188"/>
      <c r="F786" s="81"/>
      <c r="G786" s="34"/>
      <c r="H786" s="34"/>
      <c r="I786" s="34"/>
      <c r="J786" s="34"/>
      <c r="K786" s="34"/>
      <c r="L786" s="34"/>
      <c r="M786" s="34"/>
      <c r="N786" s="34"/>
      <c r="O786" s="34"/>
      <c r="P786" s="34"/>
      <c r="Q786" s="34"/>
      <c r="R786" s="34"/>
    </row>
    <row r="787" spans="1:18" s="13" customFormat="1" ht="13.4" customHeight="1">
      <c r="A787" s="354"/>
      <c r="B787" s="369" t="s">
        <v>298</v>
      </c>
      <c r="C787" s="342">
        <v>2012</v>
      </c>
      <c r="D787" s="342">
        <v>2013</v>
      </c>
      <c r="E787" s="342">
        <v>2014</v>
      </c>
      <c r="F787" s="188"/>
      <c r="G787" s="188"/>
      <c r="H787" s="188"/>
      <c r="I787" s="188"/>
      <c r="J787" s="188"/>
      <c r="K787" s="188"/>
      <c r="L787" s="34"/>
      <c r="M787" s="188"/>
      <c r="N787" s="188"/>
      <c r="O787" s="188"/>
      <c r="P787" s="188"/>
      <c r="Q787" s="188"/>
      <c r="R787" s="188"/>
    </row>
    <row r="788" spans="1:18" s="13" customFormat="1" ht="13.4" customHeight="1">
      <c r="A788" s="354"/>
      <c r="B788" s="421" t="s">
        <v>632</v>
      </c>
      <c r="C788" s="343" t="s">
        <v>249</v>
      </c>
      <c r="D788" s="343" t="s">
        <v>249</v>
      </c>
      <c r="E788" s="343" t="s">
        <v>249</v>
      </c>
      <c r="F788" s="453"/>
      <c r="G788" s="407">
        <v>2016</v>
      </c>
      <c r="H788" s="407">
        <v>2017</v>
      </c>
      <c r="I788" s="407">
        <v>2018</v>
      </c>
      <c r="J788" s="407">
        <v>2019</v>
      </c>
      <c r="K788" s="407">
        <v>2020</v>
      </c>
      <c r="L788" s="35"/>
      <c r="M788" s="407"/>
      <c r="N788" s="407"/>
      <c r="O788" s="407"/>
      <c r="P788" s="407"/>
      <c r="Q788" s="407"/>
      <c r="R788" s="407"/>
    </row>
    <row r="789" spans="1:18" s="13" customFormat="1" ht="13.4" customHeight="1">
      <c r="A789" s="354"/>
      <c r="B789" s="421" t="s">
        <v>468</v>
      </c>
      <c r="C789" s="344" t="s">
        <v>306</v>
      </c>
      <c r="D789" s="344" t="s">
        <v>306</v>
      </c>
      <c r="E789" s="344" t="s">
        <v>306</v>
      </c>
      <c r="F789" s="454"/>
      <c r="G789" s="408" t="s">
        <v>251</v>
      </c>
      <c r="H789" s="408" t="s">
        <v>251</v>
      </c>
      <c r="I789" s="408" t="s">
        <v>251</v>
      </c>
      <c r="J789" s="408" t="s">
        <v>251</v>
      </c>
      <c r="K789" s="408" t="s">
        <v>251</v>
      </c>
      <c r="L789" s="37"/>
      <c r="M789" s="408"/>
      <c r="N789" s="408"/>
      <c r="O789" s="408"/>
      <c r="P789" s="408"/>
      <c r="Q789" s="408"/>
      <c r="R789" s="408"/>
    </row>
    <row r="790" spans="1:18" s="13" customFormat="1" ht="13.4" customHeight="1">
      <c r="A790" s="354"/>
      <c r="B790" s="424" t="s">
        <v>470</v>
      </c>
      <c r="C790" s="349"/>
      <c r="D790" s="349"/>
      <c r="E790" s="349"/>
      <c r="F790" s="141"/>
      <c r="G790" s="410" t="s">
        <v>306</v>
      </c>
      <c r="H790" s="410" t="s">
        <v>306</v>
      </c>
      <c r="I790" s="410" t="s">
        <v>306</v>
      </c>
      <c r="J790" s="410" t="s">
        <v>306</v>
      </c>
      <c r="K790" s="410" t="s">
        <v>306</v>
      </c>
      <c r="L790" s="38"/>
      <c r="M790" s="410"/>
      <c r="N790" s="410"/>
      <c r="O790" s="410"/>
      <c r="P790" s="410"/>
      <c r="Q790" s="410"/>
      <c r="R790" s="410"/>
    </row>
    <row r="791" spans="1:18" s="13" customFormat="1" ht="13.4" customHeight="1">
      <c r="A791" s="354"/>
      <c r="B791" s="354"/>
      <c r="C791" s="350">
        <v>6643.9</v>
      </c>
      <c r="D791" s="350">
        <v>8778.2000000000007</v>
      </c>
      <c r="E791" s="350">
        <v>9947.9</v>
      </c>
      <c r="F791" s="188"/>
      <c r="G791" s="428"/>
      <c r="H791" s="428"/>
      <c r="I791" s="428"/>
      <c r="J791" s="428"/>
      <c r="K791" s="428"/>
      <c r="L791" s="34"/>
      <c r="M791" s="428"/>
      <c r="N791" s="428"/>
      <c r="O791" s="428"/>
      <c r="P791" s="428"/>
      <c r="Q791" s="428"/>
      <c r="R791" s="428"/>
    </row>
    <row r="792" spans="1:18" s="13" customFormat="1" ht="13.4" customHeight="1">
      <c r="A792" s="429">
        <v>21</v>
      </c>
      <c r="B792" s="411" t="s">
        <v>586</v>
      </c>
      <c r="C792" s="349">
        <v>1396.8</v>
      </c>
      <c r="D792" s="349">
        <v>1448</v>
      </c>
      <c r="E792" s="349">
        <v>2025.5</v>
      </c>
      <c r="F792" s="458"/>
      <c r="G792" s="430">
        <v>9880.7999999999993</v>
      </c>
      <c r="H792" s="430">
        <v>9380</v>
      </c>
      <c r="I792" s="431">
        <v>9484.6</v>
      </c>
      <c r="J792" s="431">
        <v>9874.4</v>
      </c>
      <c r="K792" s="431">
        <v>9961.7999999999993</v>
      </c>
      <c r="L792" s="491"/>
      <c r="M792" s="431"/>
      <c r="N792" s="431"/>
      <c r="O792" s="431"/>
      <c r="P792" s="431"/>
      <c r="Q792" s="431"/>
      <c r="R792" s="431"/>
    </row>
    <row r="793" spans="1:18" s="13" customFormat="1" ht="13.4" customHeight="1">
      <c r="A793" s="432">
        <v>211</v>
      </c>
      <c r="B793" s="409" t="s">
        <v>587</v>
      </c>
      <c r="C793" s="349">
        <v>1184.5999999999999</v>
      </c>
      <c r="D793" s="349">
        <v>1294</v>
      </c>
      <c r="E793" s="349">
        <v>1604.9</v>
      </c>
      <c r="F793" s="188"/>
      <c r="G793" s="428">
        <v>2072</v>
      </c>
      <c r="H793" s="428">
        <v>1966.5</v>
      </c>
      <c r="I793" s="428">
        <v>1988.5</v>
      </c>
      <c r="J793" s="428">
        <v>2070.1999999999998</v>
      </c>
      <c r="K793" s="428">
        <v>2088.5</v>
      </c>
      <c r="L793" s="34"/>
      <c r="M793" s="428"/>
      <c r="N793" s="428"/>
      <c r="O793" s="428"/>
      <c r="P793" s="428"/>
      <c r="Q793" s="428"/>
      <c r="R793" s="428"/>
    </row>
    <row r="794" spans="1:18" s="13" customFormat="1" ht="13.4" customHeight="1">
      <c r="A794" s="432">
        <v>212</v>
      </c>
      <c r="B794" s="409" t="s">
        <v>642</v>
      </c>
      <c r="C794" s="349">
        <v>212.3</v>
      </c>
      <c r="D794" s="349">
        <v>154</v>
      </c>
      <c r="E794" s="349">
        <v>420.6</v>
      </c>
      <c r="F794" s="459"/>
      <c r="G794" s="433">
        <v>1794.7</v>
      </c>
      <c r="H794" s="433">
        <v>1703.4</v>
      </c>
      <c r="I794" s="428">
        <v>1722.4</v>
      </c>
      <c r="J794" s="428">
        <v>1793.2</v>
      </c>
      <c r="K794" s="428">
        <v>1809.1</v>
      </c>
      <c r="L794" s="34"/>
      <c r="M794" s="428"/>
      <c r="N794" s="428"/>
      <c r="O794" s="428"/>
      <c r="P794" s="428"/>
      <c r="Q794" s="428"/>
      <c r="R794" s="428"/>
    </row>
    <row r="795" spans="1:18" s="13" customFormat="1" ht="13.4" customHeight="1">
      <c r="A795" s="432">
        <v>22</v>
      </c>
      <c r="B795" s="409" t="s">
        <v>643</v>
      </c>
      <c r="C795" s="349">
        <v>1945</v>
      </c>
      <c r="D795" s="349">
        <v>2509.8000000000002</v>
      </c>
      <c r="E795" s="349">
        <v>1991.3</v>
      </c>
      <c r="F795" s="459"/>
      <c r="G795" s="433">
        <v>277.2</v>
      </c>
      <c r="H795" s="433">
        <v>263.10000000000002</v>
      </c>
      <c r="I795" s="428">
        <v>266</v>
      </c>
      <c r="J795" s="428">
        <v>277</v>
      </c>
      <c r="K795" s="428">
        <v>279.39999999999998</v>
      </c>
      <c r="L795" s="34"/>
      <c r="M795" s="428"/>
      <c r="N795" s="428"/>
      <c r="O795" s="428"/>
      <c r="P795" s="428"/>
      <c r="Q795" s="428"/>
      <c r="R795" s="428"/>
    </row>
    <row r="796" spans="1:18" s="13" customFormat="1" ht="13.4" customHeight="1">
      <c r="A796" s="432">
        <v>26</v>
      </c>
      <c r="B796" s="409" t="s">
        <v>592</v>
      </c>
      <c r="C796" s="349">
        <v>1366.5</v>
      </c>
      <c r="D796" s="349">
        <v>710</v>
      </c>
      <c r="E796" s="349">
        <v>1609.4</v>
      </c>
      <c r="F796" s="188"/>
      <c r="G796" s="428">
        <v>3259.6</v>
      </c>
      <c r="H796" s="428">
        <v>3093.7</v>
      </c>
      <c r="I796" s="428">
        <v>3128.2</v>
      </c>
      <c r="J796" s="428">
        <v>3256.8</v>
      </c>
      <c r="K796" s="428">
        <v>3285.6</v>
      </c>
      <c r="L796" s="34"/>
      <c r="M796" s="428"/>
      <c r="N796" s="428"/>
      <c r="O796" s="428"/>
      <c r="P796" s="428"/>
      <c r="Q796" s="428"/>
      <c r="R796" s="428"/>
    </row>
    <row r="797" spans="1:18" s="13" customFormat="1" ht="13.4" customHeight="1">
      <c r="A797" s="432">
        <v>28</v>
      </c>
      <c r="B797" s="409" t="s">
        <v>593</v>
      </c>
      <c r="C797" s="349">
        <v>59</v>
      </c>
      <c r="D797" s="349">
        <v>855.3</v>
      </c>
      <c r="E797" s="349">
        <v>136.69999999999999</v>
      </c>
      <c r="F797" s="188"/>
      <c r="G797" s="428">
        <v>1389.1</v>
      </c>
      <c r="H797" s="428">
        <v>1320.4</v>
      </c>
      <c r="I797" s="428">
        <v>1335.1</v>
      </c>
      <c r="J797" s="428">
        <v>1390</v>
      </c>
      <c r="K797" s="428">
        <v>1402.3</v>
      </c>
      <c r="L797" s="34"/>
      <c r="M797" s="428"/>
      <c r="N797" s="428"/>
      <c r="O797" s="428"/>
      <c r="P797" s="428"/>
      <c r="Q797" s="428"/>
      <c r="R797" s="428"/>
    </row>
    <row r="798" spans="1:18" s="13" customFormat="1" ht="13.4" customHeight="1">
      <c r="A798" s="432">
        <v>31</v>
      </c>
      <c r="B798" s="409" t="s">
        <v>594</v>
      </c>
      <c r="C798" s="349">
        <v>1423.7</v>
      </c>
      <c r="D798" s="349">
        <v>1722.1</v>
      </c>
      <c r="E798" s="349">
        <v>3251.8</v>
      </c>
      <c r="F798" s="188"/>
      <c r="G798" s="428">
        <v>157.4</v>
      </c>
      <c r="H798" s="428">
        <v>149.4</v>
      </c>
      <c r="I798" s="428">
        <v>151</v>
      </c>
      <c r="J798" s="428">
        <v>157.30000000000001</v>
      </c>
      <c r="K798" s="428">
        <v>158.6</v>
      </c>
      <c r="L798" s="34"/>
      <c r="M798" s="428"/>
      <c r="N798" s="428"/>
      <c r="O798" s="428"/>
      <c r="P798" s="428"/>
      <c r="Q798" s="428"/>
      <c r="R798" s="428"/>
    </row>
    <row r="799" spans="1:18" s="13" customFormat="1" ht="13.4" customHeight="1">
      <c r="A799" s="432">
        <v>311</v>
      </c>
      <c r="B799" s="409" t="s">
        <v>595</v>
      </c>
      <c r="C799" s="349">
        <f>C798</f>
        <v>1423.7</v>
      </c>
      <c r="D799" s="349">
        <f>D798</f>
        <v>1722.1</v>
      </c>
      <c r="E799" s="349">
        <f>E798</f>
        <v>3251.8</v>
      </c>
      <c r="F799" s="188"/>
      <c r="G799" s="428">
        <v>1482.1</v>
      </c>
      <c r="H799" s="428">
        <v>1406.7</v>
      </c>
      <c r="I799" s="428">
        <v>1422.4</v>
      </c>
      <c r="J799" s="428">
        <v>1480.8</v>
      </c>
      <c r="K799" s="428">
        <v>1494</v>
      </c>
      <c r="L799" s="34"/>
      <c r="M799" s="428"/>
      <c r="N799" s="428"/>
      <c r="O799" s="428"/>
      <c r="P799" s="428"/>
      <c r="Q799" s="428"/>
      <c r="R799" s="428"/>
    </row>
    <row r="800" spans="1:18" s="13" customFormat="1" ht="13.4" customHeight="1">
      <c r="A800" s="432">
        <v>52</v>
      </c>
      <c r="B800" s="409" t="s">
        <v>644</v>
      </c>
      <c r="C800" s="349">
        <v>0.5</v>
      </c>
      <c r="D800" s="349"/>
      <c r="E800" s="349"/>
      <c r="F800" s="188"/>
      <c r="G800" s="428">
        <v>1467.6</v>
      </c>
      <c r="H800" s="428">
        <v>1392.9</v>
      </c>
      <c r="I800" s="428">
        <v>1408.5</v>
      </c>
      <c r="J800" s="428">
        <v>1466.3</v>
      </c>
      <c r="K800" s="428">
        <v>1479.3</v>
      </c>
      <c r="L800" s="34"/>
      <c r="M800" s="428"/>
      <c r="N800" s="428"/>
      <c r="O800" s="428"/>
      <c r="P800" s="428"/>
      <c r="Q800" s="428"/>
      <c r="R800" s="428"/>
    </row>
    <row r="801" spans="1:18" s="13" customFormat="1" ht="13.4" customHeight="1">
      <c r="A801" s="432">
        <v>9</v>
      </c>
      <c r="B801" s="409" t="s">
        <v>605</v>
      </c>
      <c r="C801" s="349"/>
      <c r="D801" s="349">
        <v>1011.8</v>
      </c>
      <c r="E801" s="349"/>
      <c r="F801" s="459"/>
      <c r="G801" s="433"/>
      <c r="H801" s="433"/>
      <c r="I801" s="428"/>
      <c r="J801" s="428"/>
      <c r="K801" s="428"/>
      <c r="L801" s="34"/>
      <c r="M801" s="428"/>
      <c r="N801" s="428"/>
      <c r="O801" s="428"/>
      <c r="P801" s="428"/>
      <c r="Q801" s="428"/>
      <c r="R801" s="428"/>
    </row>
    <row r="802" spans="1:18" s="13" customFormat="1" ht="13.4" customHeight="1">
      <c r="A802" s="432"/>
      <c r="B802" s="409" t="s">
        <v>607</v>
      </c>
      <c r="C802" s="349"/>
      <c r="D802" s="349"/>
      <c r="E802" s="349"/>
      <c r="F802" s="188"/>
      <c r="G802" s="428">
        <v>0.9</v>
      </c>
      <c r="H802" s="428">
        <v>0.8</v>
      </c>
      <c r="I802" s="428">
        <v>0.8</v>
      </c>
      <c r="J802" s="428">
        <v>0.9</v>
      </c>
      <c r="K802" s="428">
        <v>0.9</v>
      </c>
      <c r="L802" s="34"/>
      <c r="M802" s="428"/>
      <c r="N802" s="428"/>
      <c r="O802" s="428"/>
      <c r="P802" s="428"/>
      <c r="Q802" s="428"/>
      <c r="R802" s="428"/>
    </row>
    <row r="803" spans="1:18" s="13" customFormat="1" ht="13.4" customHeight="1">
      <c r="A803" s="432"/>
      <c r="B803" s="409"/>
      <c r="C803" s="350">
        <v>1753.1</v>
      </c>
      <c r="D803" s="350">
        <v>2794.3</v>
      </c>
      <c r="E803" s="350">
        <v>3686.3</v>
      </c>
      <c r="F803" s="188"/>
      <c r="G803" s="428"/>
      <c r="H803" s="428"/>
      <c r="I803" s="428"/>
      <c r="J803" s="428"/>
      <c r="K803" s="428"/>
      <c r="L803" s="34"/>
      <c r="M803" s="428"/>
      <c r="N803" s="428"/>
      <c r="O803" s="428"/>
      <c r="P803" s="428"/>
      <c r="Q803" s="428"/>
      <c r="R803" s="428"/>
    </row>
    <row r="804" spans="1:18" s="13" customFormat="1" ht="13.4" customHeight="1">
      <c r="A804" s="429">
        <v>21</v>
      </c>
      <c r="B804" s="411" t="s">
        <v>608</v>
      </c>
      <c r="C804" s="349">
        <v>1037.5</v>
      </c>
      <c r="D804" s="349">
        <v>1006.3</v>
      </c>
      <c r="E804" s="349">
        <v>1301</v>
      </c>
      <c r="F804" s="458"/>
      <c r="G804" s="430">
        <v>3318.1</v>
      </c>
      <c r="H804" s="430">
        <v>3149.3</v>
      </c>
      <c r="I804" s="431">
        <v>3184.4</v>
      </c>
      <c r="J804" s="431">
        <v>3315.3</v>
      </c>
      <c r="K804" s="431">
        <v>3344.6</v>
      </c>
      <c r="L804" s="491"/>
      <c r="M804" s="431"/>
      <c r="N804" s="431"/>
      <c r="O804" s="431"/>
      <c r="P804" s="431"/>
      <c r="Q804" s="431"/>
      <c r="R804" s="431"/>
    </row>
    <row r="805" spans="1:18" s="13" customFormat="1" ht="13.4" customHeight="1">
      <c r="A805" s="432">
        <v>211</v>
      </c>
      <c r="B805" s="409" t="s">
        <v>645</v>
      </c>
      <c r="C805" s="349">
        <v>1035.7</v>
      </c>
      <c r="D805" s="349">
        <v>1004.2</v>
      </c>
      <c r="E805" s="349">
        <v>1297.3</v>
      </c>
      <c r="F805" s="188"/>
      <c r="G805" s="428">
        <v>1405.1</v>
      </c>
      <c r="H805" s="428">
        <v>1333.6</v>
      </c>
      <c r="I805" s="428">
        <v>1348.5</v>
      </c>
      <c r="J805" s="428">
        <v>1403.9</v>
      </c>
      <c r="K805" s="428">
        <v>1416.3</v>
      </c>
      <c r="L805" s="34"/>
      <c r="M805" s="428"/>
      <c r="N805" s="428"/>
      <c r="O805" s="428"/>
      <c r="P805" s="428"/>
      <c r="Q805" s="428"/>
      <c r="R805" s="428"/>
    </row>
    <row r="806" spans="1:18" s="13" customFormat="1" ht="13.4" customHeight="1">
      <c r="A806" s="432">
        <v>212</v>
      </c>
      <c r="B806" s="409" t="s">
        <v>646</v>
      </c>
      <c r="C806" s="349">
        <v>1.8</v>
      </c>
      <c r="D806" s="349">
        <v>2.1</v>
      </c>
      <c r="E806" s="349">
        <v>3.7</v>
      </c>
      <c r="F806" s="459"/>
      <c r="G806" s="433">
        <f>G805</f>
        <v>1405.1</v>
      </c>
      <c r="H806" s="433">
        <v>1333.6</v>
      </c>
      <c r="I806" s="428">
        <v>1348.5</v>
      </c>
      <c r="J806" s="428">
        <v>1403.9</v>
      </c>
      <c r="K806" s="428">
        <v>1416.3</v>
      </c>
      <c r="L806" s="34"/>
      <c r="M806" s="428"/>
      <c r="N806" s="428"/>
      <c r="O806" s="428"/>
      <c r="P806" s="428"/>
      <c r="Q806" s="428"/>
      <c r="R806" s="428"/>
    </row>
    <row r="807" spans="1:18" s="13" customFormat="1" ht="13.4" customHeight="1">
      <c r="A807" s="432">
        <v>22</v>
      </c>
      <c r="B807" s="409" t="s">
        <v>647</v>
      </c>
      <c r="C807" s="349">
        <v>332.6</v>
      </c>
      <c r="D807" s="349">
        <v>1593.1</v>
      </c>
      <c r="E807" s="349">
        <v>1382.5</v>
      </c>
      <c r="F807" s="460"/>
      <c r="G807" s="434" t="s">
        <v>320</v>
      </c>
      <c r="H807" s="434" t="s">
        <v>320</v>
      </c>
      <c r="I807" s="434" t="s">
        <v>320</v>
      </c>
      <c r="J807" s="434" t="s">
        <v>320</v>
      </c>
      <c r="K807" s="434" t="s">
        <v>320</v>
      </c>
      <c r="L807" s="732"/>
      <c r="M807" s="434"/>
      <c r="N807" s="434"/>
      <c r="O807" s="434"/>
      <c r="P807" s="434"/>
      <c r="Q807" s="434"/>
      <c r="R807" s="434"/>
    </row>
    <row r="808" spans="1:18" s="13" customFormat="1" ht="13.4" customHeight="1">
      <c r="A808" s="432">
        <v>26</v>
      </c>
      <c r="B808" s="409" t="s">
        <v>648</v>
      </c>
      <c r="C808" s="349">
        <v>127.5</v>
      </c>
      <c r="D808" s="349">
        <v>433.1</v>
      </c>
      <c r="E808" s="349">
        <v>716.8</v>
      </c>
      <c r="F808" s="188"/>
      <c r="G808" s="428">
        <v>825</v>
      </c>
      <c r="H808" s="428">
        <v>783</v>
      </c>
      <c r="I808" s="428">
        <v>791.7</v>
      </c>
      <c r="J808" s="428">
        <v>824.2</v>
      </c>
      <c r="K808" s="428">
        <v>831.5</v>
      </c>
      <c r="L808" s="34"/>
      <c r="M808" s="428"/>
      <c r="N808" s="428"/>
      <c r="O808" s="428"/>
      <c r="P808" s="428"/>
      <c r="Q808" s="428"/>
      <c r="R808" s="428"/>
    </row>
    <row r="809" spans="1:18" s="13" customFormat="1" ht="13.4" customHeight="1">
      <c r="A809" s="432">
        <v>264</v>
      </c>
      <c r="B809" s="409" t="s">
        <v>649</v>
      </c>
      <c r="C809" s="349"/>
      <c r="D809" s="349"/>
      <c r="E809" s="349"/>
      <c r="F809" s="188"/>
      <c r="G809" s="428">
        <v>893.3</v>
      </c>
      <c r="H809" s="428">
        <v>847.8</v>
      </c>
      <c r="I809" s="428">
        <v>857.3</v>
      </c>
      <c r="J809" s="428">
        <v>892.5</v>
      </c>
      <c r="K809" s="428">
        <v>900.4</v>
      </c>
      <c r="L809" s="34"/>
      <c r="M809" s="428"/>
      <c r="N809" s="428"/>
      <c r="O809" s="428"/>
      <c r="P809" s="428"/>
      <c r="Q809" s="428"/>
      <c r="R809" s="428"/>
    </row>
    <row r="810" spans="1:18" s="13" customFormat="1" ht="13.4" customHeight="1">
      <c r="A810" s="432">
        <v>265</v>
      </c>
      <c r="B810" s="409" t="s">
        <v>650</v>
      </c>
      <c r="C810" s="349"/>
      <c r="D810" s="349"/>
      <c r="E810" s="349"/>
      <c r="F810" s="459"/>
      <c r="G810" s="433">
        <v>116.9</v>
      </c>
      <c r="H810" s="433">
        <v>110.9</v>
      </c>
      <c r="I810" s="428">
        <v>112.1</v>
      </c>
      <c r="J810" s="428">
        <v>116.7</v>
      </c>
      <c r="K810" s="428">
        <v>117.8</v>
      </c>
      <c r="L810" s="34"/>
      <c r="M810" s="428"/>
      <c r="N810" s="428"/>
      <c r="O810" s="428"/>
      <c r="P810" s="428"/>
      <c r="Q810" s="428"/>
      <c r="R810" s="428"/>
    </row>
    <row r="811" spans="1:18" s="13" customFormat="1" ht="13.4" customHeight="1">
      <c r="A811" s="432">
        <v>31</v>
      </c>
      <c r="B811" s="409" t="s">
        <v>651</v>
      </c>
      <c r="C811" s="349">
        <v>255.5</v>
      </c>
      <c r="D811" s="349">
        <v>307.3</v>
      </c>
      <c r="E811" s="349">
        <v>286</v>
      </c>
      <c r="F811" s="459"/>
      <c r="G811" s="433">
        <v>776.4</v>
      </c>
      <c r="H811" s="433">
        <v>736.9</v>
      </c>
      <c r="I811" s="428">
        <v>745.1</v>
      </c>
      <c r="J811" s="428">
        <v>775.7</v>
      </c>
      <c r="K811" s="428">
        <v>782.6</v>
      </c>
      <c r="L811" s="34"/>
      <c r="M811" s="428"/>
      <c r="N811" s="428"/>
      <c r="O811" s="428"/>
      <c r="P811" s="428"/>
      <c r="Q811" s="428"/>
      <c r="R811" s="428"/>
    </row>
    <row r="812" spans="1:18" s="13" customFormat="1" ht="13.4" customHeight="1">
      <c r="A812" s="432">
        <v>311</v>
      </c>
      <c r="B812" s="409" t="s">
        <v>652</v>
      </c>
      <c r="C812" s="349">
        <f>C811</f>
        <v>255.5</v>
      </c>
      <c r="D812" s="349">
        <f>D811</f>
        <v>307.3</v>
      </c>
      <c r="E812" s="349">
        <f>E811</f>
        <v>286</v>
      </c>
      <c r="F812" s="459"/>
      <c r="G812" s="433">
        <v>49.4</v>
      </c>
      <c r="H812" s="433">
        <v>46.9</v>
      </c>
      <c r="I812" s="428">
        <v>47.4</v>
      </c>
      <c r="J812" s="428">
        <v>49.4</v>
      </c>
      <c r="K812" s="428">
        <v>49.8</v>
      </c>
      <c r="L812" s="34"/>
      <c r="M812" s="428"/>
      <c r="N812" s="428"/>
      <c r="O812" s="428"/>
      <c r="P812" s="428"/>
      <c r="Q812" s="428"/>
      <c r="R812" s="428"/>
    </row>
    <row r="813" spans="1:18" s="13" customFormat="1" ht="13.4" customHeight="1">
      <c r="A813" s="432"/>
      <c r="B813" s="409" t="s">
        <v>653</v>
      </c>
      <c r="C813" s="349"/>
      <c r="D813" s="349"/>
      <c r="E813" s="349"/>
      <c r="F813" s="459"/>
      <c r="G813" s="433">
        <f>G812</f>
        <v>49.4</v>
      </c>
      <c r="H813" s="433">
        <v>46.9</v>
      </c>
      <c r="I813" s="428">
        <v>47.4</v>
      </c>
      <c r="J813" s="428">
        <v>49.4</v>
      </c>
      <c r="K813" s="428">
        <v>49.8</v>
      </c>
      <c r="L813" s="34"/>
      <c r="M813" s="428"/>
      <c r="N813" s="428"/>
      <c r="O813" s="428"/>
      <c r="P813" s="428"/>
      <c r="Q813" s="428"/>
      <c r="R813" s="428"/>
    </row>
    <row r="814" spans="1:18" s="13" customFormat="1" ht="13.4" customHeight="1">
      <c r="A814" s="432"/>
      <c r="B814" s="409"/>
      <c r="C814" s="350">
        <v>176.2</v>
      </c>
      <c r="D814" s="350">
        <v>221.3</v>
      </c>
      <c r="E814" s="350">
        <v>245.8</v>
      </c>
      <c r="F814" s="459"/>
      <c r="G814" s="433"/>
      <c r="H814" s="433"/>
      <c r="I814" s="428"/>
      <c r="J814" s="428"/>
      <c r="K814" s="428"/>
      <c r="L814" s="34"/>
      <c r="M814" s="428"/>
      <c r="N814" s="428"/>
      <c r="O814" s="428"/>
      <c r="P814" s="428"/>
      <c r="Q814" s="428"/>
      <c r="R814" s="428"/>
    </row>
    <row r="815" spans="1:18" s="13" customFormat="1" ht="13.4" customHeight="1">
      <c r="A815" s="429">
        <v>21</v>
      </c>
      <c r="B815" s="411" t="s">
        <v>611</v>
      </c>
      <c r="C815" s="349">
        <v>58.2</v>
      </c>
      <c r="D815" s="349">
        <v>56.1</v>
      </c>
      <c r="E815" s="349">
        <v>63.5</v>
      </c>
      <c r="F815" s="458"/>
      <c r="G815" s="430">
        <v>344</v>
      </c>
      <c r="H815" s="430">
        <v>326.5</v>
      </c>
      <c r="I815" s="431">
        <v>330.1</v>
      </c>
      <c r="J815" s="431">
        <v>343.7</v>
      </c>
      <c r="K815" s="431">
        <v>346.7</v>
      </c>
      <c r="L815" s="491"/>
      <c r="M815" s="431"/>
      <c r="N815" s="431"/>
      <c r="O815" s="431"/>
      <c r="P815" s="431"/>
      <c r="Q815" s="431"/>
      <c r="R815" s="431"/>
    </row>
    <row r="816" spans="1:18" s="13" customFormat="1" ht="13.4" customHeight="1">
      <c r="A816" s="432">
        <v>211</v>
      </c>
      <c r="B816" s="409" t="s">
        <v>645</v>
      </c>
      <c r="C816" s="349">
        <v>58.2</v>
      </c>
      <c r="D816" s="349">
        <v>55.800000000000004</v>
      </c>
      <c r="E816" s="349">
        <v>63.3</v>
      </c>
      <c r="F816" s="459"/>
      <c r="G816" s="433">
        <v>106.2</v>
      </c>
      <c r="H816" s="433">
        <v>100.8</v>
      </c>
      <c r="I816" s="428">
        <v>102</v>
      </c>
      <c r="J816" s="428">
        <v>106.1</v>
      </c>
      <c r="K816" s="428">
        <v>107.1</v>
      </c>
      <c r="L816" s="34"/>
      <c r="M816" s="428"/>
      <c r="N816" s="428"/>
      <c r="O816" s="428"/>
      <c r="P816" s="428"/>
      <c r="Q816" s="428"/>
      <c r="R816" s="428"/>
    </row>
    <row r="817" spans="1:18" s="13" customFormat="1" ht="13.4" customHeight="1">
      <c r="A817" s="432"/>
      <c r="B817" s="409" t="s">
        <v>646</v>
      </c>
      <c r="C817" s="349">
        <v>58.2</v>
      </c>
      <c r="D817" s="349">
        <v>12</v>
      </c>
      <c r="E817" s="349">
        <v>61.7</v>
      </c>
      <c r="F817" s="459"/>
      <c r="G817" s="433">
        <v>106.2</v>
      </c>
      <c r="H817" s="433">
        <v>100.8</v>
      </c>
      <c r="I817" s="428">
        <v>102</v>
      </c>
      <c r="J817" s="428">
        <v>106.1</v>
      </c>
      <c r="K817" s="428">
        <v>107.1</v>
      </c>
      <c r="L817" s="34"/>
      <c r="M817" s="428"/>
      <c r="N817" s="428"/>
      <c r="O817" s="428"/>
      <c r="P817" s="428"/>
      <c r="Q817" s="428"/>
      <c r="R817" s="428"/>
    </row>
    <row r="818" spans="1:18" s="13" customFormat="1" ht="13.4" customHeight="1">
      <c r="A818" s="432"/>
      <c r="B818" s="409" t="s">
        <v>654</v>
      </c>
      <c r="C818" s="349">
        <v>57.2</v>
      </c>
      <c r="D818" s="349">
        <v>42.1</v>
      </c>
      <c r="E818" s="349" t="s">
        <v>320</v>
      </c>
      <c r="F818" s="460"/>
      <c r="G818" s="433">
        <v>106.2</v>
      </c>
      <c r="H818" s="433">
        <v>100.8</v>
      </c>
      <c r="I818" s="428">
        <v>102</v>
      </c>
      <c r="J818" s="428">
        <v>106.1</v>
      </c>
      <c r="K818" s="428">
        <v>107.1</v>
      </c>
      <c r="L818" s="34"/>
      <c r="M818" s="428"/>
      <c r="N818" s="428"/>
      <c r="O818" s="428"/>
      <c r="P818" s="428"/>
      <c r="Q818" s="428"/>
      <c r="R818" s="428"/>
    </row>
    <row r="819" spans="1:18" s="13" customFormat="1" ht="13.4" customHeight="1">
      <c r="A819" s="432"/>
      <c r="B819" s="409" t="s">
        <v>538</v>
      </c>
      <c r="C819" s="349">
        <v>1</v>
      </c>
      <c r="D819" s="349">
        <v>1.7</v>
      </c>
      <c r="E819" s="349">
        <v>1.6</v>
      </c>
      <c r="F819" s="459"/>
      <c r="G819" s="433">
        <v>104.4</v>
      </c>
      <c r="H819" s="433">
        <v>99.1</v>
      </c>
      <c r="I819" s="428">
        <v>100.2</v>
      </c>
      <c r="J819" s="428">
        <v>104.4</v>
      </c>
      <c r="K819" s="428">
        <v>105.3</v>
      </c>
      <c r="L819" s="34"/>
      <c r="M819" s="428"/>
      <c r="N819" s="428"/>
      <c r="O819" s="428"/>
      <c r="P819" s="428"/>
      <c r="Q819" s="428"/>
      <c r="R819" s="428"/>
    </row>
    <row r="820" spans="1:18" s="13" customFormat="1" ht="13.4" customHeight="1">
      <c r="A820" s="432">
        <v>212</v>
      </c>
      <c r="B820" s="409" t="s">
        <v>539</v>
      </c>
      <c r="C820" s="351" t="s">
        <v>320</v>
      </c>
      <c r="D820" s="349">
        <v>0.3</v>
      </c>
      <c r="E820" s="349">
        <v>0.2</v>
      </c>
      <c r="F820" s="459"/>
      <c r="G820" s="433">
        <v>1.8</v>
      </c>
      <c r="H820" s="433">
        <v>1.7</v>
      </c>
      <c r="I820" s="428">
        <v>1.7</v>
      </c>
      <c r="J820" s="428">
        <v>1.8</v>
      </c>
      <c r="K820" s="428">
        <v>1.8</v>
      </c>
      <c r="L820" s="34"/>
      <c r="M820" s="428"/>
      <c r="N820" s="428"/>
      <c r="O820" s="428"/>
      <c r="P820" s="428"/>
      <c r="Q820" s="428"/>
      <c r="R820" s="428"/>
    </row>
    <row r="821" spans="1:18" s="13" customFormat="1" ht="13.4" customHeight="1">
      <c r="A821" s="432">
        <v>22</v>
      </c>
      <c r="B821" s="409" t="s">
        <v>647</v>
      </c>
      <c r="C821" s="349">
        <v>17</v>
      </c>
      <c r="D821" s="349">
        <v>28.3</v>
      </c>
      <c r="E821" s="349">
        <v>22.3</v>
      </c>
      <c r="F821" s="460"/>
      <c r="G821" s="434" t="s">
        <v>320</v>
      </c>
      <c r="H821" s="434" t="s">
        <v>320</v>
      </c>
      <c r="I821" s="434" t="s">
        <v>320</v>
      </c>
      <c r="J821" s="434" t="s">
        <v>320</v>
      </c>
      <c r="K821" s="434" t="s">
        <v>320</v>
      </c>
      <c r="L821" s="732"/>
      <c r="M821" s="434"/>
      <c r="N821" s="434"/>
      <c r="O821" s="434"/>
      <c r="P821" s="434"/>
      <c r="Q821" s="434"/>
      <c r="R821" s="434"/>
    </row>
    <row r="822" spans="1:18" s="13" customFormat="1" ht="13.4" customHeight="1">
      <c r="A822" s="432">
        <v>26</v>
      </c>
      <c r="B822" s="409" t="s">
        <v>648</v>
      </c>
      <c r="C822" s="349">
        <v>101</v>
      </c>
      <c r="D822" s="349">
        <v>58.1</v>
      </c>
      <c r="E822" s="349">
        <v>160</v>
      </c>
      <c r="F822" s="459"/>
      <c r="G822" s="433">
        <v>118.5</v>
      </c>
      <c r="H822" s="433">
        <v>112.5</v>
      </c>
      <c r="I822" s="428">
        <v>113.7</v>
      </c>
      <c r="J822" s="428">
        <v>118.4</v>
      </c>
      <c r="K822" s="428">
        <v>119.5</v>
      </c>
      <c r="L822" s="34"/>
      <c r="M822" s="428"/>
      <c r="N822" s="428"/>
      <c r="O822" s="428"/>
      <c r="P822" s="428"/>
      <c r="Q822" s="428"/>
      <c r="R822" s="428"/>
    </row>
    <row r="823" spans="1:18" s="13" customFormat="1" ht="13.4" customHeight="1">
      <c r="A823" s="432"/>
      <c r="B823" s="409" t="s">
        <v>649</v>
      </c>
      <c r="C823" s="349">
        <v>101</v>
      </c>
      <c r="D823" s="349">
        <v>58.1</v>
      </c>
      <c r="E823" s="349">
        <v>160</v>
      </c>
      <c r="F823" s="459"/>
      <c r="G823" s="433">
        <v>119.2</v>
      </c>
      <c r="H823" s="433">
        <v>113.2</v>
      </c>
      <c r="I823" s="428">
        <v>114.4</v>
      </c>
      <c r="J823" s="428">
        <v>119.1</v>
      </c>
      <c r="K823" s="428">
        <v>120.2</v>
      </c>
      <c r="L823" s="34"/>
      <c r="M823" s="428"/>
      <c r="N823" s="428"/>
      <c r="O823" s="428"/>
      <c r="P823" s="428"/>
      <c r="Q823" s="428"/>
      <c r="R823" s="428"/>
    </row>
    <row r="824" spans="1:18" s="13" customFormat="1" ht="13.4" customHeight="1">
      <c r="A824" s="432"/>
      <c r="B824" s="409" t="s">
        <v>655</v>
      </c>
      <c r="C824" s="351" t="s">
        <v>320</v>
      </c>
      <c r="D824" s="351" t="s">
        <v>320</v>
      </c>
      <c r="E824" s="351" t="s">
        <v>320</v>
      </c>
      <c r="F824" s="459"/>
      <c r="G824" s="433">
        <v>12.2</v>
      </c>
      <c r="H824" s="433">
        <v>11.6</v>
      </c>
      <c r="I824" s="428">
        <v>11.7</v>
      </c>
      <c r="J824" s="428">
        <v>12.2</v>
      </c>
      <c r="K824" s="428">
        <v>12.3</v>
      </c>
      <c r="L824" s="34"/>
      <c r="M824" s="428"/>
      <c r="N824" s="428"/>
      <c r="O824" s="428"/>
      <c r="P824" s="428"/>
      <c r="Q824" s="428"/>
      <c r="R824" s="428"/>
    </row>
    <row r="825" spans="1:18" s="13" customFormat="1" ht="13.4" customHeight="1">
      <c r="A825" s="432">
        <v>31</v>
      </c>
      <c r="B825" s="409" t="s">
        <v>547</v>
      </c>
      <c r="C825" s="351" t="s">
        <v>320</v>
      </c>
      <c r="D825" s="349">
        <v>98</v>
      </c>
      <c r="E825" s="351" t="s">
        <v>320</v>
      </c>
      <c r="F825" s="459"/>
      <c r="G825" s="433">
        <v>107</v>
      </c>
      <c r="H825" s="433">
        <v>101.6</v>
      </c>
      <c r="I825" s="428">
        <v>102.7</v>
      </c>
      <c r="J825" s="428">
        <v>106.9</v>
      </c>
      <c r="K825" s="428">
        <v>107.9</v>
      </c>
      <c r="L825" s="34"/>
      <c r="M825" s="428"/>
      <c r="N825" s="428"/>
      <c r="O825" s="428"/>
      <c r="P825" s="428"/>
      <c r="Q825" s="428"/>
      <c r="R825" s="428"/>
    </row>
    <row r="826" spans="1:18" s="13" customFormat="1" ht="13.4" customHeight="1">
      <c r="A826" s="432">
        <v>9</v>
      </c>
      <c r="B826" s="409" t="s">
        <v>652</v>
      </c>
      <c r="C826" s="351" t="s">
        <v>320</v>
      </c>
      <c r="D826" s="349">
        <v>19.2</v>
      </c>
      <c r="E826" s="351" t="s">
        <v>320</v>
      </c>
      <c r="F826" s="459"/>
      <c r="G826" s="434" t="s">
        <v>320</v>
      </c>
      <c r="H826" s="434" t="s">
        <v>320</v>
      </c>
      <c r="I826" s="435" t="s">
        <v>320</v>
      </c>
      <c r="J826" s="435" t="s">
        <v>320</v>
      </c>
      <c r="K826" s="435" t="s">
        <v>320</v>
      </c>
      <c r="L826" s="733"/>
      <c r="M826" s="435"/>
      <c r="N826" s="435"/>
      <c r="O826" s="435"/>
      <c r="P826" s="435"/>
      <c r="Q826" s="435"/>
      <c r="R826" s="435"/>
    </row>
    <row r="827" spans="1:18" s="13" customFormat="1" ht="13.4" customHeight="1">
      <c r="A827" s="432"/>
      <c r="B827" s="409" t="s">
        <v>607</v>
      </c>
      <c r="C827" s="349"/>
      <c r="D827" s="349"/>
      <c r="E827" s="349"/>
      <c r="F827" s="460"/>
      <c r="G827" s="434" t="s">
        <v>320</v>
      </c>
      <c r="H827" s="434" t="s">
        <v>320</v>
      </c>
      <c r="I827" s="436" t="s">
        <v>320</v>
      </c>
      <c r="J827" s="436" t="s">
        <v>320</v>
      </c>
      <c r="K827" s="436" t="s">
        <v>320</v>
      </c>
      <c r="L827" s="734"/>
      <c r="M827" s="436"/>
      <c r="N827" s="436"/>
      <c r="O827" s="436"/>
      <c r="P827" s="436"/>
      <c r="Q827" s="436"/>
      <c r="R827" s="436"/>
    </row>
    <row r="828" spans="1:18" s="13" customFormat="1" ht="13.4" customHeight="1">
      <c r="A828" s="432"/>
      <c r="B828" s="409"/>
      <c r="C828" s="350">
        <v>1370.2</v>
      </c>
      <c r="D828" s="350">
        <v>1382</v>
      </c>
      <c r="E828" s="350">
        <v>1574.2</v>
      </c>
      <c r="F828" s="459"/>
      <c r="G828" s="433"/>
      <c r="H828" s="433"/>
      <c r="I828" s="437"/>
      <c r="J828" s="437"/>
      <c r="K828" s="437"/>
      <c r="L828" s="486"/>
      <c r="M828" s="437"/>
      <c r="N828" s="437"/>
      <c r="O828" s="437"/>
      <c r="P828" s="437"/>
      <c r="Q828" s="437"/>
      <c r="R828" s="437"/>
    </row>
    <row r="829" spans="1:18" s="13" customFormat="1" ht="13.4" customHeight="1">
      <c r="A829" s="429">
        <v>21</v>
      </c>
      <c r="B829" s="411" t="s">
        <v>613</v>
      </c>
      <c r="C829" s="349">
        <v>4</v>
      </c>
      <c r="D829" s="349">
        <v>275.60000000000002</v>
      </c>
      <c r="E829" s="349">
        <v>306.89999999999998</v>
      </c>
      <c r="F829" s="458"/>
      <c r="G829" s="430">
        <v>1219.7</v>
      </c>
      <c r="H829" s="430">
        <v>1157.7</v>
      </c>
      <c r="I829" s="431">
        <v>1170.5999999999999</v>
      </c>
      <c r="J829" s="431">
        <v>1218.7</v>
      </c>
      <c r="K829" s="431">
        <v>1229.5</v>
      </c>
      <c r="L829" s="491"/>
      <c r="M829" s="431"/>
      <c r="N829" s="431"/>
      <c r="O829" s="431"/>
      <c r="P829" s="431"/>
      <c r="Q829" s="431"/>
      <c r="R829" s="431"/>
    </row>
    <row r="830" spans="1:18" s="13" customFormat="1" ht="13.4" customHeight="1">
      <c r="A830" s="432">
        <v>211</v>
      </c>
      <c r="B830" s="409" t="s">
        <v>645</v>
      </c>
      <c r="C830" s="349">
        <v>3.9</v>
      </c>
      <c r="D830" s="349">
        <v>251.90000000000003</v>
      </c>
      <c r="E830" s="349">
        <v>277</v>
      </c>
      <c r="F830" s="459"/>
      <c r="G830" s="433">
        <v>293</v>
      </c>
      <c r="H830" s="433">
        <v>278.10000000000002</v>
      </c>
      <c r="I830" s="428">
        <v>281.2</v>
      </c>
      <c r="J830" s="428">
        <v>292.7</v>
      </c>
      <c r="K830" s="428">
        <v>295.3</v>
      </c>
      <c r="L830" s="34"/>
      <c r="M830" s="428"/>
      <c r="N830" s="428"/>
      <c r="O830" s="428"/>
      <c r="P830" s="428"/>
      <c r="Q830" s="428"/>
      <c r="R830" s="428"/>
    </row>
    <row r="831" spans="1:18" s="13" customFormat="1" ht="13.4" customHeight="1">
      <c r="A831" s="432">
        <v>212</v>
      </c>
      <c r="B831" s="409" t="s">
        <v>646</v>
      </c>
      <c r="C831" s="349">
        <v>0.1</v>
      </c>
      <c r="D831" s="349">
        <v>23.7</v>
      </c>
      <c r="E831" s="349">
        <v>29.9</v>
      </c>
      <c r="F831" s="459"/>
      <c r="G831" s="433">
        <v>286.3</v>
      </c>
      <c r="H831" s="433">
        <v>271.8</v>
      </c>
      <c r="I831" s="428">
        <v>274.8</v>
      </c>
      <c r="J831" s="428">
        <v>2861</v>
      </c>
      <c r="K831" s="428">
        <v>288.60000000000002</v>
      </c>
      <c r="L831" s="34"/>
      <c r="M831" s="428"/>
      <c r="N831" s="428"/>
      <c r="O831" s="428"/>
      <c r="P831" s="428"/>
      <c r="Q831" s="428"/>
      <c r="R831" s="428"/>
    </row>
    <row r="832" spans="1:18" s="13" customFormat="1" ht="13.4" customHeight="1">
      <c r="A832" s="432">
        <v>22</v>
      </c>
      <c r="B832" s="409" t="s">
        <v>647</v>
      </c>
      <c r="C832" s="349">
        <v>77.7</v>
      </c>
      <c r="D832" s="349">
        <v>203.7</v>
      </c>
      <c r="E832" s="349">
        <v>295.10000000000002</v>
      </c>
      <c r="F832" s="459"/>
      <c r="G832" s="433">
        <v>6.7</v>
      </c>
      <c r="H832" s="433">
        <v>6.3</v>
      </c>
      <c r="I832" s="428">
        <v>6.4</v>
      </c>
      <c r="J832" s="428">
        <v>6.7</v>
      </c>
      <c r="K832" s="428">
        <v>6.7</v>
      </c>
      <c r="L832" s="34"/>
      <c r="M832" s="428"/>
      <c r="N832" s="428"/>
      <c r="O832" s="428"/>
      <c r="P832" s="428"/>
      <c r="Q832" s="428"/>
      <c r="R832" s="428"/>
    </row>
    <row r="833" spans="1:18" s="13" customFormat="1" ht="13.4" customHeight="1">
      <c r="A833" s="432">
        <v>26</v>
      </c>
      <c r="B833" s="409" t="s">
        <v>648</v>
      </c>
      <c r="C833" s="349">
        <v>479.5</v>
      </c>
      <c r="D833" s="349">
        <v>122.4</v>
      </c>
      <c r="E833" s="349">
        <v>28.6</v>
      </c>
      <c r="F833" s="459"/>
      <c r="G833" s="433">
        <v>276.8</v>
      </c>
      <c r="H833" s="433">
        <v>262.7</v>
      </c>
      <c r="I833" s="428">
        <v>265.60000000000002</v>
      </c>
      <c r="J833" s="428">
        <v>276.60000000000002</v>
      </c>
      <c r="K833" s="428">
        <v>279</v>
      </c>
      <c r="L833" s="34"/>
      <c r="M833" s="428"/>
      <c r="N833" s="428"/>
      <c r="O833" s="428"/>
      <c r="P833" s="428"/>
      <c r="Q833" s="428"/>
      <c r="R833" s="428"/>
    </row>
    <row r="834" spans="1:18" s="13" customFormat="1" ht="13.4" customHeight="1">
      <c r="A834" s="432">
        <v>263</v>
      </c>
      <c r="B834" s="409" t="s">
        <v>649</v>
      </c>
      <c r="C834" s="349">
        <v>478.7</v>
      </c>
      <c r="D834" s="349">
        <v>122.4</v>
      </c>
      <c r="E834" s="349">
        <v>28.6</v>
      </c>
      <c r="F834" s="459"/>
      <c r="G834" s="433">
        <v>35.4</v>
      </c>
      <c r="H834" s="433">
        <v>33.6</v>
      </c>
      <c r="I834" s="428">
        <v>33.9</v>
      </c>
      <c r="J834" s="428">
        <v>35.299999999999997</v>
      </c>
      <c r="K834" s="428">
        <v>35.6</v>
      </c>
      <c r="L834" s="34"/>
      <c r="M834" s="428"/>
      <c r="N834" s="428"/>
      <c r="O834" s="428"/>
      <c r="P834" s="428"/>
      <c r="Q834" s="428"/>
      <c r="R834" s="428"/>
    </row>
    <row r="835" spans="1:18" s="13" customFormat="1" ht="13.4" customHeight="1">
      <c r="A835" s="432"/>
      <c r="B835" s="409" t="s">
        <v>656</v>
      </c>
      <c r="C835" s="349">
        <v>0.8</v>
      </c>
      <c r="D835" s="351" t="s">
        <v>320</v>
      </c>
      <c r="E835" s="351" t="s">
        <v>320</v>
      </c>
      <c r="F835" s="459"/>
      <c r="G835" s="433">
        <v>35.4</v>
      </c>
      <c r="H835" s="433">
        <v>33.6</v>
      </c>
      <c r="I835" s="428">
        <v>33.9</v>
      </c>
      <c r="J835" s="428">
        <v>35.299999999999997</v>
      </c>
      <c r="K835" s="428">
        <v>35.6</v>
      </c>
      <c r="L835" s="34"/>
      <c r="M835" s="428"/>
      <c r="N835" s="428"/>
      <c r="O835" s="428"/>
      <c r="P835" s="428"/>
      <c r="Q835" s="428"/>
      <c r="R835" s="428"/>
    </row>
    <row r="836" spans="1:18" s="13" customFormat="1" ht="13.4" customHeight="1">
      <c r="A836" s="432">
        <v>28</v>
      </c>
      <c r="B836" s="409" t="s">
        <v>547</v>
      </c>
      <c r="C836" s="349">
        <v>13.5</v>
      </c>
      <c r="D836" s="349">
        <v>3.4</v>
      </c>
      <c r="E836" s="349">
        <v>67.8</v>
      </c>
      <c r="F836" s="460"/>
      <c r="G836" s="434" t="s">
        <v>320</v>
      </c>
      <c r="H836" s="434" t="s">
        <v>320</v>
      </c>
      <c r="I836" s="435" t="s">
        <v>320</v>
      </c>
      <c r="J836" s="435" t="s">
        <v>320</v>
      </c>
      <c r="K836" s="435" t="s">
        <v>320</v>
      </c>
      <c r="L836" s="733"/>
      <c r="M836" s="435"/>
      <c r="N836" s="435"/>
      <c r="O836" s="435"/>
      <c r="P836" s="435"/>
      <c r="Q836" s="435"/>
      <c r="R836" s="435"/>
    </row>
    <row r="837" spans="1:18" s="13" customFormat="1" ht="13.4" customHeight="1">
      <c r="A837" s="432">
        <v>31</v>
      </c>
      <c r="B837" s="409" t="s">
        <v>657</v>
      </c>
      <c r="C837" s="349">
        <v>795.5</v>
      </c>
      <c r="D837" s="349">
        <v>777</v>
      </c>
      <c r="E837" s="349">
        <v>875.8</v>
      </c>
      <c r="F837" s="459"/>
      <c r="G837" s="433">
        <v>189.3</v>
      </c>
      <c r="H837" s="433">
        <v>179.4</v>
      </c>
      <c r="I837" s="428">
        <v>181.7</v>
      </c>
      <c r="J837" s="428">
        <v>189.1</v>
      </c>
      <c r="K837" s="428">
        <v>190.8</v>
      </c>
      <c r="L837" s="34"/>
      <c r="M837" s="428"/>
      <c r="N837" s="428"/>
      <c r="O837" s="428"/>
      <c r="P837" s="428"/>
      <c r="Q837" s="428"/>
      <c r="R837" s="428"/>
    </row>
    <row r="838" spans="1:18" s="13" customFormat="1" ht="13.4" customHeight="1">
      <c r="A838" s="432">
        <v>311</v>
      </c>
      <c r="B838" s="409" t="s">
        <v>652</v>
      </c>
      <c r="C838" s="349">
        <v>795.5</v>
      </c>
      <c r="D838" s="349">
        <v>777</v>
      </c>
      <c r="E838" s="349">
        <v>875.8</v>
      </c>
      <c r="F838" s="459"/>
      <c r="G838" s="433">
        <v>404.6</v>
      </c>
      <c r="H838" s="433">
        <v>384</v>
      </c>
      <c r="I838" s="428">
        <v>388.3</v>
      </c>
      <c r="J838" s="428">
        <v>404.2</v>
      </c>
      <c r="K838" s="428">
        <v>407.8</v>
      </c>
      <c r="L838" s="34"/>
      <c r="M838" s="428"/>
      <c r="N838" s="428"/>
      <c r="O838" s="428"/>
      <c r="P838" s="428"/>
      <c r="Q838" s="428"/>
      <c r="R838" s="428"/>
    </row>
    <row r="839" spans="1:18" s="13" customFormat="1" ht="13.4" customHeight="1">
      <c r="A839" s="432"/>
      <c r="B839" s="409" t="s">
        <v>653</v>
      </c>
      <c r="C839" s="349"/>
      <c r="D839" s="349"/>
      <c r="E839" s="349"/>
      <c r="F839" s="459"/>
      <c r="G839" s="433">
        <v>399.6</v>
      </c>
      <c r="H839" s="433">
        <v>379.2</v>
      </c>
      <c r="I839" s="428">
        <v>383.5</v>
      </c>
      <c r="J839" s="428">
        <v>399.2</v>
      </c>
      <c r="K839" s="428">
        <v>402.8</v>
      </c>
      <c r="L839" s="34"/>
      <c r="M839" s="428"/>
      <c r="N839" s="428"/>
      <c r="O839" s="428"/>
      <c r="P839" s="428"/>
      <c r="Q839" s="428"/>
      <c r="R839" s="428"/>
    </row>
    <row r="840" spans="1:18" s="439" customFormat="1" ht="13.4" customHeight="1">
      <c r="A840" s="354"/>
      <c r="B840" s="354"/>
      <c r="C840" s="350"/>
      <c r="D840" s="350"/>
      <c r="E840" s="350"/>
      <c r="F840" s="188"/>
      <c r="G840" s="428"/>
      <c r="H840" s="428"/>
      <c r="I840" s="428"/>
      <c r="J840" s="428"/>
      <c r="K840" s="428"/>
      <c r="L840" s="34"/>
      <c r="M840" s="428"/>
      <c r="N840" s="428"/>
      <c r="O840" s="428"/>
      <c r="P840" s="428"/>
      <c r="Q840" s="428"/>
      <c r="R840" s="428"/>
    </row>
    <row r="841" spans="1:18" ht="13">
      <c r="A841" s="438"/>
      <c r="B841" s="438" t="s">
        <v>535</v>
      </c>
      <c r="C841" s="22"/>
      <c r="D841" s="22"/>
      <c r="E841" s="22"/>
      <c r="F841" s="461"/>
      <c r="G841" s="431">
        <v>14762.6</v>
      </c>
      <c r="H841" s="431">
        <v>14013.4</v>
      </c>
      <c r="I841" s="431">
        <v>14169.7</v>
      </c>
      <c r="J841" s="431">
        <v>14752</v>
      </c>
      <c r="K841" s="431">
        <v>14882.6</v>
      </c>
      <c r="L841" s="491"/>
      <c r="M841" s="431"/>
      <c r="N841" s="431"/>
      <c r="O841" s="431"/>
      <c r="P841" s="431"/>
      <c r="Q841" s="431"/>
      <c r="R841" s="431"/>
    </row>
    <row r="842" spans="1:18">
      <c r="C842" s="22"/>
      <c r="D842" s="22"/>
      <c r="E842" s="22"/>
      <c r="F842" s="22"/>
      <c r="G842" s="22"/>
      <c r="H842" s="22"/>
    </row>
    <row r="843" spans="1:18">
      <c r="C843" s="22"/>
      <c r="D843" s="22"/>
      <c r="E843" s="22"/>
      <c r="F843" s="22"/>
      <c r="G843" s="22"/>
      <c r="H843" s="22"/>
    </row>
    <row r="844" spans="1:18">
      <c r="C844" s="22"/>
      <c r="D844" s="22"/>
      <c r="E844" s="22"/>
      <c r="F844" s="22"/>
      <c r="G844" s="22"/>
      <c r="H844" s="22"/>
    </row>
    <row r="845" spans="1:18">
      <c r="C845" s="22"/>
      <c r="D845" s="22"/>
      <c r="E845" s="22"/>
      <c r="F845" s="22"/>
      <c r="G845" s="22"/>
      <c r="H845" s="22"/>
    </row>
    <row r="846" spans="1:18">
      <c r="C846" s="22"/>
      <c r="D846" s="22"/>
      <c r="E846" s="22"/>
      <c r="F846" s="22"/>
      <c r="G846" s="22"/>
      <c r="H846" s="22"/>
    </row>
    <row r="847" spans="1:18">
      <c r="C847" s="22"/>
      <c r="D847" s="22"/>
      <c r="E847" s="22"/>
      <c r="F847" s="22"/>
      <c r="G847" s="22"/>
      <c r="H847" s="22"/>
    </row>
    <row r="848" spans="1:18">
      <c r="C848" s="22"/>
      <c r="D848" s="22"/>
      <c r="E848" s="22"/>
      <c r="F848" s="22"/>
      <c r="G848" s="22"/>
      <c r="H848" s="22"/>
    </row>
    <row r="849" spans="3:8">
      <c r="C849" s="22"/>
      <c r="D849" s="22"/>
      <c r="E849" s="22"/>
      <c r="F849" s="22"/>
      <c r="G849" s="22"/>
      <c r="H849" s="22"/>
    </row>
    <row r="850" spans="3:8">
      <c r="C850" s="22"/>
      <c r="D850" s="22"/>
      <c r="E850" s="22"/>
      <c r="F850" s="22"/>
      <c r="G850" s="22"/>
      <c r="H850" s="22"/>
    </row>
    <row r="851" spans="3:8">
      <c r="C851" s="22"/>
      <c r="D851" s="22"/>
      <c r="E851" s="22"/>
      <c r="F851" s="22"/>
      <c r="G851" s="22"/>
      <c r="H851" s="22"/>
    </row>
    <row r="852" spans="3:8">
      <c r="C852" s="22"/>
      <c r="D852" s="22"/>
      <c r="E852" s="22"/>
      <c r="F852" s="22"/>
      <c r="G852" s="22"/>
      <c r="H852" s="22"/>
    </row>
    <row r="853" spans="3:8">
      <c r="C853" s="22"/>
      <c r="D853" s="22"/>
      <c r="E853" s="22"/>
      <c r="F853" s="22"/>
      <c r="G853" s="22"/>
      <c r="H853" s="22"/>
    </row>
    <row r="854" spans="3:8">
      <c r="C854" s="22"/>
      <c r="D854" s="22"/>
      <c r="E854" s="22"/>
      <c r="F854" s="22"/>
      <c r="G854" s="22"/>
      <c r="H854" s="22"/>
    </row>
    <row r="855" spans="3:8">
      <c r="C855" s="22"/>
      <c r="D855" s="22"/>
      <c r="E855" s="22"/>
      <c r="F855" s="22"/>
      <c r="G855" s="22"/>
      <c r="H855" s="22"/>
    </row>
    <row r="856" spans="3:8">
      <c r="C856" s="22"/>
      <c r="D856" s="22"/>
      <c r="E856" s="22"/>
      <c r="F856" s="22"/>
      <c r="G856" s="22"/>
      <c r="H856" s="22"/>
    </row>
    <row r="857" spans="3:8">
      <c r="C857" s="22"/>
      <c r="D857" s="22"/>
      <c r="E857" s="22"/>
      <c r="F857" s="22"/>
      <c r="G857" s="22"/>
      <c r="H857" s="22"/>
    </row>
    <row r="858" spans="3:8">
      <c r="C858" s="22"/>
      <c r="D858" s="22"/>
      <c r="E858" s="22"/>
      <c r="F858" s="22"/>
      <c r="G858" s="22"/>
      <c r="H858" s="22"/>
    </row>
    <row r="859" spans="3:8">
      <c r="C859" s="22"/>
      <c r="D859" s="22"/>
      <c r="E859" s="22"/>
      <c r="F859" s="22"/>
      <c r="G859" s="22"/>
      <c r="H859" s="22"/>
    </row>
    <row r="860" spans="3:8">
      <c r="C860" s="22"/>
      <c r="D860" s="22"/>
      <c r="E860" s="22"/>
      <c r="F860" s="22"/>
      <c r="G860" s="22"/>
      <c r="H860" s="22"/>
    </row>
    <row r="861" spans="3:8">
      <c r="C861" s="22"/>
      <c r="D861" s="22"/>
      <c r="E861" s="22"/>
      <c r="F861" s="22"/>
      <c r="G861" s="22"/>
      <c r="H861" s="22"/>
    </row>
    <row r="862" spans="3:8">
      <c r="C862" s="22"/>
      <c r="D862" s="22"/>
      <c r="E862" s="22"/>
      <c r="F862" s="22"/>
      <c r="G862" s="22"/>
      <c r="H862" s="22"/>
    </row>
    <row r="863" spans="3:8">
      <c r="C863" s="22"/>
      <c r="D863" s="22"/>
      <c r="E863" s="22"/>
      <c r="F863" s="22"/>
      <c r="G863" s="22"/>
      <c r="H863" s="22"/>
    </row>
    <row r="864" spans="3:8">
      <c r="C864" s="22"/>
      <c r="D864" s="22"/>
      <c r="E864" s="22"/>
      <c r="F864" s="22"/>
      <c r="G864" s="22"/>
      <c r="H864" s="22"/>
    </row>
    <row r="865" spans="3:8">
      <c r="C865" s="22"/>
      <c r="D865" s="22"/>
      <c r="E865" s="22"/>
      <c r="F865" s="22"/>
      <c r="G865" s="22"/>
      <c r="H865" s="22"/>
    </row>
    <row r="866" spans="3:8">
      <c r="C866" s="22"/>
      <c r="D866" s="22"/>
      <c r="E866" s="22"/>
      <c r="F866" s="22"/>
      <c r="G866" s="22"/>
      <c r="H866" s="22"/>
    </row>
    <row r="867" spans="3:8">
      <c r="C867" s="22"/>
      <c r="D867" s="22"/>
      <c r="E867" s="22"/>
      <c r="F867" s="22"/>
      <c r="G867" s="22"/>
      <c r="H867" s="22"/>
    </row>
    <row r="868" spans="3:8">
      <c r="C868" s="22"/>
      <c r="D868" s="22"/>
      <c r="E868" s="22"/>
      <c r="F868" s="22"/>
      <c r="G868" s="22"/>
      <c r="H868" s="22"/>
    </row>
    <row r="869" spans="3:8">
      <c r="C869" s="22"/>
      <c r="D869" s="22"/>
      <c r="E869" s="22"/>
      <c r="F869" s="22"/>
      <c r="G869" s="22"/>
      <c r="H869" s="22"/>
    </row>
    <row r="870" spans="3:8">
      <c r="C870" s="22"/>
      <c r="D870" s="22"/>
      <c r="E870" s="22"/>
      <c r="F870" s="22"/>
      <c r="G870" s="22"/>
      <c r="H870" s="22"/>
    </row>
    <row r="871" spans="3:8">
      <c r="C871" s="22"/>
      <c r="D871" s="22"/>
      <c r="E871" s="22"/>
      <c r="F871" s="22"/>
      <c r="G871" s="22"/>
      <c r="H871" s="22"/>
    </row>
    <row r="872" spans="3:8">
      <c r="C872" s="22"/>
      <c r="D872" s="22"/>
      <c r="E872" s="22"/>
      <c r="F872" s="22"/>
      <c r="G872" s="22"/>
      <c r="H872" s="22"/>
    </row>
    <row r="873" spans="3:8">
      <c r="C873" s="22"/>
      <c r="D873" s="22"/>
      <c r="E873" s="22"/>
      <c r="F873" s="22"/>
      <c r="G873" s="22"/>
      <c r="H873" s="22"/>
    </row>
    <row r="874" spans="3:8">
      <c r="C874" s="22"/>
      <c r="D874" s="22"/>
      <c r="E874" s="22"/>
      <c r="F874" s="22"/>
      <c r="G874" s="22"/>
      <c r="H874" s="22"/>
    </row>
    <row r="875" spans="3:8">
      <c r="C875" s="22"/>
      <c r="D875" s="22"/>
      <c r="E875" s="22"/>
      <c r="F875" s="22"/>
      <c r="G875" s="22"/>
      <c r="H875" s="22"/>
    </row>
    <row r="876" spans="3:8">
      <c r="C876" s="22"/>
      <c r="D876" s="22"/>
      <c r="E876" s="22"/>
      <c r="F876" s="22"/>
      <c r="G876" s="22"/>
      <c r="H876" s="22"/>
    </row>
    <row r="877" spans="3:8">
      <c r="C877" s="22"/>
      <c r="D877" s="22"/>
      <c r="E877" s="22"/>
      <c r="F877" s="22"/>
      <c r="G877" s="22"/>
      <c r="H877" s="22"/>
    </row>
    <row r="878" spans="3:8">
      <c r="C878" s="22"/>
      <c r="D878" s="22"/>
      <c r="E878" s="22"/>
      <c r="F878" s="22"/>
      <c r="G878" s="22"/>
      <c r="H878" s="22"/>
    </row>
    <row r="879" spans="3:8">
      <c r="C879" s="22"/>
      <c r="D879" s="22"/>
      <c r="E879" s="22"/>
      <c r="F879" s="22"/>
      <c r="G879" s="22"/>
      <c r="H879" s="22"/>
    </row>
    <row r="880" spans="3:8">
      <c r="C880" s="22"/>
      <c r="D880" s="22"/>
      <c r="E880" s="22"/>
      <c r="F880" s="22"/>
      <c r="G880" s="22"/>
      <c r="H880" s="22"/>
    </row>
    <row r="881" spans="3:8">
      <c r="C881" s="22"/>
      <c r="D881" s="22"/>
      <c r="E881" s="22"/>
      <c r="F881" s="22"/>
      <c r="G881" s="22"/>
      <c r="H881" s="22"/>
    </row>
    <row r="882" spans="3:8">
      <c r="C882" s="22"/>
      <c r="D882" s="22"/>
      <c r="E882" s="22"/>
      <c r="F882" s="22"/>
      <c r="G882" s="22"/>
      <c r="H882" s="22"/>
    </row>
    <row r="883" spans="3:8">
      <c r="C883" s="22"/>
      <c r="D883" s="22"/>
      <c r="E883" s="22"/>
      <c r="F883" s="22"/>
      <c r="G883" s="22"/>
      <c r="H883" s="22"/>
    </row>
    <row r="884" spans="3:8">
      <c r="C884" s="22"/>
      <c r="D884" s="22"/>
      <c r="E884" s="22"/>
      <c r="F884" s="22"/>
      <c r="G884" s="22"/>
      <c r="H884" s="22"/>
    </row>
    <row r="885" spans="3:8">
      <c r="C885" s="22"/>
      <c r="D885" s="22"/>
      <c r="E885" s="22"/>
      <c r="F885" s="22"/>
      <c r="G885" s="22"/>
      <c r="H885" s="22"/>
    </row>
    <row r="886" spans="3:8">
      <c r="C886" s="22"/>
      <c r="D886" s="22"/>
      <c r="E886" s="22"/>
      <c r="F886" s="22"/>
      <c r="G886" s="22"/>
      <c r="H886" s="22"/>
    </row>
    <row r="887" spans="3:8">
      <c r="C887" s="22"/>
      <c r="D887" s="22"/>
      <c r="E887" s="22"/>
      <c r="F887" s="22"/>
      <c r="G887" s="22"/>
      <c r="H887" s="22"/>
    </row>
    <row r="888" spans="3:8">
      <c r="C888" s="22"/>
      <c r="D888" s="22"/>
      <c r="E888" s="22"/>
      <c r="F888" s="22"/>
      <c r="G888" s="22"/>
      <c r="H888" s="22"/>
    </row>
    <row r="889" spans="3:8">
      <c r="C889" s="22"/>
      <c r="D889" s="22"/>
      <c r="E889" s="22"/>
      <c r="F889" s="22"/>
      <c r="G889" s="22"/>
      <c r="H889" s="22"/>
    </row>
    <row r="890" spans="3:8">
      <c r="C890" s="22"/>
      <c r="D890" s="22"/>
      <c r="E890" s="22"/>
      <c r="F890" s="22"/>
      <c r="G890" s="22"/>
      <c r="H890" s="22"/>
    </row>
    <row r="891" spans="3:8">
      <c r="C891" s="22"/>
      <c r="D891" s="22"/>
      <c r="E891" s="22"/>
      <c r="F891" s="22"/>
      <c r="G891" s="22"/>
      <c r="H891" s="22"/>
    </row>
    <row r="892" spans="3:8">
      <c r="C892" s="22"/>
      <c r="D892" s="22"/>
      <c r="E892" s="22"/>
      <c r="F892" s="22"/>
      <c r="G892" s="22"/>
      <c r="H892" s="22"/>
    </row>
    <row r="893" spans="3:8">
      <c r="C893" s="22"/>
      <c r="D893" s="22"/>
      <c r="E893" s="22"/>
      <c r="F893" s="22"/>
      <c r="G893" s="22"/>
      <c r="H893" s="22"/>
    </row>
    <row r="894" spans="3:8">
      <c r="C894" s="22"/>
      <c r="D894" s="22"/>
      <c r="E894" s="22"/>
      <c r="F894" s="22"/>
      <c r="G894" s="22"/>
      <c r="H894" s="22"/>
    </row>
    <row r="895" spans="3:8">
      <c r="C895" s="22"/>
      <c r="D895" s="22"/>
      <c r="E895" s="22"/>
      <c r="F895" s="22"/>
      <c r="G895" s="22"/>
      <c r="H895" s="22"/>
    </row>
    <row r="896" spans="3:8">
      <c r="C896" s="22"/>
      <c r="D896" s="22"/>
      <c r="E896" s="22"/>
      <c r="F896" s="22"/>
      <c r="G896" s="22"/>
      <c r="H896" s="22"/>
    </row>
    <row r="897" spans="3:8">
      <c r="C897" s="22"/>
      <c r="D897" s="22"/>
      <c r="E897" s="22"/>
      <c r="F897" s="22"/>
      <c r="G897" s="22"/>
      <c r="H897" s="22"/>
    </row>
    <row r="898" spans="3:8">
      <c r="C898" s="22"/>
      <c r="D898" s="22"/>
      <c r="E898" s="22"/>
      <c r="F898" s="22"/>
      <c r="G898" s="22"/>
      <c r="H898" s="22"/>
    </row>
    <row r="899" spans="3:8">
      <c r="C899" s="22"/>
      <c r="D899" s="22"/>
      <c r="E899" s="22"/>
      <c r="F899" s="22"/>
      <c r="G899" s="22"/>
      <c r="H899" s="22"/>
    </row>
    <row r="900" spans="3:8">
      <c r="C900" s="22"/>
      <c r="D900" s="22"/>
      <c r="E900" s="22"/>
      <c r="F900" s="22"/>
      <c r="G900" s="22"/>
      <c r="H900" s="22"/>
    </row>
    <row r="901" spans="3:8">
      <c r="C901" s="22"/>
      <c r="D901" s="22"/>
      <c r="E901" s="22"/>
      <c r="F901" s="22"/>
      <c r="G901" s="22"/>
      <c r="H901" s="22"/>
    </row>
    <row r="902" spans="3:8">
      <c r="C902" s="22"/>
      <c r="D902" s="22"/>
      <c r="E902" s="22"/>
      <c r="F902" s="22"/>
      <c r="G902" s="22"/>
      <c r="H902" s="22"/>
    </row>
    <row r="903" spans="3:8">
      <c r="C903" s="22"/>
      <c r="D903" s="22"/>
      <c r="E903" s="22"/>
      <c r="F903" s="22"/>
      <c r="G903" s="22"/>
      <c r="H903" s="22"/>
    </row>
    <row r="904" spans="3:8">
      <c r="C904" s="22"/>
      <c r="D904" s="22"/>
      <c r="E904" s="22"/>
      <c r="F904" s="22"/>
      <c r="G904" s="22"/>
      <c r="H904" s="22"/>
    </row>
    <row r="905" spans="3:8">
      <c r="C905" s="22"/>
      <c r="D905" s="22"/>
      <c r="E905" s="22"/>
      <c r="F905" s="22"/>
      <c r="G905" s="22"/>
      <c r="H905" s="22"/>
    </row>
    <row r="906" spans="3:8">
      <c r="C906" s="22"/>
      <c r="D906" s="22"/>
      <c r="E906" s="22"/>
      <c r="F906" s="22"/>
      <c r="G906" s="22"/>
      <c r="H906" s="22"/>
    </row>
    <row r="907" spans="3:8">
      <c r="C907" s="22"/>
      <c r="D907" s="22"/>
      <c r="E907" s="22"/>
      <c r="F907" s="22"/>
      <c r="G907" s="22"/>
      <c r="H907" s="22"/>
    </row>
    <row r="908" spans="3:8">
      <c r="C908" s="22"/>
      <c r="D908" s="22"/>
      <c r="E908" s="22"/>
      <c r="F908" s="22"/>
      <c r="G908" s="22"/>
      <c r="H908" s="22"/>
    </row>
  </sheetData>
  <pageMargins left="0.78749999999999998" right="0.78749999999999998" top="1.05277777777778" bottom="1.05277777777778" header="0.78749999999999998" footer="0.78749999999999998"/>
  <pageSetup paperSize="9" orientation="portrait" useFirstPageNumber="1" r:id="rId1"/>
  <headerFooter>
    <oddHeader>&amp;C&amp;"Times New Roman,Regular"&amp;12&amp;A</oddHeader>
    <oddFooter>&amp;C&amp;"Times New Roman,Regular"&amp;12Page &amp;P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145"/>
  <sheetViews>
    <sheetView zoomScale="76" zoomScaleNormal="70" workbookViewId="0">
      <pane xSplit="2" ySplit="3" topLeftCell="AE58" activePane="bottomRight" state="frozen"/>
      <selection pane="topRight" activeCell="C1" sqref="C1"/>
      <selection pane="bottomLeft" activeCell="A4" sqref="A4"/>
      <selection pane="bottomRight" sqref="A1:XFD1048576"/>
    </sheetView>
  </sheetViews>
  <sheetFormatPr defaultColWidth="8.90625" defaultRowHeight="12.5"/>
  <cols>
    <col min="1" max="1" width="3.90625" style="22" customWidth="1"/>
    <col min="2" max="2" width="45.08984375" style="23" customWidth="1"/>
    <col min="3" max="4" width="10.08984375" style="8" customWidth="1"/>
    <col min="5" max="11" width="10.90625" style="8" customWidth="1"/>
    <col min="12" max="12" width="10.08984375" style="8" customWidth="1"/>
    <col min="13" max="23" width="8.08984375" style="31" customWidth="1"/>
    <col min="24" max="25" width="7.90625" style="31" customWidth="1"/>
    <col min="26" max="26" width="12" style="54" customWidth="1"/>
    <col min="27" max="27" width="12.08984375" style="54" customWidth="1"/>
    <col min="28" max="28" width="12" style="54" customWidth="1"/>
    <col min="29" max="29" width="11.90625" style="55" customWidth="1"/>
    <col min="30" max="31" width="12.453125" style="18" bestFit="1" customWidth="1"/>
    <col min="32" max="34" width="13.08984375" style="18" customWidth="1"/>
    <col min="35" max="41" width="14" style="8" customWidth="1"/>
    <col min="42" max="42" width="14.08984375" style="8" customWidth="1"/>
    <col min="43" max="16384" width="8.90625" style="8"/>
  </cols>
  <sheetData>
    <row r="1" spans="1:51" ht="15.5">
      <c r="A1" s="34"/>
      <c r="B1" s="184" t="s">
        <v>658</v>
      </c>
      <c r="C1" s="185">
        <f>D1-1</f>
        <v>1989</v>
      </c>
      <c r="D1" s="185">
        <f>E1-1</f>
        <v>1990</v>
      </c>
      <c r="E1" s="185">
        <f>F1-1</f>
        <v>1991</v>
      </c>
      <c r="F1" s="185">
        <f t="shared" ref="F1:K1" si="0">G1-1</f>
        <v>1992</v>
      </c>
      <c r="G1" s="185">
        <f t="shared" si="0"/>
        <v>1993</v>
      </c>
      <c r="H1" s="185">
        <f t="shared" si="0"/>
        <v>1994</v>
      </c>
      <c r="I1" s="185">
        <f t="shared" si="0"/>
        <v>1995</v>
      </c>
      <c r="J1" s="185">
        <f t="shared" si="0"/>
        <v>1996</v>
      </c>
      <c r="K1" s="185">
        <f t="shared" si="0"/>
        <v>1997</v>
      </c>
      <c r="L1" s="185">
        <f>M1-1</f>
        <v>1998</v>
      </c>
      <c r="M1" s="185">
        <v>1999</v>
      </c>
      <c r="N1" s="185">
        <v>2000</v>
      </c>
      <c r="O1" s="185">
        <v>2001</v>
      </c>
      <c r="P1" s="185">
        <v>2002</v>
      </c>
      <c r="Q1" s="185">
        <v>2003</v>
      </c>
      <c r="R1" s="185">
        <v>2004</v>
      </c>
      <c r="S1" s="185">
        <v>2005</v>
      </c>
      <c r="T1" s="185">
        <v>2006</v>
      </c>
      <c r="U1" s="185">
        <v>2007</v>
      </c>
      <c r="V1" s="185">
        <v>2008</v>
      </c>
      <c r="W1" s="185">
        <v>2009</v>
      </c>
      <c r="X1" s="185">
        <v>2010</v>
      </c>
      <c r="Y1" s="185">
        <v>2011</v>
      </c>
      <c r="Z1" s="35">
        <v>2012</v>
      </c>
      <c r="AA1" s="35">
        <v>2013</v>
      </c>
      <c r="AB1" s="35">
        <v>2014</v>
      </c>
      <c r="AC1" s="70">
        <v>2015</v>
      </c>
      <c r="AD1" s="70">
        <v>2016</v>
      </c>
      <c r="AE1" s="70">
        <v>2017</v>
      </c>
      <c r="AF1" s="70">
        <v>2018</v>
      </c>
      <c r="AG1" s="70">
        <v>2019</v>
      </c>
      <c r="AH1" s="70">
        <v>2020</v>
      </c>
      <c r="AI1" s="70">
        <f>'Exp (Tb13B)'!L1</f>
        <v>2021</v>
      </c>
      <c r="AJ1" s="70">
        <f>'Exp (Tb13B)'!M1</f>
        <v>2022</v>
      </c>
      <c r="AK1" s="69">
        <f>'Exp (Tb13B)'!N1</f>
        <v>2023</v>
      </c>
      <c r="AL1" s="69">
        <f>'Exp (Tb13B)'!O1</f>
        <v>2024</v>
      </c>
      <c r="AM1" s="69">
        <f>'Exp (Tb13B)'!P1</f>
        <v>2025</v>
      </c>
      <c r="AN1" s="69">
        <f>'Exp (Tb13B)'!Q1</f>
        <v>2026</v>
      </c>
      <c r="AO1" s="69">
        <f>'Exp (Tb13B)'!R1</f>
        <v>2027</v>
      </c>
      <c r="AP1" s="69">
        <f>'Exp (Tb13B)'!S1</f>
        <v>2028</v>
      </c>
    </row>
    <row r="2" spans="1:51" ht="15.75" customHeight="1">
      <c r="A2" s="34"/>
      <c r="B2" s="184" t="s">
        <v>468</v>
      </c>
      <c r="C2" s="139" t="s">
        <v>469</v>
      </c>
      <c r="D2" s="139" t="s">
        <v>469</v>
      </c>
      <c r="E2" s="139" t="s">
        <v>469</v>
      </c>
      <c r="F2" s="139" t="s">
        <v>469</v>
      </c>
      <c r="G2" s="139" t="s">
        <v>469</v>
      </c>
      <c r="H2" s="139" t="s">
        <v>469</v>
      </c>
      <c r="I2" s="139" t="s">
        <v>469</v>
      </c>
      <c r="J2" s="139" t="s">
        <v>469</v>
      </c>
      <c r="K2" s="139" t="s">
        <v>469</v>
      </c>
      <c r="L2" s="139" t="s">
        <v>469</v>
      </c>
      <c r="M2" s="139" t="s">
        <v>469</v>
      </c>
      <c r="N2" s="139" t="s">
        <v>469</v>
      </c>
      <c r="O2" s="139" t="s">
        <v>469</v>
      </c>
      <c r="P2" s="139" t="s">
        <v>469</v>
      </c>
      <c r="Q2" s="139" t="s">
        <v>469</v>
      </c>
      <c r="R2" s="139" t="s">
        <v>469</v>
      </c>
      <c r="S2" s="139" t="s">
        <v>469</v>
      </c>
      <c r="T2" s="139" t="s">
        <v>469</v>
      </c>
      <c r="U2" s="139" t="s">
        <v>469</v>
      </c>
      <c r="V2" s="139" t="s">
        <v>469</v>
      </c>
      <c r="W2" s="139" t="s">
        <v>469</v>
      </c>
      <c r="X2" s="139" t="s">
        <v>469</v>
      </c>
      <c r="Y2" s="139" t="s">
        <v>469</v>
      </c>
      <c r="Z2" s="37" t="s">
        <v>249</v>
      </c>
      <c r="AA2" s="37" t="s">
        <v>249</v>
      </c>
      <c r="AB2" s="37" t="s">
        <v>249</v>
      </c>
      <c r="AC2" s="71" t="s">
        <v>249</v>
      </c>
      <c r="AD2" s="71" t="s">
        <v>249</v>
      </c>
      <c r="AE2" s="71" t="str">
        <f>'Exp (Tb13B)'!H2</f>
        <v>ACTUAL</v>
      </c>
      <c r="AF2" s="71" t="str">
        <f>'Exp (Tb13B)'!I2</f>
        <v>ACTUAL</v>
      </c>
      <c r="AG2" s="71" t="str">
        <f>'Exp (Tb13B)'!J2</f>
        <v>ACTUAL</v>
      </c>
      <c r="AH2" s="71" t="str">
        <f>'Exp (Tb13B)'!K2</f>
        <v>ACTUAL</v>
      </c>
      <c r="AI2" s="71" t="str">
        <f>'Exp (Tb13B)'!L2</f>
        <v>ACTUAL</v>
      </c>
      <c r="AJ2" s="71" t="str">
        <f>'Exp (Tb13B)'!M2</f>
        <v>ACTUAL</v>
      </c>
      <c r="AK2" s="211" t="str">
        <f>'Exp (Tb13B)'!N2</f>
        <v>ESTIMATES</v>
      </c>
      <c r="AL2" s="211" t="str">
        <f>'Exp (Tb13B)'!O2</f>
        <v>ESTIMATES</v>
      </c>
      <c r="AM2" s="211" t="str">
        <f>'Exp (Tb13B)'!P2</f>
        <v>PROJECTION</v>
      </c>
      <c r="AN2" s="211" t="str">
        <f>'Exp (Tb13B)'!Q2</f>
        <v>PROJECTION</v>
      </c>
      <c r="AO2" s="211" t="str">
        <f>'Exp (Tb13B)'!R2</f>
        <v>PROJECTION</v>
      </c>
      <c r="AP2" s="211" t="str">
        <f>'Exp (Tb13B)'!S2</f>
        <v>PROJECTION</v>
      </c>
    </row>
    <row r="3" spans="1:51" ht="27.75" customHeight="1">
      <c r="A3" s="34"/>
      <c r="B3" s="140" t="s">
        <v>470</v>
      </c>
      <c r="C3" s="139"/>
      <c r="D3" s="139" t="s">
        <v>471</v>
      </c>
      <c r="E3" s="139" t="s">
        <v>471</v>
      </c>
      <c r="F3" s="139" t="s">
        <v>471</v>
      </c>
      <c r="G3" s="139" t="s">
        <v>471</v>
      </c>
      <c r="H3" s="139" t="s">
        <v>472</v>
      </c>
      <c r="I3" s="139" t="s">
        <v>473</v>
      </c>
      <c r="J3" s="139" t="s">
        <v>473</v>
      </c>
      <c r="K3" s="139" t="s">
        <v>473</v>
      </c>
      <c r="L3" s="139"/>
      <c r="M3" s="139"/>
      <c r="N3" s="139"/>
      <c r="O3" s="139"/>
      <c r="P3" s="139"/>
      <c r="Q3" s="139"/>
      <c r="R3" s="139"/>
      <c r="S3" s="257"/>
      <c r="T3" s="257"/>
      <c r="U3" s="257"/>
      <c r="V3" s="257"/>
      <c r="W3" s="257"/>
      <c r="X3" s="257" t="s">
        <v>659</v>
      </c>
      <c r="Y3" s="257" t="s">
        <v>660</v>
      </c>
      <c r="Z3" s="257" t="s">
        <v>474</v>
      </c>
      <c r="AA3" s="37" t="s">
        <v>475</v>
      </c>
      <c r="AB3" s="257" t="s">
        <v>661</v>
      </c>
      <c r="AC3" s="257" t="s">
        <v>662</v>
      </c>
      <c r="AD3" s="44" t="s">
        <v>188</v>
      </c>
      <c r="AE3" s="44" t="s">
        <v>178</v>
      </c>
      <c r="AF3" s="71" t="str">
        <f>'Exp (Tb13B)'!I3</f>
        <v>2020 Budget</v>
      </c>
      <c r="AG3" s="71" t="str">
        <f>'Exp (Tb13B)'!J3</f>
        <v>2019 FBO</v>
      </c>
      <c r="AH3" s="71" t="str">
        <f>'Exp (Tb13B)'!K3</f>
        <v>2020 FBO</v>
      </c>
      <c r="AI3" s="71" t="str">
        <f>'Exp (Tb13B)'!L3</f>
        <v>2021 FBO</v>
      </c>
      <c r="AJ3" s="71" t="str">
        <f>'Exp (Tb13B)'!M3</f>
        <v>2022 FBO</v>
      </c>
      <c r="AK3" s="211" t="str">
        <f>'Exp (Tb13B)'!N3</f>
        <v>2024 Budget</v>
      </c>
      <c r="AL3" s="211" t="str">
        <f>'Exp (Tb13B)'!O3</f>
        <v>2024 Budget</v>
      </c>
      <c r="AM3" s="211" t="str">
        <f>'Exp (Tb13B)'!P3</f>
        <v>2024 Budget</v>
      </c>
      <c r="AN3" s="211" t="str">
        <f>'Exp (Tb13B)'!Q3</f>
        <v>2024 Budget</v>
      </c>
      <c r="AO3" s="211" t="str">
        <f>'Exp (Tb13B)'!R3</f>
        <v>2024 Budget</v>
      </c>
      <c r="AP3" s="211" t="str">
        <f>'Exp (Tb13B)'!S3</f>
        <v>2024 Budget</v>
      </c>
    </row>
    <row r="4" spans="1:51">
      <c r="A4" s="34"/>
      <c r="B4" s="186"/>
      <c r="C4" s="173"/>
      <c r="D4" s="173"/>
      <c r="E4" s="173"/>
      <c r="F4" s="173"/>
      <c r="G4" s="173"/>
      <c r="H4" s="173"/>
      <c r="I4" s="173"/>
      <c r="J4" s="173"/>
      <c r="K4" s="173"/>
      <c r="L4" s="173"/>
      <c r="M4" s="187"/>
      <c r="N4" s="187"/>
      <c r="O4" s="187"/>
      <c r="P4" s="187"/>
      <c r="Q4" s="187"/>
      <c r="R4" s="187"/>
      <c r="S4" s="187"/>
      <c r="T4" s="187"/>
      <c r="U4" s="187"/>
      <c r="V4" s="187"/>
      <c r="W4" s="187"/>
      <c r="X4" s="187"/>
      <c r="Y4" s="187"/>
      <c r="Z4" s="188"/>
      <c r="AA4" s="188"/>
      <c r="AB4" s="188"/>
      <c r="AC4" s="189"/>
      <c r="AD4" s="527"/>
      <c r="AE4" s="527"/>
      <c r="AF4" s="527"/>
      <c r="AG4" s="527"/>
      <c r="AH4" s="527"/>
      <c r="AI4" s="527"/>
      <c r="AJ4" s="527"/>
      <c r="AK4" s="212"/>
      <c r="AL4" s="649"/>
      <c r="AM4" s="649"/>
      <c r="AN4" s="649"/>
      <c r="AO4" s="649"/>
      <c r="AP4" s="649"/>
    </row>
    <row r="5" spans="1:51" s="7" customFormat="1" ht="13">
      <c r="A5" s="280">
        <v>2</v>
      </c>
      <c r="B5" s="190" t="s">
        <v>623</v>
      </c>
      <c r="C5" s="62"/>
      <c r="D5" s="62"/>
      <c r="E5" s="62"/>
      <c r="F5" s="62"/>
      <c r="G5" s="62"/>
      <c r="H5" s="62"/>
      <c r="I5" s="62"/>
      <c r="J5" s="62"/>
      <c r="K5" s="62"/>
      <c r="L5" s="62"/>
      <c r="M5" s="191"/>
      <c r="N5" s="191"/>
      <c r="O5" s="191"/>
      <c r="P5" s="191"/>
      <c r="Q5" s="191"/>
      <c r="R5" s="191"/>
      <c r="S5" s="191"/>
      <c r="T5" s="191"/>
      <c r="U5" s="191"/>
      <c r="V5" s="191"/>
      <c r="W5" s="191"/>
      <c r="X5" s="191"/>
      <c r="Y5" s="191"/>
      <c r="Z5" s="86">
        <f>'Exp (Tb13B)'!C90</f>
        <v>0</v>
      </c>
      <c r="AA5" s="86">
        <f>'Exp (Tb13B)'!D90</f>
        <v>0</v>
      </c>
      <c r="AB5" s="86">
        <f>'Exp (Tb13B)'!E90</f>
        <v>0</v>
      </c>
      <c r="AC5" s="86">
        <f>'Exp (Tb13B)'!F90</f>
        <v>636</v>
      </c>
      <c r="AD5" s="86">
        <f>'Exp (Tb13B)'!G90</f>
        <v>517</v>
      </c>
      <c r="AE5" s="86">
        <f>'Exp (Tb13B)'!H90</f>
        <v>489.3</v>
      </c>
      <c r="AF5" s="86">
        <f>'Exp (Tb13B)'!I90</f>
        <v>684</v>
      </c>
      <c r="AG5" s="86">
        <f>'Exp (Tb13B)'!J90</f>
        <v>1188.5999999999999</v>
      </c>
      <c r="AH5" s="86">
        <f>'Exp (Tb13B)'!K90</f>
        <v>1465</v>
      </c>
      <c r="AI5" s="86">
        <f>'Exp (Tb13B)'!L90</f>
        <v>1379.4</v>
      </c>
      <c r="AJ5" s="86">
        <f>'Exp (Tb13B)'!M90</f>
        <v>1336.9</v>
      </c>
      <c r="AK5" s="85">
        <f>'Exp (Tb13B)'!N90</f>
        <v>1067.7</v>
      </c>
      <c r="AL5" s="85">
        <f>'Exp (Tb13B)'!O90</f>
        <v>1121.0999999999999</v>
      </c>
      <c r="AM5" s="85">
        <f>'Exp (Tb13B)'!P90</f>
        <v>1177.0999999999999</v>
      </c>
      <c r="AN5" s="85">
        <f>'Exp (Tb13B)'!Q90</f>
        <v>1328.3</v>
      </c>
      <c r="AO5" s="85">
        <f>'Exp (Tb13B)'!R90</f>
        <v>1394.8</v>
      </c>
      <c r="AP5" s="85">
        <f>'Exp (Tb13B)'!S90</f>
        <v>1464.5</v>
      </c>
      <c r="AQ5" s="6"/>
      <c r="AR5" s="6"/>
      <c r="AS5" s="6"/>
      <c r="AT5" s="6"/>
      <c r="AU5" s="6"/>
      <c r="AV5" s="6"/>
      <c r="AW5" s="6"/>
      <c r="AX5" s="6"/>
      <c r="AY5" s="6"/>
    </row>
    <row r="6" spans="1:51" s="27" customFormat="1" ht="13">
      <c r="A6" s="207"/>
      <c r="B6" s="195" t="s">
        <v>623</v>
      </c>
      <c r="C6" s="328">
        <v>1049.0999999999999</v>
      </c>
      <c r="D6" s="166">
        <v>1089.0999999999999</v>
      </c>
      <c r="E6" s="166">
        <v>1187.8</v>
      </c>
      <c r="F6" s="166">
        <v>1358.3</v>
      </c>
      <c r="G6" s="166">
        <v>1605.1</v>
      </c>
      <c r="H6" s="166">
        <v>1605.5</v>
      </c>
      <c r="I6" s="166">
        <v>1755</v>
      </c>
      <c r="J6" s="166">
        <v>1860.8</v>
      </c>
      <c r="K6" s="166">
        <v>2192.1999999999998</v>
      </c>
      <c r="L6" s="166">
        <v>2475.1999999999998</v>
      </c>
      <c r="M6" s="166">
        <v>2801.3</v>
      </c>
      <c r="N6" s="166">
        <v>3206.2</v>
      </c>
      <c r="O6" s="166">
        <v>3544.2</v>
      </c>
      <c r="P6" s="166">
        <v>3774.4</v>
      </c>
      <c r="Q6" s="166">
        <v>3774.4</v>
      </c>
      <c r="R6" s="166">
        <v>4147.8</v>
      </c>
      <c r="S6" s="166">
        <v>5319.1</v>
      </c>
      <c r="T6" s="166">
        <v>5775.8</v>
      </c>
      <c r="U6" s="166">
        <v>6552.4</v>
      </c>
      <c r="V6" s="166">
        <v>7551.8</v>
      </c>
      <c r="W6" s="166">
        <v>6687.2</v>
      </c>
      <c r="X6" s="166">
        <v>8092.6</v>
      </c>
      <c r="Y6" s="166">
        <v>8588.7999999999993</v>
      </c>
      <c r="Z6" s="196">
        <v>10943.9</v>
      </c>
      <c r="AA6" s="196">
        <v>12505.1</v>
      </c>
      <c r="AB6" s="196">
        <v>14489.8</v>
      </c>
      <c r="AC6" s="196">
        <v>13496.1</v>
      </c>
      <c r="AD6" s="543"/>
      <c r="AE6" s="543"/>
      <c r="AF6" s="543"/>
      <c r="AG6" s="543"/>
      <c r="AH6" s="543"/>
      <c r="AI6" s="543"/>
      <c r="AJ6" s="543"/>
      <c r="AK6" s="219"/>
      <c r="AL6" s="219"/>
      <c r="AM6" s="219"/>
      <c r="AN6" s="219"/>
      <c r="AO6" s="219"/>
      <c r="AP6" s="219"/>
      <c r="AQ6" s="26"/>
      <c r="AR6" s="26"/>
      <c r="AS6" s="26"/>
      <c r="AT6" s="26"/>
      <c r="AU6" s="26"/>
      <c r="AV6" s="26"/>
      <c r="AW6" s="26"/>
      <c r="AX6" s="26"/>
      <c r="AY6" s="26"/>
    </row>
    <row r="7" spans="1:51" s="6" customFormat="1" ht="13">
      <c r="A7" s="104"/>
      <c r="B7" s="192"/>
      <c r="C7" s="506"/>
      <c r="D7" s="506"/>
      <c r="E7" s="506"/>
      <c r="F7" s="506"/>
      <c r="G7" s="506"/>
      <c r="H7" s="506"/>
      <c r="I7" s="506"/>
      <c r="J7" s="506"/>
      <c r="K7" s="506"/>
      <c r="L7" s="507"/>
      <c r="M7" s="507"/>
      <c r="N7" s="506"/>
      <c r="O7" s="506"/>
      <c r="P7" s="507"/>
      <c r="Q7" s="506"/>
      <c r="R7" s="506"/>
      <c r="S7" s="507"/>
      <c r="T7" s="506"/>
      <c r="U7" s="506"/>
      <c r="V7" s="506"/>
      <c r="W7" s="506"/>
      <c r="X7" s="506"/>
      <c r="Y7" s="506"/>
      <c r="Z7" s="506"/>
      <c r="AA7" s="506"/>
      <c r="AB7" s="506"/>
      <c r="AC7" s="506"/>
      <c r="AD7" s="544"/>
      <c r="AE7" s="544"/>
      <c r="AF7" s="544"/>
      <c r="AG7" s="544"/>
      <c r="AH7" s="544"/>
      <c r="AI7" s="544"/>
      <c r="AJ7" s="544"/>
      <c r="AK7" s="213"/>
      <c r="AL7" s="213"/>
      <c r="AM7" s="213"/>
      <c r="AN7" s="213"/>
      <c r="AO7" s="213"/>
      <c r="AP7" s="213"/>
    </row>
    <row r="8" spans="1:51" s="7" customFormat="1" ht="13">
      <c r="A8" s="280"/>
      <c r="B8" s="190" t="s">
        <v>663</v>
      </c>
      <c r="C8" s="194"/>
      <c r="D8" s="194"/>
      <c r="E8" s="194"/>
      <c r="F8" s="194"/>
      <c r="G8" s="194"/>
      <c r="H8" s="194"/>
      <c r="I8" s="194"/>
      <c r="J8" s="194"/>
      <c r="K8" s="194"/>
      <c r="L8" s="194"/>
      <c r="M8" s="194"/>
      <c r="N8" s="194"/>
      <c r="O8" s="194"/>
      <c r="P8" s="194"/>
      <c r="Q8" s="194"/>
      <c r="R8" s="194"/>
      <c r="S8" s="194"/>
      <c r="T8" s="194"/>
      <c r="U8" s="194"/>
      <c r="V8" s="194"/>
      <c r="W8" s="194"/>
      <c r="X8" s="194"/>
      <c r="Y8" s="194"/>
      <c r="Z8" s="87">
        <f>'Exp (Tb13B)'!C5</f>
        <v>6643.9</v>
      </c>
      <c r="AA8" s="87">
        <f>'Exp (Tb13B)'!D5</f>
        <v>8778.2000000000007</v>
      </c>
      <c r="AB8" s="87">
        <f>'Exp (Tb13B)'!E5</f>
        <v>9947.9</v>
      </c>
      <c r="AC8" s="87">
        <f>'Exp (Tb13B)'!F5</f>
        <v>6337.6</v>
      </c>
      <c r="AD8" s="87">
        <f>'Exp (Tb13B)'!G5</f>
        <v>5390.3</v>
      </c>
      <c r="AE8" s="87">
        <f>'Exp (Tb13B)'!H5</f>
        <v>5728.3</v>
      </c>
      <c r="AF8" s="87">
        <f>'Exp (Tb13B)'!I5</f>
        <v>6746.2</v>
      </c>
      <c r="AG8" s="87">
        <f>'Exp (Tb13B)'!J5</f>
        <v>8120.4</v>
      </c>
      <c r="AH8" s="87">
        <f>'Exp (Tb13B)'!K5</f>
        <v>7855.1</v>
      </c>
      <c r="AI8" s="87">
        <f>'Exp (Tb13B)'!L5</f>
        <v>7860.3</v>
      </c>
      <c r="AJ8" s="87">
        <f>'Exp (Tb13B)'!N5</f>
        <v>10313.4</v>
      </c>
      <c r="AK8" s="84">
        <f>'Exp (Tb13B)'!O5</f>
        <v>11326.8</v>
      </c>
      <c r="AL8" s="84">
        <f>'Exp (Tb13B)'!P5</f>
        <v>11568.5</v>
      </c>
      <c r="AM8" s="84">
        <f>'Exp (Tb13B)'!Q5</f>
        <v>11988.4</v>
      </c>
      <c r="AN8" s="84">
        <f>'Exp (Tb13B)'!R5</f>
        <v>12575.3</v>
      </c>
      <c r="AO8" s="84">
        <f>'Exp (Tb13B)'!S5</f>
        <v>13261.8</v>
      </c>
      <c r="AP8" s="84">
        <f>'Exp (Tb13B)'!T5</f>
        <v>0</v>
      </c>
      <c r="AQ8" s="6"/>
      <c r="AR8" s="6"/>
      <c r="AS8" s="6"/>
      <c r="AT8" s="6"/>
      <c r="AU8" s="6"/>
      <c r="AV8" s="6"/>
      <c r="AW8" s="6"/>
      <c r="AX8" s="6"/>
      <c r="AY8" s="6"/>
    </row>
    <row r="9" spans="1:51" s="19" customFormat="1" ht="13">
      <c r="A9" s="207"/>
      <c r="B9" s="195" t="s">
        <v>663</v>
      </c>
      <c r="C9" s="166">
        <v>458.6</v>
      </c>
      <c r="D9" s="166">
        <v>467.7</v>
      </c>
      <c r="E9" s="166">
        <v>524.6</v>
      </c>
      <c r="F9" s="166">
        <v>603.5</v>
      </c>
      <c r="G9" s="166">
        <v>606.4</v>
      </c>
      <c r="H9" s="166">
        <v>676.9</v>
      </c>
      <c r="I9" s="166">
        <v>781.6</v>
      </c>
      <c r="J9" s="166">
        <v>720.1</v>
      </c>
      <c r="K9" s="166">
        <v>820.1</v>
      </c>
      <c r="L9" s="166">
        <v>861.5</v>
      </c>
      <c r="M9" s="166">
        <v>969.5</v>
      </c>
      <c r="N9" s="166">
        <v>1218.0999999999999</v>
      </c>
      <c r="O9" s="166">
        <v>1242.3</v>
      </c>
      <c r="P9" s="166">
        <v>1357.1</v>
      </c>
      <c r="Q9" s="166">
        <v>1192.4000000000001</v>
      </c>
      <c r="R9" s="166">
        <v>1555.1</v>
      </c>
      <c r="S9" s="166">
        <v>1833.1</v>
      </c>
      <c r="T9" s="166">
        <v>1665.9</v>
      </c>
      <c r="U9" s="166">
        <v>2098.4</v>
      </c>
      <c r="V9" s="166">
        <v>2276.1</v>
      </c>
      <c r="W9" s="166">
        <v>2403.4</v>
      </c>
      <c r="X9" s="166">
        <v>2474.3000000000002</v>
      </c>
      <c r="Y9" s="166">
        <v>3338.9</v>
      </c>
      <c r="Z9" s="196">
        <v>3917.2</v>
      </c>
      <c r="AA9" s="196">
        <v>4990.8</v>
      </c>
      <c r="AB9" s="508">
        <v>7264.7</v>
      </c>
      <c r="AC9" s="508">
        <f>AC12+AC14+AC21+AC25+AC26+AC28</f>
        <v>6337.4</v>
      </c>
      <c r="AD9" s="545"/>
      <c r="AE9" s="545"/>
      <c r="AF9" s="545"/>
      <c r="AG9" s="545"/>
      <c r="AH9" s="545"/>
      <c r="AI9" s="545"/>
      <c r="AJ9" s="545"/>
      <c r="AK9" s="214"/>
      <c r="AL9" s="214"/>
      <c r="AM9" s="214"/>
      <c r="AN9" s="214"/>
      <c r="AO9" s="214"/>
      <c r="AP9" s="214"/>
      <c r="AQ9" s="26"/>
      <c r="AR9" s="26"/>
      <c r="AS9" s="26"/>
      <c r="AT9" s="26"/>
      <c r="AU9" s="26"/>
      <c r="AV9" s="26"/>
      <c r="AW9" s="26"/>
      <c r="AX9" s="26"/>
      <c r="AY9" s="26"/>
    </row>
    <row r="10" spans="1:51" s="6" customFormat="1" ht="13">
      <c r="A10" s="104"/>
      <c r="B10" s="192"/>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7"/>
      <c r="AC10" s="197"/>
      <c r="AD10" s="544"/>
      <c r="AE10" s="544"/>
      <c r="AF10" s="544"/>
      <c r="AG10" s="544"/>
      <c r="AH10" s="544"/>
      <c r="AI10" s="544"/>
      <c r="AJ10" s="544"/>
      <c r="AK10" s="213"/>
      <c r="AL10" s="213"/>
      <c r="AM10" s="213"/>
      <c r="AN10" s="213"/>
      <c r="AO10" s="213"/>
      <c r="AP10" s="213"/>
    </row>
    <row r="11" spans="1:51">
      <c r="A11" s="104">
        <v>21</v>
      </c>
      <c r="B11" s="186" t="s">
        <v>536</v>
      </c>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89">
        <f>'Exp (Tb13B)'!C6</f>
        <v>1396.8</v>
      </c>
      <c r="AA11" s="89">
        <f>'Exp (Tb13B)'!D6</f>
        <v>1448</v>
      </c>
      <c r="AB11" s="89">
        <f>'Exp (Tb13B)'!E6</f>
        <v>2025.5</v>
      </c>
      <c r="AC11" s="89">
        <f>'Exp (Tb13B)'!F6</f>
        <v>2133.8000000000002</v>
      </c>
      <c r="AD11" s="89">
        <f>'Exp (Tb13B)'!G6</f>
        <v>2394.5</v>
      </c>
      <c r="AE11" s="89">
        <f>'Exp (Tb13B)'!H6</f>
        <v>2286.1999999999998</v>
      </c>
      <c r="AF11" s="89">
        <f>'Exp (Tb13B)'!I6</f>
        <v>2817</v>
      </c>
      <c r="AG11" s="89">
        <f>'Exp (Tb13B)'!J6</f>
        <v>2632.8</v>
      </c>
      <c r="AH11" s="89">
        <f>'Exp (Tb13B)'!K6</f>
        <v>2671.5</v>
      </c>
      <c r="AI11" s="89">
        <f>'Exp (Tb13B)'!L6</f>
        <v>2987</v>
      </c>
      <c r="AJ11" s="89">
        <f>'Exp (Tb13B)'!M6</f>
        <v>3133.9</v>
      </c>
      <c r="AK11" s="88">
        <f>'Exp (Tb13B)'!N6</f>
        <v>2838.1</v>
      </c>
      <c r="AL11" s="88">
        <f>'Exp (Tb13B)'!O6</f>
        <v>2749.2</v>
      </c>
      <c r="AM11" s="88">
        <f>'Exp (Tb13B)'!P6</f>
        <v>2872.9</v>
      </c>
      <c r="AN11" s="88">
        <f>'Exp (Tb13B)'!Q6</f>
        <v>2983.5</v>
      </c>
      <c r="AO11" s="88">
        <f>'Exp (Tb13B)'!R6</f>
        <v>3115.1</v>
      </c>
      <c r="AP11" s="88">
        <f>'Exp (Tb13B)'!S6</f>
        <v>3334.2</v>
      </c>
    </row>
    <row r="12" spans="1:51" s="10" customFormat="1">
      <c r="A12" s="199"/>
      <c r="B12" s="154" t="s">
        <v>664</v>
      </c>
      <c r="C12" s="157">
        <v>204.3</v>
      </c>
      <c r="D12" s="157">
        <v>225.8</v>
      </c>
      <c r="E12" s="157">
        <v>232.8</v>
      </c>
      <c r="F12" s="157">
        <v>255.8</v>
      </c>
      <c r="G12" s="157">
        <v>269.8</v>
      </c>
      <c r="H12" s="157">
        <v>309.7</v>
      </c>
      <c r="I12" s="157">
        <v>334.4</v>
      </c>
      <c r="J12" s="157">
        <v>345.9</v>
      </c>
      <c r="K12" s="157">
        <v>367.3</v>
      </c>
      <c r="L12" s="157">
        <v>383</v>
      </c>
      <c r="M12" s="157">
        <v>424.4</v>
      </c>
      <c r="N12" s="157">
        <v>473.1</v>
      </c>
      <c r="O12" s="157">
        <v>539.5</v>
      </c>
      <c r="P12" s="157">
        <v>574.29999999999995</v>
      </c>
      <c r="Q12" s="157">
        <v>618</v>
      </c>
      <c r="R12" s="157">
        <v>682.2</v>
      </c>
      <c r="S12" s="157">
        <v>690.5</v>
      </c>
      <c r="T12" s="157">
        <v>698</v>
      </c>
      <c r="U12" s="157">
        <v>834.7</v>
      </c>
      <c r="V12" s="157">
        <v>919.6</v>
      </c>
      <c r="W12" s="157">
        <v>986.7</v>
      </c>
      <c r="X12" s="157">
        <v>1070.2</v>
      </c>
      <c r="Y12" s="157">
        <v>1309</v>
      </c>
      <c r="Z12" s="200">
        <v>1395</v>
      </c>
      <c r="AA12" s="200">
        <v>1460</v>
      </c>
      <c r="AB12" s="509">
        <v>2025.5</v>
      </c>
      <c r="AC12" s="509">
        <v>2133.8000000000002</v>
      </c>
      <c r="AD12" s="546"/>
      <c r="AE12" s="546"/>
      <c r="AF12" s="546"/>
      <c r="AG12" s="546"/>
      <c r="AH12" s="546"/>
      <c r="AI12" s="546"/>
      <c r="AJ12" s="546"/>
      <c r="AK12" s="215"/>
      <c r="AL12" s="215"/>
      <c r="AM12" s="215"/>
      <c r="AN12" s="215"/>
      <c r="AO12" s="215"/>
      <c r="AP12" s="215"/>
    </row>
    <row r="13" spans="1:51" s="6" customFormat="1" ht="13">
      <c r="A13" s="104">
        <v>22</v>
      </c>
      <c r="B13" s="186" t="s">
        <v>541</v>
      </c>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89">
        <f>'Exp (Tb13B)'!C11</f>
        <v>1945</v>
      </c>
      <c r="AA13" s="89">
        <f>'Exp (Tb13B)'!D11</f>
        <v>2509.8000000000002</v>
      </c>
      <c r="AB13" s="89">
        <f>'Exp (Tb13B)'!E11</f>
        <v>1991.3</v>
      </c>
      <c r="AC13" s="89">
        <f>'Exp (Tb13B)'!F11</f>
        <v>2174</v>
      </c>
      <c r="AD13" s="89">
        <f>'Exp (Tb13B)'!G11</f>
        <v>1746.2</v>
      </c>
      <c r="AE13" s="89">
        <f>'Exp (Tb13B)'!H11</f>
        <v>2306.6</v>
      </c>
      <c r="AF13" s="89">
        <f>'Exp (Tb13B)'!I11</f>
        <v>2594.3000000000002</v>
      </c>
      <c r="AG13" s="89">
        <f>'Exp (Tb13B)'!J11</f>
        <v>4107.7</v>
      </c>
      <c r="AH13" s="89">
        <f>'Exp (Tb13B)'!K11</f>
        <v>3489.4</v>
      </c>
      <c r="AI13" s="89">
        <f>'Exp (Tb13B)'!L11</f>
        <v>3802.2</v>
      </c>
      <c r="AJ13" s="89">
        <f>'Exp (Tb13B)'!M11</f>
        <v>5248.9</v>
      </c>
      <c r="AK13" s="88">
        <f>'Exp (Tb13B)'!N11</f>
        <v>4906</v>
      </c>
      <c r="AL13" s="88">
        <f>'Exp (Tb13B)'!O11</f>
        <v>4300.6000000000004</v>
      </c>
      <c r="AM13" s="88">
        <f>'Exp (Tb13B)'!P11</f>
        <v>3818.8</v>
      </c>
      <c r="AN13" s="88">
        <f>'Exp (Tb13B)'!Q11</f>
        <v>4086.6</v>
      </c>
      <c r="AO13" s="88">
        <f>'Exp (Tb13B)'!R11</f>
        <v>4492.7</v>
      </c>
      <c r="AP13" s="88">
        <f>'Exp (Tb13B)'!S11</f>
        <v>4689.8</v>
      </c>
    </row>
    <row r="14" spans="1:51" s="10" customFormat="1">
      <c r="A14" s="199"/>
      <c r="B14" s="154" t="s">
        <v>665</v>
      </c>
      <c r="C14" s="157">
        <v>254.3</v>
      </c>
      <c r="D14" s="157">
        <v>241.9</v>
      </c>
      <c r="E14" s="157">
        <v>291.8</v>
      </c>
      <c r="F14" s="157">
        <v>347.7</v>
      </c>
      <c r="G14" s="157">
        <v>336.6</v>
      </c>
      <c r="H14" s="157">
        <v>367.2</v>
      </c>
      <c r="I14" s="157">
        <v>447.2</v>
      </c>
      <c r="J14" s="157">
        <v>374.2</v>
      </c>
      <c r="K14" s="157">
        <v>452.8</v>
      </c>
      <c r="L14" s="157">
        <v>478.5</v>
      </c>
      <c r="M14" s="157">
        <v>545.1</v>
      </c>
      <c r="N14" s="157">
        <v>745</v>
      </c>
      <c r="O14" s="157">
        <v>702.8</v>
      </c>
      <c r="P14" s="157">
        <v>782.80000000000007</v>
      </c>
      <c r="Q14" s="157">
        <v>574.4</v>
      </c>
      <c r="R14" s="157">
        <v>872.9</v>
      </c>
      <c r="S14" s="157">
        <v>1142.5999999999999</v>
      </c>
      <c r="T14" s="157">
        <v>967.9</v>
      </c>
      <c r="U14" s="157">
        <v>1263.7</v>
      </c>
      <c r="V14" s="157">
        <v>1356.5</v>
      </c>
      <c r="W14" s="157">
        <v>1416.7</v>
      </c>
      <c r="X14" s="157">
        <v>1404.1</v>
      </c>
      <c r="Y14" s="157">
        <v>2029.9</v>
      </c>
      <c r="Z14" s="200">
        <v>2522.1999999999998</v>
      </c>
      <c r="AA14" s="200">
        <v>3530.8</v>
      </c>
      <c r="AB14" s="509">
        <v>1589.6</v>
      </c>
      <c r="AC14" s="509">
        <v>1511.6</v>
      </c>
      <c r="AD14" s="546"/>
      <c r="AE14" s="546"/>
      <c r="AF14" s="546"/>
      <c r="AG14" s="546"/>
      <c r="AH14" s="546"/>
      <c r="AI14" s="546"/>
      <c r="AJ14" s="546"/>
      <c r="AK14" s="215"/>
      <c r="AL14" s="215"/>
      <c r="AM14" s="215"/>
      <c r="AN14" s="215"/>
      <c r="AO14" s="215"/>
      <c r="AP14" s="215"/>
    </row>
    <row r="15" spans="1:51" s="25" customFormat="1" ht="13">
      <c r="A15" s="201"/>
      <c r="B15" s="284" t="s">
        <v>666</v>
      </c>
      <c r="C15" s="157"/>
      <c r="D15" s="157"/>
      <c r="E15" s="157"/>
      <c r="F15" s="157"/>
      <c r="G15" s="157"/>
      <c r="H15" s="157"/>
      <c r="I15" s="157"/>
      <c r="J15" s="157"/>
      <c r="K15" s="157"/>
      <c r="L15" s="157"/>
      <c r="M15" s="157">
        <v>545.1</v>
      </c>
      <c r="N15" s="157">
        <v>474.7</v>
      </c>
      <c r="O15" s="157">
        <v>571.9</v>
      </c>
      <c r="P15" s="157">
        <v>554</v>
      </c>
      <c r="Q15" s="157">
        <v>489.9</v>
      </c>
      <c r="R15" s="157">
        <v>534.9</v>
      </c>
      <c r="S15" s="157">
        <v>904</v>
      </c>
      <c r="T15" s="157">
        <v>786.6</v>
      </c>
      <c r="U15" s="157">
        <v>1050.8</v>
      </c>
      <c r="V15" s="157">
        <v>1133.5999999999999</v>
      </c>
      <c r="W15" s="157">
        <v>1213.4000000000001</v>
      </c>
      <c r="X15" s="157">
        <v>1161.9000000000001</v>
      </c>
      <c r="Y15" s="157">
        <v>1791.5</v>
      </c>
      <c r="Z15" s="200">
        <v>2171.9</v>
      </c>
      <c r="AA15" s="200">
        <v>2803.8</v>
      </c>
      <c r="AB15" s="510" t="s">
        <v>320</v>
      </c>
      <c r="AC15" s="510" t="s">
        <v>320</v>
      </c>
      <c r="AD15" s="547"/>
      <c r="AE15" s="547"/>
      <c r="AF15" s="547"/>
      <c r="AG15" s="547"/>
      <c r="AH15" s="547"/>
      <c r="AI15" s="547"/>
      <c r="AJ15" s="547"/>
      <c r="AK15" s="216"/>
      <c r="AL15" s="216"/>
      <c r="AM15" s="216"/>
      <c r="AN15" s="216"/>
      <c r="AO15" s="216"/>
      <c r="AP15" s="216"/>
    </row>
    <row r="16" spans="1:51" s="25" customFormat="1" ht="13">
      <c r="A16" s="201"/>
      <c r="B16" s="284" t="s">
        <v>667</v>
      </c>
      <c r="C16" s="157"/>
      <c r="D16" s="157"/>
      <c r="E16" s="157"/>
      <c r="F16" s="157"/>
      <c r="G16" s="157"/>
      <c r="H16" s="157"/>
      <c r="I16" s="157"/>
      <c r="J16" s="157"/>
      <c r="K16" s="157"/>
      <c r="L16" s="157"/>
      <c r="M16" s="157"/>
      <c r="N16" s="157"/>
      <c r="O16" s="157"/>
      <c r="P16" s="157">
        <v>134.69999999999999</v>
      </c>
      <c r="Q16" s="157">
        <v>29.9</v>
      </c>
      <c r="R16" s="157">
        <v>39.5</v>
      </c>
      <c r="S16" s="157">
        <v>40.9</v>
      </c>
      <c r="T16" s="157">
        <v>42.4</v>
      </c>
      <c r="U16" s="157">
        <v>148.9</v>
      </c>
      <c r="V16" s="157">
        <v>142.9</v>
      </c>
      <c r="W16" s="157">
        <v>142.69999999999999</v>
      </c>
      <c r="X16" s="157">
        <v>144.19999999999999</v>
      </c>
      <c r="Y16" s="157">
        <v>171.8</v>
      </c>
      <c r="Z16" s="200">
        <v>277.7</v>
      </c>
      <c r="AA16" s="200">
        <v>647.20000000000005</v>
      </c>
      <c r="AB16" s="510" t="s">
        <v>320</v>
      </c>
      <c r="AC16" s="510" t="s">
        <v>320</v>
      </c>
      <c r="AD16" s="547"/>
      <c r="AE16" s="547"/>
      <c r="AF16" s="547"/>
      <c r="AG16" s="547"/>
      <c r="AH16" s="547"/>
      <c r="AI16" s="547"/>
      <c r="AJ16" s="547"/>
      <c r="AK16" s="216"/>
      <c r="AL16" s="216"/>
      <c r="AM16" s="216"/>
      <c r="AN16" s="216"/>
      <c r="AO16" s="216"/>
      <c r="AP16" s="216"/>
    </row>
    <row r="17" spans="1:51" s="25" customFormat="1" ht="13">
      <c r="A17" s="201"/>
      <c r="B17" s="284" t="s">
        <v>668</v>
      </c>
      <c r="C17" s="157"/>
      <c r="D17" s="157"/>
      <c r="E17" s="157"/>
      <c r="F17" s="157"/>
      <c r="G17" s="157"/>
      <c r="H17" s="157"/>
      <c r="I17" s="157"/>
      <c r="J17" s="157"/>
      <c r="K17" s="157"/>
      <c r="L17" s="157"/>
      <c r="M17" s="157"/>
      <c r="N17" s="157">
        <v>193.3</v>
      </c>
      <c r="O17" s="157">
        <v>91.3</v>
      </c>
      <c r="P17" s="157">
        <v>12</v>
      </c>
      <c r="Q17" s="157">
        <v>20.6</v>
      </c>
      <c r="R17" s="157">
        <v>141.80000000000001</v>
      </c>
      <c r="S17" s="157">
        <v>36.200000000000003</v>
      </c>
      <c r="T17" s="157">
        <v>33.9</v>
      </c>
      <c r="U17" s="157">
        <v>1.2</v>
      </c>
      <c r="V17" s="157" t="s">
        <v>320</v>
      </c>
      <c r="W17" s="157" t="s">
        <v>320</v>
      </c>
      <c r="X17" s="157" t="s">
        <v>320</v>
      </c>
      <c r="Y17" s="157" t="s">
        <v>320</v>
      </c>
      <c r="Z17" s="202" t="s">
        <v>320</v>
      </c>
      <c r="AA17" s="202" t="s">
        <v>320</v>
      </c>
      <c r="AB17" s="510" t="s">
        <v>320</v>
      </c>
      <c r="AC17" s="510" t="s">
        <v>320</v>
      </c>
      <c r="AD17" s="547"/>
      <c r="AE17" s="547"/>
      <c r="AF17" s="547"/>
      <c r="AG17" s="547"/>
      <c r="AH17" s="547"/>
      <c r="AI17" s="547"/>
      <c r="AJ17" s="547"/>
      <c r="AK17" s="216"/>
      <c r="AL17" s="216"/>
      <c r="AM17" s="216"/>
      <c r="AN17" s="216"/>
      <c r="AO17" s="216"/>
      <c r="AP17" s="216"/>
    </row>
    <row r="18" spans="1:51" s="25" customFormat="1" ht="13">
      <c r="A18" s="201"/>
      <c r="B18" s="284" t="s">
        <v>669</v>
      </c>
      <c r="C18" s="157"/>
      <c r="D18" s="157"/>
      <c r="E18" s="157"/>
      <c r="F18" s="157"/>
      <c r="G18" s="157"/>
      <c r="H18" s="157"/>
      <c r="I18" s="157"/>
      <c r="J18" s="157"/>
      <c r="K18" s="157"/>
      <c r="L18" s="157"/>
      <c r="M18" s="157"/>
      <c r="N18" s="157">
        <v>77</v>
      </c>
      <c r="O18" s="157">
        <v>39.6</v>
      </c>
      <c r="P18" s="157">
        <v>68</v>
      </c>
      <c r="Q18" s="157">
        <v>9.6999999999999993</v>
      </c>
      <c r="R18" s="157">
        <v>66.7</v>
      </c>
      <c r="S18" s="157">
        <v>104.5</v>
      </c>
      <c r="T18" s="157">
        <v>30.3</v>
      </c>
      <c r="U18" s="157">
        <v>6.8</v>
      </c>
      <c r="V18" s="157">
        <v>8.8000000000000007</v>
      </c>
      <c r="W18" s="157">
        <v>9</v>
      </c>
      <c r="X18" s="157">
        <v>28</v>
      </c>
      <c r="Y18" s="157">
        <v>5.8</v>
      </c>
      <c r="Z18" s="200">
        <v>7.1</v>
      </c>
      <c r="AA18" s="202" t="s">
        <v>320</v>
      </c>
      <c r="AB18" s="510" t="s">
        <v>320</v>
      </c>
      <c r="AC18" s="510" t="s">
        <v>320</v>
      </c>
      <c r="AD18" s="547"/>
      <c r="AE18" s="547"/>
      <c r="AF18" s="547"/>
      <c r="AG18" s="547"/>
      <c r="AH18" s="547"/>
      <c r="AI18" s="547"/>
      <c r="AJ18" s="547"/>
      <c r="AK18" s="216"/>
      <c r="AL18" s="216"/>
      <c r="AM18" s="216"/>
      <c r="AN18" s="216"/>
      <c r="AO18" s="216"/>
      <c r="AP18" s="216"/>
    </row>
    <row r="19" spans="1:51" s="25" customFormat="1" ht="13">
      <c r="A19" s="201"/>
      <c r="B19" s="284" t="s">
        <v>670</v>
      </c>
      <c r="C19" s="157"/>
      <c r="D19" s="157"/>
      <c r="E19" s="157"/>
      <c r="F19" s="157"/>
      <c r="G19" s="157"/>
      <c r="H19" s="157"/>
      <c r="I19" s="157"/>
      <c r="J19" s="157"/>
      <c r="K19" s="157"/>
      <c r="L19" s="157"/>
      <c r="M19" s="157"/>
      <c r="N19" s="157"/>
      <c r="O19" s="157"/>
      <c r="P19" s="157">
        <v>14.1</v>
      </c>
      <c r="Q19" s="157">
        <v>24.2</v>
      </c>
      <c r="R19" s="157">
        <v>90</v>
      </c>
      <c r="S19" s="157">
        <v>57</v>
      </c>
      <c r="T19" s="157">
        <v>74.7</v>
      </c>
      <c r="U19" s="157">
        <v>56</v>
      </c>
      <c r="V19" s="157">
        <v>71.2</v>
      </c>
      <c r="W19" s="157">
        <v>51.6</v>
      </c>
      <c r="X19" s="157">
        <v>70</v>
      </c>
      <c r="Y19" s="157">
        <v>60.8</v>
      </c>
      <c r="Z19" s="200">
        <v>65.5</v>
      </c>
      <c r="AA19" s="200">
        <v>79.8</v>
      </c>
      <c r="AB19" s="510" t="s">
        <v>320</v>
      </c>
      <c r="AC19" s="510" t="s">
        <v>320</v>
      </c>
      <c r="AD19" s="547"/>
      <c r="AE19" s="547"/>
      <c r="AF19" s="547"/>
      <c r="AG19" s="547"/>
      <c r="AH19" s="547"/>
      <c r="AI19" s="547"/>
      <c r="AJ19" s="547"/>
      <c r="AK19" s="216"/>
      <c r="AL19" s="216"/>
      <c r="AM19" s="216"/>
      <c r="AN19" s="216"/>
      <c r="AO19" s="216"/>
      <c r="AP19" s="216"/>
    </row>
    <row r="20" spans="1:51" s="6" customFormat="1" ht="13">
      <c r="A20" s="104">
        <v>26</v>
      </c>
      <c r="B20" s="186" t="s">
        <v>545</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89">
        <f>'Exp (Tb13B)'!C12</f>
        <v>1366.5</v>
      </c>
      <c r="AA20" s="89">
        <f>'Exp (Tb13B)'!D12</f>
        <v>710</v>
      </c>
      <c r="AB20" s="89">
        <f>'Exp (Tb13B)'!E12</f>
        <v>1609.4</v>
      </c>
      <c r="AC20" s="89">
        <f>'Exp (Tb13B)'!F12</f>
        <v>893</v>
      </c>
      <c r="AD20" s="89">
        <f>'Exp (Tb13B)'!G12</f>
        <v>610.70000000000005</v>
      </c>
      <c r="AE20" s="89">
        <f>'Exp (Tb13B)'!H12</f>
        <v>613.20000000000005</v>
      </c>
      <c r="AF20" s="89">
        <f>'Exp (Tb13B)'!I12</f>
        <v>779.2</v>
      </c>
      <c r="AG20" s="89">
        <f>'Exp (Tb13B)'!J12</f>
        <v>727.5</v>
      </c>
      <c r="AH20" s="89">
        <f>'Exp (Tb13B)'!K12</f>
        <v>607.20000000000005</v>
      </c>
      <c r="AI20" s="89">
        <f>'Exp (Tb13B)'!L12</f>
        <v>523</v>
      </c>
      <c r="AJ20" s="89">
        <f>'Exp (Tb13B)'!M12</f>
        <v>1292.9000000000001</v>
      </c>
      <c r="AK20" s="88">
        <f>'Exp (Tb13B)'!N12</f>
        <v>1035.5999999999999</v>
      </c>
      <c r="AL20" s="88">
        <f>'Exp (Tb13B)'!O12</f>
        <v>2425.4</v>
      </c>
      <c r="AM20" s="88">
        <f>'Exp (Tb13B)'!P12</f>
        <v>2866.1</v>
      </c>
      <c r="AN20" s="88">
        <f>'Exp (Tb13B)'!Q12</f>
        <v>2775.2</v>
      </c>
      <c r="AO20" s="88">
        <f>'Exp (Tb13B)'!R12</f>
        <v>2701.6</v>
      </c>
      <c r="AP20" s="88">
        <f>'Exp (Tb13B)'!S12</f>
        <v>2780.9</v>
      </c>
    </row>
    <row r="21" spans="1:51" s="10" customFormat="1">
      <c r="A21" s="199"/>
      <c r="B21" s="154" t="s">
        <v>671</v>
      </c>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200"/>
      <c r="AA21" s="200"/>
      <c r="AB21" s="509">
        <v>1439.9</v>
      </c>
      <c r="AC21" s="509">
        <v>1028.8</v>
      </c>
      <c r="AD21" s="547"/>
      <c r="AE21" s="547"/>
      <c r="AF21" s="547"/>
      <c r="AG21" s="547"/>
      <c r="AH21" s="547"/>
      <c r="AI21" s="547"/>
      <c r="AJ21" s="547"/>
      <c r="AK21" s="216"/>
      <c r="AL21" s="216"/>
      <c r="AM21" s="216"/>
      <c r="AN21" s="216"/>
      <c r="AO21" s="216"/>
      <c r="AP21" s="216"/>
    </row>
    <row r="22" spans="1:51" s="3" customFormat="1">
      <c r="A22" s="40">
        <v>27</v>
      </c>
      <c r="B22" s="153" t="s">
        <v>548</v>
      </c>
      <c r="C22" s="72"/>
      <c r="D22" s="72"/>
      <c r="E22" s="72"/>
      <c r="F22" s="72"/>
      <c r="G22" s="72"/>
      <c r="H22" s="72"/>
      <c r="I22" s="72"/>
      <c r="J22" s="72"/>
      <c r="K22" s="72"/>
      <c r="L22" s="72"/>
      <c r="M22" s="72"/>
      <c r="N22" s="72"/>
      <c r="O22" s="72"/>
      <c r="P22" s="72"/>
      <c r="Q22" s="72"/>
      <c r="R22" s="72"/>
      <c r="S22" s="72"/>
      <c r="T22" s="72"/>
      <c r="U22" s="72"/>
      <c r="V22" s="72"/>
      <c r="W22" s="72"/>
      <c r="X22" s="72"/>
      <c r="Y22" s="72"/>
      <c r="Z22" s="512"/>
      <c r="AA22" s="512"/>
      <c r="AB22" s="512"/>
      <c r="AC22" s="512">
        <f>'Exp (Tb13B)'!F25</f>
        <v>0</v>
      </c>
      <c r="AD22" s="548"/>
      <c r="AE22" s="548"/>
      <c r="AF22" s="548"/>
      <c r="AG22" s="548"/>
      <c r="AH22" s="548"/>
      <c r="AI22" s="548"/>
      <c r="AJ22" s="548"/>
      <c r="AK22" s="513"/>
      <c r="AL22" s="513"/>
      <c r="AM22" s="513"/>
      <c r="AN22" s="513"/>
      <c r="AO22" s="513"/>
      <c r="AP22" s="513"/>
    </row>
    <row r="23" spans="1:51" s="6" customFormat="1" ht="13">
      <c r="A23" s="104">
        <v>28</v>
      </c>
      <c r="B23" s="186" t="s">
        <v>549</v>
      </c>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89">
        <f>'Exp (Tb13B)'!C13</f>
        <v>59</v>
      </c>
      <c r="AA23" s="89">
        <f>'Exp (Tb13B)'!D13</f>
        <v>855.3</v>
      </c>
      <c r="AB23" s="89">
        <f>'Exp (Tb13B)'!E13</f>
        <v>136.69999999999999</v>
      </c>
      <c r="AC23" s="89">
        <f>'Exp (Tb13B)'!F13</f>
        <v>121</v>
      </c>
      <c r="AD23" s="89">
        <f>'Exp (Tb13B)'!G13</f>
        <v>84.1</v>
      </c>
      <c r="AE23" s="89">
        <f>'Exp (Tb13B)'!H13</f>
        <v>79.8</v>
      </c>
      <c r="AF23" s="89">
        <f>'Exp (Tb13B)'!I13</f>
        <v>72.7</v>
      </c>
      <c r="AG23" s="89">
        <f>'Exp (Tb13B)'!J13</f>
        <v>84.8</v>
      </c>
      <c r="AH23" s="89">
        <f>'Exp (Tb13B)'!K13</f>
        <v>97.7</v>
      </c>
      <c r="AI23" s="89">
        <f>'Exp (Tb13B)'!L13</f>
        <v>59.2</v>
      </c>
      <c r="AJ23" s="89">
        <f>'Exp (Tb13B)'!M13</f>
        <v>357.9</v>
      </c>
      <c r="AK23" s="88">
        <f>'Exp (Tb13B)'!N13</f>
        <v>64.400000000000006</v>
      </c>
      <c r="AL23" s="88">
        <f>'Exp (Tb13B)'!O13</f>
        <v>0.6</v>
      </c>
      <c r="AM23" s="88">
        <f>'Exp (Tb13B)'!P13</f>
        <v>0.6</v>
      </c>
      <c r="AN23" s="88">
        <f>'Exp (Tb13B)'!Q13</f>
        <v>0.6</v>
      </c>
      <c r="AO23" s="88">
        <f>'Exp (Tb13B)'!R13</f>
        <v>0.6</v>
      </c>
      <c r="AP23" s="88">
        <f>'Exp (Tb13B)'!S13</f>
        <v>0.7</v>
      </c>
    </row>
    <row r="24" spans="1:51" s="6" customFormat="1" ht="13">
      <c r="A24" s="104">
        <v>31</v>
      </c>
      <c r="B24" s="186" t="s">
        <v>551</v>
      </c>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89">
        <f>'Exp (Tb13B)'!C14</f>
        <v>1423.7</v>
      </c>
      <c r="AA24" s="89">
        <f>'Exp (Tb13B)'!D14</f>
        <v>1722.1</v>
      </c>
      <c r="AB24" s="89">
        <f>'Exp (Tb13B)'!E14</f>
        <v>3251.8</v>
      </c>
      <c r="AC24" s="89">
        <f>'Exp (Tb13B)'!F14</f>
        <v>1015.8</v>
      </c>
      <c r="AD24" s="89">
        <f>'Exp (Tb13B)'!G14</f>
        <v>554.79999999999995</v>
      </c>
      <c r="AE24" s="89">
        <f>'Exp (Tb13B)'!H14</f>
        <v>442.5</v>
      </c>
      <c r="AF24" s="89">
        <f>'Exp (Tb13B)'!I14</f>
        <v>482.1</v>
      </c>
      <c r="AG24" s="89">
        <f>'Exp (Tb13B)'!J14</f>
        <v>567.6</v>
      </c>
      <c r="AH24" s="89">
        <f>'Exp (Tb13B)'!K14</f>
        <v>819.5</v>
      </c>
      <c r="AI24" s="89">
        <f>'Exp (Tb13B)'!L14</f>
        <v>488.9</v>
      </c>
      <c r="AJ24" s="89">
        <f>'Exp (Tb13B)'!M14</f>
        <v>1429.9</v>
      </c>
      <c r="AK24" s="88">
        <f>'Exp (Tb13B)'!N14</f>
        <v>1423.8</v>
      </c>
      <c r="AL24" s="88">
        <f>'Exp (Tb13B)'!O14</f>
        <v>1810.8</v>
      </c>
      <c r="AM24" s="88">
        <f>'Exp (Tb13B)'!P14</f>
        <v>1977.5</v>
      </c>
      <c r="AN24" s="88">
        <f>'Exp (Tb13B)'!Q14</f>
        <v>2107.6</v>
      </c>
      <c r="AO24" s="88">
        <f>'Exp (Tb13B)'!R14</f>
        <v>2237.6999999999998</v>
      </c>
      <c r="AP24" s="88">
        <f>'Exp (Tb13B)'!S14</f>
        <v>2434.9</v>
      </c>
    </row>
    <row r="25" spans="1:51" s="10" customFormat="1">
      <c r="A25" s="199"/>
      <c r="B25" s="154" t="s">
        <v>672</v>
      </c>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200"/>
      <c r="AA25" s="200"/>
      <c r="AB25" s="509">
        <v>48.3</v>
      </c>
      <c r="AC25" s="509">
        <v>11.2</v>
      </c>
      <c r="AD25" s="547"/>
      <c r="AE25" s="547"/>
      <c r="AF25" s="547"/>
      <c r="AG25" s="547"/>
      <c r="AH25" s="547"/>
      <c r="AI25" s="547"/>
      <c r="AJ25" s="547"/>
      <c r="AK25" s="216"/>
      <c r="AL25" s="216"/>
      <c r="AM25" s="216"/>
      <c r="AN25" s="216"/>
      <c r="AO25" s="216"/>
      <c r="AP25" s="216"/>
    </row>
    <row r="26" spans="1:51" s="10" customFormat="1">
      <c r="A26" s="199"/>
      <c r="B26" s="154" t="s">
        <v>673</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200"/>
      <c r="AA26" s="200"/>
      <c r="AB26" s="509">
        <v>1560.5</v>
      </c>
      <c r="AC26" s="509">
        <v>1012.8</v>
      </c>
      <c r="AD26" s="547"/>
      <c r="AE26" s="547"/>
      <c r="AF26" s="547"/>
      <c r="AG26" s="547"/>
      <c r="AH26" s="547"/>
      <c r="AI26" s="547"/>
      <c r="AJ26" s="547"/>
      <c r="AK26" s="216"/>
      <c r="AL26" s="216"/>
      <c r="AM26" s="216"/>
      <c r="AN26" s="216"/>
      <c r="AO26" s="216"/>
      <c r="AP26" s="216"/>
    </row>
    <row r="27" spans="1:51" s="10" customFormat="1">
      <c r="A27" s="199"/>
      <c r="B27" s="154" t="s">
        <v>674</v>
      </c>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200"/>
      <c r="AA27" s="200"/>
      <c r="AB27" s="509"/>
      <c r="AC27" s="509">
        <v>0.2</v>
      </c>
      <c r="AD27" s="547"/>
      <c r="AE27" s="547"/>
      <c r="AF27" s="547"/>
      <c r="AG27" s="547"/>
      <c r="AH27" s="547"/>
      <c r="AI27" s="547"/>
      <c r="AJ27" s="547"/>
      <c r="AK27" s="216"/>
      <c r="AL27" s="216"/>
      <c r="AM27" s="216"/>
      <c r="AN27" s="216"/>
      <c r="AO27" s="216"/>
      <c r="AP27" s="216"/>
    </row>
    <row r="28" spans="1:51" s="10" customFormat="1">
      <c r="A28" s="199"/>
      <c r="B28" s="154" t="s">
        <v>675</v>
      </c>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200"/>
      <c r="AA28" s="200"/>
      <c r="AB28" s="509">
        <v>601</v>
      </c>
      <c r="AC28" s="509">
        <v>639.20000000000005</v>
      </c>
      <c r="AD28" s="549"/>
      <c r="AE28" s="549"/>
      <c r="AF28" s="549"/>
      <c r="AG28" s="549"/>
      <c r="AH28" s="549"/>
      <c r="AI28" s="549"/>
      <c r="AJ28" s="549"/>
      <c r="AK28" s="218"/>
      <c r="AL28" s="218"/>
      <c r="AM28" s="218"/>
      <c r="AN28" s="218"/>
      <c r="AO28" s="218"/>
      <c r="AP28" s="218"/>
    </row>
    <row r="29" spans="1:51" s="6" customFormat="1" ht="13">
      <c r="A29" s="104">
        <v>52</v>
      </c>
      <c r="B29" s="186" t="s">
        <v>605</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89">
        <f>'Exp (Tb13B)'!C24</f>
        <v>0.5</v>
      </c>
      <c r="AA29" s="91" t="s">
        <v>320</v>
      </c>
      <c r="AB29" s="91" t="s">
        <v>320</v>
      </c>
      <c r="AC29" s="91" t="s">
        <v>320</v>
      </c>
      <c r="AD29" s="91" t="s">
        <v>320</v>
      </c>
      <c r="AE29" s="91" t="s">
        <v>320</v>
      </c>
      <c r="AF29" s="91" t="s">
        <v>320</v>
      </c>
      <c r="AG29" s="91" t="s">
        <v>320</v>
      </c>
      <c r="AH29" s="91" t="s">
        <v>320</v>
      </c>
      <c r="AI29" s="91" t="s">
        <v>320</v>
      </c>
      <c r="AJ29" s="91" t="s">
        <v>320</v>
      </c>
      <c r="AK29" s="90" t="s">
        <v>320</v>
      </c>
      <c r="AL29" s="90" t="s">
        <v>320</v>
      </c>
      <c r="AM29" s="90" t="s">
        <v>320</v>
      </c>
      <c r="AN29" s="90" t="s">
        <v>320</v>
      </c>
      <c r="AO29" s="90" t="s">
        <v>320</v>
      </c>
      <c r="AP29" s="90" t="s">
        <v>320</v>
      </c>
    </row>
    <row r="30" spans="1:51">
      <c r="A30" s="104">
        <v>9</v>
      </c>
      <c r="B30" s="186" t="s">
        <v>563</v>
      </c>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89"/>
      <c r="AA30" s="89">
        <f>'Exp (Tb13B)'!D26</f>
        <v>1011.8</v>
      </c>
      <c r="AB30" s="91" t="s">
        <v>320</v>
      </c>
      <c r="AC30" s="91">
        <f>'Exp (Tb13B)'!F26</f>
        <v>0</v>
      </c>
      <c r="AD30" s="91" t="s">
        <v>320</v>
      </c>
      <c r="AE30" s="91" t="s">
        <v>320</v>
      </c>
      <c r="AF30" s="91" t="s">
        <v>320</v>
      </c>
      <c r="AG30" s="91" t="s">
        <v>320</v>
      </c>
      <c r="AH30" s="91" t="s">
        <v>320</v>
      </c>
      <c r="AI30" s="91" t="s">
        <v>320</v>
      </c>
      <c r="AJ30" s="91" t="s">
        <v>320</v>
      </c>
      <c r="AK30" s="90" t="s">
        <v>320</v>
      </c>
      <c r="AL30" s="90" t="s">
        <v>320</v>
      </c>
      <c r="AM30" s="90" t="s">
        <v>320</v>
      </c>
      <c r="AN30" s="90" t="s">
        <v>320</v>
      </c>
      <c r="AO30" s="90" t="s">
        <v>320</v>
      </c>
      <c r="AP30" s="90" t="s">
        <v>320</v>
      </c>
    </row>
    <row r="31" spans="1:51">
      <c r="A31" s="34"/>
      <c r="B31" s="186"/>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89"/>
      <c r="AA31" s="89"/>
      <c r="AB31" s="89"/>
      <c r="AC31" s="89"/>
      <c r="AD31" s="89"/>
      <c r="AE31" s="89"/>
      <c r="AF31" s="89"/>
      <c r="AG31" s="89"/>
      <c r="AH31" s="89"/>
      <c r="AI31" s="89"/>
      <c r="AJ31" s="89"/>
      <c r="AK31" s="88"/>
      <c r="AL31" s="88"/>
      <c r="AM31" s="88"/>
      <c r="AN31" s="88"/>
      <c r="AO31" s="88"/>
      <c r="AP31" s="88"/>
    </row>
    <row r="32" spans="1:51" s="7" customFormat="1" ht="13">
      <c r="A32" s="280"/>
      <c r="B32" s="190" t="s">
        <v>676</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87">
        <f>'Exp (Tb13B)'!C28</f>
        <v>1753.1</v>
      </c>
      <c r="AA32" s="87">
        <f>'Exp (Tb13B)'!D28</f>
        <v>2794.3</v>
      </c>
      <c r="AB32" s="87">
        <f>'Exp (Tb13B)'!E28</f>
        <v>3686.3</v>
      </c>
      <c r="AC32" s="87">
        <f>'Exp (Tb13B)'!F28</f>
        <v>3949.8</v>
      </c>
      <c r="AD32" s="87">
        <f>'Exp (Tb13B)'!G28</f>
        <v>3658.4</v>
      </c>
      <c r="AE32" s="87">
        <f>'Exp (Tb13B)'!H28</f>
        <v>3178.5</v>
      </c>
      <c r="AF32" s="87">
        <f>'Exp (Tb13B)'!I28</f>
        <v>3560.9</v>
      </c>
      <c r="AG32" s="87">
        <f>'Exp (Tb13B)'!J28</f>
        <v>3123.9</v>
      </c>
      <c r="AH32" s="87">
        <f>'Exp (Tb13B)'!K28</f>
        <v>4579.8</v>
      </c>
      <c r="AI32" s="87">
        <f>'Exp (Tb13B)'!L28</f>
        <v>4880.6000000000004</v>
      </c>
      <c r="AJ32" s="87">
        <f>'Exp (Tb13B)'!M28</f>
        <v>5178.1000000000004</v>
      </c>
      <c r="AK32" s="84">
        <f>'Exp (Tb13B)'!N28</f>
        <v>5386</v>
      </c>
      <c r="AL32" s="84">
        <f>'Exp (Tb13B)'!O28</f>
        <v>5039.6000000000004</v>
      </c>
      <c r="AM32" s="84">
        <f>'Exp (Tb13B)'!P28</f>
        <v>5427</v>
      </c>
      <c r="AN32" s="84">
        <f>'Exp (Tb13B)'!Q28</f>
        <v>5716.5</v>
      </c>
      <c r="AO32" s="84">
        <f>'Exp (Tb13B)'!R28</f>
        <v>6118.2</v>
      </c>
      <c r="AP32" s="84">
        <f>'Exp (Tb13B)'!S28</f>
        <v>6322.2</v>
      </c>
      <c r="AQ32" s="6"/>
      <c r="AR32" s="6"/>
      <c r="AS32" s="6"/>
      <c r="AT32" s="6"/>
      <c r="AU32" s="6"/>
      <c r="AV32" s="6"/>
      <c r="AW32" s="6"/>
      <c r="AX32" s="6"/>
      <c r="AY32" s="6"/>
    </row>
    <row r="33" spans="1:51" s="19" customFormat="1" ht="13">
      <c r="A33" s="207"/>
      <c r="B33" s="195" t="s">
        <v>676</v>
      </c>
      <c r="C33" s="166">
        <v>147.19999999999999</v>
      </c>
      <c r="D33" s="166">
        <v>136.1</v>
      </c>
      <c r="E33" s="166">
        <v>144.4</v>
      </c>
      <c r="F33" s="166">
        <v>163.30000000000001</v>
      </c>
      <c r="G33" s="166">
        <v>157</v>
      </c>
      <c r="H33" s="166">
        <v>152.5</v>
      </c>
      <c r="I33" s="166">
        <v>334.9</v>
      </c>
      <c r="J33" s="166">
        <v>525</v>
      </c>
      <c r="K33" s="166">
        <v>584.70000000000005</v>
      </c>
      <c r="L33" s="166">
        <v>559.6</v>
      </c>
      <c r="M33" s="166">
        <v>536.70000000000005</v>
      </c>
      <c r="N33" s="166">
        <v>526.6</v>
      </c>
      <c r="O33" s="166">
        <v>588.6</v>
      </c>
      <c r="P33" s="166">
        <v>562.9</v>
      </c>
      <c r="Q33" s="166">
        <v>563.29999999999995</v>
      </c>
      <c r="R33" s="166">
        <v>656</v>
      </c>
      <c r="S33" s="166">
        <v>632.5</v>
      </c>
      <c r="T33" s="166">
        <v>765.1</v>
      </c>
      <c r="U33" s="166">
        <v>745</v>
      </c>
      <c r="V33" s="166">
        <v>802.7</v>
      </c>
      <c r="W33" s="166">
        <v>985.6</v>
      </c>
      <c r="X33" s="166">
        <v>982.9</v>
      </c>
      <c r="Y33" s="166">
        <v>1228.0999999999999</v>
      </c>
      <c r="Z33" s="196">
        <v>1346.4</v>
      </c>
      <c r="AA33" s="196">
        <v>1396.6</v>
      </c>
      <c r="AB33" s="508">
        <v>3512.8</v>
      </c>
      <c r="AC33" s="508">
        <v>3437.7</v>
      </c>
      <c r="AD33" s="543"/>
      <c r="AE33" s="543"/>
      <c r="AF33" s="543"/>
      <c r="AG33" s="543"/>
      <c r="AH33" s="543"/>
      <c r="AI33" s="543"/>
      <c r="AJ33" s="543"/>
      <c r="AK33" s="219"/>
      <c r="AL33" s="219"/>
      <c r="AM33" s="219"/>
      <c r="AN33" s="219"/>
      <c r="AO33" s="219"/>
      <c r="AP33" s="219"/>
      <c r="AQ33" s="26"/>
      <c r="AR33" s="26"/>
      <c r="AS33" s="26"/>
      <c r="AT33" s="26"/>
      <c r="AU33" s="26"/>
      <c r="AV33" s="26"/>
      <c r="AW33" s="26"/>
      <c r="AX33" s="26"/>
      <c r="AY33" s="26"/>
    </row>
    <row r="34" spans="1:51">
      <c r="A34" s="104">
        <v>21</v>
      </c>
      <c r="B34" s="186" t="s">
        <v>536</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89">
        <v>1037.5</v>
      </c>
      <c r="AA34" s="89">
        <v>1006.3</v>
      </c>
      <c r="AB34" s="89">
        <v>1301</v>
      </c>
      <c r="AC34" s="89">
        <f>'Exp (Tb13B)'!F29</f>
        <v>1457.8</v>
      </c>
      <c r="AD34" s="89">
        <f>'Exp (Tb13B)'!G29</f>
        <v>1641.7</v>
      </c>
      <c r="AE34" s="89">
        <f>'Exp (Tb13B)'!H29</f>
        <v>1686.4</v>
      </c>
      <c r="AF34" s="89">
        <f>'Exp (Tb13B)'!I29</f>
        <v>1823</v>
      </c>
      <c r="AG34" s="89">
        <f>'Exp (Tb13B)'!J29</f>
        <v>1960.3</v>
      </c>
      <c r="AH34" s="89">
        <f>'Exp (Tb13B)'!K29</f>
        <v>2135.1</v>
      </c>
      <c r="AI34" s="89">
        <f>'Exp (Tb13B)'!L29</f>
        <v>2043.7</v>
      </c>
      <c r="AJ34" s="89">
        <f>'Exp (Tb13B)'!M29</f>
        <v>2120.8000000000002</v>
      </c>
      <c r="AK34" s="88">
        <f>'Exp (Tb13B)'!N29</f>
        <v>2144.1999999999998</v>
      </c>
      <c r="AL34" s="88">
        <f>'Exp (Tb13B)'!O29</f>
        <v>2145</v>
      </c>
      <c r="AM34" s="88">
        <f>'Exp (Tb13B)'!P29</f>
        <v>2219.4</v>
      </c>
      <c r="AN34" s="88">
        <f>'Exp (Tb13B)'!Q29</f>
        <v>2301.8000000000002</v>
      </c>
      <c r="AO34" s="88">
        <f>'Exp (Tb13B)'!R29</f>
        <v>2435.1999999999998</v>
      </c>
      <c r="AP34" s="88">
        <f>'Exp (Tb13B)'!S29</f>
        <v>2594</v>
      </c>
    </row>
    <row r="35" spans="1:51" s="10" customFormat="1">
      <c r="A35" s="199"/>
      <c r="B35" s="154" t="s">
        <v>664</v>
      </c>
      <c r="C35" s="157">
        <v>109.2</v>
      </c>
      <c r="D35" s="157">
        <v>106.5</v>
      </c>
      <c r="E35" s="157">
        <v>111.3</v>
      </c>
      <c r="F35" s="157">
        <v>121.3</v>
      </c>
      <c r="G35" s="157">
        <v>125.2</v>
      </c>
      <c r="H35" s="157">
        <v>135.1</v>
      </c>
      <c r="I35" s="157">
        <f>SUM(I36:I37)</f>
        <v>256.10000000000002</v>
      </c>
      <c r="J35" s="157">
        <f>SUM(J36:J37)</f>
        <v>258.3</v>
      </c>
      <c r="K35" s="157">
        <f>SUM(K36:K37)</f>
        <v>288.10000000000002</v>
      </c>
      <c r="L35" s="157">
        <f>SUM(L36:L37)</f>
        <v>306.5</v>
      </c>
      <c r="M35" s="157">
        <v>383.8</v>
      </c>
      <c r="N35" s="157">
        <v>363.2</v>
      </c>
      <c r="O35" s="157">
        <v>419.8</v>
      </c>
      <c r="P35" s="157">
        <v>467.2</v>
      </c>
      <c r="Q35" s="157">
        <v>482.9</v>
      </c>
      <c r="R35" s="157">
        <v>580.20000000000005</v>
      </c>
      <c r="S35" s="157">
        <v>543.4</v>
      </c>
      <c r="T35" s="157">
        <v>662.5</v>
      </c>
      <c r="U35" s="157">
        <v>621.6</v>
      </c>
      <c r="V35" s="157">
        <v>668.4</v>
      </c>
      <c r="W35" s="157">
        <v>791.4</v>
      </c>
      <c r="X35" s="157">
        <v>781.6</v>
      </c>
      <c r="Y35" s="157">
        <v>977</v>
      </c>
      <c r="Z35" s="200">
        <v>1037.4000000000001</v>
      </c>
      <c r="AA35" s="200">
        <v>1004.6</v>
      </c>
      <c r="AB35" s="509">
        <v>1301</v>
      </c>
      <c r="AC35" s="509">
        <v>1413.6</v>
      </c>
      <c r="AD35" s="547"/>
      <c r="AE35" s="547"/>
      <c r="AF35" s="547"/>
      <c r="AG35" s="547"/>
      <c r="AH35" s="547"/>
      <c r="AI35" s="547"/>
      <c r="AJ35" s="547"/>
      <c r="AK35" s="216"/>
      <c r="AL35" s="216"/>
      <c r="AM35" s="216"/>
      <c r="AN35" s="216"/>
      <c r="AO35" s="216"/>
      <c r="AP35" s="216"/>
    </row>
    <row r="36" spans="1:51" s="25" customFormat="1" ht="13">
      <c r="A36" s="201"/>
      <c r="B36" s="318" t="s">
        <v>677</v>
      </c>
      <c r="C36" s="157"/>
      <c r="D36" s="157"/>
      <c r="E36" s="157"/>
      <c r="F36" s="157"/>
      <c r="G36" s="157"/>
      <c r="H36" s="157"/>
      <c r="I36" s="157">
        <v>151.1</v>
      </c>
      <c r="J36" s="157">
        <v>152</v>
      </c>
      <c r="K36" s="157">
        <v>182.2</v>
      </c>
      <c r="L36" s="157">
        <v>197.6</v>
      </c>
      <c r="M36" s="157">
        <v>238.3</v>
      </c>
      <c r="N36" s="157">
        <v>235.5</v>
      </c>
      <c r="O36" s="157">
        <v>272.89999999999998</v>
      </c>
      <c r="P36" s="157">
        <v>310.8</v>
      </c>
      <c r="Q36" s="157">
        <v>322.2</v>
      </c>
      <c r="R36" s="157">
        <v>397.2</v>
      </c>
      <c r="S36" s="157">
        <v>380.9</v>
      </c>
      <c r="T36" s="157">
        <v>471.2</v>
      </c>
      <c r="U36" s="157">
        <v>438</v>
      </c>
      <c r="V36" s="157">
        <v>463.6</v>
      </c>
      <c r="W36" s="157">
        <v>544</v>
      </c>
      <c r="X36" s="157">
        <v>526.5</v>
      </c>
      <c r="Y36" s="157">
        <v>679.8</v>
      </c>
      <c r="Z36" s="200">
        <v>706</v>
      </c>
      <c r="AA36" s="200">
        <v>633</v>
      </c>
      <c r="AB36" s="510" t="s">
        <v>320</v>
      </c>
      <c r="AC36" s="510" t="s">
        <v>320</v>
      </c>
      <c r="AD36" s="547"/>
      <c r="AE36" s="547"/>
      <c r="AF36" s="547"/>
      <c r="AG36" s="547"/>
      <c r="AH36" s="547"/>
      <c r="AI36" s="547"/>
      <c r="AJ36" s="547"/>
      <c r="AK36" s="216"/>
      <c r="AL36" s="216"/>
      <c r="AM36" s="216"/>
      <c r="AN36" s="216"/>
      <c r="AO36" s="216"/>
      <c r="AP36" s="216"/>
    </row>
    <row r="37" spans="1:51" s="25" customFormat="1" ht="13">
      <c r="A37" s="201"/>
      <c r="B37" s="318" t="s">
        <v>678</v>
      </c>
      <c r="C37" s="157"/>
      <c r="D37" s="157"/>
      <c r="E37" s="157"/>
      <c r="F37" s="157"/>
      <c r="G37" s="157"/>
      <c r="H37" s="157"/>
      <c r="I37" s="157">
        <v>105</v>
      </c>
      <c r="J37" s="157">
        <v>106.3</v>
      </c>
      <c r="K37" s="157">
        <v>105.9</v>
      </c>
      <c r="L37" s="157">
        <v>108.9</v>
      </c>
      <c r="M37" s="157">
        <v>145.5</v>
      </c>
      <c r="N37" s="157">
        <v>127.7</v>
      </c>
      <c r="O37" s="157">
        <v>146.9</v>
      </c>
      <c r="P37" s="157">
        <v>156.4</v>
      </c>
      <c r="Q37" s="157">
        <v>160.69999999999999</v>
      </c>
      <c r="R37" s="157">
        <v>183</v>
      </c>
      <c r="S37" s="157">
        <v>162.5</v>
      </c>
      <c r="T37" s="157">
        <v>191.3</v>
      </c>
      <c r="U37" s="157">
        <v>183.6</v>
      </c>
      <c r="V37" s="157">
        <v>204.8</v>
      </c>
      <c r="W37" s="157">
        <v>247.4</v>
      </c>
      <c r="X37" s="157">
        <v>255.1</v>
      </c>
      <c r="Y37" s="157">
        <f>Y35-Y36</f>
        <v>297.20000000000005</v>
      </c>
      <c r="Z37" s="202" t="s">
        <v>320</v>
      </c>
      <c r="AA37" s="202" t="s">
        <v>320</v>
      </c>
      <c r="AB37" s="510" t="s">
        <v>320</v>
      </c>
      <c r="AC37" s="510" t="s">
        <v>320</v>
      </c>
      <c r="AD37" s="547"/>
      <c r="AE37" s="547"/>
      <c r="AF37" s="547"/>
      <c r="AG37" s="547"/>
      <c r="AH37" s="547"/>
      <c r="AI37" s="547"/>
      <c r="AJ37" s="547"/>
      <c r="AK37" s="216"/>
      <c r="AL37" s="216"/>
      <c r="AM37" s="216"/>
      <c r="AN37" s="216"/>
      <c r="AO37" s="216"/>
      <c r="AP37" s="216"/>
    </row>
    <row r="38" spans="1:51" s="25" customFormat="1" ht="13">
      <c r="A38" s="201"/>
      <c r="B38" s="318" t="s">
        <v>679</v>
      </c>
      <c r="C38" s="157"/>
      <c r="D38" s="157"/>
      <c r="E38" s="157"/>
      <c r="F38" s="157"/>
      <c r="G38" s="157"/>
      <c r="H38" s="157"/>
      <c r="I38" s="157"/>
      <c r="J38" s="157"/>
      <c r="K38" s="157"/>
      <c r="L38" s="157"/>
      <c r="M38" s="157"/>
      <c r="N38" s="157"/>
      <c r="O38" s="157"/>
      <c r="P38" s="157"/>
      <c r="Q38" s="157"/>
      <c r="R38" s="157"/>
      <c r="S38" s="157"/>
      <c r="T38" s="157"/>
      <c r="U38" s="157"/>
      <c r="V38" s="157"/>
      <c r="W38" s="157"/>
      <c r="X38" s="157"/>
      <c r="Y38" s="157">
        <v>21.9</v>
      </c>
      <c r="Z38" s="200">
        <v>21.3</v>
      </c>
      <c r="AA38" s="200">
        <v>29.5</v>
      </c>
      <c r="AB38" s="510" t="s">
        <v>320</v>
      </c>
      <c r="AC38" s="510" t="s">
        <v>320</v>
      </c>
      <c r="AD38" s="547"/>
      <c r="AE38" s="547"/>
      <c r="AF38" s="547"/>
      <c r="AG38" s="547"/>
      <c r="AH38" s="547"/>
      <c r="AI38" s="547"/>
      <c r="AJ38" s="547"/>
      <c r="AK38" s="216"/>
      <c r="AL38" s="216"/>
      <c r="AM38" s="216"/>
      <c r="AN38" s="216"/>
      <c r="AO38" s="216"/>
      <c r="AP38" s="216"/>
    </row>
    <row r="39" spans="1:51" s="25" customFormat="1" ht="13">
      <c r="A39" s="201"/>
      <c r="B39" s="318" t="s">
        <v>680</v>
      </c>
      <c r="C39" s="157"/>
      <c r="D39" s="157"/>
      <c r="E39" s="157"/>
      <c r="F39" s="157"/>
      <c r="G39" s="157"/>
      <c r="H39" s="157"/>
      <c r="I39" s="157"/>
      <c r="J39" s="157"/>
      <c r="K39" s="157"/>
      <c r="L39" s="157"/>
      <c r="M39" s="157"/>
      <c r="N39" s="157"/>
      <c r="O39" s="157"/>
      <c r="P39" s="157"/>
      <c r="Q39" s="157"/>
      <c r="R39" s="157"/>
      <c r="S39" s="157"/>
      <c r="T39" s="157"/>
      <c r="U39" s="157"/>
      <c r="V39" s="157"/>
      <c r="W39" s="157"/>
      <c r="X39" s="157"/>
      <c r="Y39" s="157">
        <v>254.2</v>
      </c>
      <c r="Z39" s="200">
        <v>290.3</v>
      </c>
      <c r="AA39" s="200">
        <v>321</v>
      </c>
      <c r="AB39" s="510" t="s">
        <v>320</v>
      </c>
      <c r="AC39" s="510" t="s">
        <v>320</v>
      </c>
      <c r="AD39" s="547"/>
      <c r="AE39" s="547"/>
      <c r="AF39" s="547"/>
      <c r="AG39" s="547"/>
      <c r="AH39" s="547"/>
      <c r="AI39" s="547"/>
      <c r="AJ39" s="547"/>
      <c r="AK39" s="216"/>
      <c r="AL39" s="216"/>
      <c r="AM39" s="216"/>
      <c r="AN39" s="216"/>
      <c r="AO39" s="216"/>
      <c r="AP39" s="216"/>
    </row>
    <row r="40" spans="1:51" s="25" customFormat="1" ht="13">
      <c r="A40" s="201"/>
      <c r="B40" s="318" t="s">
        <v>681</v>
      </c>
      <c r="C40" s="157"/>
      <c r="D40" s="157"/>
      <c r="E40" s="157"/>
      <c r="F40" s="157"/>
      <c r="G40" s="157"/>
      <c r="H40" s="157"/>
      <c r="I40" s="157"/>
      <c r="J40" s="157"/>
      <c r="K40" s="157"/>
      <c r="L40" s="157"/>
      <c r="M40" s="157"/>
      <c r="N40" s="157"/>
      <c r="O40" s="157"/>
      <c r="P40" s="157"/>
      <c r="Q40" s="157"/>
      <c r="R40" s="157"/>
      <c r="S40" s="157"/>
      <c r="T40" s="157"/>
      <c r="U40" s="157"/>
      <c r="V40" s="157"/>
      <c r="W40" s="157"/>
      <c r="X40" s="157"/>
      <c r="Y40" s="157">
        <v>10.4</v>
      </c>
      <c r="Z40" s="200">
        <v>12.8</v>
      </c>
      <c r="AA40" s="200">
        <v>12.8</v>
      </c>
      <c r="AB40" s="510" t="s">
        <v>320</v>
      </c>
      <c r="AC40" s="510" t="s">
        <v>320</v>
      </c>
      <c r="AD40" s="547"/>
      <c r="AE40" s="547"/>
      <c r="AF40" s="547"/>
      <c r="AG40" s="547"/>
      <c r="AH40" s="547"/>
      <c r="AI40" s="547"/>
      <c r="AJ40" s="547"/>
      <c r="AK40" s="216"/>
      <c r="AL40" s="216"/>
      <c r="AM40" s="216"/>
      <c r="AN40" s="216"/>
      <c r="AO40" s="216"/>
      <c r="AP40" s="216"/>
    </row>
    <row r="41" spans="1:51" s="25" customFormat="1" ht="13">
      <c r="A41" s="201"/>
      <c r="B41" s="318" t="s">
        <v>682</v>
      </c>
      <c r="C41" s="157"/>
      <c r="D41" s="157"/>
      <c r="E41" s="157"/>
      <c r="F41" s="157"/>
      <c r="G41" s="157"/>
      <c r="H41" s="157"/>
      <c r="I41" s="157"/>
      <c r="J41" s="157"/>
      <c r="K41" s="157"/>
      <c r="L41" s="157"/>
      <c r="M41" s="157"/>
      <c r="N41" s="157"/>
      <c r="O41" s="157"/>
      <c r="P41" s="157"/>
      <c r="Q41" s="157"/>
      <c r="R41" s="157"/>
      <c r="S41" s="157"/>
      <c r="T41" s="157"/>
      <c r="U41" s="157"/>
      <c r="V41" s="157"/>
      <c r="W41" s="157"/>
      <c r="X41" s="157"/>
      <c r="Y41" s="157">
        <v>10.7</v>
      </c>
      <c r="Z41" s="200">
        <v>7</v>
      </c>
      <c r="AA41" s="200">
        <v>8.1999999999999993</v>
      </c>
      <c r="AB41" s="510" t="s">
        <v>320</v>
      </c>
      <c r="AC41" s="510" t="s">
        <v>320</v>
      </c>
      <c r="AD41" s="547"/>
      <c r="AE41" s="547"/>
      <c r="AF41" s="547"/>
      <c r="AG41" s="547"/>
      <c r="AH41" s="547"/>
      <c r="AI41" s="547"/>
      <c r="AJ41" s="547"/>
      <c r="AK41" s="216"/>
      <c r="AL41" s="216"/>
      <c r="AM41" s="216"/>
      <c r="AN41" s="216"/>
      <c r="AO41" s="216"/>
      <c r="AP41" s="216"/>
    </row>
    <row r="42" spans="1:51" s="6" customFormat="1" ht="13">
      <c r="A42" s="104">
        <v>22</v>
      </c>
      <c r="B42" s="186" t="s">
        <v>541</v>
      </c>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89">
        <f>'Exp (Tb13B)'!C34</f>
        <v>332.6</v>
      </c>
      <c r="AA42" s="89">
        <f>'Exp (Tb13B)'!D34</f>
        <v>1593.1</v>
      </c>
      <c r="AB42" s="89">
        <f>'Exp (Tb13B)'!E34</f>
        <v>1382.5</v>
      </c>
      <c r="AC42" s="89">
        <f>'Exp (Tb13B)'!F34</f>
        <v>568.6</v>
      </c>
      <c r="AD42" s="89">
        <f>'Exp (Tb13B)'!G34</f>
        <v>809.7</v>
      </c>
      <c r="AE42" s="89">
        <f>'Exp (Tb13B)'!H34</f>
        <v>631.70000000000005</v>
      </c>
      <c r="AF42" s="89">
        <f>'Exp (Tb13B)'!I34</f>
        <v>713.6</v>
      </c>
      <c r="AG42" s="89">
        <f>'Exp (Tb13B)'!J34</f>
        <v>2129.1</v>
      </c>
      <c r="AH42" s="89">
        <f>'Exp (Tb13B)'!K34</f>
        <v>840.6</v>
      </c>
      <c r="AI42" s="89">
        <f>'Exp (Tb13B)'!L34</f>
        <v>1132.4000000000001</v>
      </c>
      <c r="AJ42" s="89">
        <f>'Exp (Tb13B)'!M34</f>
        <v>995.5</v>
      </c>
      <c r="AK42" s="88">
        <f>'Exp (Tb13B)'!N34</f>
        <v>914.4</v>
      </c>
      <c r="AL42" s="88">
        <f>'Exp (Tb13B)'!O34</f>
        <v>486.4</v>
      </c>
      <c r="AM42" s="88">
        <f>'Exp (Tb13B)'!P34</f>
        <v>799.1</v>
      </c>
      <c r="AN42" s="88">
        <f>'Exp (Tb13B)'!Q34</f>
        <v>811.4</v>
      </c>
      <c r="AO42" s="88">
        <f>'Exp (Tb13B)'!R34</f>
        <v>959.5</v>
      </c>
      <c r="AP42" s="88">
        <f>'Exp (Tb13B)'!S34</f>
        <v>905.4</v>
      </c>
    </row>
    <row r="43" spans="1:51" s="10" customFormat="1">
      <c r="A43" s="199"/>
      <c r="B43" s="154" t="s">
        <v>683</v>
      </c>
      <c r="C43" s="157">
        <v>38</v>
      </c>
      <c r="D43" s="157">
        <v>29.6</v>
      </c>
      <c r="E43" s="157">
        <v>33</v>
      </c>
      <c r="F43" s="157">
        <v>42</v>
      </c>
      <c r="G43" s="157">
        <v>31.8</v>
      </c>
      <c r="H43" s="157">
        <v>17.399999999999999</v>
      </c>
      <c r="I43" s="157">
        <v>78.8</v>
      </c>
      <c r="J43" s="157">
        <v>76.599999999999994</v>
      </c>
      <c r="K43" s="157">
        <v>72.8</v>
      </c>
      <c r="L43" s="157">
        <v>122.3</v>
      </c>
      <c r="M43" s="157">
        <v>84.6</v>
      </c>
      <c r="N43" s="157">
        <v>94.3</v>
      </c>
      <c r="O43" s="157">
        <v>98</v>
      </c>
      <c r="P43" s="157">
        <v>45.7</v>
      </c>
      <c r="Q43" s="157">
        <v>53.4</v>
      </c>
      <c r="R43" s="157">
        <v>54</v>
      </c>
      <c r="S43" s="157">
        <v>54.6</v>
      </c>
      <c r="T43" s="157">
        <v>65.099999999999994</v>
      </c>
      <c r="U43" s="157">
        <v>65.400000000000006</v>
      </c>
      <c r="V43" s="157">
        <v>134.30000000000001</v>
      </c>
      <c r="W43" s="157">
        <v>194.2</v>
      </c>
      <c r="X43" s="157">
        <v>201.3</v>
      </c>
      <c r="Y43" s="157">
        <v>251.1</v>
      </c>
      <c r="Z43" s="200">
        <v>309</v>
      </c>
      <c r="AA43" s="200">
        <v>392.1</v>
      </c>
      <c r="AB43" s="509">
        <v>930.2</v>
      </c>
      <c r="AC43" s="509">
        <v>58.5</v>
      </c>
      <c r="AD43" s="547"/>
      <c r="AE43" s="547"/>
      <c r="AF43" s="547"/>
      <c r="AG43" s="547"/>
      <c r="AH43" s="547"/>
      <c r="AI43" s="547"/>
      <c r="AJ43" s="547"/>
      <c r="AK43" s="216"/>
      <c r="AL43" s="216"/>
      <c r="AM43" s="216"/>
      <c r="AN43" s="216"/>
      <c r="AO43" s="216"/>
      <c r="AP43" s="216"/>
    </row>
    <row r="44" spans="1:51" s="6" customFormat="1" ht="13">
      <c r="A44" s="104">
        <v>26</v>
      </c>
      <c r="B44" s="186" t="s">
        <v>545</v>
      </c>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89">
        <f>'Exp (Tb13B)'!C35</f>
        <v>127.5</v>
      </c>
      <c r="AA44" s="89">
        <f>'Exp (Tb13B)'!D35</f>
        <v>433.1</v>
      </c>
      <c r="AB44" s="89">
        <f>'Exp (Tb13B)'!E35</f>
        <v>716.8</v>
      </c>
      <c r="AC44" s="89">
        <f>'Exp (Tb13B)'!F35</f>
        <v>1883.9</v>
      </c>
      <c r="AD44" s="89">
        <f>'Exp (Tb13B)'!G35</f>
        <v>1184</v>
      </c>
      <c r="AE44" s="89">
        <f>'Exp (Tb13B)'!H35</f>
        <v>659.3</v>
      </c>
      <c r="AF44" s="89">
        <f>'Exp (Tb13B)'!I35</f>
        <v>1002.8</v>
      </c>
      <c r="AG44" s="89">
        <f>'Exp (Tb13B)'!J35</f>
        <v>636.4</v>
      </c>
      <c r="AH44" s="89">
        <f>'Exp (Tb13B)'!K35</f>
        <v>1546.7</v>
      </c>
      <c r="AI44" s="89">
        <f>'Exp (Tb13B)'!L35</f>
        <v>1378.6</v>
      </c>
      <c r="AJ44" s="89">
        <f>'Exp (Tb13B)'!M35</f>
        <v>1642.4</v>
      </c>
      <c r="AK44" s="88">
        <f>'Exp (Tb13B)'!N35</f>
        <v>2300.5</v>
      </c>
      <c r="AL44" s="88">
        <f>'Exp (Tb13B)'!O35</f>
        <v>2358.6999999999998</v>
      </c>
      <c r="AM44" s="88">
        <f>'Exp (Tb13B)'!P35</f>
        <v>2358.6999999999998</v>
      </c>
      <c r="AN44" s="88">
        <f>'Exp (Tb13B)'!Q35</f>
        <v>2551</v>
      </c>
      <c r="AO44" s="88">
        <f>'Exp (Tb13B)'!R35</f>
        <v>2654.2</v>
      </c>
      <c r="AP44" s="88">
        <f>'Exp (Tb13B)'!S35</f>
        <v>2551</v>
      </c>
    </row>
    <row r="45" spans="1:51" s="10" customFormat="1" ht="13">
      <c r="A45" s="199"/>
      <c r="B45" s="210" t="s">
        <v>671</v>
      </c>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200"/>
      <c r="AA45" s="200"/>
      <c r="AB45" s="509">
        <v>1166.5</v>
      </c>
      <c r="AC45" s="509">
        <v>1926.1</v>
      </c>
      <c r="AD45" s="547"/>
      <c r="AE45" s="547"/>
      <c r="AF45" s="547"/>
      <c r="AG45" s="547"/>
      <c r="AH45" s="547"/>
      <c r="AI45" s="547"/>
      <c r="AJ45" s="547"/>
      <c r="AK45" s="216"/>
      <c r="AL45" s="216"/>
      <c r="AM45" s="216"/>
      <c r="AN45" s="216"/>
      <c r="AO45" s="216"/>
      <c r="AP45" s="216"/>
    </row>
    <row r="46" spans="1:51" s="25" customFormat="1" ht="13">
      <c r="A46" s="201"/>
      <c r="B46" s="154" t="s">
        <v>684</v>
      </c>
      <c r="C46" s="157"/>
      <c r="D46" s="157"/>
      <c r="E46" s="157"/>
      <c r="F46" s="157"/>
      <c r="G46" s="157"/>
      <c r="H46" s="157"/>
      <c r="I46" s="157"/>
      <c r="J46" s="157"/>
      <c r="K46" s="157"/>
      <c r="L46" s="157">
        <v>25.5</v>
      </c>
      <c r="M46" s="157">
        <v>20</v>
      </c>
      <c r="N46" s="157">
        <v>20</v>
      </c>
      <c r="O46" s="157">
        <v>21.2</v>
      </c>
      <c r="P46" s="157"/>
      <c r="Q46" s="157">
        <v>11</v>
      </c>
      <c r="R46" s="157">
        <v>16.899999999999999</v>
      </c>
      <c r="S46" s="157">
        <v>19.8</v>
      </c>
      <c r="T46" s="157">
        <v>20.6</v>
      </c>
      <c r="U46" s="157">
        <v>21.6</v>
      </c>
      <c r="V46" s="157">
        <v>21.7</v>
      </c>
      <c r="W46" s="157">
        <v>31.6</v>
      </c>
      <c r="X46" s="157">
        <v>40.200000000000003</v>
      </c>
      <c r="Y46" s="157">
        <v>46</v>
      </c>
      <c r="Z46" s="200">
        <v>58.7</v>
      </c>
      <c r="AA46" s="202" t="s">
        <v>320</v>
      </c>
      <c r="AB46" s="510" t="s">
        <v>320</v>
      </c>
      <c r="AC46" s="510" t="s">
        <v>320</v>
      </c>
      <c r="AD46" s="547"/>
      <c r="AE46" s="547"/>
      <c r="AF46" s="547"/>
      <c r="AG46" s="547"/>
      <c r="AH46" s="547"/>
      <c r="AI46" s="547"/>
      <c r="AJ46" s="547"/>
      <c r="AK46" s="216"/>
      <c r="AL46" s="216"/>
      <c r="AM46" s="216"/>
      <c r="AN46" s="216"/>
      <c r="AO46" s="216"/>
      <c r="AP46" s="216"/>
    </row>
    <row r="47" spans="1:51" s="25" customFormat="1" ht="13">
      <c r="A47" s="201"/>
      <c r="B47" s="282" t="s">
        <v>685</v>
      </c>
      <c r="C47" s="157"/>
      <c r="D47" s="157"/>
      <c r="E47" s="157"/>
      <c r="F47" s="157"/>
      <c r="G47" s="157"/>
      <c r="H47" s="157"/>
      <c r="I47" s="157">
        <v>4.7</v>
      </c>
      <c r="J47" s="157">
        <v>0</v>
      </c>
      <c r="K47" s="157">
        <v>7.9</v>
      </c>
      <c r="L47" s="157">
        <v>9.6999999999999993</v>
      </c>
      <c r="M47" s="157">
        <v>11.2</v>
      </c>
      <c r="N47" s="157">
        <v>14.6</v>
      </c>
      <c r="O47" s="157">
        <v>15.5</v>
      </c>
      <c r="P47" s="157">
        <v>10.1</v>
      </c>
      <c r="Q47" s="157">
        <v>8.5</v>
      </c>
      <c r="R47" s="157">
        <v>10.5</v>
      </c>
      <c r="S47" s="157">
        <v>11.2</v>
      </c>
      <c r="T47" s="157">
        <v>11.7</v>
      </c>
      <c r="U47" s="157">
        <v>14.3</v>
      </c>
      <c r="V47" s="157">
        <v>14</v>
      </c>
      <c r="W47" s="157">
        <v>14.1</v>
      </c>
      <c r="X47" s="157">
        <v>14.1</v>
      </c>
      <c r="Y47" s="157">
        <v>16.7</v>
      </c>
      <c r="Z47" s="200">
        <v>20.5</v>
      </c>
      <c r="AA47" s="200">
        <v>25.3</v>
      </c>
      <c r="AB47" s="510" t="s">
        <v>320</v>
      </c>
      <c r="AC47" s="510" t="s">
        <v>320</v>
      </c>
      <c r="AD47" s="547"/>
      <c r="AE47" s="547"/>
      <c r="AF47" s="547"/>
      <c r="AG47" s="547"/>
      <c r="AH47" s="547"/>
      <c r="AI47" s="547"/>
      <c r="AJ47" s="547"/>
      <c r="AK47" s="216"/>
      <c r="AL47" s="216"/>
      <c r="AM47" s="216"/>
      <c r="AN47" s="216"/>
      <c r="AO47" s="216"/>
      <c r="AP47" s="216"/>
    </row>
    <row r="48" spans="1:51" s="25" customFormat="1" ht="13">
      <c r="A48" s="201"/>
      <c r="B48" s="154" t="s">
        <v>686</v>
      </c>
      <c r="C48" s="157"/>
      <c r="D48" s="157"/>
      <c r="E48" s="157"/>
      <c r="F48" s="157"/>
      <c r="G48" s="157"/>
      <c r="H48" s="157"/>
      <c r="I48" s="157">
        <v>74.099999999999994</v>
      </c>
      <c r="J48" s="157">
        <v>76.599999999999994</v>
      </c>
      <c r="K48" s="157">
        <v>59.9</v>
      </c>
      <c r="L48" s="157">
        <v>51.7</v>
      </c>
      <c r="M48" s="157">
        <v>41.1</v>
      </c>
      <c r="N48" s="157">
        <v>47.4</v>
      </c>
      <c r="O48" s="157">
        <v>49.5</v>
      </c>
      <c r="P48" s="157">
        <v>35.6</v>
      </c>
      <c r="Q48" s="157">
        <v>34</v>
      </c>
      <c r="R48" s="157">
        <v>17.5</v>
      </c>
      <c r="S48" s="157">
        <v>11.8</v>
      </c>
      <c r="T48" s="157">
        <v>21.3</v>
      </c>
      <c r="U48" s="157">
        <v>16.100000000000001</v>
      </c>
      <c r="V48" s="157">
        <v>21.2</v>
      </c>
      <c r="W48" s="157">
        <v>38.200000000000003</v>
      </c>
      <c r="X48" s="157">
        <v>23.9</v>
      </c>
      <c r="Y48" s="157">
        <v>26.7</v>
      </c>
      <c r="Z48" s="200">
        <v>33.5</v>
      </c>
      <c r="AA48" s="200">
        <v>11.4</v>
      </c>
      <c r="AB48" s="510" t="s">
        <v>320</v>
      </c>
      <c r="AC48" s="510" t="s">
        <v>320</v>
      </c>
      <c r="AD48" s="547"/>
      <c r="AE48" s="547"/>
      <c r="AF48" s="547"/>
      <c r="AG48" s="547"/>
      <c r="AH48" s="547"/>
      <c r="AI48" s="547"/>
      <c r="AJ48" s="547"/>
      <c r="AK48" s="216"/>
      <c r="AL48" s="216"/>
      <c r="AM48" s="216"/>
      <c r="AN48" s="216"/>
      <c r="AO48" s="216"/>
      <c r="AP48" s="216"/>
    </row>
    <row r="49" spans="1:51" s="25" customFormat="1" ht="13">
      <c r="A49" s="201"/>
      <c r="B49" s="154" t="s">
        <v>687</v>
      </c>
      <c r="C49" s="157"/>
      <c r="D49" s="157"/>
      <c r="E49" s="157"/>
      <c r="F49" s="157"/>
      <c r="G49" s="157"/>
      <c r="H49" s="157"/>
      <c r="I49" s="157"/>
      <c r="J49" s="157"/>
      <c r="K49" s="157"/>
      <c r="L49" s="157"/>
      <c r="M49" s="157">
        <v>12.3</v>
      </c>
      <c r="N49" s="157">
        <v>12.3</v>
      </c>
      <c r="O49" s="157">
        <v>11.8</v>
      </c>
      <c r="P49" s="157"/>
      <c r="Q49" s="157"/>
      <c r="R49" s="157"/>
      <c r="S49" s="157"/>
      <c r="T49" s="157"/>
      <c r="U49" s="157"/>
      <c r="V49" s="157"/>
      <c r="W49" s="157"/>
      <c r="X49" s="157"/>
      <c r="Y49" s="157"/>
      <c r="Z49" s="200"/>
      <c r="AA49" s="200">
        <v>42.6</v>
      </c>
      <c r="AB49" s="510" t="s">
        <v>320</v>
      </c>
      <c r="AC49" s="510" t="s">
        <v>320</v>
      </c>
      <c r="AD49" s="547"/>
      <c r="AE49" s="547"/>
      <c r="AF49" s="547"/>
      <c r="AG49" s="547"/>
      <c r="AH49" s="547"/>
      <c r="AI49" s="547"/>
      <c r="AJ49" s="547"/>
      <c r="AK49" s="216"/>
      <c r="AL49" s="216"/>
      <c r="AM49" s="216"/>
      <c r="AN49" s="216"/>
      <c r="AO49" s="216"/>
      <c r="AP49" s="216"/>
    </row>
    <row r="50" spans="1:51" s="25" customFormat="1" ht="13">
      <c r="A50" s="201"/>
      <c r="B50" s="154" t="s">
        <v>688</v>
      </c>
      <c r="C50" s="157"/>
      <c r="D50" s="157"/>
      <c r="E50" s="157"/>
      <c r="F50" s="157"/>
      <c r="G50" s="157"/>
      <c r="H50" s="157"/>
      <c r="I50" s="157"/>
      <c r="J50" s="157"/>
      <c r="K50" s="157"/>
      <c r="L50" s="157"/>
      <c r="M50" s="157"/>
      <c r="N50" s="157"/>
      <c r="O50" s="157"/>
      <c r="P50" s="157"/>
      <c r="Q50" s="161" t="s">
        <v>320</v>
      </c>
      <c r="R50" s="157">
        <v>9.1</v>
      </c>
      <c r="S50" s="157">
        <v>11.8</v>
      </c>
      <c r="T50" s="157">
        <v>11.5</v>
      </c>
      <c r="U50" s="157">
        <v>13.4</v>
      </c>
      <c r="V50" s="157">
        <v>14.5</v>
      </c>
      <c r="W50" s="157">
        <v>28.4</v>
      </c>
      <c r="X50" s="157">
        <v>39.200000000000003</v>
      </c>
      <c r="Y50" s="157">
        <v>51.3</v>
      </c>
      <c r="Z50" s="200">
        <v>63.2</v>
      </c>
      <c r="AA50" s="202" t="s">
        <v>320</v>
      </c>
      <c r="AB50" s="510" t="s">
        <v>320</v>
      </c>
      <c r="AC50" s="510" t="s">
        <v>320</v>
      </c>
      <c r="AD50" s="547"/>
      <c r="AE50" s="547"/>
      <c r="AF50" s="547"/>
      <c r="AG50" s="547"/>
      <c r="AH50" s="547"/>
      <c r="AI50" s="547"/>
      <c r="AJ50" s="547"/>
      <c r="AK50" s="216"/>
      <c r="AL50" s="216"/>
      <c r="AM50" s="216"/>
      <c r="AN50" s="216"/>
      <c r="AO50" s="216"/>
      <c r="AP50" s="216"/>
    </row>
    <row r="51" spans="1:51" s="25" customFormat="1" ht="13">
      <c r="A51" s="201"/>
      <c r="B51" s="282" t="s">
        <v>689</v>
      </c>
      <c r="C51" s="157"/>
      <c r="D51" s="157"/>
      <c r="E51" s="157"/>
      <c r="F51" s="157"/>
      <c r="G51" s="157"/>
      <c r="H51" s="157"/>
      <c r="I51" s="157"/>
      <c r="J51" s="157">
        <v>190.1</v>
      </c>
      <c r="K51" s="157">
        <v>223.9</v>
      </c>
      <c r="L51" s="157">
        <v>130.80000000000001</v>
      </c>
      <c r="M51" s="157">
        <v>68.3</v>
      </c>
      <c r="N51" s="157">
        <v>69.099999999999994</v>
      </c>
      <c r="O51" s="157">
        <v>70.8</v>
      </c>
      <c r="P51" s="157">
        <v>50</v>
      </c>
      <c r="Q51" s="157">
        <v>26.9</v>
      </c>
      <c r="R51" s="157">
        <v>21.8</v>
      </c>
      <c r="S51" s="157">
        <v>34.5</v>
      </c>
      <c r="T51" s="157">
        <v>37.5</v>
      </c>
      <c r="U51" s="157">
        <v>58</v>
      </c>
      <c r="V51" s="157">
        <f>SUM(V52:V53)</f>
        <v>62.8</v>
      </c>
      <c r="W51" s="157">
        <f>SUM(W52:W53)</f>
        <v>81.900000000000006</v>
      </c>
      <c r="X51" s="157">
        <f>SUM(X52:X53)</f>
        <v>83.9</v>
      </c>
      <c r="Y51" s="157">
        <f>SUM(Y52:Y56)</f>
        <v>109.39999999999999</v>
      </c>
      <c r="Z51" s="200">
        <f>SUM(Z52:Z56)</f>
        <v>133.30000000000001</v>
      </c>
      <c r="AA51" s="202" t="s">
        <v>320</v>
      </c>
      <c r="AB51" s="510" t="s">
        <v>320</v>
      </c>
      <c r="AC51" s="510" t="s">
        <v>320</v>
      </c>
      <c r="AD51" s="547"/>
      <c r="AE51" s="547"/>
      <c r="AF51" s="547"/>
      <c r="AG51" s="547"/>
      <c r="AH51" s="547"/>
      <c r="AI51" s="547"/>
      <c r="AJ51" s="547"/>
      <c r="AK51" s="216"/>
      <c r="AL51" s="216"/>
      <c r="AM51" s="216"/>
      <c r="AN51" s="216"/>
      <c r="AO51" s="216"/>
      <c r="AP51" s="216"/>
    </row>
    <row r="52" spans="1:51" s="25" customFormat="1" ht="13">
      <c r="A52" s="201"/>
      <c r="B52" s="318" t="s">
        <v>690</v>
      </c>
      <c r="C52" s="157"/>
      <c r="D52" s="157"/>
      <c r="E52" s="157"/>
      <c r="F52" s="157"/>
      <c r="G52" s="157"/>
      <c r="H52" s="157"/>
      <c r="I52" s="157"/>
      <c r="J52" s="157">
        <v>20.7</v>
      </c>
      <c r="K52" s="157">
        <v>76.5</v>
      </c>
      <c r="L52" s="157">
        <v>62.8</v>
      </c>
      <c r="M52" s="157">
        <v>31.7</v>
      </c>
      <c r="N52" s="157">
        <v>32</v>
      </c>
      <c r="O52" s="157">
        <v>31.9</v>
      </c>
      <c r="P52" s="157">
        <v>22.3</v>
      </c>
      <c r="Q52" s="157">
        <v>13.9</v>
      </c>
      <c r="R52" s="157">
        <v>12.5</v>
      </c>
      <c r="S52" s="157">
        <v>12.7</v>
      </c>
      <c r="T52" s="157">
        <v>14.4</v>
      </c>
      <c r="U52" s="157">
        <v>15.4</v>
      </c>
      <c r="V52" s="157">
        <v>16.7</v>
      </c>
      <c r="W52" s="157">
        <v>34.1</v>
      </c>
      <c r="X52" s="157">
        <v>44</v>
      </c>
      <c r="Y52" s="157">
        <v>61.1</v>
      </c>
      <c r="Z52" s="200">
        <v>79.400000000000006</v>
      </c>
      <c r="AA52" s="200">
        <v>107</v>
      </c>
      <c r="AB52" s="510" t="s">
        <v>320</v>
      </c>
      <c r="AC52" s="510" t="s">
        <v>320</v>
      </c>
      <c r="AD52" s="547"/>
      <c r="AE52" s="547"/>
      <c r="AF52" s="547"/>
      <c r="AG52" s="547"/>
      <c r="AH52" s="547"/>
      <c r="AI52" s="547"/>
      <c r="AJ52" s="547"/>
      <c r="AK52" s="216"/>
      <c r="AL52" s="216"/>
      <c r="AM52" s="216"/>
      <c r="AN52" s="216"/>
      <c r="AO52" s="216"/>
      <c r="AP52" s="216"/>
    </row>
    <row r="53" spans="1:51" s="25" customFormat="1" ht="13">
      <c r="A53" s="201"/>
      <c r="B53" s="318" t="s">
        <v>691</v>
      </c>
      <c r="C53" s="157"/>
      <c r="D53" s="157"/>
      <c r="E53" s="157"/>
      <c r="F53" s="157"/>
      <c r="G53" s="157"/>
      <c r="H53" s="157"/>
      <c r="I53" s="157"/>
      <c r="J53" s="157">
        <v>16.399999999999999</v>
      </c>
      <c r="K53" s="157">
        <v>77.099999999999994</v>
      </c>
      <c r="L53" s="157">
        <v>59.3</v>
      </c>
      <c r="M53" s="157">
        <f t="shared" ref="M53:S53" si="1">SUM(M54:M55)</f>
        <v>36.6</v>
      </c>
      <c r="N53" s="157">
        <f t="shared" si="1"/>
        <v>37.1</v>
      </c>
      <c r="O53" s="157">
        <f t="shared" si="1"/>
        <v>38.900000000000006</v>
      </c>
      <c r="P53" s="157">
        <f t="shared" si="1"/>
        <v>17.7</v>
      </c>
      <c r="Q53" s="157">
        <f t="shared" si="1"/>
        <v>12.899999999999999</v>
      </c>
      <c r="R53" s="157">
        <f t="shared" si="1"/>
        <v>9.3999999999999986</v>
      </c>
      <c r="S53" s="157">
        <f t="shared" si="1"/>
        <v>21.8</v>
      </c>
      <c r="T53" s="157">
        <f>SUM(T54:T55)</f>
        <v>23.1</v>
      </c>
      <c r="U53" s="157">
        <f>SUM(U54:U56)</f>
        <v>42.6</v>
      </c>
      <c r="V53" s="157">
        <f>SUM(V54:V56)</f>
        <v>46.1</v>
      </c>
      <c r="W53" s="157">
        <f>SUM(W54:W56)</f>
        <v>47.800000000000004</v>
      </c>
      <c r="X53" s="157">
        <f>SUM(X54:X56)</f>
        <v>39.900000000000006</v>
      </c>
      <c r="Y53" s="157">
        <v>46</v>
      </c>
      <c r="Z53" s="200">
        <v>50.4</v>
      </c>
      <c r="AA53" s="200">
        <v>52.7</v>
      </c>
      <c r="AB53" s="510" t="s">
        <v>320</v>
      </c>
      <c r="AC53" s="510" t="s">
        <v>320</v>
      </c>
      <c r="AD53" s="547"/>
      <c r="AE53" s="547"/>
      <c r="AF53" s="547"/>
      <c r="AG53" s="547"/>
      <c r="AH53" s="547"/>
      <c r="AI53" s="547"/>
      <c r="AJ53" s="547"/>
      <c r="AK53" s="216"/>
      <c r="AL53" s="216"/>
      <c r="AM53" s="216"/>
      <c r="AN53" s="216"/>
      <c r="AO53" s="216"/>
      <c r="AP53" s="216"/>
    </row>
    <row r="54" spans="1:51" s="25" customFormat="1" ht="13">
      <c r="A54" s="201"/>
      <c r="B54" s="318" t="s">
        <v>692</v>
      </c>
      <c r="C54" s="157"/>
      <c r="D54" s="157"/>
      <c r="E54" s="157"/>
      <c r="F54" s="157"/>
      <c r="G54" s="157"/>
      <c r="H54" s="157"/>
      <c r="I54" s="157"/>
      <c r="J54" s="157"/>
      <c r="K54" s="157"/>
      <c r="L54" s="157"/>
      <c r="M54" s="157">
        <v>31.7</v>
      </c>
      <c r="N54" s="157">
        <v>31.9</v>
      </c>
      <c r="O54" s="157">
        <v>33.200000000000003</v>
      </c>
      <c r="P54" s="157">
        <v>14.5</v>
      </c>
      <c r="Q54" s="157">
        <v>8.1</v>
      </c>
      <c r="R54" s="157">
        <v>3.8</v>
      </c>
      <c r="S54" s="157">
        <v>15.4</v>
      </c>
      <c r="T54" s="157">
        <v>16.5</v>
      </c>
      <c r="U54" s="157">
        <v>37.4</v>
      </c>
      <c r="V54" s="157">
        <v>40.9</v>
      </c>
      <c r="W54" s="157">
        <v>33.700000000000003</v>
      </c>
      <c r="X54" s="157">
        <v>34.200000000000003</v>
      </c>
      <c r="Y54" s="157" t="s">
        <v>320</v>
      </c>
      <c r="Z54" s="202" t="s">
        <v>320</v>
      </c>
      <c r="AA54" s="202" t="s">
        <v>320</v>
      </c>
      <c r="AB54" s="510" t="s">
        <v>320</v>
      </c>
      <c r="AC54" s="510" t="s">
        <v>320</v>
      </c>
      <c r="AD54" s="547"/>
      <c r="AE54" s="547"/>
      <c r="AF54" s="547"/>
      <c r="AG54" s="547"/>
      <c r="AH54" s="547"/>
      <c r="AI54" s="547"/>
      <c r="AJ54" s="547"/>
      <c r="AK54" s="216"/>
      <c r="AL54" s="216"/>
      <c r="AM54" s="216"/>
      <c r="AN54" s="216"/>
      <c r="AO54" s="216"/>
      <c r="AP54" s="216"/>
    </row>
    <row r="55" spans="1:51" s="25" customFormat="1" ht="13">
      <c r="A55" s="201"/>
      <c r="B55" s="318" t="s">
        <v>693</v>
      </c>
      <c r="C55" s="157"/>
      <c r="D55" s="157"/>
      <c r="E55" s="157"/>
      <c r="F55" s="157"/>
      <c r="G55" s="157"/>
      <c r="H55" s="157"/>
      <c r="I55" s="157"/>
      <c r="J55" s="157">
        <v>5.2</v>
      </c>
      <c r="K55" s="157">
        <v>10.9</v>
      </c>
      <c r="L55" s="157">
        <v>8.6999999999999993</v>
      </c>
      <c r="M55" s="157">
        <v>4.9000000000000004</v>
      </c>
      <c r="N55" s="157">
        <v>5.2</v>
      </c>
      <c r="O55" s="157">
        <v>5.7</v>
      </c>
      <c r="P55" s="157">
        <v>3.2</v>
      </c>
      <c r="Q55" s="157">
        <v>4.8</v>
      </c>
      <c r="R55" s="157">
        <v>5.6</v>
      </c>
      <c r="S55" s="157">
        <v>6.4</v>
      </c>
      <c r="T55" s="157">
        <v>6.6</v>
      </c>
      <c r="U55" s="157">
        <v>3</v>
      </c>
      <c r="V55" s="157">
        <v>3</v>
      </c>
      <c r="W55" s="157">
        <v>11.9</v>
      </c>
      <c r="X55" s="157">
        <v>3.5</v>
      </c>
      <c r="Y55" s="157" t="s">
        <v>320</v>
      </c>
      <c r="Z55" s="202" t="s">
        <v>320</v>
      </c>
      <c r="AA55" s="202" t="s">
        <v>320</v>
      </c>
      <c r="AB55" s="510" t="s">
        <v>320</v>
      </c>
      <c r="AC55" s="510" t="s">
        <v>320</v>
      </c>
      <c r="AD55" s="547"/>
      <c r="AE55" s="547"/>
      <c r="AF55" s="547"/>
      <c r="AG55" s="547"/>
      <c r="AH55" s="547"/>
      <c r="AI55" s="547"/>
      <c r="AJ55" s="547"/>
      <c r="AK55" s="216"/>
      <c r="AL55" s="216"/>
      <c r="AM55" s="216"/>
      <c r="AN55" s="216"/>
      <c r="AO55" s="216"/>
      <c r="AP55" s="216"/>
    </row>
    <row r="56" spans="1:51" s="25" customFormat="1" ht="13">
      <c r="A56" s="201"/>
      <c r="B56" s="318" t="s">
        <v>694</v>
      </c>
      <c r="C56" s="157"/>
      <c r="D56" s="157"/>
      <c r="E56" s="157"/>
      <c r="F56" s="157"/>
      <c r="G56" s="157"/>
      <c r="H56" s="157"/>
      <c r="I56" s="157"/>
      <c r="J56" s="157"/>
      <c r="K56" s="157"/>
      <c r="L56" s="157"/>
      <c r="M56" s="157"/>
      <c r="N56" s="157"/>
      <c r="O56" s="157"/>
      <c r="P56" s="157"/>
      <c r="Q56" s="157"/>
      <c r="R56" s="157"/>
      <c r="S56" s="157"/>
      <c r="T56" s="157"/>
      <c r="U56" s="157">
        <v>2.2000000000000002</v>
      </c>
      <c r="V56" s="157">
        <v>2.2000000000000002</v>
      </c>
      <c r="W56" s="157">
        <v>2.2000000000000002</v>
      </c>
      <c r="X56" s="157">
        <v>2.2000000000000002</v>
      </c>
      <c r="Y56" s="157">
        <v>2.2999999999999998</v>
      </c>
      <c r="Z56" s="200">
        <v>3.5</v>
      </c>
      <c r="AA56" s="202" t="s">
        <v>320</v>
      </c>
      <c r="AB56" s="510" t="s">
        <v>320</v>
      </c>
      <c r="AC56" s="510" t="s">
        <v>320</v>
      </c>
      <c r="AD56" s="547"/>
      <c r="AE56" s="547"/>
      <c r="AF56" s="547"/>
      <c r="AG56" s="547"/>
      <c r="AH56" s="547"/>
      <c r="AI56" s="547"/>
      <c r="AJ56" s="547"/>
      <c r="AK56" s="216"/>
      <c r="AL56" s="216"/>
      <c r="AM56" s="216"/>
      <c r="AN56" s="216"/>
      <c r="AO56" s="216"/>
      <c r="AP56" s="216"/>
    </row>
    <row r="57" spans="1:51" s="25" customFormat="1" ht="13">
      <c r="A57" s="201"/>
      <c r="B57" s="282" t="s">
        <v>695</v>
      </c>
      <c r="C57" s="202"/>
      <c r="D57" s="202"/>
      <c r="E57" s="202"/>
      <c r="F57" s="202"/>
      <c r="G57" s="202"/>
      <c r="H57" s="202"/>
      <c r="I57" s="202"/>
      <c r="J57" s="202">
        <v>47.5</v>
      </c>
      <c r="K57" s="202">
        <v>24.9</v>
      </c>
      <c r="L57" s="202" t="s">
        <v>320</v>
      </c>
      <c r="M57" s="202" t="s">
        <v>320</v>
      </c>
      <c r="N57" s="202" t="s">
        <v>320</v>
      </c>
      <c r="O57" s="202" t="s">
        <v>320</v>
      </c>
      <c r="P57" s="202" t="s">
        <v>320</v>
      </c>
      <c r="Q57" s="202" t="s">
        <v>320</v>
      </c>
      <c r="R57" s="202" t="s">
        <v>320</v>
      </c>
      <c r="S57" s="202" t="s">
        <v>320</v>
      </c>
      <c r="T57" s="202" t="s">
        <v>320</v>
      </c>
      <c r="U57" s="202" t="s">
        <v>320</v>
      </c>
      <c r="V57" s="202" t="s">
        <v>320</v>
      </c>
      <c r="W57" s="202" t="s">
        <v>320</v>
      </c>
      <c r="X57" s="202" t="s">
        <v>320</v>
      </c>
      <c r="Y57" s="202" t="s">
        <v>320</v>
      </c>
      <c r="Z57" s="202" t="s">
        <v>320</v>
      </c>
      <c r="AA57" s="202" t="s">
        <v>320</v>
      </c>
      <c r="AB57" s="510" t="s">
        <v>320</v>
      </c>
      <c r="AC57" s="510" t="s">
        <v>320</v>
      </c>
      <c r="AD57" s="547"/>
      <c r="AE57" s="547"/>
      <c r="AF57" s="547"/>
      <c r="AG57" s="547"/>
      <c r="AH57" s="547"/>
      <c r="AI57" s="547"/>
      <c r="AJ57" s="547"/>
      <c r="AK57" s="216"/>
      <c r="AL57" s="216"/>
      <c r="AM57" s="216"/>
      <c r="AN57" s="216"/>
      <c r="AO57" s="216"/>
      <c r="AP57" s="216"/>
    </row>
    <row r="58" spans="1:51" s="25" customFormat="1" ht="13">
      <c r="A58" s="201"/>
      <c r="B58" s="282" t="s">
        <v>696</v>
      </c>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200"/>
      <c r="AA58" s="200">
        <v>-8.6</v>
      </c>
      <c r="AB58" s="510" t="s">
        <v>320</v>
      </c>
      <c r="AC58" s="510" t="s">
        <v>320</v>
      </c>
      <c r="AD58" s="547"/>
      <c r="AE58" s="547"/>
      <c r="AF58" s="547"/>
      <c r="AG58" s="547"/>
      <c r="AH58" s="547"/>
      <c r="AI58" s="547"/>
      <c r="AJ58" s="547"/>
      <c r="AK58" s="216"/>
      <c r="AL58" s="216"/>
      <c r="AM58" s="216"/>
      <c r="AN58" s="216"/>
      <c r="AO58" s="216"/>
      <c r="AP58" s="216"/>
    </row>
    <row r="59" spans="1:51" s="6" customFormat="1" ht="13">
      <c r="A59" s="104">
        <v>31</v>
      </c>
      <c r="B59" s="186" t="s">
        <v>551</v>
      </c>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89">
        <f>'Exp (Tb13B)'!C38</f>
        <v>255.5</v>
      </c>
      <c r="AA59" s="89">
        <f>'Exp (Tb13B)'!D38</f>
        <v>307.3</v>
      </c>
      <c r="AB59" s="89">
        <f>'Exp (Tb13B)'!E38</f>
        <v>286</v>
      </c>
      <c r="AC59" s="89">
        <f>'Exp (Tb13B)'!F38</f>
        <v>39.5</v>
      </c>
      <c r="AD59" s="89">
        <f>'Exp (Tb13B)'!G38</f>
        <v>23</v>
      </c>
      <c r="AE59" s="89">
        <f>'Exp (Tb13B)'!H38</f>
        <v>201</v>
      </c>
      <c r="AF59" s="89">
        <f>'Exp (Tb13B)'!I38</f>
        <v>21.5</v>
      </c>
      <c r="AG59" s="89">
        <f>'Exp (Tb13B)'!J38</f>
        <v>6.5</v>
      </c>
      <c r="AH59" s="89">
        <f>'Exp (Tb13B)'!K38</f>
        <v>57.4</v>
      </c>
      <c r="AI59" s="89">
        <f>'Exp (Tb13B)'!L38</f>
        <v>325.89999999999998</v>
      </c>
      <c r="AJ59" s="89">
        <f>'Exp (Tb13B)'!M38</f>
        <v>419.3</v>
      </c>
      <c r="AK59" s="88">
        <f>'Exp (Tb13B)'!N38</f>
        <v>26.8</v>
      </c>
      <c r="AL59" s="88">
        <f>'Exp (Tb13B)'!O38</f>
        <v>49.5</v>
      </c>
      <c r="AM59" s="88">
        <f>'Exp (Tb13B)'!P38</f>
        <v>49.8</v>
      </c>
      <c r="AN59" s="88">
        <f>'Exp (Tb13B)'!Q38</f>
        <v>52.2</v>
      </c>
      <c r="AO59" s="88">
        <f>'Exp (Tb13B)'!R38</f>
        <v>69.3</v>
      </c>
      <c r="AP59" s="88">
        <f>'Exp (Tb13B)'!S38</f>
        <v>52.2</v>
      </c>
    </row>
    <row r="60" spans="1:51" s="10" customFormat="1">
      <c r="A60" s="199"/>
      <c r="B60" s="154" t="s">
        <v>673</v>
      </c>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200"/>
      <c r="AA60" s="200"/>
      <c r="AB60" s="509">
        <v>112.7</v>
      </c>
      <c r="AC60" s="509">
        <v>39.5</v>
      </c>
      <c r="AD60" s="547"/>
      <c r="AE60" s="547"/>
      <c r="AF60" s="547"/>
      <c r="AG60" s="547"/>
      <c r="AH60" s="547"/>
      <c r="AI60" s="547"/>
      <c r="AJ60" s="547"/>
      <c r="AK60" s="216"/>
      <c r="AL60" s="216"/>
      <c r="AM60" s="216"/>
      <c r="AN60" s="216"/>
      <c r="AO60" s="216"/>
      <c r="AP60" s="216"/>
    </row>
    <row r="61" spans="1:51" s="10" customFormat="1">
      <c r="A61" s="199"/>
      <c r="B61" s="154" t="s">
        <v>697</v>
      </c>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200"/>
      <c r="AA61" s="200"/>
      <c r="AB61" s="509">
        <v>2.4</v>
      </c>
      <c r="AC61" s="510" t="s">
        <v>320</v>
      </c>
      <c r="AD61" s="547"/>
      <c r="AE61" s="547"/>
      <c r="AF61" s="547"/>
      <c r="AG61" s="547"/>
      <c r="AH61" s="547"/>
      <c r="AI61" s="547"/>
      <c r="AJ61" s="547"/>
      <c r="AK61" s="216"/>
      <c r="AL61" s="216"/>
      <c r="AM61" s="216"/>
      <c r="AN61" s="216"/>
      <c r="AO61" s="216"/>
      <c r="AP61" s="216"/>
    </row>
    <row r="62" spans="1:51" s="6" customFormat="1" ht="13">
      <c r="A62" s="104">
        <v>9</v>
      </c>
      <c r="B62" s="186" t="s">
        <v>563</v>
      </c>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91">
        <f>'Exp (Tb13B)'!C39</f>
        <v>0</v>
      </c>
      <c r="AA62" s="91">
        <f>'Exp (Tb13B)'!D39</f>
        <v>545.5</v>
      </c>
      <c r="AB62" s="91">
        <f>'Exp (Tb13B)'!E39</f>
        <v>0</v>
      </c>
      <c r="AC62" s="91">
        <f>'Exp (Tb13B)'!F39</f>
        <v>0</v>
      </c>
      <c r="AD62" s="91">
        <f>'Exp (Tb13B)'!G39</f>
        <v>0</v>
      </c>
      <c r="AE62" s="91">
        <f>'Exp (Tb13B)'!H39</f>
        <v>0</v>
      </c>
      <c r="AF62" s="91">
        <f>'Exp (Tb13B)'!I39</f>
        <v>0</v>
      </c>
      <c r="AG62" s="91">
        <f>'Exp (Tb13B)'!J39</f>
        <v>0</v>
      </c>
      <c r="AH62" s="91">
        <f>'Exp (Tb13B)'!K39</f>
        <v>0</v>
      </c>
      <c r="AI62" s="91">
        <f>'Exp (Tb13B)'!L39</f>
        <v>0</v>
      </c>
      <c r="AJ62" s="91">
        <f>'Exp (Tb13B)'!M39</f>
        <v>0</v>
      </c>
      <c r="AK62" s="90">
        <f>'Exp (Tb13B)'!N39</f>
        <v>0</v>
      </c>
      <c r="AL62" s="90">
        <f>'Exp (Tb13B)'!O39</f>
        <v>0</v>
      </c>
      <c r="AM62" s="90">
        <f>'Exp (Tb13B)'!P39</f>
        <v>0</v>
      </c>
      <c r="AN62" s="90">
        <f>'Exp (Tb13B)'!Q39</f>
        <v>0</v>
      </c>
      <c r="AO62" s="90">
        <f>'Exp (Tb13B)'!R39</f>
        <v>0</v>
      </c>
      <c r="AP62" s="90">
        <f>'Exp (Tb13B)'!S39</f>
        <v>0</v>
      </c>
    </row>
    <row r="63" spans="1:51" s="6" customFormat="1" ht="13">
      <c r="A63" s="104"/>
      <c r="B63" s="154"/>
      <c r="C63" s="157"/>
      <c r="D63" s="157"/>
      <c r="E63" s="157"/>
      <c r="F63" s="157"/>
      <c r="G63" s="157"/>
      <c r="H63" s="157"/>
      <c r="I63" s="193"/>
      <c r="J63" s="193"/>
      <c r="K63" s="193"/>
      <c r="L63" s="193"/>
      <c r="M63" s="193"/>
      <c r="N63" s="193"/>
      <c r="O63" s="193"/>
      <c r="P63" s="193"/>
      <c r="Q63" s="193"/>
      <c r="R63" s="193"/>
      <c r="S63" s="193"/>
      <c r="T63" s="193"/>
      <c r="U63" s="193"/>
      <c r="V63" s="193"/>
      <c r="W63" s="193"/>
      <c r="X63" s="193"/>
      <c r="Y63" s="193"/>
      <c r="Z63" s="91"/>
      <c r="AA63" s="91"/>
      <c r="AB63" s="91"/>
      <c r="AC63" s="91"/>
      <c r="AD63" s="91"/>
      <c r="AE63" s="91"/>
      <c r="AF63" s="91"/>
      <c r="AG63" s="91"/>
      <c r="AH63" s="91"/>
      <c r="AI63" s="91"/>
      <c r="AJ63" s="91"/>
      <c r="AK63" s="90"/>
      <c r="AL63" s="90"/>
      <c r="AM63" s="90"/>
      <c r="AN63" s="90"/>
      <c r="AO63" s="90"/>
      <c r="AP63" s="90"/>
    </row>
    <row r="64" spans="1:51" s="7" customFormat="1" ht="13">
      <c r="A64" s="280"/>
      <c r="B64" s="190" t="s">
        <v>698</v>
      </c>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87">
        <v>176.2</v>
      </c>
      <c r="AA64" s="87">
        <v>221.3</v>
      </c>
      <c r="AB64" s="87">
        <v>245.8</v>
      </c>
      <c r="AC64" s="87">
        <f>'Exp (Tb13B)'!F41</f>
        <v>232.3</v>
      </c>
      <c r="AD64" s="87">
        <f>'Exp (Tb13B)'!G41</f>
        <v>211</v>
      </c>
      <c r="AE64" s="87">
        <f>'Exp (Tb13B)'!H41</f>
        <v>165.2</v>
      </c>
      <c r="AF64" s="87">
        <f>'Exp (Tb13B)'!I41</f>
        <v>225.9</v>
      </c>
      <c r="AG64" s="87">
        <f>'Exp (Tb13B)'!J41</f>
        <v>159.4</v>
      </c>
      <c r="AH64" s="87">
        <f>'Exp (Tb13B)'!K41</f>
        <v>240.4</v>
      </c>
      <c r="AI64" s="87">
        <f>'Exp (Tb13B)'!L41</f>
        <v>328.9</v>
      </c>
      <c r="AJ64" s="87">
        <f>'Exp (Tb13B)'!M41</f>
        <v>420.3</v>
      </c>
      <c r="AK64" s="84">
        <f>'Exp (Tb13B)'!N41</f>
        <v>440.1</v>
      </c>
      <c r="AL64" s="84">
        <f>'Exp (Tb13B)'!O41</f>
        <v>415.1</v>
      </c>
      <c r="AM64" s="84">
        <f>'Exp (Tb13B)'!P41</f>
        <v>425</v>
      </c>
      <c r="AN64" s="84">
        <f>'Exp (Tb13B)'!Q41</f>
        <v>447.2</v>
      </c>
      <c r="AO64" s="84">
        <f>'Exp (Tb13B)'!R41</f>
        <v>471</v>
      </c>
      <c r="AP64" s="84">
        <f>'Exp (Tb13B)'!S41</f>
        <v>496.3</v>
      </c>
      <c r="AQ64" s="6"/>
      <c r="AR64" s="6"/>
      <c r="AS64" s="6"/>
      <c r="AT64" s="6"/>
      <c r="AU64" s="6"/>
      <c r="AV64" s="6"/>
      <c r="AW64" s="6"/>
      <c r="AX64" s="6"/>
      <c r="AY64" s="6"/>
    </row>
    <row r="65" spans="1:51" s="19" customFormat="1" ht="13">
      <c r="A65" s="281"/>
      <c r="B65" s="195" t="s">
        <v>698</v>
      </c>
      <c r="C65" s="166"/>
      <c r="D65" s="166"/>
      <c r="E65" s="166"/>
      <c r="F65" s="166"/>
      <c r="G65" s="166"/>
      <c r="H65" s="166"/>
      <c r="I65" s="166"/>
      <c r="J65" s="166"/>
      <c r="K65" s="166"/>
      <c r="L65" s="166">
        <v>8.9</v>
      </c>
      <c r="M65" s="166"/>
      <c r="N65" s="166"/>
      <c r="O65" s="166"/>
      <c r="P65" s="166">
        <v>25</v>
      </c>
      <c r="Q65" s="166">
        <v>31.3</v>
      </c>
      <c r="R65" s="166">
        <v>35</v>
      </c>
      <c r="S65" s="166">
        <v>45.3</v>
      </c>
      <c r="T65" s="166">
        <v>46.5</v>
      </c>
      <c r="U65" s="166">
        <v>50</v>
      </c>
      <c r="V65" s="166">
        <v>52.3</v>
      </c>
      <c r="W65" s="166">
        <v>60.6</v>
      </c>
      <c r="X65" s="166">
        <v>63.2</v>
      </c>
      <c r="Y65" s="166">
        <v>62.5</v>
      </c>
      <c r="Z65" s="196">
        <v>75.2</v>
      </c>
      <c r="AA65" s="196">
        <v>80.2</v>
      </c>
      <c r="AB65" s="508">
        <v>230.8</v>
      </c>
      <c r="AC65" s="508">
        <v>232.3</v>
      </c>
      <c r="AD65" s="550"/>
      <c r="AE65" s="550"/>
      <c r="AF65" s="550"/>
      <c r="AG65" s="550"/>
      <c r="AH65" s="550"/>
      <c r="AI65" s="550"/>
      <c r="AJ65" s="550"/>
      <c r="AK65" s="220"/>
      <c r="AL65" s="220"/>
      <c r="AM65" s="220"/>
      <c r="AN65" s="220"/>
      <c r="AO65" s="220"/>
      <c r="AP65" s="220"/>
      <c r="AQ65" s="26"/>
      <c r="AR65" s="26"/>
      <c r="AS65" s="26"/>
      <c r="AT65" s="26"/>
      <c r="AU65" s="26"/>
      <c r="AV65" s="26"/>
      <c r="AW65" s="26"/>
      <c r="AX65" s="26"/>
      <c r="AY65" s="26"/>
    </row>
    <row r="66" spans="1:51">
      <c r="A66" s="104">
        <v>21</v>
      </c>
      <c r="B66" s="186" t="s">
        <v>536</v>
      </c>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89">
        <f>'Exp (Tb13B)'!C42</f>
        <v>58.2</v>
      </c>
      <c r="AA66" s="89">
        <f>'Exp (Tb13B)'!D42</f>
        <v>56.1</v>
      </c>
      <c r="AB66" s="89">
        <f>'Exp (Tb13B)'!E42</f>
        <v>63.5</v>
      </c>
      <c r="AC66" s="89">
        <f>'Exp (Tb13B)'!F42</f>
        <v>103.5</v>
      </c>
      <c r="AD66" s="89">
        <f>'Exp (Tb13B)'!G42</f>
        <v>113.9</v>
      </c>
      <c r="AE66" s="89">
        <f>'Exp (Tb13B)'!H42</f>
        <v>111.3</v>
      </c>
      <c r="AF66" s="89">
        <f>'Exp (Tb13B)'!I42</f>
        <v>119.8</v>
      </c>
      <c r="AG66" s="89">
        <f>'Exp (Tb13B)'!J42</f>
        <v>123.9</v>
      </c>
      <c r="AH66" s="89">
        <f>'Exp (Tb13B)'!K42</f>
        <v>142.4</v>
      </c>
      <c r="AI66" s="89">
        <f>'Exp (Tb13B)'!L42</f>
        <v>141.5</v>
      </c>
      <c r="AJ66" s="89">
        <f>'Exp (Tb13B)'!M42</f>
        <v>134.4</v>
      </c>
      <c r="AK66" s="88">
        <f>'Exp (Tb13B)'!N42</f>
        <v>140.69999999999999</v>
      </c>
      <c r="AL66" s="88">
        <f>'Exp (Tb13B)'!O42</f>
        <v>140.69999999999999</v>
      </c>
      <c r="AM66" s="88">
        <f>'Exp (Tb13B)'!P42</f>
        <v>148.9</v>
      </c>
      <c r="AN66" s="88">
        <f>'Exp (Tb13B)'!Q42</f>
        <v>157.6</v>
      </c>
      <c r="AO66" s="88">
        <f>'Exp (Tb13B)'!R42</f>
        <v>166.8</v>
      </c>
      <c r="AP66" s="88">
        <f>'Exp (Tb13B)'!S42</f>
        <v>180</v>
      </c>
    </row>
    <row r="67" spans="1:51" s="10" customFormat="1">
      <c r="A67" s="199"/>
      <c r="B67" s="282" t="s">
        <v>664</v>
      </c>
      <c r="C67" s="157"/>
      <c r="D67" s="157"/>
      <c r="E67" s="157"/>
      <c r="F67" s="157"/>
      <c r="G67" s="157"/>
      <c r="H67" s="157"/>
      <c r="I67" s="157"/>
      <c r="J67" s="157"/>
      <c r="K67" s="157"/>
      <c r="L67" s="157"/>
      <c r="M67" s="157"/>
      <c r="N67" s="157"/>
      <c r="O67" s="157"/>
      <c r="P67" s="157"/>
      <c r="Q67" s="157"/>
      <c r="R67" s="157"/>
      <c r="S67" s="157"/>
      <c r="T67" s="157"/>
      <c r="U67" s="157">
        <v>23.1</v>
      </c>
      <c r="V67" s="157">
        <v>33</v>
      </c>
      <c r="W67" s="157">
        <v>40.299999999999997</v>
      </c>
      <c r="X67" s="157">
        <v>41.7</v>
      </c>
      <c r="Y67" s="157">
        <v>52.9</v>
      </c>
      <c r="Z67" s="200">
        <v>58.2</v>
      </c>
      <c r="AA67" s="200">
        <v>56.1</v>
      </c>
      <c r="AB67" s="509">
        <v>63.5</v>
      </c>
      <c r="AC67" s="509">
        <v>88.4</v>
      </c>
      <c r="AD67" s="547"/>
      <c r="AE67" s="547"/>
      <c r="AF67" s="547"/>
      <c r="AG67" s="547"/>
      <c r="AH67" s="547"/>
      <c r="AI67" s="547"/>
      <c r="AJ67" s="547"/>
      <c r="AK67" s="216"/>
      <c r="AL67" s="216"/>
      <c r="AM67" s="216"/>
      <c r="AN67" s="216"/>
      <c r="AO67" s="216"/>
      <c r="AP67" s="216"/>
    </row>
    <row r="68" spans="1:51" s="25" customFormat="1" ht="13">
      <c r="A68" s="201"/>
      <c r="B68" s="492" t="s">
        <v>677</v>
      </c>
      <c r="C68" s="157"/>
      <c r="D68" s="157"/>
      <c r="E68" s="157"/>
      <c r="F68" s="157"/>
      <c r="G68" s="157"/>
      <c r="H68" s="157"/>
      <c r="I68" s="157"/>
      <c r="J68" s="157"/>
      <c r="K68" s="157"/>
      <c r="L68" s="157"/>
      <c r="M68" s="157"/>
      <c r="N68" s="157"/>
      <c r="O68" s="157"/>
      <c r="P68" s="157"/>
      <c r="Q68" s="157"/>
      <c r="R68" s="157"/>
      <c r="S68" s="157"/>
      <c r="T68" s="157"/>
      <c r="U68" s="157">
        <v>17</v>
      </c>
      <c r="V68" s="157">
        <v>25.6</v>
      </c>
      <c r="W68" s="157">
        <v>31.1</v>
      </c>
      <c r="X68" s="157">
        <v>30.4</v>
      </c>
      <c r="Y68" s="157">
        <v>39</v>
      </c>
      <c r="Z68" s="200">
        <v>40.799999999999997</v>
      </c>
      <c r="AA68" s="200">
        <v>35.299999999999997</v>
      </c>
      <c r="AB68" s="510" t="s">
        <v>320</v>
      </c>
      <c r="AC68" s="510" t="s">
        <v>320</v>
      </c>
      <c r="AD68" s="547"/>
      <c r="AE68" s="547"/>
      <c r="AF68" s="547"/>
      <c r="AG68" s="547"/>
      <c r="AH68" s="547"/>
      <c r="AI68" s="547"/>
      <c r="AJ68" s="547"/>
      <c r="AK68" s="216"/>
      <c r="AL68" s="216"/>
      <c r="AM68" s="216"/>
      <c r="AN68" s="216"/>
      <c r="AO68" s="216"/>
      <c r="AP68" s="216"/>
    </row>
    <row r="69" spans="1:51" s="25" customFormat="1" ht="13">
      <c r="A69" s="201"/>
      <c r="B69" s="492" t="s">
        <v>699</v>
      </c>
      <c r="C69" s="157"/>
      <c r="D69" s="157"/>
      <c r="E69" s="157"/>
      <c r="F69" s="157"/>
      <c r="G69" s="157"/>
      <c r="H69" s="157"/>
      <c r="I69" s="157"/>
      <c r="J69" s="157"/>
      <c r="K69" s="157"/>
      <c r="L69" s="157"/>
      <c r="M69" s="157"/>
      <c r="N69" s="157"/>
      <c r="O69" s="157"/>
      <c r="P69" s="157"/>
      <c r="Q69" s="157"/>
      <c r="R69" s="157"/>
      <c r="S69" s="157"/>
      <c r="T69" s="157"/>
      <c r="U69" s="157">
        <v>6.1</v>
      </c>
      <c r="V69" s="157">
        <v>7.4</v>
      </c>
      <c r="W69" s="157">
        <v>9.1999999999999993</v>
      </c>
      <c r="X69" s="157">
        <v>11.3</v>
      </c>
      <c r="Y69" s="157">
        <f>Y67-Y68</f>
        <v>13.899999999999999</v>
      </c>
      <c r="Z69" s="202" t="s">
        <v>320</v>
      </c>
      <c r="AA69" s="202" t="s">
        <v>320</v>
      </c>
      <c r="AB69" s="510" t="s">
        <v>320</v>
      </c>
      <c r="AC69" s="510" t="s">
        <v>320</v>
      </c>
      <c r="AD69" s="547"/>
      <c r="AE69" s="547"/>
      <c r="AF69" s="547"/>
      <c r="AG69" s="547"/>
      <c r="AH69" s="547"/>
      <c r="AI69" s="547"/>
      <c r="AJ69" s="547"/>
      <c r="AK69" s="216"/>
      <c r="AL69" s="216"/>
      <c r="AM69" s="216"/>
      <c r="AN69" s="216"/>
      <c r="AO69" s="216"/>
      <c r="AP69" s="216"/>
    </row>
    <row r="70" spans="1:51" s="25" customFormat="1" ht="13">
      <c r="A70" s="201"/>
      <c r="B70" s="283" t="s">
        <v>700</v>
      </c>
      <c r="C70" s="157"/>
      <c r="D70" s="157"/>
      <c r="E70" s="157"/>
      <c r="F70" s="157"/>
      <c r="G70" s="157"/>
      <c r="H70" s="157"/>
      <c r="I70" s="157"/>
      <c r="J70" s="157"/>
      <c r="K70" s="157"/>
      <c r="L70" s="157"/>
      <c r="M70" s="157"/>
      <c r="N70" s="157"/>
      <c r="O70" s="157"/>
      <c r="P70" s="157"/>
      <c r="Q70" s="157"/>
      <c r="R70" s="157"/>
      <c r="S70" s="157"/>
      <c r="T70" s="157"/>
      <c r="U70" s="157"/>
      <c r="V70" s="157"/>
      <c r="W70" s="157"/>
      <c r="X70" s="157"/>
      <c r="Y70" s="157">
        <v>1</v>
      </c>
      <c r="Z70" s="200">
        <v>0.8</v>
      </c>
      <c r="AA70" s="200">
        <v>1.4</v>
      </c>
      <c r="AB70" s="510" t="s">
        <v>320</v>
      </c>
      <c r="AC70" s="510" t="s">
        <v>320</v>
      </c>
      <c r="AD70" s="547"/>
      <c r="AE70" s="547"/>
      <c r="AF70" s="547"/>
      <c r="AG70" s="547"/>
      <c r="AH70" s="547"/>
      <c r="AI70" s="547"/>
      <c r="AJ70" s="547"/>
      <c r="AK70" s="216"/>
      <c r="AL70" s="216"/>
      <c r="AM70" s="216"/>
      <c r="AN70" s="216"/>
      <c r="AO70" s="216"/>
      <c r="AP70" s="216"/>
    </row>
    <row r="71" spans="1:51" s="25" customFormat="1" ht="13">
      <c r="A71" s="201"/>
      <c r="B71" s="283" t="s">
        <v>701</v>
      </c>
      <c r="C71" s="157"/>
      <c r="D71" s="157"/>
      <c r="E71" s="157"/>
      <c r="F71" s="157"/>
      <c r="G71" s="157"/>
      <c r="H71" s="157"/>
      <c r="I71" s="157"/>
      <c r="J71" s="157"/>
      <c r="K71" s="157"/>
      <c r="L71" s="157"/>
      <c r="M71" s="157"/>
      <c r="N71" s="157"/>
      <c r="O71" s="157"/>
      <c r="P71" s="157"/>
      <c r="Q71" s="157"/>
      <c r="R71" s="157"/>
      <c r="S71" s="157"/>
      <c r="T71" s="157"/>
      <c r="U71" s="157"/>
      <c r="V71" s="157"/>
      <c r="W71" s="157"/>
      <c r="X71" s="157"/>
      <c r="Y71" s="157">
        <v>12.6</v>
      </c>
      <c r="Z71" s="200">
        <v>16.399999999999999</v>
      </c>
      <c r="AA71" s="200">
        <v>19.100000000000001</v>
      </c>
      <c r="AB71" s="510" t="s">
        <v>320</v>
      </c>
      <c r="AC71" s="510" t="s">
        <v>320</v>
      </c>
      <c r="AD71" s="547"/>
      <c r="AE71" s="547"/>
      <c r="AF71" s="547"/>
      <c r="AG71" s="547"/>
      <c r="AH71" s="547"/>
      <c r="AI71" s="547"/>
      <c r="AJ71" s="547"/>
      <c r="AK71" s="216"/>
      <c r="AL71" s="216"/>
      <c r="AM71" s="216"/>
      <c r="AN71" s="216"/>
      <c r="AO71" s="216"/>
      <c r="AP71" s="216"/>
    </row>
    <row r="72" spans="1:51" s="25" customFormat="1" ht="13">
      <c r="A72" s="201"/>
      <c r="B72" s="283" t="s">
        <v>702</v>
      </c>
      <c r="C72" s="157"/>
      <c r="D72" s="157"/>
      <c r="E72" s="157"/>
      <c r="F72" s="157"/>
      <c r="G72" s="157"/>
      <c r="H72" s="157"/>
      <c r="I72" s="157"/>
      <c r="J72" s="157"/>
      <c r="K72" s="157"/>
      <c r="L72" s="157"/>
      <c r="M72" s="157"/>
      <c r="N72" s="157"/>
      <c r="O72" s="157"/>
      <c r="P72" s="157"/>
      <c r="Q72" s="157"/>
      <c r="R72" s="157"/>
      <c r="S72" s="157"/>
      <c r="T72" s="157"/>
      <c r="U72" s="157"/>
      <c r="V72" s="157"/>
      <c r="W72" s="157"/>
      <c r="X72" s="157"/>
      <c r="Y72" s="157">
        <v>0.3</v>
      </c>
      <c r="Z72" s="200">
        <v>0.2</v>
      </c>
      <c r="AA72" s="200">
        <v>0.3</v>
      </c>
      <c r="AB72" s="510" t="s">
        <v>320</v>
      </c>
      <c r="AC72" s="510" t="s">
        <v>320</v>
      </c>
      <c r="AD72" s="547"/>
      <c r="AE72" s="547"/>
      <c r="AF72" s="547"/>
      <c r="AG72" s="547"/>
      <c r="AH72" s="547"/>
      <c r="AI72" s="547"/>
      <c r="AJ72" s="547"/>
      <c r="AK72" s="216"/>
      <c r="AL72" s="216"/>
      <c r="AM72" s="216"/>
      <c r="AN72" s="216"/>
      <c r="AO72" s="216"/>
      <c r="AP72" s="216"/>
    </row>
    <row r="73" spans="1:51" s="6" customFormat="1" ht="13">
      <c r="A73" s="104">
        <v>22</v>
      </c>
      <c r="B73" s="186" t="s">
        <v>541</v>
      </c>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89">
        <f>'Exp (Tb13B)'!C47</f>
        <v>17</v>
      </c>
      <c r="AA73" s="89">
        <f>'Exp (Tb13B)'!D47</f>
        <v>28.3</v>
      </c>
      <c r="AB73" s="89">
        <f>'Exp (Tb13B)'!E47</f>
        <v>22.3</v>
      </c>
      <c r="AC73" s="89">
        <f>'Exp (Tb13B)'!F47</f>
        <v>26.8</v>
      </c>
      <c r="AD73" s="89">
        <f>'Exp (Tb13B)'!G47</f>
        <v>24.8</v>
      </c>
      <c r="AE73" s="89">
        <f>'Exp (Tb13B)'!H47</f>
        <v>22.4</v>
      </c>
      <c r="AF73" s="89">
        <f>'Exp (Tb13B)'!I47</f>
        <v>28.1</v>
      </c>
      <c r="AG73" s="89">
        <f>'Exp (Tb13B)'!J47</f>
        <v>33.5</v>
      </c>
      <c r="AH73" s="89">
        <f>'Exp (Tb13B)'!K47</f>
        <v>69.900000000000006</v>
      </c>
      <c r="AI73" s="89">
        <f>'Exp (Tb13B)'!L47</f>
        <v>163.80000000000001</v>
      </c>
      <c r="AJ73" s="89">
        <f>'Exp (Tb13B)'!M47</f>
        <v>137.19999999999999</v>
      </c>
      <c r="AK73" s="88">
        <f>'Exp (Tb13B)'!N47</f>
        <v>134.4</v>
      </c>
      <c r="AL73" s="88">
        <f>'Exp (Tb13B)'!O47</f>
        <v>100</v>
      </c>
      <c r="AM73" s="88">
        <f>'Exp (Tb13B)'!P47</f>
        <v>100.6</v>
      </c>
      <c r="AN73" s="88">
        <f>'Exp (Tb13B)'!Q47</f>
        <v>105.5</v>
      </c>
      <c r="AO73" s="88">
        <f>'Exp (Tb13B)'!R47</f>
        <v>110.9</v>
      </c>
      <c r="AP73" s="88">
        <f>'Exp (Tb13B)'!S47</f>
        <v>115.3</v>
      </c>
    </row>
    <row r="74" spans="1:51" s="10" customFormat="1">
      <c r="A74" s="199"/>
      <c r="B74" s="282" t="s">
        <v>703</v>
      </c>
      <c r="C74" s="157"/>
      <c r="D74" s="157"/>
      <c r="E74" s="157"/>
      <c r="F74" s="157"/>
      <c r="G74" s="157"/>
      <c r="H74" s="157"/>
      <c r="I74" s="157"/>
      <c r="J74" s="157"/>
      <c r="K74" s="157"/>
      <c r="L74" s="157"/>
      <c r="M74" s="157"/>
      <c r="N74" s="157"/>
      <c r="O74" s="157"/>
      <c r="P74" s="157"/>
      <c r="Q74" s="157"/>
      <c r="R74" s="157"/>
      <c r="S74" s="157"/>
      <c r="T74" s="157"/>
      <c r="U74" s="157">
        <v>26.9</v>
      </c>
      <c r="V74" s="157">
        <v>19.3</v>
      </c>
      <c r="W74" s="157">
        <v>20.3</v>
      </c>
      <c r="X74" s="157">
        <v>21.5</v>
      </c>
      <c r="Y74" s="157">
        <v>9.6</v>
      </c>
      <c r="Z74" s="200">
        <v>17</v>
      </c>
      <c r="AA74" s="200">
        <v>24.1</v>
      </c>
      <c r="AB74" s="510" t="s">
        <v>320</v>
      </c>
      <c r="AC74" s="510" t="s">
        <v>320</v>
      </c>
      <c r="AD74" s="547"/>
      <c r="AE74" s="547"/>
      <c r="AF74" s="547"/>
      <c r="AG74" s="547"/>
      <c r="AH74" s="547"/>
      <c r="AI74" s="547"/>
      <c r="AJ74" s="547"/>
      <c r="AK74" s="216"/>
      <c r="AL74" s="216"/>
      <c r="AM74" s="216"/>
      <c r="AN74" s="216"/>
      <c r="AO74" s="216"/>
      <c r="AP74" s="216"/>
    </row>
    <row r="75" spans="1:51" s="25" customFormat="1" ht="13">
      <c r="A75" s="201"/>
      <c r="B75" s="282" t="s">
        <v>704</v>
      </c>
      <c r="C75" s="157"/>
      <c r="D75" s="157"/>
      <c r="E75" s="157"/>
      <c r="F75" s="157"/>
      <c r="G75" s="157"/>
      <c r="H75" s="157"/>
      <c r="I75" s="157"/>
      <c r="J75" s="157"/>
      <c r="K75" s="157"/>
      <c r="L75" s="157"/>
      <c r="M75" s="157"/>
      <c r="N75" s="157"/>
      <c r="O75" s="157"/>
      <c r="P75" s="157"/>
      <c r="Q75" s="157"/>
      <c r="R75" s="157"/>
      <c r="S75" s="157"/>
      <c r="T75" s="157">
        <v>2</v>
      </c>
      <c r="U75" s="157">
        <v>2.1</v>
      </c>
      <c r="V75" s="157">
        <v>2.2000000000000002</v>
      </c>
      <c r="W75" s="157">
        <v>2.2999999999999998</v>
      </c>
      <c r="X75" s="157">
        <v>2.4</v>
      </c>
      <c r="Y75" s="157">
        <v>2.6</v>
      </c>
      <c r="Z75" s="200">
        <v>2.1</v>
      </c>
      <c r="AA75" s="200">
        <v>3</v>
      </c>
      <c r="AB75" s="510" t="s">
        <v>320</v>
      </c>
      <c r="AC75" s="510" t="s">
        <v>320</v>
      </c>
      <c r="AD75" s="547"/>
      <c r="AE75" s="547"/>
      <c r="AF75" s="547"/>
      <c r="AG75" s="547"/>
      <c r="AH75" s="547"/>
      <c r="AI75" s="547"/>
      <c r="AJ75" s="547"/>
      <c r="AK75" s="216"/>
      <c r="AL75" s="216"/>
      <c r="AM75" s="216"/>
      <c r="AN75" s="216"/>
      <c r="AO75" s="216"/>
      <c r="AP75" s="216"/>
    </row>
    <row r="76" spans="1:51" s="25" customFormat="1" ht="13">
      <c r="A76" s="201"/>
      <c r="B76" s="282" t="s">
        <v>705</v>
      </c>
      <c r="C76" s="157"/>
      <c r="D76" s="157"/>
      <c r="E76" s="157"/>
      <c r="F76" s="157"/>
      <c r="G76" s="157"/>
      <c r="H76" s="157"/>
      <c r="I76" s="157"/>
      <c r="J76" s="157"/>
      <c r="K76" s="157"/>
      <c r="L76" s="157"/>
      <c r="M76" s="157"/>
      <c r="N76" s="157"/>
      <c r="O76" s="157"/>
      <c r="P76" s="157"/>
      <c r="Q76" s="157"/>
      <c r="R76" s="157"/>
      <c r="S76" s="157"/>
      <c r="T76" s="157"/>
      <c r="U76" s="157">
        <v>24.6</v>
      </c>
      <c r="V76" s="157">
        <v>16.8</v>
      </c>
      <c r="W76" s="157">
        <v>17.7</v>
      </c>
      <c r="X76" s="157">
        <v>18.8</v>
      </c>
      <c r="Y76" s="157">
        <v>4.7</v>
      </c>
      <c r="Z76" s="200">
        <v>14.7</v>
      </c>
      <c r="AA76" s="200">
        <v>20.9</v>
      </c>
      <c r="AB76" s="510" t="s">
        <v>320</v>
      </c>
      <c r="AC76" s="510" t="s">
        <v>320</v>
      </c>
      <c r="AD76" s="547"/>
      <c r="AE76" s="547"/>
      <c r="AF76" s="547"/>
      <c r="AG76" s="547"/>
      <c r="AH76" s="547"/>
      <c r="AI76" s="547"/>
      <c r="AJ76" s="547"/>
      <c r="AK76" s="216"/>
      <c r="AL76" s="216"/>
      <c r="AM76" s="216"/>
      <c r="AN76" s="216"/>
      <c r="AO76" s="216"/>
      <c r="AP76" s="216"/>
    </row>
    <row r="77" spans="1:51" s="25" customFormat="1" ht="13">
      <c r="A77" s="201"/>
      <c r="B77" s="282" t="s">
        <v>706</v>
      </c>
      <c r="C77" s="157"/>
      <c r="D77" s="157"/>
      <c r="E77" s="157"/>
      <c r="F77" s="157"/>
      <c r="G77" s="157"/>
      <c r="H77" s="157"/>
      <c r="I77" s="157"/>
      <c r="J77" s="157"/>
      <c r="K77" s="157"/>
      <c r="L77" s="157"/>
      <c r="M77" s="157"/>
      <c r="N77" s="157"/>
      <c r="O77" s="157"/>
      <c r="P77" s="157"/>
      <c r="Q77" s="157"/>
      <c r="R77" s="157"/>
      <c r="S77" s="157"/>
      <c r="T77" s="157"/>
      <c r="U77" s="157">
        <v>0.2</v>
      </c>
      <c r="V77" s="157">
        <v>0.3</v>
      </c>
      <c r="W77" s="157">
        <v>0.3</v>
      </c>
      <c r="X77" s="157">
        <v>0.3</v>
      </c>
      <c r="Y77" s="157">
        <v>2.2999999999999998</v>
      </c>
      <c r="Z77" s="200">
        <v>0.2</v>
      </c>
      <c r="AA77" s="200">
        <v>0.3</v>
      </c>
      <c r="AB77" s="510" t="s">
        <v>320</v>
      </c>
      <c r="AC77" s="510" t="s">
        <v>320</v>
      </c>
      <c r="AD77" s="547"/>
      <c r="AE77" s="547"/>
      <c r="AF77" s="547"/>
      <c r="AG77" s="547"/>
      <c r="AH77" s="547"/>
      <c r="AI77" s="547"/>
      <c r="AJ77" s="547"/>
      <c r="AK77" s="216"/>
      <c r="AL77" s="216"/>
      <c r="AM77" s="216"/>
      <c r="AN77" s="216"/>
      <c r="AO77" s="216"/>
      <c r="AP77" s="216"/>
    </row>
    <row r="78" spans="1:51" s="25" customFormat="1" ht="13">
      <c r="A78" s="201"/>
      <c r="B78" s="282" t="s">
        <v>707</v>
      </c>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200"/>
      <c r="AA78" s="200">
        <v>-0.2</v>
      </c>
      <c r="AB78" s="510" t="s">
        <v>320</v>
      </c>
      <c r="AC78" s="510" t="s">
        <v>320</v>
      </c>
      <c r="AD78" s="547"/>
      <c r="AE78" s="547"/>
      <c r="AF78" s="547"/>
      <c r="AG78" s="547"/>
      <c r="AH78" s="547"/>
      <c r="AI78" s="547"/>
      <c r="AJ78" s="547"/>
      <c r="AK78" s="216"/>
      <c r="AL78" s="216"/>
      <c r="AM78" s="216"/>
      <c r="AN78" s="216"/>
      <c r="AO78" s="216"/>
      <c r="AP78" s="216"/>
    </row>
    <row r="79" spans="1:51" s="6" customFormat="1" ht="13">
      <c r="A79" s="104">
        <v>26</v>
      </c>
      <c r="B79" s="186" t="s">
        <v>545</v>
      </c>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89">
        <f>'Exp (Tb13B)'!C48</f>
        <v>101</v>
      </c>
      <c r="AA79" s="89">
        <f>'Exp (Tb13B)'!D48</f>
        <v>58.1</v>
      </c>
      <c r="AB79" s="89">
        <f>'Exp (Tb13B)'!E48</f>
        <v>160</v>
      </c>
      <c r="AC79" s="89">
        <f>'Exp (Tb13B)'!F48</f>
        <v>102</v>
      </c>
      <c r="AD79" s="89">
        <f>'Exp (Tb13B)'!G48</f>
        <v>72.3</v>
      </c>
      <c r="AE79" s="89">
        <f>'Exp (Tb13B)'!H48</f>
        <v>31.5</v>
      </c>
      <c r="AF79" s="89">
        <f>'Exp (Tb13B)'!I48</f>
        <v>78</v>
      </c>
      <c r="AG79" s="89">
        <f>'Exp (Tb13B)'!J48</f>
        <v>0</v>
      </c>
      <c r="AH79" s="89">
        <f>'Exp (Tb13B)'!K48</f>
        <v>28.1</v>
      </c>
      <c r="AI79" s="89">
        <f>'Exp (Tb13B)'!L48</f>
        <v>10</v>
      </c>
      <c r="AJ79" s="89">
        <f>'Exp (Tb13B)'!M48</f>
        <v>37</v>
      </c>
      <c r="AK79" s="88">
        <f>'Exp (Tb13B)'!N48</f>
        <v>65</v>
      </c>
      <c r="AL79" s="88">
        <f>'Exp (Tb13B)'!O48</f>
        <v>74.400000000000006</v>
      </c>
      <c r="AM79" s="88">
        <f>'Exp (Tb13B)'!P48</f>
        <v>74.900000000000006</v>
      </c>
      <c r="AN79" s="88">
        <f>'Exp (Tb13B)'!Q48</f>
        <v>78.5</v>
      </c>
      <c r="AO79" s="88">
        <f>'Exp (Tb13B)'!R48</f>
        <v>82.5</v>
      </c>
      <c r="AP79" s="88">
        <f>'Exp (Tb13B)'!S48</f>
        <v>85.8</v>
      </c>
    </row>
    <row r="80" spans="1:51" s="10" customFormat="1">
      <c r="A80" s="199"/>
      <c r="B80" s="154" t="s">
        <v>708</v>
      </c>
      <c r="C80" s="157"/>
      <c r="D80" s="157"/>
      <c r="E80" s="157"/>
      <c r="F80" s="157"/>
      <c r="G80" s="157"/>
      <c r="H80" s="157"/>
      <c r="I80" s="157"/>
      <c r="J80" s="157"/>
      <c r="K80" s="157"/>
      <c r="L80" s="157"/>
      <c r="M80" s="157"/>
      <c r="N80" s="157"/>
      <c r="O80" s="157"/>
      <c r="P80" s="157">
        <v>25</v>
      </c>
      <c r="Q80" s="157">
        <v>26.3</v>
      </c>
      <c r="R80" s="157">
        <v>30</v>
      </c>
      <c r="S80" s="157">
        <v>40.299999999999997</v>
      </c>
      <c r="T80" s="157">
        <v>44.5</v>
      </c>
      <c r="U80" s="157">
        <v>47.9</v>
      </c>
      <c r="V80" s="157">
        <v>50.1</v>
      </c>
      <c r="W80" s="157">
        <v>58.3</v>
      </c>
      <c r="X80" s="157"/>
      <c r="Y80" s="157"/>
      <c r="Z80" s="200"/>
      <c r="AA80" s="200"/>
      <c r="AB80" s="509"/>
      <c r="AC80" s="509"/>
      <c r="AD80" s="547"/>
      <c r="AE80" s="547"/>
      <c r="AF80" s="547"/>
      <c r="AG80" s="547"/>
      <c r="AH80" s="547"/>
      <c r="AI80" s="547"/>
      <c r="AJ80" s="547"/>
      <c r="AK80" s="216"/>
      <c r="AL80" s="216"/>
      <c r="AM80" s="216"/>
      <c r="AN80" s="216"/>
      <c r="AO80" s="216"/>
      <c r="AP80" s="216"/>
    </row>
    <row r="81" spans="1:51" s="10" customFormat="1">
      <c r="A81" s="199"/>
      <c r="B81" s="154" t="s">
        <v>671</v>
      </c>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200"/>
      <c r="AA81" s="200"/>
      <c r="AB81" s="509">
        <v>167.3</v>
      </c>
      <c r="AC81" s="509">
        <v>143.9</v>
      </c>
      <c r="AD81" s="547"/>
      <c r="AE81" s="547"/>
      <c r="AF81" s="547"/>
      <c r="AG81" s="547"/>
      <c r="AH81" s="547"/>
      <c r="AI81" s="547"/>
      <c r="AJ81" s="547"/>
      <c r="AK81" s="216"/>
      <c r="AL81" s="216"/>
      <c r="AM81" s="216"/>
      <c r="AN81" s="216"/>
      <c r="AO81" s="216"/>
      <c r="AP81" s="216"/>
    </row>
    <row r="82" spans="1:51" s="6" customFormat="1" ht="13">
      <c r="A82" s="104">
        <v>31</v>
      </c>
      <c r="B82" s="186" t="s">
        <v>551</v>
      </c>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89"/>
      <c r="AA82" s="89">
        <v>98</v>
      </c>
      <c r="AB82" s="91" t="s">
        <v>320</v>
      </c>
      <c r="AC82" s="89">
        <f>'Exp (Tb13B)'!F51</f>
        <v>0</v>
      </c>
      <c r="AD82" s="89">
        <f>'Exp (Tb13B)'!G51</f>
        <v>0</v>
      </c>
      <c r="AE82" s="89">
        <f>'Exp (Tb13B)'!H51</f>
        <v>0</v>
      </c>
      <c r="AF82" s="89">
        <f>'Exp (Tb13B)'!I51</f>
        <v>73.5</v>
      </c>
      <c r="AG82" s="89">
        <f>'Exp (Tb13B)'!J51</f>
        <v>2</v>
      </c>
      <c r="AH82" s="89">
        <f>'Exp (Tb13B)'!K51</f>
        <v>0</v>
      </c>
      <c r="AI82" s="89">
        <f>'Exp (Tb13B)'!L51</f>
        <v>13.5</v>
      </c>
      <c r="AJ82" s="89">
        <f>'Exp (Tb13B)'!M51</f>
        <v>111.7</v>
      </c>
      <c r="AK82" s="88">
        <f>'Exp (Tb13B)'!N51</f>
        <v>100</v>
      </c>
      <c r="AL82" s="88">
        <f>'Exp (Tb13B)'!O51</f>
        <v>100</v>
      </c>
      <c r="AM82" s="88">
        <f>'Exp (Tb13B)'!P51</f>
        <v>100.6</v>
      </c>
      <c r="AN82" s="88">
        <f>'Exp (Tb13B)'!Q51</f>
        <v>105.5</v>
      </c>
      <c r="AO82" s="88">
        <f>'Exp (Tb13B)'!R51</f>
        <v>110.9</v>
      </c>
      <c r="AP82" s="88">
        <f>'Exp (Tb13B)'!S51</f>
        <v>115.3</v>
      </c>
    </row>
    <row r="83" spans="1:51" s="6" customFormat="1" ht="13">
      <c r="A83" s="104">
        <v>9</v>
      </c>
      <c r="B83" s="186" t="s">
        <v>563</v>
      </c>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89"/>
      <c r="AA83" s="89">
        <v>19.2</v>
      </c>
      <c r="AB83" s="91" t="s">
        <v>320</v>
      </c>
      <c r="AC83" s="91" t="s">
        <v>320</v>
      </c>
      <c r="AD83" s="89">
        <f>'Exp (Tb13B)'!G52</f>
        <v>0</v>
      </c>
      <c r="AE83" s="89">
        <f>'Exp (Tb13B)'!H52</f>
        <v>0</v>
      </c>
      <c r="AF83" s="89">
        <f>'Exp (Tb13B)'!I52</f>
        <v>0</v>
      </c>
      <c r="AG83" s="89">
        <f>'Exp (Tb13B)'!J52</f>
        <v>0</v>
      </c>
      <c r="AH83" s="89">
        <f>'Exp (Tb13B)'!K52</f>
        <v>0</v>
      </c>
      <c r="AI83" s="89">
        <f>'Exp (Tb13B)'!L52</f>
        <v>0</v>
      </c>
      <c r="AJ83" s="89">
        <f>'Exp (Tb13B)'!M52</f>
        <v>0</v>
      </c>
      <c r="AK83" s="88">
        <f>'Exp (Tb13B)'!N52</f>
        <v>0</v>
      </c>
      <c r="AL83" s="88">
        <f>'Exp (Tb13B)'!O52</f>
        <v>0</v>
      </c>
      <c r="AM83" s="88">
        <f>'Exp (Tb13B)'!P52</f>
        <v>0</v>
      </c>
      <c r="AN83" s="88">
        <f>'Exp (Tb13B)'!Q52</f>
        <v>0</v>
      </c>
      <c r="AO83" s="88">
        <f>'Exp (Tb13B)'!R52</f>
        <v>0</v>
      </c>
      <c r="AP83" s="88">
        <f>'Exp (Tb13B)'!S52</f>
        <v>0</v>
      </c>
    </row>
    <row r="84" spans="1:51">
      <c r="A84" s="34"/>
      <c r="B84" s="186"/>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89"/>
      <c r="AA84" s="89"/>
      <c r="AB84" s="89"/>
      <c r="AC84" s="89"/>
      <c r="AD84" s="544"/>
      <c r="AE84" s="544"/>
      <c r="AF84" s="544"/>
      <c r="AG84" s="544"/>
      <c r="AH84" s="544"/>
      <c r="AI84" s="544"/>
      <c r="AJ84" s="544"/>
      <c r="AK84" s="213"/>
      <c r="AL84" s="213"/>
      <c r="AM84" s="213"/>
      <c r="AN84" s="213"/>
      <c r="AO84" s="213"/>
      <c r="AP84" s="213"/>
    </row>
    <row r="85" spans="1:51" s="7" customFormat="1" ht="13">
      <c r="A85" s="280"/>
      <c r="B85" s="190" t="s">
        <v>709</v>
      </c>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87">
        <f>'Exp (Tb13B)'!C54</f>
        <v>1370.2</v>
      </c>
      <c r="AA85" s="87">
        <f>'Exp (Tb13B)'!D54</f>
        <v>1382</v>
      </c>
      <c r="AB85" s="87">
        <f>'Exp (Tb13B)'!E54</f>
        <v>1574.2</v>
      </c>
      <c r="AC85" s="87">
        <f>'Exp (Tb13B)'!F54</f>
        <v>667.7</v>
      </c>
      <c r="AD85" s="87">
        <f>'Exp (Tb13B)'!G54</f>
        <v>624.6</v>
      </c>
      <c r="AE85" s="87">
        <f>'Exp (Tb13B)'!H54</f>
        <v>597.9</v>
      </c>
      <c r="AF85" s="87">
        <f>'Exp (Tb13B)'!I54</f>
        <v>1039.2</v>
      </c>
      <c r="AG85" s="87">
        <f>'Exp (Tb13B)'!J54</f>
        <v>1214.3</v>
      </c>
      <c r="AH85" s="87">
        <f>'Exp (Tb13B)'!K54</f>
        <v>1564.7</v>
      </c>
      <c r="AI85" s="87">
        <f>'Exp (Tb13B)'!L54</f>
        <v>1450.4</v>
      </c>
      <c r="AJ85" s="87">
        <f>'Exp (Tb13B)'!M54</f>
        <v>1830.5</v>
      </c>
      <c r="AK85" s="84">
        <f>'Exp (Tb13B)'!N54</f>
        <v>3233.4</v>
      </c>
      <c r="AL85" s="84">
        <f>'Exp (Tb13B)'!O54</f>
        <v>4126.3999999999996</v>
      </c>
      <c r="AM85" s="84">
        <f>'Exp (Tb13B)'!P54</f>
        <v>4237.1000000000004</v>
      </c>
      <c r="AN85" s="84">
        <f>'Exp (Tb13B)'!Q54</f>
        <v>4456.2</v>
      </c>
      <c r="AO85" s="84">
        <f>'Exp (Tb13B)'!R54</f>
        <v>4744.8999999999996</v>
      </c>
      <c r="AP85" s="84">
        <f>'Exp (Tb13B)'!S54</f>
        <v>5012.6000000000004</v>
      </c>
      <c r="AQ85" s="6"/>
      <c r="AR85" s="6"/>
      <c r="AS85" s="6"/>
      <c r="AT85" s="6"/>
      <c r="AU85" s="6"/>
      <c r="AV85" s="6"/>
      <c r="AW85" s="6"/>
      <c r="AX85" s="6"/>
      <c r="AY85" s="6"/>
    </row>
    <row r="86" spans="1:51" s="19" customFormat="1" ht="13">
      <c r="A86" s="207"/>
      <c r="B86" s="195" t="s">
        <v>709</v>
      </c>
      <c r="C86" s="166">
        <v>70.5</v>
      </c>
      <c r="D86" s="166">
        <v>63.4</v>
      </c>
      <c r="E86" s="166">
        <v>69.400000000000006</v>
      </c>
      <c r="F86" s="166">
        <v>82.1</v>
      </c>
      <c r="G86" s="166">
        <v>132.19999999999999</v>
      </c>
      <c r="H86" s="166">
        <v>152.4</v>
      </c>
      <c r="I86" s="166">
        <v>126.7</v>
      </c>
      <c r="J86" s="166">
        <v>112.2</v>
      </c>
      <c r="K86" s="166">
        <v>120.4</v>
      </c>
      <c r="L86" s="166">
        <v>135.30000000000001</v>
      </c>
      <c r="M86" s="166">
        <v>121.2</v>
      </c>
      <c r="N86" s="166">
        <v>122.3</v>
      </c>
      <c r="O86" s="166">
        <v>164.7</v>
      </c>
      <c r="P86" s="166">
        <v>164.9</v>
      </c>
      <c r="Q86" s="166">
        <v>178.4</v>
      </c>
      <c r="R86" s="166">
        <v>207.9</v>
      </c>
      <c r="S86" s="166">
        <v>206.7</v>
      </c>
      <c r="T86" s="166">
        <v>234.3</v>
      </c>
      <c r="U86" s="166">
        <v>238.6</v>
      </c>
      <c r="V86" s="166">
        <v>256.7</v>
      </c>
      <c r="W86" s="166">
        <v>270.5</v>
      </c>
      <c r="X86" s="166">
        <v>288.10000000000002</v>
      </c>
      <c r="Y86" s="166">
        <v>300.89999999999998</v>
      </c>
      <c r="Z86" s="196">
        <v>392.5</v>
      </c>
      <c r="AA86" s="196">
        <v>434.1</v>
      </c>
      <c r="AB86" s="508">
        <v>1196.7</v>
      </c>
      <c r="AC86" s="508">
        <v>667.5</v>
      </c>
      <c r="AD86" s="543"/>
      <c r="AE86" s="543"/>
      <c r="AF86" s="543"/>
      <c r="AG86" s="543"/>
      <c r="AH86" s="543"/>
      <c r="AI86" s="543"/>
      <c r="AJ86" s="543"/>
      <c r="AK86" s="219"/>
      <c r="AL86" s="219"/>
      <c r="AM86" s="219"/>
      <c r="AN86" s="219"/>
      <c r="AO86" s="219"/>
      <c r="AP86" s="219"/>
      <c r="AQ86" s="26"/>
      <c r="AR86" s="26"/>
      <c r="AS86" s="26"/>
      <c r="AT86" s="26"/>
      <c r="AU86" s="26"/>
      <c r="AV86" s="26"/>
      <c r="AW86" s="26"/>
      <c r="AX86" s="26"/>
      <c r="AY86" s="26"/>
    </row>
    <row r="87" spans="1:51" s="26" customFormat="1" ht="13">
      <c r="A87" s="199"/>
      <c r="B87" s="203"/>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94"/>
      <c r="AA87" s="94"/>
      <c r="AB87" s="94"/>
      <c r="AC87" s="94"/>
      <c r="AD87" s="551"/>
      <c r="AE87" s="551"/>
      <c r="AF87" s="551"/>
      <c r="AG87" s="551"/>
      <c r="AH87" s="551"/>
      <c r="AI87" s="551"/>
      <c r="AJ87" s="551"/>
      <c r="AK87" s="221"/>
      <c r="AL87" s="221"/>
      <c r="AM87" s="221"/>
      <c r="AN87" s="221"/>
      <c r="AO87" s="221"/>
      <c r="AP87" s="221"/>
    </row>
    <row r="88" spans="1:51">
      <c r="A88" s="104">
        <v>21</v>
      </c>
      <c r="B88" s="186" t="s">
        <v>536</v>
      </c>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89">
        <f>'Exp (Tb13B)'!C55</f>
        <v>4</v>
      </c>
      <c r="AA88" s="89">
        <f>'Exp (Tb13B)'!D55</f>
        <v>275.60000000000002</v>
      </c>
      <c r="AB88" s="89">
        <f>'Exp (Tb13B)'!E55</f>
        <v>306.89999999999998</v>
      </c>
      <c r="AC88" s="89">
        <f>'Exp (Tb13B)'!F55</f>
        <v>298.2</v>
      </c>
      <c r="AD88" s="89">
        <f>'Exp (Tb13B)'!G55</f>
        <v>313.2</v>
      </c>
      <c r="AE88" s="89">
        <f>'Exp (Tb13B)'!H55</f>
        <v>292.39999999999998</v>
      </c>
      <c r="AF88" s="89">
        <f>'Exp (Tb13B)'!I55</f>
        <v>438.6</v>
      </c>
      <c r="AG88" s="89">
        <f>'Exp (Tb13B)'!J55</f>
        <v>706.7</v>
      </c>
      <c r="AH88" s="89">
        <f>'Exp (Tb13B)'!K55</f>
        <v>882.4</v>
      </c>
      <c r="AI88" s="89">
        <f>'Exp (Tb13B)'!L55</f>
        <v>921.5</v>
      </c>
      <c r="AJ88" s="89">
        <f>'Exp (Tb13B)'!M55</f>
        <v>1101.0999999999999</v>
      </c>
      <c r="AK88" s="88">
        <f>'Exp (Tb13B)'!N55</f>
        <v>1710.6</v>
      </c>
      <c r="AL88" s="88">
        <f>'Exp (Tb13B)'!O55</f>
        <v>1898.7</v>
      </c>
      <c r="AM88" s="88">
        <f>'Exp (Tb13B)'!P55</f>
        <v>1992</v>
      </c>
      <c r="AN88" s="88">
        <f>'Exp (Tb13B)'!Q55</f>
        <v>2111.1</v>
      </c>
      <c r="AO88" s="88">
        <f>'Exp (Tb13B)'!R55</f>
        <v>2200.8000000000002</v>
      </c>
      <c r="AP88" s="88">
        <f>'Exp (Tb13B)'!S55</f>
        <v>2310.4</v>
      </c>
    </row>
    <row r="89" spans="1:51" s="10" customFormat="1">
      <c r="A89" s="199"/>
      <c r="B89" s="282" t="s">
        <v>664</v>
      </c>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200"/>
      <c r="AA89" s="200">
        <v>276.2</v>
      </c>
      <c r="AB89" s="509">
        <v>306.89999999999998</v>
      </c>
      <c r="AC89" s="509">
        <v>298.2</v>
      </c>
      <c r="AD89" s="547"/>
      <c r="AE89" s="547"/>
      <c r="AF89" s="547"/>
      <c r="AG89" s="547"/>
      <c r="AH89" s="547"/>
      <c r="AI89" s="547"/>
      <c r="AJ89" s="547"/>
      <c r="AK89" s="216"/>
      <c r="AL89" s="216"/>
      <c r="AM89" s="216"/>
      <c r="AN89" s="216"/>
      <c r="AO89" s="216"/>
      <c r="AP89" s="216"/>
    </row>
    <row r="90" spans="1:51" s="6" customFormat="1" ht="13">
      <c r="A90" s="104">
        <v>22</v>
      </c>
      <c r="B90" s="186" t="s">
        <v>541</v>
      </c>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89">
        <f>'Exp (Tb13B)'!C60</f>
        <v>77.7</v>
      </c>
      <c r="AA90" s="89">
        <f>'Exp (Tb13B)'!D60</f>
        <v>203.7</v>
      </c>
      <c r="AB90" s="89">
        <f>'Exp (Tb13B)'!E60</f>
        <v>295.10000000000002</v>
      </c>
      <c r="AC90" s="89">
        <f>'Exp (Tb13B)'!F60</f>
        <v>185.5</v>
      </c>
      <c r="AD90" s="89">
        <f>'Exp (Tb13B)'!G60</f>
        <v>185</v>
      </c>
      <c r="AE90" s="89">
        <f>'Exp (Tb13B)'!H60</f>
        <v>137.30000000000001</v>
      </c>
      <c r="AF90" s="89">
        <f>'Exp (Tb13B)'!I60</f>
        <v>324.10000000000002</v>
      </c>
      <c r="AG90" s="89">
        <f>'Exp (Tb13B)'!J60</f>
        <v>300.7</v>
      </c>
      <c r="AH90" s="89">
        <f>'Exp (Tb13B)'!K60</f>
        <v>398.2</v>
      </c>
      <c r="AI90" s="89">
        <f>'Exp (Tb13B)'!L60</f>
        <v>312.60000000000002</v>
      </c>
      <c r="AJ90" s="89">
        <f>'Exp (Tb13B)'!M60</f>
        <v>470.5</v>
      </c>
      <c r="AK90" s="88">
        <f>'Exp (Tb13B)'!N60</f>
        <v>684.5</v>
      </c>
      <c r="AL90" s="88">
        <f>'Exp (Tb13B)'!O60</f>
        <v>1256.5</v>
      </c>
      <c r="AM90" s="88">
        <f>'Exp (Tb13B)'!P60</f>
        <v>1264.5999999999999</v>
      </c>
      <c r="AN90" s="88">
        <f>'Exp (Tb13B)'!Q60</f>
        <v>1326.1</v>
      </c>
      <c r="AO90" s="88">
        <f>'Exp (Tb13B)'!R60</f>
        <v>1392.9</v>
      </c>
      <c r="AP90" s="88">
        <f>'Exp (Tb13B)'!S60</f>
        <v>1448.4</v>
      </c>
    </row>
    <row r="91" spans="1:51" s="10" customFormat="1">
      <c r="A91" s="199"/>
      <c r="B91" s="154" t="s">
        <v>665</v>
      </c>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200">
        <v>392.5</v>
      </c>
      <c r="AA91" s="200">
        <v>157.9</v>
      </c>
      <c r="AB91" s="509">
        <v>248.1</v>
      </c>
      <c r="AC91" s="509">
        <v>114.5</v>
      </c>
      <c r="AD91" s="547"/>
      <c r="AE91" s="547"/>
      <c r="AF91" s="547"/>
      <c r="AG91" s="547"/>
      <c r="AH91" s="547"/>
      <c r="AI91" s="547"/>
      <c r="AJ91" s="547"/>
      <c r="AK91" s="216"/>
      <c r="AL91" s="216"/>
      <c r="AM91" s="216"/>
      <c r="AN91" s="216"/>
      <c r="AO91" s="216"/>
      <c r="AP91" s="216"/>
    </row>
    <row r="92" spans="1:51" s="6" customFormat="1" ht="13">
      <c r="A92" s="104">
        <v>26</v>
      </c>
      <c r="B92" s="186" t="s">
        <v>545</v>
      </c>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89">
        <f>'Exp (Tb13B)'!C61</f>
        <v>479.5</v>
      </c>
      <c r="AA92" s="89">
        <f>'Exp (Tb13B)'!D61</f>
        <v>122.4</v>
      </c>
      <c r="AB92" s="89">
        <f>'Exp (Tb13B)'!E61</f>
        <v>28.6</v>
      </c>
      <c r="AC92" s="89">
        <f>'Exp (Tb13B)'!F61</f>
        <v>23.5</v>
      </c>
      <c r="AD92" s="89">
        <f>'Exp (Tb13B)'!G61</f>
        <v>18.2</v>
      </c>
      <c r="AE92" s="89">
        <f>'Exp (Tb13B)'!H61</f>
        <v>38.9</v>
      </c>
      <c r="AF92" s="89">
        <f>'Exp (Tb13B)'!I61</f>
        <v>46.6</v>
      </c>
      <c r="AG92" s="89">
        <f>'Exp (Tb13B)'!J61</f>
        <v>7.8</v>
      </c>
      <c r="AH92" s="89">
        <f>'Exp (Tb13B)'!K61</f>
        <v>8</v>
      </c>
      <c r="AI92" s="89">
        <f>'Exp (Tb13B)'!L61</f>
        <v>3.4</v>
      </c>
      <c r="AJ92" s="89">
        <f>'Exp (Tb13B)'!M61</f>
        <v>45.3</v>
      </c>
      <c r="AK92" s="88">
        <f>'Exp (Tb13B)'!N61</f>
        <v>112.7</v>
      </c>
      <c r="AL92" s="88">
        <f>'Exp (Tb13B)'!O61</f>
        <v>174.9</v>
      </c>
      <c r="AM92" s="88">
        <f>'Exp (Tb13B)'!P61</f>
        <v>176</v>
      </c>
      <c r="AN92" s="88">
        <f>'Exp (Tb13B)'!Q61</f>
        <v>184.6</v>
      </c>
      <c r="AO92" s="88">
        <f>'Exp (Tb13B)'!R61</f>
        <v>193.9</v>
      </c>
      <c r="AP92" s="88">
        <f>'Exp (Tb13B)'!S61</f>
        <v>201.6</v>
      </c>
    </row>
    <row r="93" spans="1:51" s="10" customFormat="1">
      <c r="A93" s="199"/>
      <c r="B93" s="154" t="s">
        <v>671</v>
      </c>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200"/>
      <c r="AA93" s="200"/>
      <c r="AB93" s="509">
        <v>143</v>
      </c>
      <c r="AC93" s="509">
        <v>34.200000000000003</v>
      </c>
      <c r="AD93" s="547"/>
      <c r="AE93" s="547"/>
      <c r="AF93" s="547"/>
      <c r="AG93" s="547"/>
      <c r="AH93" s="547"/>
      <c r="AI93" s="547"/>
      <c r="AJ93" s="547"/>
      <c r="AK93" s="216"/>
      <c r="AL93" s="216"/>
      <c r="AM93" s="216"/>
      <c r="AN93" s="216"/>
      <c r="AO93" s="216"/>
      <c r="AP93" s="216"/>
    </row>
    <row r="94" spans="1:51" s="6" customFormat="1" ht="13">
      <c r="A94" s="104">
        <v>28</v>
      </c>
      <c r="B94" s="186" t="s">
        <v>549</v>
      </c>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89">
        <f>'Exp (Tb13B)'!C62</f>
        <v>13.5</v>
      </c>
      <c r="AA94" s="89">
        <f>'Exp (Tb13B)'!D62</f>
        <v>3.4</v>
      </c>
      <c r="AB94" s="89">
        <f>'Exp (Tb13B)'!E62</f>
        <v>67.8</v>
      </c>
      <c r="AC94" s="89">
        <f>'Exp (Tb13B)'!F62</f>
        <v>6.7</v>
      </c>
      <c r="AD94" s="89">
        <f>'Exp (Tb13B)'!G62</f>
        <v>8</v>
      </c>
      <c r="AE94" s="89">
        <f>'Exp (Tb13B)'!H62</f>
        <v>13.6</v>
      </c>
      <c r="AF94" s="89">
        <f>'Exp (Tb13B)'!I62</f>
        <v>17.2</v>
      </c>
      <c r="AG94" s="89">
        <f>'Exp (Tb13B)'!J62</f>
        <v>1.3</v>
      </c>
      <c r="AH94" s="89">
        <f>'Exp (Tb13B)'!K62</f>
        <v>1.8</v>
      </c>
      <c r="AI94" s="89">
        <f>'Exp (Tb13B)'!L62</f>
        <v>2.1</v>
      </c>
      <c r="AJ94" s="89">
        <f>'Exp (Tb13B)'!M62</f>
        <v>35.4</v>
      </c>
      <c r="AK94" s="88">
        <f>'Exp (Tb13B)'!N62</f>
        <v>4.5</v>
      </c>
      <c r="AL94" s="88">
        <f>'Exp (Tb13B)'!O62</f>
        <v>7.5</v>
      </c>
      <c r="AM94" s="88">
        <f>'Exp (Tb13B)'!P62</f>
        <v>7.5</v>
      </c>
      <c r="AN94" s="88">
        <f>'Exp (Tb13B)'!Q62</f>
        <v>7.9</v>
      </c>
      <c r="AO94" s="88">
        <f>'Exp (Tb13B)'!R62</f>
        <v>8.3000000000000007</v>
      </c>
      <c r="AP94" s="88">
        <f>'Exp (Tb13B)'!S62</f>
        <v>8.6</v>
      </c>
    </row>
    <row r="95" spans="1:51" s="6" customFormat="1" ht="13">
      <c r="A95" s="104">
        <v>31</v>
      </c>
      <c r="B95" s="186" t="s">
        <v>551</v>
      </c>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89">
        <f>'Exp (Tb13B)'!C63</f>
        <v>795.5</v>
      </c>
      <c r="AA95" s="89">
        <f>'Exp (Tb13B)'!D63</f>
        <v>777</v>
      </c>
      <c r="AB95" s="89">
        <f>'Exp (Tb13B)'!E63</f>
        <v>875.8</v>
      </c>
      <c r="AC95" s="89">
        <f>'Exp (Tb13B)'!F63</f>
        <v>153.80000000000001</v>
      </c>
      <c r="AD95" s="89">
        <f>'Exp (Tb13B)'!G63</f>
        <v>100.2</v>
      </c>
      <c r="AE95" s="89">
        <f>'Exp (Tb13B)'!H63</f>
        <v>115.8</v>
      </c>
      <c r="AF95" s="89">
        <f>'Exp (Tb13B)'!I63</f>
        <v>212.7</v>
      </c>
      <c r="AG95" s="89">
        <f>'Exp (Tb13B)'!J63</f>
        <v>197.8</v>
      </c>
      <c r="AH95" s="89">
        <f>'Exp (Tb13B)'!K63</f>
        <v>226.3</v>
      </c>
      <c r="AI95" s="89">
        <f>'Exp (Tb13B)'!L63</f>
        <v>210.78</v>
      </c>
      <c r="AJ95" s="89">
        <f>'Exp (Tb13B)'!M63</f>
        <v>178.15</v>
      </c>
      <c r="AK95" s="88">
        <f>'Exp (Tb13B)'!N63</f>
        <v>652.5</v>
      </c>
      <c r="AL95" s="88">
        <f>'Exp (Tb13B)'!O63</f>
        <v>728.6</v>
      </c>
      <c r="AM95" s="88">
        <f>'Exp (Tb13B)'!P63</f>
        <v>733.3</v>
      </c>
      <c r="AN95" s="88">
        <f>'Exp (Tb13B)'!Q63</f>
        <v>769</v>
      </c>
      <c r="AO95" s="88">
        <f>'Exp (Tb13B)'!R63</f>
        <v>907.5</v>
      </c>
      <c r="AP95" s="88">
        <f>'Exp (Tb13B)'!S63</f>
        <v>996.5</v>
      </c>
    </row>
    <row r="96" spans="1:51" s="10" customFormat="1">
      <c r="A96" s="199"/>
      <c r="B96" s="154" t="s">
        <v>710</v>
      </c>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200"/>
      <c r="AA96" s="200"/>
      <c r="AB96" s="509"/>
      <c r="AC96" s="509">
        <v>2</v>
      </c>
      <c r="AD96" s="547"/>
      <c r="AE96" s="547"/>
      <c r="AF96" s="547"/>
      <c r="AG96" s="547"/>
      <c r="AH96" s="547"/>
      <c r="AI96" s="547"/>
      <c r="AJ96" s="547"/>
      <c r="AK96" s="216"/>
      <c r="AL96" s="216"/>
      <c r="AM96" s="216"/>
      <c r="AN96" s="216"/>
      <c r="AO96" s="216"/>
      <c r="AP96" s="216"/>
    </row>
    <row r="97" spans="1:51" s="10" customFormat="1">
      <c r="A97" s="199"/>
      <c r="B97" s="154" t="s">
        <v>673</v>
      </c>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202" t="s">
        <v>320</v>
      </c>
      <c r="AA97" s="202" t="s">
        <v>320</v>
      </c>
      <c r="AB97" s="509">
        <v>459.4</v>
      </c>
      <c r="AC97" s="509">
        <v>177.8</v>
      </c>
      <c r="AD97" s="547"/>
      <c r="AE97" s="547"/>
      <c r="AF97" s="547"/>
      <c r="AG97" s="547"/>
      <c r="AH97" s="547"/>
      <c r="AI97" s="547"/>
      <c r="AJ97" s="547"/>
      <c r="AK97" s="216"/>
      <c r="AL97" s="216"/>
      <c r="AM97" s="216"/>
      <c r="AN97" s="216"/>
      <c r="AO97" s="216"/>
      <c r="AP97" s="216"/>
    </row>
    <row r="98" spans="1:51" s="10" customFormat="1">
      <c r="A98" s="199"/>
      <c r="B98" s="154" t="s">
        <v>675</v>
      </c>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200"/>
      <c r="AA98" s="200"/>
      <c r="AB98" s="509">
        <v>39.200000000000003</v>
      </c>
      <c r="AC98" s="509">
        <v>40.700000000000003</v>
      </c>
      <c r="AD98" s="547"/>
      <c r="AE98" s="547"/>
      <c r="AF98" s="547"/>
      <c r="AG98" s="547"/>
      <c r="AH98" s="547"/>
      <c r="AI98" s="547"/>
      <c r="AJ98" s="547"/>
      <c r="AK98" s="216"/>
      <c r="AL98" s="216"/>
      <c r="AM98" s="216"/>
      <c r="AN98" s="216"/>
      <c r="AO98" s="216"/>
      <c r="AP98" s="216"/>
    </row>
    <row r="99" spans="1:51">
      <c r="A99" s="34"/>
      <c r="B99" s="186"/>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205"/>
      <c r="AA99" s="205"/>
      <c r="AB99" s="205"/>
      <c r="AC99" s="206"/>
      <c r="AD99" s="552"/>
      <c r="AE99" s="552"/>
      <c r="AF99" s="552"/>
      <c r="AG99" s="552"/>
      <c r="AH99" s="552"/>
      <c r="AI99" s="552"/>
      <c r="AJ99" s="552"/>
      <c r="AK99" s="217"/>
      <c r="AL99" s="217"/>
      <c r="AM99" s="217"/>
      <c r="AN99" s="217"/>
      <c r="AO99" s="217"/>
      <c r="AP99" s="217"/>
    </row>
    <row r="100" spans="1:51" s="7" customFormat="1" ht="13">
      <c r="A100" s="280">
        <v>24</v>
      </c>
      <c r="B100" s="190" t="s">
        <v>711</v>
      </c>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87">
        <f>'Exp (Tb13B)'!C75</f>
        <v>452.3</v>
      </c>
      <c r="AA100" s="87">
        <f>'Exp (Tb13B)'!D75</f>
        <v>521.1</v>
      </c>
      <c r="AB100" s="87">
        <f>'Exp (Tb13B)'!E75</f>
        <v>933.1</v>
      </c>
      <c r="AC100" s="87">
        <f>'Exp (Tb13B)'!F75</f>
        <v>1074.7</v>
      </c>
      <c r="AD100" s="87">
        <f>'Exp (Tb13B)'!G75</f>
        <v>1264.3</v>
      </c>
      <c r="AE100" s="87">
        <f>'Exp (Tb13B)'!H75</f>
        <v>1633.9</v>
      </c>
      <c r="AF100" s="87">
        <f>'Exp (Tb13B)'!I75</f>
        <v>1934.7</v>
      </c>
      <c r="AG100" s="87">
        <f>'Exp (Tb13B)'!J75</f>
        <v>2147.1999999999998</v>
      </c>
      <c r="AH100" s="87">
        <f>'Exp (Tb13B)'!K75</f>
        <v>2165.1</v>
      </c>
      <c r="AI100" s="87">
        <f>'Exp (Tb13B)'!L75</f>
        <v>2254.6999999999998</v>
      </c>
      <c r="AJ100" s="87">
        <f>'Exp (Tb13B)'!M75</f>
        <v>2578.6999999999998</v>
      </c>
      <c r="AK100" s="84">
        <f>'Exp (Tb13B)'!N75</f>
        <v>2784</v>
      </c>
      <c r="AL100" s="84">
        <f>'Exp (Tb13B)'!O75</f>
        <v>3050.8</v>
      </c>
      <c r="AM100" s="84">
        <f>'Exp (Tb13B)'!P75</f>
        <v>3293.4</v>
      </c>
      <c r="AN100" s="84">
        <f>'Exp (Tb13B)'!Q75</f>
        <v>3454.2</v>
      </c>
      <c r="AO100" s="84">
        <f>'Exp (Tb13B)'!R75</f>
        <v>3356.2</v>
      </c>
      <c r="AP100" s="84">
        <f>'Exp (Tb13B)'!S75</f>
        <v>3184.2</v>
      </c>
      <c r="AQ100" s="6"/>
      <c r="AR100" s="6"/>
      <c r="AS100" s="6"/>
      <c r="AT100" s="6"/>
      <c r="AU100" s="6"/>
      <c r="AV100" s="6"/>
      <c r="AW100" s="6"/>
      <c r="AX100" s="6"/>
      <c r="AY100" s="6"/>
    </row>
    <row r="101" spans="1:51" s="29" customFormat="1" ht="13">
      <c r="A101" s="207"/>
      <c r="B101" s="195" t="s">
        <v>712</v>
      </c>
      <c r="C101" s="166">
        <v>90.9</v>
      </c>
      <c r="D101" s="166">
        <v>108.6</v>
      </c>
      <c r="E101" s="166">
        <v>116.5</v>
      </c>
      <c r="F101" s="166">
        <v>145</v>
      </c>
      <c r="G101" s="166">
        <v>158.4</v>
      </c>
      <c r="H101" s="166">
        <v>195.6</v>
      </c>
      <c r="I101" s="166">
        <v>273.10000000000002</v>
      </c>
      <c r="J101" s="166">
        <v>257.10000000000002</v>
      </c>
      <c r="K101" s="166">
        <v>297.60000000000002</v>
      </c>
      <c r="L101" s="166">
        <v>337.2</v>
      </c>
      <c r="M101" s="166">
        <v>392.7</v>
      </c>
      <c r="N101" s="166">
        <v>428.6</v>
      </c>
      <c r="O101" s="166">
        <v>433</v>
      </c>
      <c r="P101" s="166">
        <v>436.4</v>
      </c>
      <c r="Q101" s="166">
        <v>739.6</v>
      </c>
      <c r="R101" s="166">
        <v>377</v>
      </c>
      <c r="S101" s="166">
        <v>332.8</v>
      </c>
      <c r="T101" s="166">
        <v>307</v>
      </c>
      <c r="U101" s="166">
        <v>370.1</v>
      </c>
      <c r="V101" s="166">
        <v>381.1</v>
      </c>
      <c r="W101" s="166">
        <v>449.2</v>
      </c>
      <c r="X101" s="166">
        <v>353.1</v>
      </c>
      <c r="Y101" s="166">
        <v>416.3</v>
      </c>
      <c r="Z101" s="196">
        <v>459.6</v>
      </c>
      <c r="AA101" s="196">
        <v>484.8</v>
      </c>
      <c r="AB101" s="508">
        <v>953.1</v>
      </c>
      <c r="AC101" s="508">
        <v>1074.7</v>
      </c>
      <c r="AD101" s="553"/>
      <c r="AE101" s="553"/>
      <c r="AF101" s="553"/>
      <c r="AG101" s="553"/>
      <c r="AH101" s="553"/>
      <c r="AI101" s="553"/>
      <c r="AJ101" s="553"/>
      <c r="AK101" s="222"/>
      <c r="AL101" s="222"/>
      <c r="AM101" s="222"/>
      <c r="AN101" s="222"/>
      <c r="AO101" s="222"/>
      <c r="AP101" s="222"/>
      <c r="AQ101" s="10"/>
      <c r="AR101" s="10"/>
      <c r="AS101" s="10"/>
      <c r="AT101" s="10"/>
      <c r="AU101" s="10"/>
      <c r="AV101" s="10"/>
      <c r="AW101" s="10"/>
      <c r="AX101" s="10"/>
      <c r="AY101" s="10"/>
    </row>
    <row r="102" spans="1:51" s="10" customFormat="1">
      <c r="A102" s="209"/>
      <c r="B102" s="154" t="s">
        <v>713</v>
      </c>
      <c r="C102" s="157">
        <v>39.4</v>
      </c>
      <c r="D102" s="157">
        <v>45.7</v>
      </c>
      <c r="E102" s="157">
        <v>57.1</v>
      </c>
      <c r="F102" s="157">
        <v>83.9</v>
      </c>
      <c r="G102" s="157">
        <v>90.8</v>
      </c>
      <c r="H102" s="157">
        <v>128.30000000000001</v>
      </c>
      <c r="I102" s="157">
        <v>179.3</v>
      </c>
      <c r="J102" s="157">
        <v>174.5</v>
      </c>
      <c r="K102" s="157">
        <v>206.3</v>
      </c>
      <c r="L102" s="157">
        <v>229.8</v>
      </c>
      <c r="M102" s="157">
        <v>260.5</v>
      </c>
      <c r="N102" s="157">
        <v>284.2</v>
      </c>
      <c r="O102" s="157">
        <v>252.7</v>
      </c>
      <c r="P102" s="157">
        <v>248</v>
      </c>
      <c r="Q102" s="157">
        <v>578.79999999999995</v>
      </c>
      <c r="R102" s="157">
        <v>239</v>
      </c>
      <c r="S102" s="157">
        <v>216.1</v>
      </c>
      <c r="T102" s="157">
        <v>187.1</v>
      </c>
      <c r="U102" s="157">
        <v>252.2</v>
      </c>
      <c r="V102" s="157">
        <v>292.10000000000002</v>
      </c>
      <c r="W102" s="157">
        <v>390</v>
      </c>
      <c r="X102" s="157">
        <v>305.3</v>
      </c>
      <c r="Y102" s="157">
        <v>352.5</v>
      </c>
      <c r="Z102" s="200">
        <v>415.2</v>
      </c>
      <c r="AA102" s="200">
        <v>442.7</v>
      </c>
      <c r="AB102" s="509">
        <v>840.4</v>
      </c>
      <c r="AC102" s="509">
        <v>991</v>
      </c>
      <c r="AD102" s="554">
        <v>1183.3</v>
      </c>
      <c r="AE102" s="554">
        <v>1356</v>
      </c>
      <c r="AF102" s="554">
        <v>1642.8</v>
      </c>
      <c r="AG102" s="554">
        <v>1659.5</v>
      </c>
      <c r="AH102" s="554">
        <v>1691.1</v>
      </c>
      <c r="AI102" s="554">
        <v>1920.9</v>
      </c>
      <c r="AJ102" s="554">
        <v>2114.9</v>
      </c>
      <c r="AK102" s="223"/>
      <c r="AL102" s="223"/>
      <c r="AM102" s="223"/>
      <c r="AN102" s="223"/>
      <c r="AO102" s="223"/>
      <c r="AP102" s="223"/>
    </row>
    <row r="103" spans="1:51" s="10" customFormat="1">
      <c r="A103" s="199"/>
      <c r="B103" s="154" t="s">
        <v>714</v>
      </c>
      <c r="C103" s="157">
        <v>51.6</v>
      </c>
      <c r="D103" s="157">
        <v>62.9</v>
      </c>
      <c r="E103" s="157">
        <v>59.4</v>
      </c>
      <c r="F103" s="157">
        <v>61.1</v>
      </c>
      <c r="G103" s="157">
        <v>67.599999999999994</v>
      </c>
      <c r="H103" s="157">
        <v>67.3</v>
      </c>
      <c r="I103" s="157">
        <v>93.8</v>
      </c>
      <c r="J103" s="157">
        <v>82.6</v>
      </c>
      <c r="K103" s="157">
        <v>91.3</v>
      </c>
      <c r="L103" s="157">
        <v>107.4</v>
      </c>
      <c r="M103" s="157">
        <v>132.19999999999999</v>
      </c>
      <c r="N103" s="157">
        <v>144.4</v>
      </c>
      <c r="O103" s="157">
        <v>180.3</v>
      </c>
      <c r="P103" s="157">
        <v>188.4</v>
      </c>
      <c r="Q103" s="157">
        <v>160.80000000000001</v>
      </c>
      <c r="R103" s="157">
        <v>138</v>
      </c>
      <c r="S103" s="157">
        <v>116.7</v>
      </c>
      <c r="T103" s="157">
        <v>119.9</v>
      </c>
      <c r="U103" s="157">
        <v>117.9</v>
      </c>
      <c r="V103" s="157">
        <v>89</v>
      </c>
      <c r="W103" s="157">
        <v>59.2</v>
      </c>
      <c r="X103" s="157">
        <v>47.8</v>
      </c>
      <c r="Y103" s="157">
        <v>63.8</v>
      </c>
      <c r="Z103" s="200">
        <v>44.4</v>
      </c>
      <c r="AA103" s="200">
        <v>42.1</v>
      </c>
      <c r="AB103" s="509">
        <v>112.7</v>
      </c>
      <c r="AC103" s="509">
        <v>83.8</v>
      </c>
      <c r="AD103" s="527">
        <v>81</v>
      </c>
      <c r="AE103" s="527">
        <v>277.89999999999998</v>
      </c>
      <c r="AF103" s="527">
        <v>291.89999999999998</v>
      </c>
      <c r="AG103" s="527">
        <v>487.7</v>
      </c>
      <c r="AH103" s="527">
        <v>473.2</v>
      </c>
      <c r="AI103" s="527">
        <v>333.8</v>
      </c>
      <c r="AJ103" s="527">
        <v>433.8</v>
      </c>
      <c r="AK103" s="212"/>
      <c r="AL103" s="212"/>
      <c r="AM103" s="212"/>
      <c r="AN103" s="212"/>
      <c r="AO103" s="212"/>
      <c r="AP103" s="212"/>
    </row>
    <row r="104" spans="1:51" s="10" customFormat="1" ht="13">
      <c r="A104" s="199"/>
      <c r="B104" s="210"/>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200"/>
      <c r="AA104" s="200"/>
      <c r="AB104" s="200"/>
      <c r="AC104" s="200"/>
      <c r="AD104" s="527"/>
      <c r="AE104" s="527"/>
      <c r="AF104" s="527"/>
      <c r="AG104" s="527"/>
      <c r="AH104" s="527"/>
      <c r="AI104" s="527"/>
      <c r="AJ104" s="527"/>
      <c r="AK104" s="212"/>
      <c r="AL104" s="212"/>
      <c r="AM104" s="212"/>
      <c r="AN104" s="212"/>
      <c r="AO104" s="212"/>
      <c r="AP104" s="212"/>
    </row>
    <row r="105" spans="1:51" s="19" customFormat="1" ht="13">
      <c r="A105" s="479"/>
      <c r="B105" s="195" t="s">
        <v>715</v>
      </c>
      <c r="C105" s="166">
        <v>23</v>
      </c>
      <c r="D105" s="166">
        <v>30.3</v>
      </c>
      <c r="E105" s="166">
        <v>7</v>
      </c>
      <c r="F105" s="166">
        <v>-5.4</v>
      </c>
      <c r="G105" s="166">
        <v>-0.3</v>
      </c>
      <c r="H105" s="166">
        <v>-0.3</v>
      </c>
      <c r="I105" s="166">
        <v>1.2</v>
      </c>
      <c r="J105" s="166">
        <v>-6.4</v>
      </c>
      <c r="K105" s="166">
        <v>-3.1</v>
      </c>
      <c r="L105" s="166">
        <v>4.9000000000000004</v>
      </c>
      <c r="M105" s="166">
        <v>5</v>
      </c>
      <c r="N105" s="166">
        <v>-2.6</v>
      </c>
      <c r="O105" s="166">
        <v>-4</v>
      </c>
      <c r="P105" s="166">
        <v>-4.8</v>
      </c>
      <c r="Q105" s="166">
        <v>-9.6</v>
      </c>
      <c r="R105" s="166">
        <v>-10.4</v>
      </c>
      <c r="S105" s="166">
        <v>-27</v>
      </c>
      <c r="T105" s="166">
        <v>-4.2</v>
      </c>
      <c r="U105" s="166">
        <v>-4.0999999999999996</v>
      </c>
      <c r="V105" s="166">
        <v>-2.2000000000000002</v>
      </c>
      <c r="W105" s="166">
        <v>-3.3</v>
      </c>
      <c r="X105" s="166">
        <v>-1.2</v>
      </c>
      <c r="Y105" s="480"/>
      <c r="Z105" s="196">
        <v>-2.8</v>
      </c>
      <c r="AA105" s="196">
        <v>-1</v>
      </c>
      <c r="AB105" s="481"/>
      <c r="AC105" s="481"/>
      <c r="AD105" s="555"/>
      <c r="AE105" s="555"/>
      <c r="AF105" s="555"/>
      <c r="AG105" s="555"/>
      <c r="AH105" s="555"/>
      <c r="AI105" s="555"/>
      <c r="AJ105" s="555"/>
      <c r="AK105" s="482"/>
      <c r="AL105" s="482"/>
      <c r="AM105" s="482"/>
      <c r="AN105" s="482"/>
      <c r="AO105" s="482"/>
      <c r="AP105" s="482"/>
      <c r="AQ105" s="26"/>
      <c r="AR105" s="26"/>
      <c r="AS105" s="26"/>
      <c r="AT105" s="26"/>
      <c r="AU105" s="26"/>
      <c r="AV105" s="26"/>
      <c r="AW105" s="26"/>
      <c r="AX105" s="26"/>
      <c r="AY105" s="26"/>
    </row>
    <row r="106" spans="1:51" s="26" customFormat="1" ht="13">
      <c r="A106" s="496"/>
      <c r="B106" s="484"/>
      <c r="C106" s="487"/>
      <c r="D106" s="487"/>
      <c r="E106" s="487"/>
      <c r="F106" s="487"/>
      <c r="G106" s="487"/>
      <c r="H106" s="487"/>
      <c r="I106" s="487"/>
      <c r="J106" s="487"/>
      <c r="K106" s="487"/>
      <c r="L106" s="487"/>
      <c r="M106" s="487"/>
      <c r="N106" s="487"/>
      <c r="O106" s="487"/>
      <c r="P106" s="487"/>
      <c r="Q106" s="487"/>
      <c r="R106" s="487"/>
      <c r="S106" s="487"/>
      <c r="T106" s="487"/>
      <c r="U106" s="487"/>
      <c r="V106" s="487"/>
      <c r="W106" s="487"/>
      <c r="X106" s="487"/>
      <c r="Y106" s="497"/>
      <c r="Z106" s="498"/>
      <c r="AA106" s="498"/>
      <c r="AB106" s="499"/>
      <c r="AC106" s="499"/>
      <c r="AD106" s="556"/>
      <c r="AE106" s="556"/>
      <c r="AF106" s="556"/>
      <c r="AG106" s="556"/>
      <c r="AH106" s="556"/>
      <c r="AI106" s="556"/>
      <c r="AJ106" s="556"/>
      <c r="AK106" s="500"/>
      <c r="AL106" s="500"/>
      <c r="AM106" s="500"/>
      <c r="AN106" s="500"/>
      <c r="AO106" s="500"/>
      <c r="AP106" s="500"/>
    </row>
    <row r="107" spans="1:51" s="26" customFormat="1" ht="13">
      <c r="A107" s="479"/>
      <c r="B107" s="134" t="s">
        <v>716</v>
      </c>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480"/>
      <c r="Z107" s="196"/>
      <c r="AA107" s="196"/>
      <c r="AB107" s="481"/>
      <c r="AC107" s="43">
        <f>'Exp (Tb13B)'!F81</f>
        <v>799.40000000000009</v>
      </c>
      <c r="AD107" s="43">
        <f>'Exp (Tb13B)'!G81</f>
        <v>1357.9</v>
      </c>
      <c r="AE107" s="43">
        <f>'Exp (Tb13B)'!H81</f>
        <v>1439.9</v>
      </c>
      <c r="AF107" s="43">
        <f>'Exp (Tb13B)'!I81</f>
        <v>1835.7</v>
      </c>
      <c r="AG107" s="43">
        <f>'Exp (Tb13B)'!J81</f>
        <v>1775.7</v>
      </c>
      <c r="AH107" s="43">
        <f>'Exp (Tb13B)'!K81</f>
        <v>1424.9</v>
      </c>
      <c r="AI107" s="43">
        <f>'Exp (Tb13B)'!L81</f>
        <v>1862.4</v>
      </c>
      <c r="AJ107" s="43">
        <f>'Exp (Tb13B)'!M81</f>
        <v>1472.1</v>
      </c>
      <c r="AK107" s="42">
        <f>'Exp (Tb13B)'!N81</f>
        <v>2024.9</v>
      </c>
      <c r="AL107" s="42">
        <f>'Exp (Tb13B)'!O81</f>
        <v>2204.9</v>
      </c>
      <c r="AM107" s="42">
        <f>'Exp (Tb13B)'!P81</f>
        <v>2255.1999999999998</v>
      </c>
      <c r="AN107" s="42">
        <f>'Exp (Tb13B)'!Q81</f>
        <v>2305.1999999999998</v>
      </c>
      <c r="AO107" s="42">
        <f>'Exp (Tb13B)'!R81</f>
        <v>2355.1999999999998</v>
      </c>
      <c r="AP107" s="42">
        <f>'Exp (Tb13B)'!S81</f>
        <v>2405.1999999999998</v>
      </c>
    </row>
    <row r="108" spans="1:51" s="26" customFormat="1" ht="13">
      <c r="A108" s="496"/>
      <c r="B108" s="136"/>
      <c r="C108" s="487"/>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97"/>
      <c r="Z108" s="498"/>
      <c r="AA108" s="498"/>
      <c r="AB108" s="499"/>
      <c r="AC108" s="499"/>
      <c r="AD108" s="499"/>
      <c r="AE108" s="499"/>
      <c r="AF108" s="499"/>
      <c r="AG108" s="499"/>
      <c r="AH108" s="499"/>
      <c r="AI108" s="499"/>
      <c r="AJ108" s="499"/>
      <c r="AK108" s="597"/>
      <c r="AL108" s="597"/>
      <c r="AM108" s="597"/>
      <c r="AN108" s="597"/>
      <c r="AO108" s="597"/>
      <c r="AP108" s="597"/>
    </row>
    <row r="109" spans="1:51" s="26" customFormat="1" ht="13">
      <c r="A109" s="479"/>
      <c r="B109" s="134" t="s">
        <v>717</v>
      </c>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480"/>
      <c r="Z109" s="196"/>
      <c r="AA109" s="196"/>
      <c r="AB109" s="481"/>
      <c r="AC109" s="43">
        <f>'Exp (Tb13B)'!F86</f>
        <v>0</v>
      </c>
      <c r="AD109" s="43">
        <f>'Exp (Tb13B)'!G86</f>
        <v>0</v>
      </c>
      <c r="AE109" s="43">
        <f>'Exp (Tb13B)'!H86</f>
        <v>0</v>
      </c>
      <c r="AF109" s="43">
        <f>'Exp (Tb13B)'!I86</f>
        <v>0</v>
      </c>
      <c r="AG109" s="43">
        <f>'Exp (Tb13B)'!J86</f>
        <v>0</v>
      </c>
      <c r="AH109" s="43">
        <f>'Exp (Tb13B)'!K86</f>
        <v>0</v>
      </c>
      <c r="AI109" s="43">
        <f>'Exp (Tb13B)'!L86</f>
        <v>805.8</v>
      </c>
      <c r="AJ109" s="43">
        <f>'Exp (Tb13B)'!M86</f>
        <v>636.9</v>
      </c>
      <c r="AK109" s="42">
        <f>'Exp (Tb13B)'!N86</f>
        <v>876.1</v>
      </c>
      <c r="AL109" s="42">
        <f>'Exp (Tb13B)'!O86</f>
        <v>949</v>
      </c>
      <c r="AM109" s="42">
        <f>'Exp (Tb13B)'!P86</f>
        <v>970.5</v>
      </c>
      <c r="AN109" s="42">
        <f>'Exp (Tb13B)'!Q86</f>
        <v>992</v>
      </c>
      <c r="AO109" s="42">
        <f>'Exp (Tb13B)'!R86</f>
        <v>1013.6</v>
      </c>
      <c r="AP109" s="42">
        <f>'Exp (Tb13B)'!S86</f>
        <v>1035.0999999999999</v>
      </c>
    </row>
    <row r="110" spans="1:51" ht="14">
      <c r="A110" s="34"/>
      <c r="B110" s="99"/>
      <c r="C110" s="99"/>
      <c r="D110" s="99"/>
      <c r="E110" s="99"/>
      <c r="F110" s="99"/>
      <c r="G110" s="99"/>
      <c r="H110" s="99"/>
      <c r="I110" s="99"/>
      <c r="J110" s="99"/>
      <c r="K110" s="99"/>
      <c r="L110" s="99"/>
      <c r="M110" s="187"/>
      <c r="N110" s="187"/>
      <c r="O110" s="187"/>
      <c r="P110" s="187"/>
      <c r="Q110" s="187"/>
      <c r="R110" s="187"/>
      <c r="S110" s="187"/>
      <c r="T110" s="187"/>
      <c r="U110" s="187"/>
      <c r="V110" s="187"/>
      <c r="W110" s="187"/>
      <c r="X110" s="187"/>
      <c r="Y110" s="187"/>
      <c r="Z110" s="188"/>
      <c r="AA110" s="188"/>
      <c r="AB110" s="188"/>
      <c r="AC110" s="489"/>
      <c r="AD110" s="527"/>
      <c r="AE110" s="527"/>
      <c r="AF110" s="8"/>
      <c r="AG110" s="8"/>
      <c r="AH110" s="8"/>
    </row>
    <row r="111" spans="1:51" s="6" customFormat="1" ht="14">
      <c r="A111" s="491"/>
      <c r="B111" s="177" t="s">
        <v>718</v>
      </c>
      <c r="C111" s="528"/>
      <c r="D111" s="528"/>
      <c r="E111" s="528"/>
      <c r="F111" s="528"/>
      <c r="G111" s="528"/>
      <c r="H111" s="528"/>
      <c r="I111" s="528"/>
      <c r="J111" s="528"/>
      <c r="K111" s="528"/>
      <c r="L111" s="528"/>
      <c r="M111" s="491"/>
      <c r="N111" s="491"/>
      <c r="O111" s="491"/>
      <c r="P111" s="491"/>
      <c r="Q111" s="491"/>
      <c r="R111" s="491"/>
      <c r="S111" s="491"/>
      <c r="T111" s="491"/>
      <c r="U111" s="491"/>
      <c r="V111" s="491"/>
      <c r="W111" s="491"/>
      <c r="X111" s="491"/>
      <c r="Y111" s="491"/>
      <c r="Z111" s="491"/>
      <c r="AA111" s="491"/>
      <c r="AB111" s="598">
        <v>6117</v>
      </c>
      <c r="AC111" s="598">
        <v>4870.6000000000004</v>
      </c>
      <c r="AD111" s="599">
        <v>5117.3999999999996</v>
      </c>
      <c r="AE111" s="599">
        <v>4103.3</v>
      </c>
      <c r="AF111" s="18"/>
      <c r="AG111" s="18"/>
      <c r="AH111" s="18"/>
      <c r="AI111" s="18"/>
      <c r="AJ111" s="18">
        <f>2220.5+1679.8+90+357.4+88+65.3+833.5+416.9+49.5+38</f>
        <v>5838.9</v>
      </c>
      <c r="AK111" s="18"/>
    </row>
    <row r="112" spans="1:51" ht="13">
      <c r="A112" s="525"/>
      <c r="B112" s="525" t="s">
        <v>719</v>
      </c>
      <c r="C112" s="525">
        <v>123.6</v>
      </c>
      <c r="D112" s="525">
        <v>144</v>
      </c>
      <c r="E112" s="525">
        <v>154.5</v>
      </c>
      <c r="F112" s="525">
        <v>195.2</v>
      </c>
      <c r="G112" s="525">
        <v>362.5</v>
      </c>
      <c r="H112" s="525">
        <v>229.4</v>
      </c>
      <c r="I112" s="525">
        <v>237.5</v>
      </c>
      <c r="J112" s="525">
        <v>252.8</v>
      </c>
      <c r="K112" s="525">
        <v>372.6</v>
      </c>
      <c r="L112" s="525">
        <v>586.5</v>
      </c>
      <c r="M112" s="502">
        <v>786.1</v>
      </c>
      <c r="N112" s="502">
        <v>912.2</v>
      </c>
      <c r="O112" s="502">
        <v>1119.5999999999999</v>
      </c>
      <c r="P112" s="502">
        <v>1195</v>
      </c>
      <c r="Q112" s="502">
        <v>1079</v>
      </c>
      <c r="R112" s="502">
        <v>1327.4</v>
      </c>
      <c r="S112" s="502">
        <v>1871.2</v>
      </c>
      <c r="T112" s="502">
        <v>1554.1</v>
      </c>
      <c r="U112" s="502">
        <v>1327.6</v>
      </c>
      <c r="V112" s="502">
        <v>1630.1</v>
      </c>
      <c r="W112" s="502">
        <v>2348.6999999999998</v>
      </c>
      <c r="X112" s="502">
        <v>3278.9</v>
      </c>
      <c r="Y112" s="502">
        <v>3249.2</v>
      </c>
      <c r="Z112" s="502">
        <v>3855.8</v>
      </c>
      <c r="AA112" s="526">
        <v>5119.7</v>
      </c>
      <c r="AB112" s="526"/>
      <c r="AC112" s="526"/>
      <c r="AI112" s="18"/>
      <c r="AJ112" s="18"/>
      <c r="AK112" s="18"/>
    </row>
    <row r="113" spans="1:36" ht="13">
      <c r="A113" s="484"/>
      <c r="B113" s="484"/>
      <c r="C113" s="490"/>
      <c r="D113" s="490"/>
      <c r="E113" s="490"/>
      <c r="F113" s="490"/>
      <c r="G113" s="490"/>
      <c r="H113" s="490"/>
      <c r="I113" s="490"/>
      <c r="J113" s="490"/>
      <c r="K113" s="490"/>
      <c r="L113" s="490"/>
      <c r="M113" s="490"/>
      <c r="N113" s="490"/>
      <c r="O113" s="490"/>
      <c r="P113" s="490"/>
      <c r="Q113" s="490"/>
      <c r="R113" s="490"/>
      <c r="S113" s="490"/>
      <c r="T113" s="490"/>
      <c r="U113" s="490"/>
      <c r="V113" s="490"/>
      <c r="W113" s="490"/>
      <c r="X113" s="490"/>
      <c r="Y113" s="490"/>
      <c r="Z113" s="490"/>
      <c r="AA113" s="490"/>
      <c r="AB113" s="490"/>
      <c r="AC113" s="490"/>
      <c r="AD113" s="501"/>
      <c r="AI113" s="18"/>
      <c r="AJ113" s="18"/>
    </row>
    <row r="114" spans="1:36" ht="14">
      <c r="A114" s="34"/>
      <c r="B114" s="154" t="s">
        <v>720</v>
      </c>
      <c r="C114" s="99"/>
      <c r="D114" s="99"/>
      <c r="E114" s="99"/>
      <c r="F114" s="99"/>
      <c r="G114" s="99"/>
      <c r="H114" s="99"/>
      <c r="I114" s="99"/>
      <c r="J114" s="99"/>
      <c r="K114" s="99"/>
      <c r="L114" s="99"/>
      <c r="M114" s="187"/>
      <c r="N114" s="187"/>
      <c r="O114" s="187"/>
      <c r="P114" s="187"/>
      <c r="Q114" s="187"/>
      <c r="R114" s="187"/>
      <c r="S114" s="187"/>
      <c r="T114" s="187"/>
      <c r="U114" s="187"/>
      <c r="V114" s="187"/>
      <c r="W114" s="187"/>
      <c r="X114" s="187"/>
      <c r="Y114" s="157">
        <v>611.1</v>
      </c>
      <c r="Z114" s="157">
        <v>926.8</v>
      </c>
      <c r="AA114" s="157">
        <v>550.79999999999995</v>
      </c>
      <c r="AB114" s="188"/>
      <c r="AC114" s="489"/>
      <c r="AI114" s="18"/>
      <c r="AJ114" s="18"/>
    </row>
    <row r="115" spans="1:36">
      <c r="A115" s="34"/>
      <c r="B115" s="154" t="s">
        <v>721</v>
      </c>
      <c r="C115" s="157">
        <v>106.2</v>
      </c>
      <c r="D115" s="157">
        <v>120.1</v>
      </c>
      <c r="E115" s="157">
        <v>120.7</v>
      </c>
      <c r="F115" s="157">
        <v>119.2</v>
      </c>
      <c r="G115" s="157">
        <v>199.4</v>
      </c>
      <c r="H115" s="157">
        <v>121.2</v>
      </c>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I115" s="18"/>
      <c r="AJ115" s="18"/>
    </row>
    <row r="116" spans="1:36" ht="13">
      <c r="A116" s="34"/>
      <c r="B116" s="284" t="s">
        <v>722</v>
      </c>
      <c r="C116" s="157">
        <v>58.4</v>
      </c>
      <c r="D116" s="157">
        <v>86.7</v>
      </c>
      <c r="E116" s="157">
        <v>70.5</v>
      </c>
      <c r="F116" s="157">
        <v>72.599999999999994</v>
      </c>
      <c r="G116" s="157">
        <v>130.1</v>
      </c>
      <c r="H116" s="157">
        <v>70.099999999999994</v>
      </c>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I116" s="18"/>
      <c r="AJ116" s="18"/>
    </row>
    <row r="117" spans="1:36" ht="13">
      <c r="A117" s="34"/>
      <c r="B117" s="284" t="s">
        <v>723</v>
      </c>
      <c r="C117" s="157">
        <v>45.8</v>
      </c>
      <c r="D117" s="157">
        <v>30.5</v>
      </c>
      <c r="E117" s="157">
        <v>48.2</v>
      </c>
      <c r="F117" s="157">
        <v>45.1</v>
      </c>
      <c r="G117" s="157">
        <v>69.3</v>
      </c>
      <c r="H117" s="157">
        <v>51.1</v>
      </c>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I117" s="18"/>
      <c r="AJ117" s="18"/>
    </row>
    <row r="118" spans="1:36" ht="13">
      <c r="A118" s="34"/>
      <c r="B118" s="284" t="s">
        <v>724</v>
      </c>
      <c r="C118" s="157">
        <v>2</v>
      </c>
      <c r="D118" s="157">
        <v>2.9</v>
      </c>
      <c r="E118" s="157">
        <v>2</v>
      </c>
      <c r="F118" s="157">
        <v>1.5</v>
      </c>
      <c r="G118" s="157">
        <v>0</v>
      </c>
      <c r="H118" s="157">
        <v>0</v>
      </c>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I118" s="18"/>
      <c r="AJ118" s="18"/>
    </row>
    <row r="119" spans="1:36">
      <c r="A119" s="34"/>
      <c r="B119" s="154" t="s">
        <v>725</v>
      </c>
      <c r="C119" s="157">
        <v>17.399999999999999</v>
      </c>
      <c r="D119" s="157">
        <v>23.9</v>
      </c>
      <c r="E119" s="157">
        <v>33.799999999999997</v>
      </c>
      <c r="F119" s="157">
        <v>76</v>
      </c>
      <c r="G119" s="157">
        <v>163.1</v>
      </c>
      <c r="H119" s="157">
        <v>108.2</v>
      </c>
      <c r="I119" s="157"/>
      <c r="J119" s="157"/>
      <c r="K119" s="157"/>
      <c r="L119" s="157"/>
      <c r="M119" s="157"/>
      <c r="N119" s="157"/>
      <c r="O119" s="157"/>
      <c r="P119" s="157"/>
      <c r="Q119" s="157"/>
      <c r="R119" s="157"/>
      <c r="S119" s="157"/>
      <c r="T119" s="157"/>
      <c r="U119" s="157"/>
      <c r="V119" s="157"/>
      <c r="W119" s="157"/>
      <c r="X119" s="157"/>
      <c r="Y119" s="157"/>
      <c r="Z119" s="157"/>
      <c r="AA119" s="157"/>
      <c r="AB119" s="157"/>
      <c r="AC119" s="157"/>
    </row>
    <row r="120" spans="1:36">
      <c r="A120" s="34"/>
      <c r="B120" s="485" t="s">
        <v>726</v>
      </c>
      <c r="C120" s="157"/>
      <c r="D120" s="157"/>
      <c r="E120" s="157"/>
      <c r="F120" s="157"/>
      <c r="G120" s="157"/>
      <c r="H120" s="157"/>
      <c r="I120" s="157">
        <f>+I121+I122</f>
        <v>237.5</v>
      </c>
      <c r="J120" s="157">
        <v>252.8</v>
      </c>
      <c r="K120" s="157">
        <f>+K121+K122+K123</f>
        <v>372.6</v>
      </c>
      <c r="L120" s="157">
        <f>+L125+L127+L143</f>
        <v>229.70000000000002</v>
      </c>
      <c r="M120" s="157"/>
      <c r="N120" s="157"/>
      <c r="O120" s="157"/>
      <c r="P120" s="157"/>
      <c r="Q120" s="157"/>
      <c r="R120" s="157"/>
      <c r="S120" s="157"/>
      <c r="T120" s="157"/>
      <c r="U120" s="157"/>
      <c r="V120" s="157"/>
      <c r="W120" s="157"/>
      <c r="X120" s="157"/>
      <c r="Y120" s="157"/>
      <c r="Z120" s="157"/>
      <c r="AA120" s="157"/>
      <c r="AB120" s="157"/>
      <c r="AC120" s="157"/>
    </row>
    <row r="121" spans="1:36" ht="13">
      <c r="A121" s="34"/>
      <c r="B121" s="284" t="s">
        <v>727</v>
      </c>
      <c r="C121" s="157"/>
      <c r="D121" s="157"/>
      <c r="E121" s="157"/>
      <c r="F121" s="157"/>
      <c r="G121" s="157"/>
      <c r="H121" s="157"/>
      <c r="I121" s="157">
        <v>219.5</v>
      </c>
      <c r="J121" s="157">
        <v>226</v>
      </c>
      <c r="K121" s="157">
        <v>284</v>
      </c>
      <c r="L121" s="157"/>
      <c r="M121" s="157"/>
      <c r="N121" s="157"/>
      <c r="O121" s="157"/>
      <c r="P121" s="157"/>
      <c r="Q121" s="157"/>
      <c r="R121" s="157"/>
      <c r="S121" s="157"/>
      <c r="T121" s="157"/>
      <c r="U121" s="157"/>
      <c r="V121" s="157"/>
      <c r="W121" s="157"/>
      <c r="X121" s="157"/>
      <c r="Y121" s="157"/>
      <c r="Z121" s="157"/>
      <c r="AA121" s="157"/>
      <c r="AB121" s="157"/>
      <c r="AC121" s="157"/>
    </row>
    <row r="122" spans="1:36" ht="13">
      <c r="A122" s="34"/>
      <c r="B122" s="284" t="s">
        <v>728</v>
      </c>
      <c r="C122" s="157"/>
      <c r="D122" s="157"/>
      <c r="E122" s="157"/>
      <c r="F122" s="157"/>
      <c r="G122" s="157"/>
      <c r="H122" s="157"/>
      <c r="I122" s="157">
        <v>18</v>
      </c>
      <c r="J122" s="157"/>
      <c r="K122" s="157">
        <v>54.6</v>
      </c>
      <c r="L122" s="157"/>
      <c r="M122" s="157"/>
      <c r="N122" s="157"/>
      <c r="O122" s="157"/>
      <c r="P122" s="157"/>
      <c r="Q122" s="157"/>
      <c r="R122" s="157"/>
      <c r="S122" s="157"/>
      <c r="T122" s="157"/>
      <c r="U122" s="157"/>
      <c r="V122" s="157"/>
      <c r="W122" s="157"/>
      <c r="X122" s="157"/>
      <c r="Y122" s="157"/>
      <c r="Z122" s="157"/>
      <c r="AA122" s="157"/>
      <c r="AB122" s="157"/>
      <c r="AC122" s="157"/>
    </row>
    <row r="123" spans="1:36" ht="13">
      <c r="A123" s="34"/>
      <c r="B123" s="284" t="s">
        <v>729</v>
      </c>
      <c r="C123" s="157"/>
      <c r="D123" s="157"/>
      <c r="E123" s="157"/>
      <c r="F123" s="157"/>
      <c r="G123" s="157"/>
      <c r="H123" s="157"/>
      <c r="I123" s="157"/>
      <c r="J123" s="157">
        <v>26.8</v>
      </c>
      <c r="K123" s="157">
        <v>34</v>
      </c>
      <c r="L123" s="157"/>
      <c r="M123" s="157"/>
      <c r="N123" s="157"/>
      <c r="O123" s="157"/>
      <c r="P123" s="157"/>
      <c r="Q123" s="157"/>
      <c r="R123" s="157"/>
      <c r="S123" s="157"/>
      <c r="T123" s="157"/>
      <c r="U123" s="157"/>
      <c r="V123" s="157"/>
      <c r="W123" s="157"/>
      <c r="X123" s="157"/>
      <c r="Y123" s="157"/>
      <c r="Z123" s="157"/>
      <c r="AA123" s="157"/>
      <c r="AB123" s="157"/>
      <c r="AC123" s="157"/>
    </row>
    <row r="124" spans="1:36">
      <c r="A124" s="34"/>
      <c r="B124" s="154" t="s">
        <v>730</v>
      </c>
      <c r="C124" s="157"/>
      <c r="D124" s="157"/>
      <c r="E124" s="157"/>
      <c r="F124" s="157"/>
      <c r="G124" s="157"/>
      <c r="H124" s="157"/>
      <c r="I124" s="157"/>
      <c r="J124" s="157"/>
      <c r="K124" s="157"/>
      <c r="L124" s="157"/>
      <c r="M124" s="157">
        <v>434.8</v>
      </c>
      <c r="N124" s="157">
        <v>422.2</v>
      </c>
      <c r="O124" s="157">
        <v>416.6</v>
      </c>
      <c r="P124" s="157">
        <v>524.5</v>
      </c>
      <c r="Q124" s="157">
        <v>386</v>
      </c>
      <c r="R124" s="157">
        <v>477.7</v>
      </c>
      <c r="S124" s="157">
        <v>588.1</v>
      </c>
      <c r="T124" s="157">
        <v>639.5</v>
      </c>
      <c r="U124" s="157">
        <v>606.6</v>
      </c>
      <c r="V124" s="157">
        <v>628.09999999999991</v>
      </c>
      <c r="W124" s="157">
        <v>1471.1999999999998</v>
      </c>
      <c r="X124" s="157">
        <v>1887.8</v>
      </c>
      <c r="Y124" s="157">
        <v>1613.1000000000001</v>
      </c>
      <c r="Z124" s="157">
        <v>1837.6</v>
      </c>
      <c r="AA124" s="157">
        <v>1294.5999999999999</v>
      </c>
      <c r="AB124" s="157"/>
      <c r="AC124" s="157"/>
    </row>
    <row r="125" spans="1:36" ht="13">
      <c r="A125" s="34"/>
      <c r="B125" s="284" t="s">
        <v>731</v>
      </c>
      <c r="C125" s="157"/>
      <c r="D125" s="157"/>
      <c r="E125" s="157"/>
      <c r="F125" s="157"/>
      <c r="G125" s="157"/>
      <c r="H125" s="157"/>
      <c r="I125" s="157"/>
      <c r="J125" s="157"/>
      <c r="K125" s="157"/>
      <c r="L125" s="157">
        <v>132.80000000000001</v>
      </c>
      <c r="M125" s="157">
        <v>238.3</v>
      </c>
      <c r="N125" s="157">
        <v>315.7</v>
      </c>
      <c r="O125" s="157">
        <v>332.3</v>
      </c>
      <c r="P125" s="157">
        <v>236.8</v>
      </c>
      <c r="Q125" s="157">
        <v>207.3</v>
      </c>
      <c r="R125" s="157">
        <v>331.6</v>
      </c>
      <c r="S125" s="157">
        <v>431.8</v>
      </c>
      <c r="T125" s="157">
        <v>471.2</v>
      </c>
      <c r="U125" s="157">
        <v>483.2</v>
      </c>
      <c r="V125" s="157">
        <v>511.2</v>
      </c>
      <c r="W125" s="157">
        <v>1348.6</v>
      </c>
      <c r="X125" s="157">
        <v>1769.7</v>
      </c>
      <c r="Y125" s="157">
        <v>1374.7</v>
      </c>
      <c r="Z125" s="157">
        <v>1447.6</v>
      </c>
      <c r="AA125" s="157">
        <v>685.3</v>
      </c>
      <c r="AB125" s="157"/>
      <c r="AC125" s="157"/>
    </row>
    <row r="126" spans="1:36" ht="13">
      <c r="A126" s="34"/>
      <c r="B126" s="284" t="s">
        <v>732</v>
      </c>
      <c r="C126" s="157"/>
      <c r="D126" s="157"/>
      <c r="E126" s="157"/>
      <c r="F126" s="157"/>
      <c r="G126" s="157"/>
      <c r="H126" s="157"/>
      <c r="I126" s="157"/>
      <c r="J126" s="157"/>
      <c r="K126" s="157"/>
      <c r="L126" s="157"/>
      <c r="M126" s="157"/>
      <c r="N126" s="157"/>
      <c r="O126" s="157"/>
      <c r="P126" s="157">
        <v>55.2</v>
      </c>
      <c r="Q126" s="157">
        <v>40</v>
      </c>
      <c r="R126" s="157">
        <v>34.700000000000003</v>
      </c>
      <c r="S126" s="157">
        <v>20.3</v>
      </c>
      <c r="T126" s="157">
        <v>23.3</v>
      </c>
      <c r="U126" s="157">
        <v>20.6</v>
      </c>
      <c r="V126" s="157">
        <v>32.6</v>
      </c>
      <c r="W126" s="157">
        <v>33.5</v>
      </c>
      <c r="X126" s="157">
        <v>18</v>
      </c>
      <c r="Y126" s="157">
        <v>25.4</v>
      </c>
      <c r="Z126" s="157">
        <v>63.8</v>
      </c>
      <c r="AA126" s="157">
        <v>92.5</v>
      </c>
      <c r="AB126" s="520">
        <v>133.19999999999999</v>
      </c>
      <c r="AC126" s="520">
        <v>219.5</v>
      </c>
    </row>
    <row r="127" spans="1:36" ht="13">
      <c r="A127" s="34"/>
      <c r="B127" s="284" t="s">
        <v>733</v>
      </c>
      <c r="C127" s="157"/>
      <c r="D127" s="157"/>
      <c r="E127" s="157"/>
      <c r="F127" s="157"/>
      <c r="G127" s="157"/>
      <c r="H127" s="157"/>
      <c r="I127" s="157"/>
      <c r="J127" s="157"/>
      <c r="K127" s="157"/>
      <c r="L127" s="157">
        <v>96.9</v>
      </c>
      <c r="M127" s="157">
        <v>196.5</v>
      </c>
      <c r="N127" s="157">
        <v>106.5</v>
      </c>
      <c r="O127" s="157">
        <v>84.3</v>
      </c>
      <c r="P127" s="157">
        <v>97.5</v>
      </c>
      <c r="Q127" s="157">
        <v>82.8</v>
      </c>
      <c r="R127" s="157">
        <v>94.6</v>
      </c>
      <c r="S127" s="157">
        <v>134</v>
      </c>
      <c r="T127" s="157">
        <v>145</v>
      </c>
      <c r="U127" s="157">
        <v>101.8</v>
      </c>
      <c r="V127" s="157">
        <v>84.3</v>
      </c>
      <c r="W127" s="157">
        <v>89.1</v>
      </c>
      <c r="X127" s="157">
        <v>100.1</v>
      </c>
      <c r="Y127" s="157">
        <v>213</v>
      </c>
      <c r="Z127" s="157">
        <v>326.2</v>
      </c>
      <c r="AA127" s="157">
        <v>516.5</v>
      </c>
      <c r="AB127" s="520">
        <v>610.1</v>
      </c>
      <c r="AC127" s="520">
        <v>707.25</v>
      </c>
    </row>
    <row r="128" spans="1:36" ht="13">
      <c r="A128" s="34"/>
      <c r="B128" s="284" t="s">
        <v>734</v>
      </c>
      <c r="C128" s="157"/>
      <c r="D128" s="157"/>
      <c r="E128" s="157"/>
      <c r="F128" s="157"/>
      <c r="G128" s="157"/>
      <c r="H128" s="157"/>
      <c r="I128" s="157"/>
      <c r="J128" s="157"/>
      <c r="K128" s="157"/>
      <c r="L128" s="157"/>
      <c r="M128" s="157"/>
      <c r="N128" s="157"/>
      <c r="O128" s="157"/>
      <c r="P128" s="157">
        <v>135</v>
      </c>
      <c r="Q128" s="157">
        <v>55.9</v>
      </c>
      <c r="R128" s="157">
        <v>16.8</v>
      </c>
      <c r="S128" s="157">
        <v>2</v>
      </c>
      <c r="T128" s="157">
        <v>0</v>
      </c>
      <c r="U128" s="157">
        <v>1</v>
      </c>
      <c r="V128" s="157">
        <v>0</v>
      </c>
      <c r="W128" s="157">
        <v>0</v>
      </c>
      <c r="X128" s="157">
        <v>0</v>
      </c>
      <c r="Y128" s="157">
        <v>0</v>
      </c>
      <c r="Z128" s="157">
        <v>0</v>
      </c>
      <c r="AA128" s="157">
        <v>0</v>
      </c>
      <c r="AB128" s="520"/>
      <c r="AC128" s="520"/>
    </row>
    <row r="129" spans="1:34" ht="13">
      <c r="A129" s="34"/>
      <c r="B129" s="154" t="s">
        <v>735</v>
      </c>
      <c r="C129" s="157"/>
      <c r="D129" s="157"/>
      <c r="E129" s="157"/>
      <c r="F129" s="157"/>
      <c r="G129" s="157"/>
      <c r="H129" s="157"/>
      <c r="I129" s="157"/>
      <c r="J129" s="157"/>
      <c r="K129" s="157"/>
      <c r="L129" s="157">
        <v>356.8</v>
      </c>
      <c r="M129" s="157">
        <v>351.3</v>
      </c>
      <c r="N129" s="157">
        <v>491</v>
      </c>
      <c r="O129" s="157">
        <v>703</v>
      </c>
      <c r="P129" s="157">
        <v>670.5</v>
      </c>
      <c r="Q129" s="157">
        <v>693</v>
      </c>
      <c r="R129" s="157">
        <v>849.7</v>
      </c>
      <c r="S129" s="157">
        <v>1283.0999999999999</v>
      </c>
      <c r="T129" s="157">
        <v>914.6</v>
      </c>
      <c r="U129" s="157">
        <v>721</v>
      </c>
      <c r="V129" s="157">
        <v>1002</v>
      </c>
      <c r="W129" s="157">
        <v>877.5</v>
      </c>
      <c r="X129" s="157">
        <v>1391.1</v>
      </c>
      <c r="Y129" s="157">
        <v>1025</v>
      </c>
      <c r="Z129" s="157">
        <v>1091.4000000000001</v>
      </c>
      <c r="AA129" s="157">
        <v>877.5</v>
      </c>
      <c r="AB129" s="520">
        <v>867.5</v>
      </c>
      <c r="AC129" s="520">
        <v>819.5</v>
      </c>
    </row>
    <row r="130" spans="1:34" ht="13">
      <c r="A130" s="34"/>
      <c r="B130" s="154" t="s">
        <v>736</v>
      </c>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v>1127.5</v>
      </c>
      <c r="AB130" s="520"/>
      <c r="AC130" s="520"/>
    </row>
    <row r="131" spans="1:34" ht="13">
      <c r="A131" s="34"/>
      <c r="B131" s="284" t="s">
        <v>737</v>
      </c>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v>457</v>
      </c>
      <c r="AB131" s="520"/>
      <c r="AC131" s="520"/>
    </row>
    <row r="132" spans="1:34" ht="13">
      <c r="A132" s="34"/>
      <c r="B132" s="284" t="s">
        <v>738</v>
      </c>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v>517.9</v>
      </c>
      <c r="AB132" s="520"/>
      <c r="AC132" s="520"/>
    </row>
    <row r="133" spans="1:34" ht="13">
      <c r="A133" s="34"/>
      <c r="B133" s="284" t="s">
        <v>739</v>
      </c>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v>152.6</v>
      </c>
      <c r="AB133" s="520"/>
      <c r="AC133" s="520"/>
    </row>
    <row r="134" spans="1:34" ht="13">
      <c r="A134" s="34"/>
      <c r="B134" s="154" t="s">
        <v>740</v>
      </c>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v>859.8</v>
      </c>
      <c r="AB134" s="520"/>
      <c r="AC134" s="520"/>
    </row>
    <row r="135" spans="1:34" ht="13">
      <c r="A135" s="34"/>
      <c r="B135" s="154" t="s">
        <v>741</v>
      </c>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v>409.6</v>
      </c>
      <c r="AB135" s="520"/>
      <c r="AC135" s="520"/>
    </row>
    <row r="136" spans="1:34">
      <c r="A136" s="34"/>
      <c r="B136" s="154"/>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row>
    <row r="137" spans="1:34" s="6" customFormat="1" ht="13">
      <c r="A137" s="491"/>
      <c r="B137" s="195" t="s">
        <v>742</v>
      </c>
      <c r="C137" s="166"/>
      <c r="D137" s="166"/>
      <c r="E137" s="166"/>
      <c r="F137" s="166"/>
      <c r="G137" s="166"/>
      <c r="H137" s="166"/>
      <c r="I137" s="166"/>
      <c r="J137" s="166"/>
      <c r="K137" s="166"/>
      <c r="L137" s="166"/>
      <c r="M137" s="166"/>
      <c r="N137" s="166"/>
      <c r="O137" s="166"/>
      <c r="P137" s="166"/>
      <c r="Q137" s="166"/>
      <c r="R137" s="166"/>
      <c r="S137" s="166">
        <v>400</v>
      </c>
      <c r="T137" s="166">
        <v>1207</v>
      </c>
      <c r="U137" s="166">
        <v>1726.8</v>
      </c>
      <c r="V137" s="166">
        <v>2155</v>
      </c>
      <c r="W137" s="166"/>
      <c r="X137" s="166">
        <v>653.29999999999995</v>
      </c>
      <c r="Y137" s="166"/>
      <c r="Z137" s="166"/>
      <c r="AA137" s="166"/>
      <c r="AB137" s="166"/>
      <c r="AC137" s="166"/>
      <c r="AD137" s="488"/>
      <c r="AE137" s="488"/>
      <c r="AF137" s="488"/>
      <c r="AG137" s="488"/>
      <c r="AH137" s="488"/>
    </row>
    <row r="138" spans="1:34" s="6" customFormat="1" ht="13">
      <c r="A138" s="486"/>
      <c r="B138" s="210"/>
      <c r="C138" s="487"/>
      <c r="D138" s="487"/>
      <c r="E138" s="487"/>
      <c r="F138" s="487"/>
      <c r="G138" s="487"/>
      <c r="H138" s="487"/>
      <c r="I138" s="487"/>
      <c r="J138" s="487"/>
      <c r="K138" s="487"/>
      <c r="L138" s="487"/>
      <c r="M138" s="487"/>
      <c r="N138" s="487"/>
      <c r="O138" s="487"/>
      <c r="P138" s="487"/>
      <c r="Q138" s="487"/>
      <c r="R138" s="487"/>
      <c r="S138" s="487"/>
      <c r="T138" s="487"/>
      <c r="U138" s="487"/>
      <c r="V138" s="487"/>
      <c r="W138" s="487"/>
      <c r="X138" s="487"/>
      <c r="Y138" s="487"/>
      <c r="Z138" s="487"/>
      <c r="AA138" s="487"/>
      <c r="AB138" s="487"/>
      <c r="AC138" s="487"/>
      <c r="AD138" s="488"/>
      <c r="AE138" s="488"/>
      <c r="AF138" s="488"/>
      <c r="AG138" s="488"/>
      <c r="AH138" s="488"/>
    </row>
    <row r="139" spans="1:34" s="6" customFormat="1" ht="13">
      <c r="A139" s="491"/>
      <c r="B139" s="195" t="s">
        <v>743</v>
      </c>
      <c r="C139" s="166">
        <v>135.4</v>
      </c>
      <c r="D139" s="166">
        <v>139</v>
      </c>
      <c r="E139" s="166">
        <v>171.5</v>
      </c>
      <c r="F139" s="166">
        <v>174.7</v>
      </c>
      <c r="G139" s="166">
        <v>188.9</v>
      </c>
      <c r="H139" s="166">
        <v>199</v>
      </c>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488"/>
      <c r="AE139" s="488"/>
      <c r="AF139" s="488"/>
      <c r="AG139" s="488"/>
      <c r="AH139" s="488"/>
    </row>
    <row r="140" spans="1:34" s="6" customFormat="1" ht="13">
      <c r="A140" s="486"/>
      <c r="B140" s="154" t="s">
        <v>744</v>
      </c>
      <c r="C140" s="157">
        <v>43.5</v>
      </c>
      <c r="D140" s="157">
        <f>52+1.5</f>
        <v>53.5</v>
      </c>
      <c r="E140" s="157">
        <f>53.2+1.9</f>
        <v>55.1</v>
      </c>
      <c r="F140" s="157">
        <f>56.9+2</f>
        <v>58.9</v>
      </c>
      <c r="G140" s="157">
        <f>55.3+2.6</f>
        <v>57.9</v>
      </c>
      <c r="H140" s="157">
        <f>70.2+5.8</f>
        <v>76</v>
      </c>
      <c r="I140" s="487"/>
      <c r="J140" s="487"/>
      <c r="K140" s="487"/>
      <c r="L140" s="487"/>
      <c r="M140" s="487"/>
      <c r="N140" s="487"/>
      <c r="O140" s="487"/>
      <c r="P140" s="487"/>
      <c r="Q140" s="487"/>
      <c r="R140" s="487"/>
      <c r="S140" s="487"/>
      <c r="T140" s="487"/>
      <c r="U140" s="487"/>
      <c r="V140" s="487"/>
      <c r="W140" s="487"/>
      <c r="X140" s="487"/>
      <c r="Y140" s="487"/>
      <c r="Z140" s="487"/>
      <c r="AA140" s="487"/>
      <c r="AB140" s="487"/>
      <c r="AC140" s="487"/>
      <c r="AD140" s="488"/>
      <c r="AE140" s="488"/>
      <c r="AF140" s="488"/>
      <c r="AG140" s="488"/>
      <c r="AH140" s="488"/>
    </row>
    <row r="141" spans="1:34">
      <c r="A141" s="34"/>
      <c r="B141" s="154" t="s">
        <v>745</v>
      </c>
      <c r="C141" s="157">
        <f t="shared" ref="C141:H141" si="2">+C139-C140</f>
        <v>91.9</v>
      </c>
      <c r="D141" s="157">
        <f t="shared" si="2"/>
        <v>85.5</v>
      </c>
      <c r="E141" s="157">
        <f t="shared" si="2"/>
        <v>116.4</v>
      </c>
      <c r="F141" s="157">
        <f t="shared" si="2"/>
        <v>115.79999999999998</v>
      </c>
      <c r="G141" s="157">
        <f t="shared" si="2"/>
        <v>131</v>
      </c>
      <c r="H141" s="157">
        <f t="shared" si="2"/>
        <v>123</v>
      </c>
      <c r="I141" s="157"/>
      <c r="J141" s="157"/>
      <c r="K141" s="157"/>
      <c r="L141" s="157"/>
      <c r="M141" s="157"/>
      <c r="N141" s="157"/>
      <c r="O141" s="157"/>
      <c r="P141" s="157"/>
      <c r="Q141" s="157"/>
      <c r="R141" s="157"/>
      <c r="S141" s="157"/>
      <c r="T141" s="157"/>
      <c r="U141" s="157"/>
      <c r="V141" s="157"/>
      <c r="W141" s="157"/>
      <c r="X141" s="157"/>
      <c r="Y141" s="157"/>
      <c r="Z141" s="157"/>
      <c r="AA141" s="157"/>
      <c r="AB141" s="157"/>
      <c r="AC141" s="157"/>
    </row>
    <row r="142" spans="1:34" ht="14.15" customHeight="1">
      <c r="A142" s="34"/>
      <c r="B142" s="485"/>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row>
    <row r="143" spans="1:34" s="6" customFormat="1" ht="13">
      <c r="A143" s="491"/>
      <c r="B143" s="195" t="s">
        <v>746</v>
      </c>
      <c r="C143" s="166"/>
      <c r="D143" s="166"/>
      <c r="E143" s="166"/>
      <c r="F143" s="166"/>
      <c r="G143" s="166"/>
      <c r="H143" s="166"/>
      <c r="I143" s="166"/>
      <c r="J143" s="166"/>
      <c r="K143" s="166"/>
      <c r="L143" s="166"/>
      <c r="M143" s="166"/>
      <c r="N143" s="166"/>
      <c r="O143" s="166"/>
      <c r="P143" s="166"/>
      <c r="Q143" s="166"/>
      <c r="R143" s="166"/>
      <c r="S143" s="166"/>
      <c r="T143" s="166"/>
      <c r="U143" s="166"/>
      <c r="V143" s="166"/>
      <c r="W143" s="166">
        <v>172.5</v>
      </c>
      <c r="X143" s="166"/>
      <c r="Y143" s="166"/>
      <c r="Z143" s="166"/>
      <c r="AA143" s="166"/>
      <c r="AB143" s="511">
        <v>-279</v>
      </c>
      <c r="AC143" s="166"/>
      <c r="AD143" s="488"/>
      <c r="AE143" s="488"/>
      <c r="AF143" s="488"/>
      <c r="AG143" s="488"/>
      <c r="AH143" s="488"/>
    </row>
    <row r="144" spans="1:34">
      <c r="A144" s="34"/>
      <c r="B144" s="186"/>
      <c r="C144" s="173"/>
      <c r="D144" s="173"/>
      <c r="E144" s="173"/>
      <c r="F144" s="173"/>
      <c r="G144" s="173"/>
      <c r="H144" s="173"/>
      <c r="I144" s="173"/>
      <c r="J144" s="173"/>
      <c r="K144" s="173"/>
      <c r="L144" s="173"/>
      <c r="M144" s="187"/>
      <c r="N144" s="187"/>
      <c r="O144" s="187"/>
      <c r="P144" s="187"/>
      <c r="Q144" s="187"/>
      <c r="R144" s="187"/>
      <c r="S144" s="187"/>
      <c r="T144" s="187"/>
      <c r="U144" s="187"/>
      <c r="V144" s="187"/>
      <c r="W144" s="187"/>
      <c r="X144" s="187"/>
      <c r="Y144" s="187"/>
      <c r="Z144" s="188"/>
      <c r="AA144" s="188"/>
      <c r="AB144" s="188"/>
      <c r="AC144" s="489"/>
    </row>
    <row r="145" spans="1:29" ht="13">
      <c r="A145" s="491"/>
      <c r="B145" s="195" t="s">
        <v>747</v>
      </c>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v>900</v>
      </c>
      <c r="AA145" s="166"/>
      <c r="AB145" s="166"/>
      <c r="AC145" s="166"/>
    </row>
  </sheetData>
  <phoneticPr fontId="97" type="noConversion"/>
  <pageMargins left="0.75" right="0.75" top="1" bottom="1" header="0.5" footer="0.5"/>
  <pageSetup paperSize="9" orientation="portrait" horizontalDpi="4294967292" verticalDpi="4294967292"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Notes</vt:lpstr>
      <vt:lpstr>Changes</vt:lpstr>
      <vt:lpstr>Check</vt:lpstr>
      <vt:lpstr>GDP (Tb1)</vt:lpstr>
      <vt:lpstr>Rev (Tb12)</vt:lpstr>
      <vt:lpstr>Rev compare</vt:lpstr>
      <vt:lpstr>Exp (Tb13A)</vt:lpstr>
      <vt:lpstr>Exp (Tb13B)</vt:lpstr>
      <vt:lpstr>Exp compare</vt:lpstr>
      <vt:lpstr>Fin (Tb14)</vt:lpstr>
      <vt:lpstr>Fin compare</vt:lpstr>
      <vt:lpstr>Debt (Tb15)</vt:lpstr>
      <vt:lpstr>Debt compare</vt:lpstr>
      <vt:lpstr>Prices (Tb9)</vt:lpstr>
      <vt:lpstr>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dc:creator>
  <cp:keywords/>
  <dc:description/>
  <cp:lastModifiedBy>Alyssa Leng</cp:lastModifiedBy>
  <cp:revision/>
  <dcterms:created xsi:type="dcterms:W3CDTF">2015-12-07T01:17:45Z</dcterms:created>
  <dcterms:modified xsi:type="dcterms:W3CDTF">2023-12-19T05:11:27Z</dcterms:modified>
  <cp:category/>
  <cp:contentStatus/>
</cp:coreProperties>
</file>