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22\5 NZ Climate Finance\"/>
    </mc:Choice>
  </mc:AlternateContent>
  <xr:revisionPtr revIDLastSave="0" documentId="13_ncr:1_{BE6D350D-5DFF-44DA-9E7F-DA4D91A06901}" xr6:coauthVersionLast="47" xr6:coauthVersionMax="47" xr10:uidLastSave="{00000000-0000-0000-0000-000000000000}"/>
  <bookViews>
    <workbookView xWindow="-108" yWindow="-108" windowWidth="23256" windowHeight="12576" xr2:uid="{E68F9185-1BFC-4FA9-8CB9-F473DE8C53B4}"/>
  </bookViews>
  <sheets>
    <sheet name="About" sheetId="6" r:id="rId1"/>
    <sheet name="Calculations" sheetId="3" r:id="rId2"/>
    <sheet name="Chart 1" sheetId="4" r:id="rId3"/>
    <sheet name="Chart 2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5" l="1"/>
  <c r="C5" i="5"/>
  <c r="C6" i="5"/>
  <c r="C7" i="5"/>
  <c r="C3" i="5"/>
  <c r="F5" i="5"/>
  <c r="D5" i="5" s="1"/>
  <c r="D4" i="5"/>
  <c r="F3" i="5"/>
  <c r="F6" i="5" l="1"/>
  <c r="F7" i="5" s="1"/>
  <c r="D7" i="5" s="1"/>
  <c r="D3" i="5"/>
  <c r="E8" i="3"/>
  <c r="D6" i="5" l="1"/>
  <c r="C3" i="3"/>
  <c r="D7" i="3"/>
  <c r="D6" i="3"/>
  <c r="D5" i="3"/>
  <c r="C5" i="3" s="1"/>
  <c r="C6" i="3" s="1"/>
  <c r="D4" i="3"/>
  <c r="D8" i="3" l="1"/>
  <c r="C7" i="3"/>
  <c r="F7" i="3" s="1"/>
  <c r="F6" i="3"/>
  <c r="F8" i="3" s="1"/>
  <c r="C4" i="3"/>
  <c r="C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Terence Wood</author>
  </authors>
  <commentList>
    <comment ref="D3" authorId="0" shapeId="0" xr:uid="{83C7A316-2A29-4CB2-85FE-2E3F9095FCF7}">
      <text>
        <r>
          <rPr>
            <b/>
            <sz val="9"/>
            <color indexed="81"/>
            <rFont val="Tahoma"/>
            <family val="2"/>
          </rPr>
          <t xml:space="preserve">Terence Wood:
</t>
        </r>
        <r>
          <rPr>
            <sz val="9"/>
            <color indexed="81"/>
            <rFont val="Tahoma"/>
            <family val="2"/>
          </rPr>
          <t>See Note 1</t>
        </r>
      </text>
    </comment>
    <comment ref="E3" authorId="0" shapeId="0" xr:uid="{7B6BD6E0-98D1-4C7A-B190-7F915AC5389B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2</t>
        </r>
      </text>
    </comment>
    <comment ref="F3" authorId="0" shapeId="0" xr:uid="{71301AD1-96AC-480B-BD77-A601EEACAA05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4</t>
        </r>
      </text>
    </comment>
    <comment ref="D4" authorId="0" shapeId="0" xr:uid="{32FE9C48-441A-4C45-AD2E-9671D713EEEC}">
      <text>
        <r>
          <rPr>
            <b/>
            <sz val="9"/>
            <color indexed="81"/>
            <rFont val="Tahoma"/>
            <family val="2"/>
          </rPr>
          <t xml:space="preserve">Terence Wood:
</t>
        </r>
        <r>
          <rPr>
            <sz val="9"/>
            <color indexed="81"/>
            <rFont val="Tahoma"/>
            <family val="2"/>
          </rPr>
          <t>See Note 1</t>
        </r>
      </text>
    </comment>
    <comment ref="E4" authorId="0" shapeId="0" xr:uid="{8342FB7C-BADF-4D18-9C59-4C0A3BFD96AA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2</t>
        </r>
      </text>
    </comment>
    <comment ref="F4" authorId="0" shapeId="0" xr:uid="{5568ED04-38B3-447B-A407-6AB883FD4565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4</t>
        </r>
      </text>
    </comment>
    <comment ref="D5" authorId="0" shapeId="0" xr:uid="{2C461298-FE8E-4218-9C36-DEE374BE4E75}">
      <text>
        <r>
          <rPr>
            <b/>
            <sz val="9"/>
            <color indexed="81"/>
            <rFont val="Tahoma"/>
            <family val="2"/>
          </rPr>
          <t xml:space="preserve">Terence Wood:
</t>
        </r>
        <r>
          <rPr>
            <sz val="9"/>
            <color indexed="81"/>
            <rFont val="Tahoma"/>
            <family val="2"/>
          </rPr>
          <t>See Note 1</t>
        </r>
      </text>
    </comment>
    <comment ref="E5" authorId="0" shapeId="0" xr:uid="{7933C557-4B74-4E91-A495-3B0898CF7835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2</t>
        </r>
      </text>
    </comment>
    <comment ref="F5" authorId="0" shapeId="0" xr:uid="{6F4AE70C-5ECD-4BA3-989F-EACACE7D0DC2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4</t>
        </r>
      </text>
    </comment>
    <comment ref="C6" authorId="0" shapeId="0" xr:uid="{C6A6C7CC-453A-4940-89E6-676F4ABB0841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3.</t>
        </r>
      </text>
    </comment>
    <comment ref="D6" authorId="0" shapeId="0" xr:uid="{AD806AB6-3AD2-498A-9054-2076F4EDF39B}">
      <text>
        <r>
          <rPr>
            <b/>
            <sz val="9"/>
            <color indexed="81"/>
            <rFont val="Tahoma"/>
            <family val="2"/>
          </rPr>
          <t xml:space="preserve">Terence Wood:
</t>
        </r>
        <r>
          <rPr>
            <sz val="9"/>
            <color indexed="81"/>
            <rFont val="Tahoma"/>
            <family val="2"/>
          </rPr>
          <t>See Note 1</t>
        </r>
      </text>
    </comment>
    <comment ref="E6" authorId="0" shapeId="0" xr:uid="{D94B266C-A5E5-4205-8280-3EBFA07C5F70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2</t>
        </r>
      </text>
    </comment>
    <comment ref="F6" authorId="0" shapeId="0" xr:uid="{CD306682-A49F-4FBA-9495-15E59772B569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4</t>
        </r>
      </text>
    </comment>
    <comment ref="C7" authorId="0" shapeId="0" xr:uid="{43533126-9CD8-48F1-9045-12180128130C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3</t>
        </r>
      </text>
    </comment>
    <comment ref="D7" authorId="0" shapeId="0" xr:uid="{7C5E8085-E904-456C-AD05-6448C0ED0FE5}">
      <text>
        <r>
          <rPr>
            <b/>
            <sz val="9"/>
            <color indexed="81"/>
            <rFont val="Tahoma"/>
            <family val="2"/>
          </rPr>
          <t xml:space="preserve">Terence Wood:
</t>
        </r>
        <r>
          <rPr>
            <sz val="9"/>
            <color indexed="81"/>
            <rFont val="Tahoma"/>
            <family val="2"/>
          </rPr>
          <t>See Note 1</t>
        </r>
      </text>
    </comment>
    <comment ref="E7" authorId="0" shapeId="0" xr:uid="{AF72B9D7-9CD6-44AC-B21A-79D9466701E3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2</t>
        </r>
      </text>
    </comment>
    <comment ref="F7" authorId="0" shapeId="0" xr:uid="{AAF21465-7EF0-4BCC-8248-AEB2C4A23B4C}">
      <text>
        <r>
          <rPr>
            <b/>
            <sz val="9"/>
            <color indexed="81"/>
            <rFont val="Tahoma"/>
            <family val="2"/>
          </rPr>
          <t>Terence Wood:</t>
        </r>
        <r>
          <rPr>
            <sz val="9"/>
            <color indexed="81"/>
            <rFont val="Tahoma"/>
            <family val="2"/>
          </rPr>
          <t xml:space="preserve">
See Note 5.</t>
        </r>
      </text>
    </comment>
  </commentList>
</comments>
</file>

<file path=xl/sharedStrings.xml><?xml version="1.0" encoding="utf-8"?>
<sst xmlns="http://schemas.openxmlformats.org/spreadsheetml/2006/main" count="46" uniqueCount="40">
  <si>
    <t>Year</t>
  </si>
  <si>
    <t>Non climate aid</t>
  </si>
  <si>
    <t>Total aid</t>
  </si>
  <si>
    <t>2021/22</t>
  </si>
  <si>
    <t>2022/23</t>
  </si>
  <si>
    <t>2023/24</t>
  </si>
  <si>
    <t>2024/25</t>
  </si>
  <si>
    <t>2025/26</t>
  </si>
  <si>
    <t>NEW Climate aid</t>
  </si>
  <si>
    <t>EXISTING Climate Aid</t>
  </si>
  <si>
    <t>Totals</t>
  </si>
  <si>
    <t>Climate Aid</t>
  </si>
  <si>
    <t>Financial year</t>
  </si>
  <si>
    <t>Inflation</t>
  </si>
  <si>
    <t>Index</t>
  </si>
  <si>
    <t>2021-22</t>
  </si>
  <si>
    <t>2022-23</t>
  </si>
  <si>
    <t>2023-24</t>
  </si>
  <si>
    <t>2024-25</t>
  </si>
  <si>
    <t>2025-26</t>
  </si>
  <si>
    <t>Non-climate aid (nominal)</t>
  </si>
  <si>
    <t>Non climate aid (2022)</t>
  </si>
  <si>
    <t>https://budget.govt.nz/budget/excel/befu2022/befu22-charts-data.xlsx</t>
  </si>
  <si>
    <t>Created by Terence Wood on 9 6 2022</t>
  </si>
  <si>
    <t>Data sources</t>
  </si>
  <si>
    <t>Inflation data</t>
  </si>
  <si>
    <t>Aid data, including climate finance data</t>
  </si>
  <si>
    <t>https://budget.govt.nz/budget/pdfs/estimates/v3/est22-v3-faffairs.pdf</t>
  </si>
  <si>
    <t>Another good source of aggregate aid data</t>
  </si>
  <si>
    <t>https://budget.govt.nz/budget/excel/data/b22-expenditure-data.xlsx</t>
  </si>
  <si>
    <t>Further numbers (including existing climate finance spending)</t>
  </si>
  <si>
    <t>https://www.mfat.govt.nz/assets/OIA/PR-2021-0410-New-Zealands-International-Climate-Finance-Commitment.pdf</t>
  </si>
  <si>
    <r>
      <rPr>
        <b/>
        <sz val="9"/>
        <color theme="1"/>
        <rFont val="Calibri"/>
        <family val="2"/>
      </rPr>
      <t xml:space="preserve">Note 2: </t>
    </r>
    <r>
      <rPr>
        <sz val="9"/>
        <color theme="1"/>
        <rFont val="Calibri"/>
        <family val="2"/>
        <scheme val="minor"/>
      </rPr>
      <t>New climate aid comes from annual budget for new initiative in Budget Estimates for Vote Foreign Affairs 2022-23 (https://budget.govt.nz/budget/pdfs/estimates/v3/est22-v3-faffairs.pdf) and https://www.mfat.govt.nz/assets/OIA/PR-2021-0410-New-Zealands-International-Climate-Finance-Commitment.pdf</t>
    </r>
  </si>
  <si>
    <r>
      <rPr>
        <b/>
        <sz val="9"/>
        <color theme="1"/>
        <rFont val="Calibri"/>
        <family val="2"/>
      </rPr>
      <t>Note 3:</t>
    </r>
    <r>
      <rPr>
        <sz val="9"/>
        <color theme="1"/>
        <rFont val="Calibri"/>
        <family val="2"/>
        <scheme val="minor"/>
      </rPr>
      <t xml:space="preserve"> Assumed not change from previous based on information on p 110 of  Budget Estimates for Vote Foreign Affairs 2022-23 (https://budget.govt.nz/budget/pdfs/estimates/v3/est22-v3-faffairs.pdf).</t>
    </r>
  </si>
  <si>
    <r>
      <rPr>
        <b/>
        <sz val="9"/>
        <color theme="1"/>
        <rFont val="Calibri"/>
        <family val="2"/>
      </rPr>
      <t>Note 4:</t>
    </r>
    <r>
      <rPr>
        <sz val="9"/>
        <color theme="1"/>
        <rFont val="Calibri"/>
        <family val="2"/>
        <scheme val="minor"/>
      </rPr>
      <t xml:space="preserve"> Total aid comes from Budget Estimates for Vote Foreign Affairs 2022-23 (https://budget.govt.nz/budget/pdfs/estimates/v3/est22-v3-faffairs.pdf) &amp; https://budget.govt.nz/budget/excel/data/b22-expenditure-data.xlsx</t>
    </r>
  </si>
  <si>
    <r>
      <rPr>
        <b/>
        <sz val="9"/>
        <color theme="1"/>
        <rFont val="Calibri"/>
        <family val="2"/>
      </rPr>
      <t xml:space="preserve">Note 5: </t>
    </r>
    <r>
      <rPr>
        <sz val="9"/>
        <color theme="1"/>
        <rFont val="Calibri"/>
        <family val="2"/>
        <scheme val="minor"/>
      </rPr>
      <t>Inferred from climate aid plus non-climate aid.</t>
    </r>
  </si>
  <si>
    <t>Notes for Calculations</t>
  </si>
  <si>
    <t>TOTAL aid</t>
  </si>
  <si>
    <r>
      <rPr>
        <b/>
        <sz val="9"/>
        <color theme="1"/>
        <rFont val="Calibri"/>
        <family val="2"/>
      </rPr>
      <t xml:space="preserve">Note 1: </t>
    </r>
    <r>
      <rPr>
        <sz val="9"/>
        <color theme="1"/>
        <rFont val="Calibri"/>
        <family val="2"/>
        <scheme val="minor"/>
      </rPr>
      <t>2021/22 estimated climate finance spend comes from fact sheet emailed to Terence by Minister Shaw's office. Figures for future years come from the total of 500M (see https://www.mfat.govt.nz/assets/OIA/PR-2021-0410-New-Zealands-International-Climate-Finance-Commitment.pdf) allocated equally over 4 years.</t>
    </r>
  </si>
  <si>
    <t>NON CLIMATE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</si>
</sst>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9" fontId="0" fillId="0" borderId="0" xfId="1" applyFont="1"/>
    <xf numFmtId="3" fontId="0" fillId="0" borderId="2" xfId="0" applyNumberFormat="1" applyBorder="1"/>
    <xf numFmtId="3" fontId="2" fillId="0" borderId="0" xfId="0" applyNumberFormat="1" applyFont="1"/>
    <xf numFmtId="0" fontId="2" fillId="0" borderId="0" xfId="0" applyFont="1"/>
    <xf numFmtId="0" fontId="0" fillId="0" borderId="3" xfId="0" applyBorder="1"/>
    <xf numFmtId="0" fontId="6" fillId="0" borderId="0" xfId="0" applyFont="1"/>
    <xf numFmtId="0" fontId="0" fillId="0" borderId="1" xfId="0" applyBorder="1" applyAlignment="1">
      <alignment wrapText="1"/>
    </xf>
    <xf numFmtId="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'Chart 1'!$C$2</c:f>
              <c:strCache>
                <c:ptCount val="1"/>
                <c:pt idx="0">
                  <c:v>Non climate aid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BA-4000-A959-6818BE0C29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BA-4000-A959-6818BE0C291D}"/>
                </c:ext>
              </c:extLst>
            </c:dLbl>
            <c:dLbl>
              <c:idx val="2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BA-4000-A959-6818BE0C29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BA-4000-A959-6818BE0C291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BA-4000-A959-6818BE0C29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1'!$B$3:$B$7</c:f>
              <c:strCache>
                <c:ptCount val="5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</c:strCache>
            </c:strRef>
          </c:cat>
          <c:val>
            <c:numRef>
              <c:f>'Chart 1'!$C$3:$C$7</c:f>
              <c:numCache>
                <c:formatCode>#,##0</c:formatCode>
                <c:ptCount val="5"/>
                <c:pt idx="0">
                  <c:v>804205000</c:v>
                </c:pt>
                <c:pt idx="1">
                  <c:v>840431000</c:v>
                </c:pt>
                <c:pt idx="2">
                  <c:v>853463302.41108823</c:v>
                </c:pt>
                <c:pt idx="3">
                  <c:v>853463302.41108823</c:v>
                </c:pt>
                <c:pt idx="4">
                  <c:v>853463302.41108823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A-4000-A959-6818BE0C291D}"/>
            </c:ext>
          </c:extLst>
        </c:ser>
        <c:ser>
          <c:idx val="1"/>
          <c:order val="1"/>
          <c:tx>
            <c:strRef>
              <c:f>'Chart 1'!$D$2</c:f>
              <c:strCache>
                <c:ptCount val="1"/>
                <c:pt idx="0">
                  <c:v>Climate Aid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BA-4000-A959-6818BE0C29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BA-4000-A959-6818BE0C291D}"/>
                </c:ext>
              </c:extLst>
            </c:dLbl>
            <c:dLbl>
              <c:idx val="2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BA-4000-A959-6818BE0C29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BA-4000-A959-6818BE0C291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BA-4000-A959-6818BE0C29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1'!$B$3:$B$7</c:f>
              <c:strCache>
                <c:ptCount val="5"/>
                <c:pt idx="0">
                  <c:v>2021/22</c:v>
                </c:pt>
                <c:pt idx="1">
                  <c:v>2022/23</c:v>
                </c:pt>
                <c:pt idx="2">
                  <c:v>2023/24</c:v>
                </c:pt>
                <c:pt idx="3">
                  <c:v>2024/25</c:v>
                </c:pt>
                <c:pt idx="4">
                  <c:v>2025/26</c:v>
                </c:pt>
              </c:strCache>
            </c:strRef>
          </c:cat>
          <c:val>
            <c:numRef>
              <c:f>'Chart 1'!$D$3:$D$7</c:f>
              <c:numCache>
                <c:formatCode>#,##0</c:formatCode>
                <c:ptCount val="5"/>
                <c:pt idx="0">
                  <c:v>130000000</c:v>
                </c:pt>
                <c:pt idx="1">
                  <c:v>325000000</c:v>
                </c:pt>
                <c:pt idx="2">
                  <c:v>375000000</c:v>
                </c:pt>
                <c:pt idx="3">
                  <c:v>375000000</c:v>
                </c:pt>
                <c:pt idx="4">
                  <c:v>225000000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A-4000-A959-6818BE0C2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3805768"/>
        <c:axId val="673803472"/>
      </c:areaChart>
      <c:catAx>
        <c:axId val="67380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803472"/>
        <c:crosses val="autoZero"/>
        <c:auto val="1"/>
        <c:lblAlgn val="ctr"/>
        <c:lblOffset val="100"/>
        <c:noMultiLvlLbl val="0"/>
      </c:catAx>
      <c:valAx>
        <c:axId val="67380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805768"/>
        <c:crosses val="autoZero"/>
        <c:crossBetween val="midCat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NZ"/>
                    <a:t>Current NZD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2976196700506E-2"/>
          <c:y val="4.1384499623777278E-2"/>
          <c:w val="0.66857783215345101"/>
          <c:h val="0.87933263421079133"/>
        </c:manualLayout>
      </c:layout>
      <c:lineChart>
        <c:grouping val="standard"/>
        <c:varyColors val="0"/>
        <c:ser>
          <c:idx val="0"/>
          <c:order val="0"/>
          <c:tx>
            <c:strRef>
              <c:f>'Chart 2'!$C$2</c:f>
              <c:strCache>
                <c:ptCount val="1"/>
                <c:pt idx="0">
                  <c:v>Non-climate aid (nominal)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1.2138257653028115E-3"/>
                  <c:y val="3.762227238525206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03194963532785"/>
                      <c:h val="9.39428141459744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ABF-4282-9297-D8A15AC29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2'!$B$3:$B$7</c:f>
              <c:strCache>
                <c:ptCount val="5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</c:strCache>
            </c:strRef>
          </c:cat>
          <c:val>
            <c:numRef>
              <c:f>'Chart 2'!$C$3:$C$7</c:f>
              <c:numCache>
                <c:formatCode>#,##0</c:formatCode>
                <c:ptCount val="5"/>
                <c:pt idx="0">
                  <c:v>804.20500000000004</c:v>
                </c:pt>
                <c:pt idx="1">
                  <c:v>840.43100000000004</c:v>
                </c:pt>
                <c:pt idx="2">
                  <c:v>853.46330241108819</c:v>
                </c:pt>
                <c:pt idx="3">
                  <c:v>853.46330241108819</c:v>
                </c:pt>
                <c:pt idx="4">
                  <c:v>853.46330241108819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F-4282-9297-D8A15AC2935D}"/>
            </c:ext>
          </c:extLst>
        </c:ser>
        <c:ser>
          <c:idx val="1"/>
          <c:order val="1"/>
          <c:tx>
            <c:strRef>
              <c:f>'Chart 2'!$D$2</c:f>
              <c:strCache>
                <c:ptCount val="1"/>
                <c:pt idx="0">
                  <c:v>Non climate aid (2022)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3398904147302502E-2"/>
                  <c:y val="7.524454477050413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13430704581616"/>
                      <c:h val="9.39428141459744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ABF-4282-9297-D8A15AC29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2'!$B$3:$B$7</c:f>
              <c:strCache>
                <c:ptCount val="5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</c:strCache>
            </c:strRef>
          </c:cat>
          <c:val>
            <c:numRef>
              <c:f>'Chart 2'!$D$3:$D$7</c:f>
              <c:numCache>
                <c:formatCode>#,##0</c:formatCode>
                <c:ptCount val="5"/>
                <c:pt idx="0">
                  <c:v>846.03460600110418</c:v>
                </c:pt>
                <c:pt idx="1">
                  <c:v>840.43100000000004</c:v>
                </c:pt>
                <c:pt idx="2">
                  <c:v>824.08335738052153</c:v>
                </c:pt>
                <c:pt idx="3">
                  <c:v>802.04769955390566</c:v>
                </c:pt>
                <c:pt idx="4">
                  <c:v>784.74658015090642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F-4282-9297-D8A15AC29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426816"/>
        <c:axId val="592428784"/>
      </c:lineChart>
      <c:catAx>
        <c:axId val="5924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28784"/>
        <c:crosses val="autoZero"/>
        <c:auto val="1"/>
        <c:lblAlgn val="ctr"/>
        <c:lblOffset val="100"/>
        <c:noMultiLvlLbl val="0"/>
      </c:catAx>
      <c:valAx>
        <c:axId val="592428784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NZD (million)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426816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137160</xdr:rowOff>
    </xdr:from>
    <xdr:to>
      <xdr:col>7</xdr:col>
      <xdr:colOff>510540</xdr:colOff>
      <xdr:row>27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802DB1-11F0-4947-AD6F-DD71CB7A0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99060</xdr:rowOff>
    </xdr:from>
    <xdr:to>
      <xdr:col>10</xdr:col>
      <xdr:colOff>289560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1AF726-BD34-4283-F81B-51FF2676C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15A7-5B61-40C7-94D0-A651119F68C8}">
  <dimension ref="A1:A15"/>
  <sheetViews>
    <sheetView showGridLines="0" tabSelected="1" workbookViewId="0">
      <selection activeCell="A17" sqref="A17"/>
    </sheetView>
  </sheetViews>
  <sheetFormatPr defaultRowHeight="14.4" x14ac:dyDescent="0.3"/>
  <cols>
    <col min="1" max="1" width="60.33203125" bestFit="1" customWidth="1"/>
  </cols>
  <sheetData>
    <row r="1" spans="1:1" x14ac:dyDescent="0.3">
      <c r="A1" t="s">
        <v>23</v>
      </c>
    </row>
    <row r="3" spans="1:1" x14ac:dyDescent="0.3">
      <c r="A3" s="11" t="s">
        <v>24</v>
      </c>
    </row>
    <row r="5" spans="1:1" x14ac:dyDescent="0.3">
      <c r="A5" s="9" t="s">
        <v>25</v>
      </c>
    </row>
    <row r="6" spans="1:1" x14ac:dyDescent="0.3">
      <c r="A6" t="s">
        <v>22</v>
      </c>
    </row>
    <row r="8" spans="1:1" x14ac:dyDescent="0.3">
      <c r="A8" s="9" t="s">
        <v>26</v>
      </c>
    </row>
    <row r="9" spans="1:1" x14ac:dyDescent="0.3">
      <c r="A9" t="s">
        <v>27</v>
      </c>
    </row>
    <row r="11" spans="1:1" x14ac:dyDescent="0.3">
      <c r="A11" s="9" t="s">
        <v>28</v>
      </c>
    </row>
    <row r="12" spans="1:1" x14ac:dyDescent="0.3">
      <c r="A12" t="s">
        <v>29</v>
      </c>
    </row>
    <row r="14" spans="1:1" x14ac:dyDescent="0.3">
      <c r="A14" s="9" t="s">
        <v>30</v>
      </c>
    </row>
    <row r="15" spans="1:1" x14ac:dyDescent="0.3">
      <c r="A15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3627E-1593-4895-AB50-D0D076540FD6}">
  <dimension ref="B1:R12"/>
  <sheetViews>
    <sheetView showGridLines="0" workbookViewId="0">
      <selection activeCell="D14" sqref="D14"/>
    </sheetView>
  </sheetViews>
  <sheetFormatPr defaultRowHeight="14.4" x14ac:dyDescent="0.3"/>
  <cols>
    <col min="1" max="1" width="2.33203125" customWidth="1"/>
    <col min="2" max="2" width="7.77734375" bestFit="1" customWidth="1"/>
    <col min="3" max="3" width="16.109375" style="1" bestFit="1" customWidth="1"/>
    <col min="4" max="4" width="19.109375" style="1" bestFit="1" customWidth="1"/>
    <col min="5" max="5" width="15.109375" bestFit="1" customWidth="1"/>
    <col min="6" max="6" width="12.6640625" bestFit="1" customWidth="1"/>
    <col min="7" max="7" width="1.77734375" customWidth="1"/>
    <col min="8" max="8" width="15.109375" bestFit="1" customWidth="1"/>
    <col min="10" max="10" width="12.33203125" bestFit="1" customWidth="1"/>
    <col min="11" max="11" width="10.88671875" bestFit="1" customWidth="1"/>
    <col min="17" max="17" width="25.21875" customWidth="1"/>
  </cols>
  <sheetData>
    <row r="1" spans="2:18" ht="10.8" customHeight="1" x14ac:dyDescent="0.3"/>
    <row r="2" spans="2:18" x14ac:dyDescent="0.3">
      <c r="B2" s="2" t="s">
        <v>0</v>
      </c>
      <c r="C2" s="3" t="s">
        <v>39</v>
      </c>
      <c r="D2" s="3" t="s">
        <v>9</v>
      </c>
      <c r="E2" s="2" t="s">
        <v>8</v>
      </c>
      <c r="F2" s="2" t="s">
        <v>37</v>
      </c>
      <c r="H2" s="22" t="s">
        <v>36</v>
      </c>
      <c r="I2" s="22"/>
      <c r="J2" s="22"/>
      <c r="K2" s="22"/>
      <c r="L2" s="22"/>
      <c r="M2" s="22"/>
      <c r="N2" s="22"/>
      <c r="O2" s="22"/>
      <c r="P2" s="22"/>
    </row>
    <row r="3" spans="2:18" ht="14.4" customHeight="1" x14ac:dyDescent="0.3">
      <c r="B3" s="4" t="s">
        <v>3</v>
      </c>
      <c r="C3" s="5">
        <f>F3-SUM(D3:E3)</f>
        <v>804205000</v>
      </c>
      <c r="D3" s="5">
        <v>130000000</v>
      </c>
      <c r="E3" s="5">
        <v>0</v>
      </c>
      <c r="F3" s="5">
        <v>934205000</v>
      </c>
      <c r="H3" s="19" t="s">
        <v>38</v>
      </c>
      <c r="I3" s="19"/>
      <c r="J3" s="19"/>
      <c r="K3" s="19"/>
      <c r="L3" s="19"/>
      <c r="M3" s="19"/>
      <c r="N3" s="19"/>
      <c r="O3" s="19"/>
      <c r="P3" s="19"/>
      <c r="Q3" s="19"/>
      <c r="R3" s="18"/>
    </row>
    <row r="4" spans="2:18" x14ac:dyDescent="0.3">
      <c r="B4" s="4" t="s">
        <v>4</v>
      </c>
      <c r="C4" s="5">
        <f t="shared" ref="C4:C5" si="0">F4-SUM(D4:E4)</f>
        <v>840431000</v>
      </c>
      <c r="D4" s="5">
        <f>500000000/4</f>
        <v>125000000</v>
      </c>
      <c r="E4" s="5">
        <v>200000000</v>
      </c>
      <c r="F4" s="5">
        <v>1165431000</v>
      </c>
      <c r="G4" s="6"/>
      <c r="H4" s="19"/>
      <c r="I4" s="19"/>
      <c r="J4" s="19"/>
      <c r="K4" s="19"/>
      <c r="L4" s="19"/>
      <c r="M4" s="19"/>
      <c r="N4" s="19"/>
      <c r="O4" s="19"/>
      <c r="P4" s="19"/>
      <c r="Q4" s="19"/>
      <c r="R4" s="17"/>
    </row>
    <row r="5" spans="2:18" x14ac:dyDescent="0.3">
      <c r="B5" s="4" t="s">
        <v>5</v>
      </c>
      <c r="C5" s="5">
        <f t="shared" si="0"/>
        <v>853463302.41108823</v>
      </c>
      <c r="D5" s="5">
        <f t="shared" ref="D5:D7" si="1">500000000/4</f>
        <v>125000000</v>
      </c>
      <c r="E5" s="5">
        <v>250000000</v>
      </c>
      <c r="F5" s="5">
        <v>1228463302.4110882</v>
      </c>
      <c r="G5" s="6"/>
      <c r="H5" s="19" t="s">
        <v>32</v>
      </c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x14ac:dyDescent="0.3">
      <c r="B6" s="4" t="s">
        <v>6</v>
      </c>
      <c r="C6" s="5">
        <f>C5</f>
        <v>853463302.41108823</v>
      </c>
      <c r="D6" s="5">
        <f t="shared" si="1"/>
        <v>125000000</v>
      </c>
      <c r="E6" s="5">
        <v>250000000</v>
      </c>
      <c r="F6" s="5">
        <f>SUM(C6:E6)</f>
        <v>1228463302.4110882</v>
      </c>
      <c r="G6" s="6"/>
      <c r="H6" s="19"/>
      <c r="I6" s="19"/>
      <c r="J6" s="19"/>
      <c r="K6" s="19"/>
      <c r="L6" s="19"/>
      <c r="M6" s="19"/>
      <c r="N6" s="19"/>
      <c r="O6" s="19"/>
      <c r="P6" s="19"/>
      <c r="Q6" s="19"/>
      <c r="R6" s="17"/>
    </row>
    <row r="7" spans="2:18" x14ac:dyDescent="0.3">
      <c r="B7" s="10" t="s">
        <v>7</v>
      </c>
      <c r="C7" s="5">
        <f>C6</f>
        <v>853463302.41108823</v>
      </c>
      <c r="D7" s="7">
        <f t="shared" si="1"/>
        <v>125000000</v>
      </c>
      <c r="E7" s="7">
        <v>100000000</v>
      </c>
      <c r="F7" s="5">
        <f>SUM(C7:E7)</f>
        <v>1078463302.4110882</v>
      </c>
      <c r="G7" s="6"/>
      <c r="H7" s="19"/>
      <c r="I7" s="19"/>
      <c r="J7" s="19"/>
      <c r="K7" s="19"/>
      <c r="L7" s="19"/>
      <c r="M7" s="19"/>
      <c r="N7" s="19"/>
      <c r="O7" s="19"/>
      <c r="P7" s="19"/>
      <c r="Q7" s="19"/>
      <c r="R7" s="17"/>
    </row>
    <row r="8" spans="2:18" x14ac:dyDescent="0.3">
      <c r="B8" s="2" t="s">
        <v>10</v>
      </c>
      <c r="C8" s="3">
        <f>SUM(C3:C7)</f>
        <v>4205025907.233264</v>
      </c>
      <c r="D8" s="3">
        <f t="shared" ref="D8:F8" si="2">SUM(D3:D7)</f>
        <v>630000000</v>
      </c>
      <c r="E8" s="3">
        <f t="shared" si="2"/>
        <v>800000000</v>
      </c>
      <c r="F8" s="3">
        <f t="shared" si="2"/>
        <v>5635025907.233264</v>
      </c>
      <c r="H8" s="19" t="s">
        <v>33</v>
      </c>
      <c r="I8" s="19"/>
      <c r="J8" s="19"/>
      <c r="K8" s="19"/>
      <c r="L8" s="19"/>
      <c r="M8" s="19"/>
      <c r="N8" s="19"/>
      <c r="O8" s="19"/>
      <c r="P8" s="19"/>
      <c r="Q8" s="19"/>
      <c r="R8" s="17"/>
    </row>
    <row r="9" spans="2:18" x14ac:dyDescent="0.3">
      <c r="C9" s="8"/>
      <c r="D9" s="8"/>
      <c r="E9" s="1"/>
      <c r="H9" s="19"/>
      <c r="I9" s="19"/>
      <c r="J9" s="19"/>
      <c r="K9" s="19"/>
      <c r="L9" s="19"/>
      <c r="M9" s="19"/>
      <c r="N9" s="19"/>
      <c r="O9" s="19"/>
      <c r="P9" s="19"/>
      <c r="Q9" s="19"/>
      <c r="R9" s="17"/>
    </row>
    <row r="10" spans="2:18" x14ac:dyDescent="0.3">
      <c r="C10"/>
      <c r="D10"/>
      <c r="H10" s="19" t="s">
        <v>34</v>
      </c>
      <c r="I10" s="19"/>
      <c r="J10" s="19"/>
      <c r="K10" s="19"/>
      <c r="L10" s="19"/>
      <c r="M10" s="19"/>
      <c r="N10" s="19"/>
      <c r="O10" s="19"/>
      <c r="P10" s="19"/>
      <c r="Q10" s="19"/>
      <c r="R10" s="17"/>
    </row>
    <row r="11" spans="2:18" x14ac:dyDescent="0.3">
      <c r="C11"/>
      <c r="D1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7"/>
    </row>
    <row r="12" spans="2:18" x14ac:dyDescent="0.3">
      <c r="H12" s="21" t="s">
        <v>35</v>
      </c>
      <c r="I12" s="21"/>
      <c r="J12" s="21"/>
      <c r="K12" s="21"/>
      <c r="L12" s="21"/>
      <c r="M12" s="21"/>
      <c r="N12" s="21"/>
      <c r="O12" s="21"/>
      <c r="P12" s="21"/>
      <c r="Q12" s="20"/>
    </row>
  </sheetData>
  <mergeCells count="6">
    <mergeCell ref="H2:P2"/>
    <mergeCell ref="H3:Q4"/>
    <mergeCell ref="H5:Q7"/>
    <mergeCell ref="H8:Q9"/>
    <mergeCell ref="H10:Q11"/>
    <mergeCell ref="H12:P1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5515-4A86-4E0E-827B-67D4DA2D66CF}">
  <dimension ref="B1:O29"/>
  <sheetViews>
    <sheetView showGridLines="0" workbookViewId="0">
      <selection activeCell="J14" sqref="J14"/>
    </sheetView>
  </sheetViews>
  <sheetFormatPr defaultRowHeight="14.4" x14ac:dyDescent="0.3"/>
  <cols>
    <col min="1" max="1" width="2.33203125" customWidth="1"/>
    <col min="2" max="2" width="7.77734375" bestFit="1" customWidth="1"/>
    <col min="3" max="3" width="18.88671875" style="1" bestFit="1" customWidth="1"/>
    <col min="4" max="4" width="10.88671875" style="1" bestFit="1" customWidth="1"/>
    <col min="5" max="5" width="12.6640625" bestFit="1" customWidth="1"/>
    <col min="6" max="6" width="9.88671875" bestFit="1" customWidth="1"/>
    <col min="7" max="7" width="15.109375" bestFit="1" customWidth="1"/>
    <col min="9" max="9" width="12.33203125" bestFit="1" customWidth="1"/>
    <col min="10" max="10" width="10.88671875" bestFit="1" customWidth="1"/>
  </cols>
  <sheetData>
    <row r="1" spans="2:15" ht="10.8" customHeight="1" x14ac:dyDescent="0.3"/>
    <row r="2" spans="2:15" x14ac:dyDescent="0.3">
      <c r="B2" s="2" t="s">
        <v>0</v>
      </c>
      <c r="C2" s="3" t="s">
        <v>1</v>
      </c>
      <c r="D2" s="3" t="s">
        <v>11</v>
      </c>
      <c r="E2" s="2" t="s">
        <v>2</v>
      </c>
    </row>
    <row r="3" spans="2:15" x14ac:dyDescent="0.3">
      <c r="B3" s="4" t="s">
        <v>3</v>
      </c>
      <c r="C3" s="5">
        <v>804205000</v>
      </c>
      <c r="D3" s="5">
        <v>130000000</v>
      </c>
      <c r="E3" s="5">
        <v>934205000</v>
      </c>
    </row>
    <row r="4" spans="2:15" x14ac:dyDescent="0.3">
      <c r="B4" s="4" t="s">
        <v>4</v>
      </c>
      <c r="C4" s="5">
        <v>840431000</v>
      </c>
      <c r="D4" s="5">
        <v>325000000</v>
      </c>
      <c r="E4" s="5">
        <v>1165431000</v>
      </c>
      <c r="F4" s="6"/>
    </row>
    <row r="5" spans="2:15" x14ac:dyDescent="0.3">
      <c r="B5" s="4" t="s">
        <v>5</v>
      </c>
      <c r="C5" s="5">
        <v>853463302.41108823</v>
      </c>
      <c r="D5" s="5">
        <v>375000000</v>
      </c>
      <c r="E5" s="5">
        <v>1228463302.4110882</v>
      </c>
      <c r="F5" s="6"/>
    </row>
    <row r="6" spans="2:15" x14ac:dyDescent="0.3">
      <c r="B6" s="4" t="s">
        <v>6</v>
      </c>
      <c r="C6" s="5">
        <v>853463302.41108823</v>
      </c>
      <c r="D6" s="5">
        <v>375000000</v>
      </c>
      <c r="E6" s="5">
        <v>1228463302.4110882</v>
      </c>
      <c r="F6" s="6"/>
    </row>
    <row r="7" spans="2:15" x14ac:dyDescent="0.3">
      <c r="B7" s="10" t="s">
        <v>7</v>
      </c>
      <c r="C7" s="5">
        <v>853463302.41108823</v>
      </c>
      <c r="D7" s="5">
        <v>225000000</v>
      </c>
      <c r="E7" s="5">
        <v>1078463302.4110882</v>
      </c>
      <c r="F7" s="6"/>
    </row>
    <row r="8" spans="2:15" ht="14.4" customHeight="1" x14ac:dyDescent="0.3">
      <c r="C8"/>
      <c r="D8"/>
    </row>
    <row r="9" spans="2:15" ht="5.4" customHeight="1" x14ac:dyDescent="0.3">
      <c r="C9" s="8"/>
      <c r="D9" s="8"/>
    </row>
    <row r="10" spans="2:15" x14ac:dyDescent="0.3">
      <c r="C10"/>
      <c r="D10"/>
    </row>
    <row r="11" spans="2:15" x14ac:dyDescent="0.3">
      <c r="C11"/>
      <c r="D11"/>
    </row>
    <row r="15" spans="2:15" x14ac:dyDescent="0.3">
      <c r="G15" s="15"/>
      <c r="H15" s="15"/>
      <c r="I15" s="15"/>
      <c r="J15" s="15"/>
      <c r="K15" s="15"/>
      <c r="L15" s="15"/>
      <c r="M15" s="15"/>
      <c r="N15" s="15"/>
      <c r="O15" s="15"/>
    </row>
    <row r="16" spans="2:15" x14ac:dyDescent="0.3">
      <c r="G16" s="15"/>
      <c r="H16" s="15"/>
      <c r="I16" s="15"/>
      <c r="J16" s="15"/>
      <c r="K16" s="15"/>
      <c r="L16" s="15"/>
      <c r="M16" s="15"/>
      <c r="N16" s="15"/>
      <c r="O16" s="15"/>
    </row>
    <row r="17" spans="7:15" x14ac:dyDescent="0.3">
      <c r="G17" s="15"/>
      <c r="H17" s="15"/>
      <c r="I17" s="15"/>
      <c r="J17" s="15"/>
      <c r="K17" s="15"/>
      <c r="L17" s="15"/>
      <c r="M17" s="15"/>
      <c r="N17" s="15"/>
      <c r="O17" s="15"/>
    </row>
    <row r="18" spans="7:15" x14ac:dyDescent="0.3">
      <c r="G18" s="15"/>
      <c r="H18" s="15"/>
      <c r="I18" s="15"/>
      <c r="J18" s="15"/>
      <c r="K18" s="15"/>
      <c r="L18" s="15"/>
      <c r="M18" s="15"/>
      <c r="N18" s="15"/>
      <c r="O18" s="15"/>
    </row>
    <row r="19" spans="7:15" x14ac:dyDescent="0.3">
      <c r="G19" s="15"/>
      <c r="H19" s="15"/>
      <c r="I19" s="15"/>
      <c r="J19" s="15"/>
      <c r="K19" s="15"/>
      <c r="L19" s="15"/>
      <c r="M19" s="15"/>
      <c r="N19" s="15"/>
      <c r="O19" s="15"/>
    </row>
    <row r="20" spans="7:15" x14ac:dyDescent="0.3">
      <c r="G20" s="15"/>
      <c r="H20" s="15"/>
      <c r="I20" s="15"/>
      <c r="J20" s="15"/>
      <c r="K20" s="15"/>
      <c r="L20" s="15"/>
      <c r="M20" s="15"/>
      <c r="N20" s="15"/>
      <c r="O20" s="15"/>
    </row>
    <row r="21" spans="7:15" x14ac:dyDescent="0.3">
      <c r="G21" s="15"/>
      <c r="H21" s="15"/>
      <c r="I21" s="15"/>
      <c r="J21" s="15"/>
      <c r="K21" s="15"/>
      <c r="L21" s="15"/>
      <c r="M21" s="15"/>
      <c r="N21" s="15"/>
      <c r="O21" s="15"/>
    </row>
    <row r="22" spans="7:15" x14ac:dyDescent="0.3">
      <c r="G22" s="15"/>
      <c r="H22" s="15"/>
      <c r="I22" s="15"/>
      <c r="J22" s="15"/>
      <c r="K22" s="15"/>
      <c r="L22" s="15"/>
      <c r="M22" s="15"/>
      <c r="N22" s="15"/>
      <c r="O22" s="15"/>
    </row>
    <row r="23" spans="7:15" x14ac:dyDescent="0.3">
      <c r="G23" s="15"/>
      <c r="H23" s="15"/>
      <c r="I23" s="15"/>
      <c r="J23" s="15"/>
      <c r="K23" s="15"/>
      <c r="L23" s="15"/>
      <c r="M23" s="15"/>
      <c r="N23" s="15"/>
      <c r="O23" s="15"/>
    </row>
    <row r="24" spans="7:15" x14ac:dyDescent="0.3">
      <c r="G24" s="15"/>
      <c r="H24" s="15"/>
      <c r="I24" s="15"/>
      <c r="J24" s="15"/>
      <c r="K24" s="15"/>
      <c r="L24" s="15"/>
      <c r="M24" s="15"/>
      <c r="N24" s="15"/>
      <c r="O24" s="15"/>
    </row>
    <row r="25" spans="7:15" x14ac:dyDescent="0.3">
      <c r="G25" s="15"/>
      <c r="H25" s="15"/>
      <c r="I25" s="15"/>
      <c r="J25" s="15"/>
      <c r="K25" s="15"/>
      <c r="L25" s="15"/>
      <c r="M25" s="15"/>
      <c r="N25" s="15"/>
      <c r="O25" s="15"/>
    </row>
    <row r="26" spans="7:15" x14ac:dyDescent="0.3">
      <c r="G26" s="15"/>
      <c r="H26" s="15"/>
      <c r="I26" s="15"/>
      <c r="J26" s="15"/>
      <c r="K26" s="15"/>
      <c r="L26" s="15"/>
      <c r="M26" s="15"/>
      <c r="N26" s="15"/>
      <c r="O26" s="15"/>
    </row>
    <row r="27" spans="7:15" x14ac:dyDescent="0.3">
      <c r="G27" s="15"/>
      <c r="H27" s="15"/>
      <c r="I27" s="15"/>
      <c r="J27" s="15"/>
      <c r="K27" s="15"/>
      <c r="L27" s="15"/>
      <c r="M27" s="15"/>
      <c r="N27" s="15"/>
      <c r="O27" s="15"/>
    </row>
    <row r="28" spans="7:15" x14ac:dyDescent="0.3">
      <c r="G28" s="15"/>
      <c r="H28" s="15"/>
      <c r="I28" s="15"/>
      <c r="J28" s="15"/>
      <c r="K28" s="15"/>
      <c r="L28" s="15"/>
      <c r="M28" s="15"/>
      <c r="N28" s="15"/>
      <c r="O28" s="15"/>
    </row>
    <row r="29" spans="7:15" x14ac:dyDescent="0.3">
      <c r="G29" s="16"/>
      <c r="H29" s="16"/>
      <c r="I29" s="16"/>
      <c r="J29" s="16"/>
      <c r="K29" s="16"/>
      <c r="L29" s="16"/>
      <c r="M29" s="16"/>
      <c r="N29" s="16"/>
      <c r="O29" s="16"/>
    </row>
  </sheetData>
  <mergeCells count="14">
    <mergeCell ref="G26:O26"/>
    <mergeCell ref="G27:O27"/>
    <mergeCell ref="G28:O28"/>
    <mergeCell ref="G20:O20"/>
    <mergeCell ref="G21:O21"/>
    <mergeCell ref="G22:O22"/>
    <mergeCell ref="G23:O23"/>
    <mergeCell ref="G24:O24"/>
    <mergeCell ref="G25:O25"/>
    <mergeCell ref="G15:O15"/>
    <mergeCell ref="G16:O16"/>
    <mergeCell ref="G17:O17"/>
    <mergeCell ref="G18:O18"/>
    <mergeCell ref="G19:O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A3DD-E3C7-4070-B73B-F132A834E38D}">
  <dimension ref="B2:F7"/>
  <sheetViews>
    <sheetView showGridLines="0" workbookViewId="0">
      <selection activeCell="N18" sqref="N18"/>
    </sheetView>
  </sheetViews>
  <sheetFormatPr defaultRowHeight="14.4" x14ac:dyDescent="0.3"/>
  <cols>
    <col min="2" max="2" width="8.109375" bestFit="1" customWidth="1"/>
    <col min="3" max="3" width="11.33203125" customWidth="1"/>
    <col min="4" max="4" width="10.88671875" bestFit="1" customWidth="1"/>
    <col min="5" max="5" width="7.88671875" bestFit="1" customWidth="1"/>
    <col min="6" max="6" width="5.44140625" bestFit="1" customWidth="1"/>
  </cols>
  <sheetData>
    <row r="2" spans="2:6" ht="43.2" x14ac:dyDescent="0.3">
      <c r="B2" s="12" t="s">
        <v>12</v>
      </c>
      <c r="C2" s="12" t="s">
        <v>20</v>
      </c>
      <c r="D2" s="12" t="s">
        <v>21</v>
      </c>
      <c r="E2" s="12" t="s">
        <v>13</v>
      </c>
      <c r="F2" s="12" t="s">
        <v>14</v>
      </c>
    </row>
    <row r="3" spans="2:6" x14ac:dyDescent="0.3">
      <c r="B3" s="4" t="s">
        <v>15</v>
      </c>
      <c r="C3" s="5">
        <f>'Chart 1'!C3/1000000</f>
        <v>804.20500000000004</v>
      </c>
      <c r="D3" s="5">
        <f t="shared" ref="D3:D7" si="0">C3/F3</f>
        <v>846.03460600110418</v>
      </c>
      <c r="E3" s="13">
        <v>6.6948152759684199</v>
      </c>
      <c r="F3" s="14">
        <f>F4/(1+(E4/100))</f>
        <v>0.95055804372020036</v>
      </c>
    </row>
    <row r="4" spans="2:6" x14ac:dyDescent="0.3">
      <c r="B4" s="4" t="s">
        <v>16</v>
      </c>
      <c r="C4" s="5">
        <f>'Chart 1'!C4/1000000</f>
        <v>840.43100000000004</v>
      </c>
      <c r="D4" s="5">
        <f t="shared" si="0"/>
        <v>840.43100000000004</v>
      </c>
      <c r="E4" s="13">
        <v>5.20136109587781</v>
      </c>
      <c r="F4" s="14">
        <v>1</v>
      </c>
    </row>
    <row r="5" spans="2:6" x14ac:dyDescent="0.3">
      <c r="B5" s="4" t="s">
        <v>17</v>
      </c>
      <c r="C5" s="5">
        <f>'Chart 1'!C5/1000000</f>
        <v>853.46330241108819</v>
      </c>
      <c r="D5" s="5">
        <f t="shared" si="0"/>
        <v>824.08335738052153</v>
      </c>
      <c r="E5" s="13">
        <v>3.5651666506111002</v>
      </c>
      <c r="F5" s="14">
        <f>F4*(1+(E5/100))</f>
        <v>1.0356516665061111</v>
      </c>
    </row>
    <row r="6" spans="2:6" x14ac:dyDescent="0.3">
      <c r="B6" s="4" t="s">
        <v>18</v>
      </c>
      <c r="C6" s="5">
        <f>'Chart 1'!C6/1000000</f>
        <v>853.46330241108819</v>
      </c>
      <c r="D6" s="5">
        <f t="shared" si="0"/>
        <v>802.04769955390566</v>
      </c>
      <c r="E6" s="14">
        <v>2.7474248525208602</v>
      </c>
      <c r="F6" s="14">
        <f>F5*(1+(E6/100))</f>
        <v>1.0641054177772464</v>
      </c>
    </row>
    <row r="7" spans="2:6" x14ac:dyDescent="0.3">
      <c r="B7" s="4" t="s">
        <v>19</v>
      </c>
      <c r="C7" s="5">
        <f>'Chart 1'!C7/1000000</f>
        <v>853.46330241108819</v>
      </c>
      <c r="D7" s="5">
        <f t="shared" si="0"/>
        <v>784.74658015090642</v>
      </c>
      <c r="E7" s="14">
        <v>2.2046759859306801</v>
      </c>
      <c r="F7" s="14">
        <f>F6*(1+(E7/100))</f>
        <v>1.0875654943879687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Calculations</vt:lpstr>
      <vt:lpstr>Chart 1</vt:lpstr>
      <vt:lpstr>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Wood</dc:creator>
  <cp:lastModifiedBy>Terence Wood</cp:lastModifiedBy>
  <dcterms:created xsi:type="dcterms:W3CDTF">2022-06-07T21:20:08Z</dcterms:created>
  <dcterms:modified xsi:type="dcterms:W3CDTF">2022-06-09T01:14:36Z</dcterms:modified>
</cp:coreProperties>
</file>