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nnem\Documents\Work\Devpolicy\Blogs\2023\03 March 2023\Editing\"/>
    </mc:Choice>
  </mc:AlternateContent>
  <xr:revisionPtr revIDLastSave="0" documentId="8_{5EAE88FD-28CB-45BF-A17C-891E02658CE8}" xr6:coauthVersionLast="47" xr6:coauthVersionMax="47" xr10:uidLastSave="{00000000-0000-0000-0000-000000000000}"/>
  <bookViews>
    <workbookView xWindow="-108" yWindow="-108" windowWidth="23256" windowHeight="12456" activeTab="5" xr2:uid="{00000000-000D-0000-FFFF-FFFF00000000}"/>
  </bookViews>
  <sheets>
    <sheet name="About" sheetId="5" r:id="rId1"/>
    <sheet name="2006" sheetId="11" r:id="rId2"/>
    <sheet name="2011" sheetId="17" r:id="rId3"/>
    <sheet name="2016" sheetId="19" r:id="rId4"/>
    <sheet name="2021" sheetId="29" r:id="rId5"/>
    <sheet name="Combined" sheetId="21" r:id="rId6"/>
    <sheet name="NZ census" sheetId="34" r:id="rId7"/>
  </sheets>
  <definedNames>
    <definedName name="_xlnm._FilterDatabase" localSheetId="1" hidden="1">'2006'!$A$4:$A$17</definedName>
    <definedName name="_xlnm._FilterDatabase" localSheetId="6" hidden="1">'NZ census'!$A$14:$L$201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8" i="34" l="1"/>
  <c r="T28" i="34"/>
  <c r="R28" i="34"/>
  <c r="AD8" i="21" l="1"/>
  <c r="AE8" i="21"/>
  <c r="AD9" i="21"/>
  <c r="AE9" i="21"/>
  <c r="AD10" i="21"/>
  <c r="AD11" i="21"/>
  <c r="AE11" i="21"/>
  <c r="AA8" i="21"/>
  <c r="AB8" i="21"/>
  <c r="AA9" i="21"/>
  <c r="AB9" i="21"/>
  <c r="AA10" i="21"/>
  <c r="AA11" i="21"/>
  <c r="AB11" i="21"/>
  <c r="W8" i="21"/>
  <c r="X8" i="21"/>
  <c r="W9" i="21"/>
  <c r="X9" i="21"/>
  <c r="W10" i="21"/>
  <c r="W11" i="21"/>
  <c r="X11" i="21"/>
  <c r="T8" i="21"/>
  <c r="U8" i="21"/>
  <c r="T9" i="21"/>
  <c r="U9" i="21"/>
  <c r="T10" i="21"/>
  <c r="T11" i="21"/>
  <c r="U11" i="21"/>
  <c r="P8" i="21"/>
  <c r="Q8" i="21"/>
  <c r="P9" i="21"/>
  <c r="Q9" i="21"/>
  <c r="P10" i="21"/>
  <c r="P11" i="21"/>
  <c r="Q11" i="21"/>
  <c r="N8" i="21"/>
  <c r="N9" i="21"/>
  <c r="N11" i="21"/>
  <c r="M8" i="21"/>
  <c r="M9" i="21"/>
  <c r="M10" i="21"/>
  <c r="M11" i="21"/>
  <c r="M12" i="21"/>
  <c r="J8" i="21"/>
  <c r="J9" i="21"/>
  <c r="J11" i="21"/>
  <c r="I8" i="21"/>
  <c r="I9" i="21"/>
  <c r="I10" i="21"/>
  <c r="I11" i="21"/>
  <c r="I12" i="21"/>
  <c r="G8" i="21"/>
  <c r="G9" i="21"/>
  <c r="G11" i="21"/>
  <c r="F7" i="21"/>
  <c r="F8" i="21"/>
  <c r="F9" i="21"/>
  <c r="F10" i="21"/>
  <c r="F11" i="21"/>
  <c r="F12" i="21"/>
  <c r="D145" i="29" l="1"/>
  <c r="AE34" i="21" s="1"/>
  <c r="D144" i="29"/>
  <c r="AE31" i="21" s="1"/>
  <c r="D143" i="29"/>
  <c r="AE43" i="21" s="1"/>
  <c r="D142" i="29"/>
  <c r="AE40" i="21" s="1"/>
  <c r="D141" i="29"/>
  <c r="AE37" i="21" s="1"/>
  <c r="D145" i="19"/>
  <c r="X34" i="21" s="1"/>
  <c r="D144" i="19"/>
  <c r="X31" i="21" s="1"/>
  <c r="D143" i="19"/>
  <c r="X43" i="21" s="1"/>
  <c r="D142" i="19"/>
  <c r="X40" i="21" s="1"/>
  <c r="D141" i="19"/>
  <c r="X37" i="21" s="1"/>
  <c r="D143" i="17"/>
  <c r="Q34" i="21" s="1"/>
  <c r="D142" i="17"/>
  <c r="Q31" i="21" s="1"/>
  <c r="D141" i="17"/>
  <c r="Q43" i="21" s="1"/>
  <c r="D140" i="17"/>
  <c r="Q40" i="21" s="1"/>
  <c r="D139" i="17"/>
  <c r="Q37" i="21" s="1"/>
  <c r="D130" i="11"/>
  <c r="J43" i="21" s="1"/>
  <c r="D129" i="11"/>
  <c r="J40" i="21" s="1"/>
  <c r="D128" i="11"/>
  <c r="J37" i="21" s="1"/>
  <c r="D132" i="11"/>
  <c r="J34" i="21" s="1"/>
  <c r="D131" i="11"/>
  <c r="J31" i="21" s="1"/>
  <c r="AA13" i="21" l="1"/>
  <c r="AD5" i="21"/>
  <c r="AD6" i="21"/>
  <c r="AD7" i="21"/>
  <c r="AD12" i="21"/>
  <c r="AD14" i="21"/>
  <c r="AD15" i="21"/>
  <c r="AD16" i="21"/>
  <c r="AD17" i="21"/>
  <c r="AD18" i="21"/>
  <c r="AC25" i="21"/>
  <c r="AD25" i="21"/>
  <c r="AC26" i="21"/>
  <c r="AD26" i="21"/>
  <c r="AC27" i="21"/>
  <c r="AD27" i="21"/>
  <c r="AC28" i="21"/>
  <c r="AD28" i="21"/>
  <c r="AD29" i="21"/>
  <c r="AD4" i="21"/>
  <c r="AA5" i="21"/>
  <c r="AA6" i="21"/>
  <c r="AA7" i="21"/>
  <c r="AA12" i="21"/>
  <c r="AA14" i="21"/>
  <c r="AA15" i="21"/>
  <c r="AA16" i="21"/>
  <c r="AA17" i="21"/>
  <c r="AA18" i="21"/>
  <c r="AA25" i="21"/>
  <c r="AA26" i="21"/>
  <c r="AA27" i="21"/>
  <c r="AA28" i="21"/>
  <c r="AA29" i="21"/>
  <c r="AA4" i="21"/>
  <c r="Z25" i="21"/>
  <c r="Z26" i="21"/>
  <c r="Z27" i="21"/>
  <c r="Z28" i="21"/>
  <c r="Y5" i="21"/>
  <c r="Y6" i="21"/>
  <c r="Y7" i="21"/>
  <c r="Y8" i="21"/>
  <c r="Y9" i="21"/>
  <c r="Y10" i="21"/>
  <c r="Y11" i="21"/>
  <c r="Y12" i="21"/>
  <c r="Y13" i="21"/>
  <c r="Y14" i="21"/>
  <c r="Y15" i="21"/>
  <c r="Y16" i="21"/>
  <c r="Y17" i="21"/>
  <c r="Y18" i="21"/>
  <c r="Y19" i="21"/>
  <c r="Y20" i="21"/>
  <c r="Y21" i="21"/>
  <c r="Y22" i="21"/>
  <c r="Y23" i="21"/>
  <c r="Y4" i="21"/>
  <c r="E54" i="29"/>
  <c r="M93" i="29"/>
  <c r="D51" i="29" s="1"/>
  <c r="M107" i="29"/>
  <c r="G51" i="29" s="1"/>
  <c r="G52" i="29" s="1"/>
  <c r="D107" i="29"/>
  <c r="F51" i="29" s="1"/>
  <c r="F52" i="29" s="1"/>
  <c r="D93" i="29"/>
  <c r="E51" i="29" s="1"/>
  <c r="F5" i="29" s="1"/>
  <c r="D69" i="29"/>
  <c r="H69" i="29" s="1"/>
  <c r="E66" i="29"/>
  <c r="H66" i="29" s="1"/>
  <c r="AE29" i="21" s="1"/>
  <c r="D11" i="29"/>
  <c r="M11" i="29" s="1"/>
  <c r="N11" i="29" s="1"/>
  <c r="D8" i="29"/>
  <c r="E35" i="29" s="1"/>
  <c r="D6" i="29"/>
  <c r="E36" i="29" s="1"/>
  <c r="B19" i="29"/>
  <c r="B25" i="29" s="1"/>
  <c r="E36" i="17"/>
  <c r="H65" i="29"/>
  <c r="AB28" i="21" s="1"/>
  <c r="H64" i="29"/>
  <c r="AE27" i="21" s="1"/>
  <c r="H63" i="29"/>
  <c r="AE26" i="21" s="1"/>
  <c r="H62" i="29"/>
  <c r="AE25" i="21" s="1"/>
  <c r="G61" i="29"/>
  <c r="F61" i="29"/>
  <c r="AA24" i="21" s="1"/>
  <c r="H59" i="29"/>
  <c r="H58" i="29"/>
  <c r="E53" i="29"/>
  <c r="E50" i="29"/>
  <c r="H50" i="29" s="1"/>
  <c r="E49" i="29"/>
  <c r="H49" i="29" s="1"/>
  <c r="AB13" i="21" s="1"/>
  <c r="E48" i="29"/>
  <c r="H48" i="29" s="1"/>
  <c r="AB4" i="21" s="1"/>
  <c r="E47" i="29"/>
  <c r="H47" i="29" s="1"/>
  <c r="AE17" i="21" s="1"/>
  <c r="E46" i="29"/>
  <c r="H46" i="29" s="1"/>
  <c r="AE16" i="21" s="1"/>
  <c r="E45" i="29"/>
  <c r="H45" i="29" s="1"/>
  <c r="AE6" i="21" s="1"/>
  <c r="E44" i="29"/>
  <c r="H44" i="29" s="1"/>
  <c r="AB15" i="21" s="1"/>
  <c r="E43" i="29"/>
  <c r="H43" i="29" s="1"/>
  <c r="AE5" i="21" s="1"/>
  <c r="E42" i="29"/>
  <c r="H42" i="29" s="1"/>
  <c r="AE14" i="21" s="1"/>
  <c r="E41" i="29"/>
  <c r="E40" i="29"/>
  <c r="H40" i="29" s="1"/>
  <c r="AB7" i="21" s="1"/>
  <c r="E39" i="29"/>
  <c r="H39" i="29" s="1"/>
  <c r="AE18" i="21" s="1"/>
  <c r="E38" i="29"/>
  <c r="H38" i="29" s="1"/>
  <c r="AE12" i="21" s="1"/>
  <c r="M18" i="29"/>
  <c r="N18" i="29" s="1"/>
  <c r="M17" i="29"/>
  <c r="N17" i="29" s="1"/>
  <c r="M16" i="29"/>
  <c r="N16" i="29" s="1"/>
  <c r="M15" i="29"/>
  <c r="N15" i="29" s="1"/>
  <c r="M14" i="29"/>
  <c r="N14" i="29" s="1"/>
  <c r="M13" i="29"/>
  <c r="N13" i="29" s="1"/>
  <c r="M12" i="29"/>
  <c r="N12" i="29" s="1"/>
  <c r="M10" i="29"/>
  <c r="N10" i="29" s="1"/>
  <c r="M9" i="29"/>
  <c r="N9" i="29" s="1"/>
  <c r="M7" i="29"/>
  <c r="N7" i="29" s="1"/>
  <c r="M4" i="29"/>
  <c r="N4" i="29" s="1"/>
  <c r="O8" i="21" l="1"/>
  <c r="L8" i="21"/>
  <c r="D35" i="29"/>
  <c r="Z9" i="21"/>
  <c r="AC9" i="21"/>
  <c r="H41" i="29"/>
  <c r="Z10" i="21"/>
  <c r="AC10" i="21"/>
  <c r="D36" i="29"/>
  <c r="Z8" i="21"/>
  <c r="AC8" i="21"/>
  <c r="AA39" i="21"/>
  <c r="AA41" i="21" s="1"/>
  <c r="AA42" i="21"/>
  <c r="AA44" i="21" s="1"/>
  <c r="Y42" i="21"/>
  <c r="Y44" i="21" s="1"/>
  <c r="Y39" i="21"/>
  <c r="Y41" i="21" s="1"/>
  <c r="Y36" i="21"/>
  <c r="AA36" i="21"/>
  <c r="AD36" i="21"/>
  <c r="AB25" i="21"/>
  <c r="AB16" i="21"/>
  <c r="AB14" i="21"/>
  <c r="AB27" i="21"/>
  <c r="AE4" i="21"/>
  <c r="AB5" i="21"/>
  <c r="AC18" i="21"/>
  <c r="AE15" i="21"/>
  <c r="AE7" i="21"/>
  <c r="AC5" i="21"/>
  <c r="Z18" i="21"/>
  <c r="AB18" i="21"/>
  <c r="AE28" i="21"/>
  <c r="Z5" i="21"/>
  <c r="Z15" i="21"/>
  <c r="AC17" i="21"/>
  <c r="AA30" i="21"/>
  <c r="AB29" i="21"/>
  <c r="Z13" i="21"/>
  <c r="Z14" i="21"/>
  <c r="AD24" i="21"/>
  <c r="AD39" i="21" s="1"/>
  <c r="AD41" i="21" s="1"/>
  <c r="AC14" i="21"/>
  <c r="AC6" i="21"/>
  <c r="Z4" i="21"/>
  <c r="Z17" i="21"/>
  <c r="Z12" i="21"/>
  <c r="AB26" i="21"/>
  <c r="AB17" i="21"/>
  <c r="AB12" i="21"/>
  <c r="AB6" i="21"/>
  <c r="AC4" i="21"/>
  <c r="AC15" i="21"/>
  <c r="AC7" i="21"/>
  <c r="Z6" i="21"/>
  <c r="Z29" i="21"/>
  <c r="Z16" i="21"/>
  <c r="Z7" i="21"/>
  <c r="AC29" i="21"/>
  <c r="AC16" i="21"/>
  <c r="AC12" i="21"/>
  <c r="Y30" i="21"/>
  <c r="D94" i="29"/>
  <c r="E55" i="29" s="1"/>
  <c r="D52" i="29"/>
  <c r="M6" i="29"/>
  <c r="N6" i="29" s="1"/>
  <c r="M8" i="29"/>
  <c r="N8" i="29" s="1"/>
  <c r="G5" i="29"/>
  <c r="E37" i="29"/>
  <c r="AB10" i="21" l="1"/>
  <c r="AE10" i="21"/>
  <c r="Z11" i="21"/>
  <c r="AC11" i="21"/>
  <c r="AB36" i="21"/>
  <c r="AB42" i="21"/>
  <c r="AB44" i="21" s="1"/>
  <c r="Z42" i="21"/>
  <c r="Z44" i="21" s="1"/>
  <c r="AE36" i="21"/>
  <c r="AC36" i="21"/>
  <c r="Z36" i="21"/>
  <c r="Y32" i="21"/>
  <c r="Y33" i="21"/>
  <c r="AA32" i="21"/>
  <c r="AA33" i="21"/>
  <c r="D37" i="29"/>
  <c r="D60" i="29" s="1"/>
  <c r="D61" i="29" s="1"/>
  <c r="J5" i="29"/>
  <c r="K5" i="29" s="1"/>
  <c r="M5" i="29" s="1"/>
  <c r="N5" i="29" s="1"/>
  <c r="E56" i="29"/>
  <c r="E52" i="29"/>
  <c r="H52" i="29" s="1"/>
  <c r="H51" i="29"/>
  <c r="E60" i="29"/>
  <c r="E61" i="29" s="1"/>
  <c r="Y38" i="21" l="1"/>
  <c r="Y35" i="21"/>
  <c r="AA38" i="21"/>
  <c r="AA35" i="21"/>
  <c r="Z24" i="21"/>
  <c r="Z30" i="21" s="1"/>
  <c r="Z33" i="21" s="1"/>
  <c r="AC24" i="21"/>
  <c r="AC39" i="21" s="1"/>
  <c r="AC41" i="21" s="1"/>
  <c r="E57" i="29"/>
  <c r="H61" i="29"/>
  <c r="M19" i="29"/>
  <c r="N19" i="29" s="1"/>
  <c r="F56" i="29"/>
  <c r="F57" i="29" s="1"/>
  <c r="D56" i="29"/>
  <c r="G56" i="29"/>
  <c r="G57" i="29" s="1"/>
  <c r="Z39" i="21" l="1"/>
  <c r="Z41" i="21" s="1"/>
  <c r="Z32" i="21"/>
  <c r="G67" i="29"/>
  <c r="G68" i="29" s="1"/>
  <c r="G70" i="29" s="1"/>
  <c r="AE24" i="21"/>
  <c r="AE39" i="21" s="1"/>
  <c r="AE41" i="21" s="1"/>
  <c r="AB24" i="21"/>
  <c r="D57" i="29"/>
  <c r="D67" i="29" s="1"/>
  <c r="D68" i="29" s="1"/>
  <c r="D70" i="29" s="1"/>
  <c r="E67" i="29"/>
  <c r="E68" i="29" s="1"/>
  <c r="E70" i="29" s="1"/>
  <c r="AC13" i="21"/>
  <c r="F67" i="29"/>
  <c r="F68" i="29" s="1"/>
  <c r="F70" i="29" s="1"/>
  <c r="AD13" i="21"/>
  <c r="H56" i="29"/>
  <c r="D93" i="17"/>
  <c r="B19" i="11"/>
  <c r="B25" i="11" s="1"/>
  <c r="AC42" i="21" l="1"/>
  <c r="AC44" i="21" s="1"/>
  <c r="AC30" i="21"/>
  <c r="AC33" i="21" s="1"/>
  <c r="AB30" i="21"/>
  <c r="AB32" i="21" s="1"/>
  <c r="AB39" i="21"/>
  <c r="AB41" i="21" s="1"/>
  <c r="AD30" i="21"/>
  <c r="AD32" i="21" s="1"/>
  <c r="AD42" i="21"/>
  <c r="AD44" i="21" s="1"/>
  <c r="Z38" i="21"/>
  <c r="Z35" i="21"/>
  <c r="H57" i="29"/>
  <c r="D94" i="17"/>
  <c r="F5" i="17"/>
  <c r="E66" i="19"/>
  <c r="AB33" i="21" l="1"/>
  <c r="AB35" i="21" s="1"/>
  <c r="AD33" i="21"/>
  <c r="AD35" i="21" s="1"/>
  <c r="AD38" i="21"/>
  <c r="AC35" i="21"/>
  <c r="AC38" i="21"/>
  <c r="AB38" i="21"/>
  <c r="H67" i="29"/>
  <c r="H68" i="29" s="1"/>
  <c r="H70" i="29" s="1"/>
  <c r="AE13" i="21"/>
  <c r="AC32" i="21"/>
  <c r="E53" i="19"/>
  <c r="T13" i="21"/>
  <c r="M13" i="21"/>
  <c r="F13" i="21"/>
  <c r="D4" i="21"/>
  <c r="D69" i="19"/>
  <c r="H69" i="19" s="1"/>
  <c r="M108" i="19"/>
  <c r="M95" i="19"/>
  <c r="D51" i="19" s="1"/>
  <c r="D52" i="19" s="1"/>
  <c r="D108" i="19"/>
  <c r="D95" i="19"/>
  <c r="D96" i="19" s="1"/>
  <c r="M93" i="17"/>
  <c r="M107" i="17"/>
  <c r="D107" i="17"/>
  <c r="K94" i="11"/>
  <c r="AE42" i="21" l="1"/>
  <c r="AE44" i="21" s="1"/>
  <c r="AE30" i="21"/>
  <c r="M18" i="19"/>
  <c r="M17" i="19"/>
  <c r="M16" i="19"/>
  <c r="M15" i="19"/>
  <c r="M14" i="19"/>
  <c r="M13" i="19"/>
  <c r="M12" i="19"/>
  <c r="M11" i="19"/>
  <c r="M10" i="19"/>
  <c r="M9" i="19"/>
  <c r="M8" i="19"/>
  <c r="M7" i="19"/>
  <c r="M6" i="19"/>
  <c r="M4" i="19"/>
  <c r="M6" i="17"/>
  <c r="M7" i="17"/>
  <c r="M8" i="17"/>
  <c r="M9" i="17"/>
  <c r="M10" i="17"/>
  <c r="M11" i="17"/>
  <c r="M12" i="17"/>
  <c r="M13" i="17"/>
  <c r="M14" i="17"/>
  <c r="M15" i="17"/>
  <c r="M16" i="17"/>
  <c r="M17" i="17"/>
  <c r="M18" i="17"/>
  <c r="M4" i="17"/>
  <c r="AE33" i="21" l="1"/>
  <c r="AE35" i="21" s="1"/>
  <c r="AE38" i="21"/>
  <c r="AE32" i="21"/>
  <c r="D69" i="17"/>
  <c r="H69" i="17" s="1"/>
  <c r="D69" i="11" l="1"/>
  <c r="H69" i="11" s="1"/>
  <c r="M6" i="11"/>
  <c r="M7" i="11"/>
  <c r="M8" i="11"/>
  <c r="M9" i="11"/>
  <c r="M10" i="11"/>
  <c r="M11" i="11"/>
  <c r="M12" i="11"/>
  <c r="M13" i="11"/>
  <c r="M14" i="11"/>
  <c r="M15" i="11"/>
  <c r="M16" i="11"/>
  <c r="M17" i="11"/>
  <c r="M18" i="11"/>
  <c r="M4" i="11"/>
  <c r="G5" i="11"/>
  <c r="E53" i="11" l="1"/>
  <c r="G5" i="17"/>
  <c r="J5" i="17"/>
  <c r="K5" i="17" s="1"/>
  <c r="M5" i="17" l="1"/>
  <c r="M19" i="17" s="1"/>
  <c r="R23" i="21" l="1"/>
  <c r="R22" i="21"/>
  <c r="R21" i="21"/>
  <c r="R20" i="21"/>
  <c r="R19" i="21"/>
  <c r="R18" i="21"/>
  <c r="R17" i="21"/>
  <c r="R16" i="21"/>
  <c r="R15" i="21"/>
  <c r="R14" i="21"/>
  <c r="R13" i="21"/>
  <c r="R12" i="21"/>
  <c r="R11" i="21"/>
  <c r="R10" i="21"/>
  <c r="R9" i="21"/>
  <c r="R8" i="21"/>
  <c r="R7" i="21"/>
  <c r="R6" i="21"/>
  <c r="R5" i="21"/>
  <c r="R4" i="21"/>
  <c r="K5" i="21"/>
  <c r="K6" i="21"/>
  <c r="K7" i="21"/>
  <c r="K8" i="21"/>
  <c r="K9" i="21"/>
  <c r="K10" i="21"/>
  <c r="K11" i="21"/>
  <c r="K12" i="21"/>
  <c r="K13" i="21"/>
  <c r="K14" i="21"/>
  <c r="K15" i="21"/>
  <c r="K16" i="21"/>
  <c r="K17" i="21"/>
  <c r="K18" i="21"/>
  <c r="K19" i="21"/>
  <c r="K20" i="21"/>
  <c r="K21" i="21"/>
  <c r="K22" i="21"/>
  <c r="K23" i="21"/>
  <c r="K4" i="21"/>
  <c r="D5" i="21"/>
  <c r="D6" i="21"/>
  <c r="D7" i="21"/>
  <c r="D8" i="21"/>
  <c r="D9" i="21"/>
  <c r="D10" i="21"/>
  <c r="D11" i="21"/>
  <c r="D12" i="21"/>
  <c r="D13" i="21"/>
  <c r="D14" i="21"/>
  <c r="D15" i="21"/>
  <c r="D16" i="21"/>
  <c r="D17" i="21"/>
  <c r="D18" i="21"/>
  <c r="D19" i="21"/>
  <c r="D20" i="21"/>
  <c r="D21" i="21"/>
  <c r="D22" i="21"/>
  <c r="D23" i="21"/>
  <c r="B19" i="19"/>
  <c r="B25" i="19" s="1"/>
  <c r="K36" i="21" l="1"/>
  <c r="R36" i="21"/>
  <c r="R42" i="21"/>
  <c r="R44" i="21" s="1"/>
  <c r="D42" i="21"/>
  <c r="D44" i="21" s="1"/>
  <c r="K42" i="21"/>
  <c r="K44" i="21" s="1"/>
  <c r="D39" i="21"/>
  <c r="D41" i="21" s="1"/>
  <c r="K39" i="21"/>
  <c r="K41" i="21" s="1"/>
  <c r="D36" i="21"/>
  <c r="R39" i="21"/>
  <c r="R41" i="21" s="1"/>
  <c r="D30" i="21"/>
  <c r="K30" i="21"/>
  <c r="R30" i="21"/>
  <c r="R33" i="21" s="1"/>
  <c r="J5" i="19"/>
  <c r="K5" i="19" s="1"/>
  <c r="K32" i="21" l="1"/>
  <c r="K33" i="21"/>
  <c r="D32" i="21"/>
  <c r="D33" i="21"/>
  <c r="R38" i="21"/>
  <c r="R35" i="21"/>
  <c r="R32" i="21"/>
  <c r="J5" i="11"/>
  <c r="K5" i="11" s="1"/>
  <c r="M5" i="11" s="1"/>
  <c r="M29" i="21"/>
  <c r="P29" i="21"/>
  <c r="T29" i="21"/>
  <c r="W29" i="21"/>
  <c r="F29" i="21"/>
  <c r="I29" i="21"/>
  <c r="H51" i="11"/>
  <c r="E55" i="17"/>
  <c r="F51" i="17"/>
  <c r="E51" i="17"/>
  <c r="D51" i="17"/>
  <c r="D52" i="17" s="1"/>
  <c r="E51" i="19"/>
  <c r="E55" i="19"/>
  <c r="G51" i="17"/>
  <c r="G52" i="17" s="1"/>
  <c r="W5" i="21"/>
  <c r="W6" i="21"/>
  <c r="W7" i="21"/>
  <c r="W12" i="21"/>
  <c r="W14" i="21"/>
  <c r="W15" i="21"/>
  <c r="W16" i="21"/>
  <c r="W17" i="21"/>
  <c r="W18" i="21"/>
  <c r="W25" i="21"/>
  <c r="V25" i="21"/>
  <c r="W26" i="21"/>
  <c r="V26" i="21"/>
  <c r="W27" i="21"/>
  <c r="V27" i="21"/>
  <c r="W28" i="21"/>
  <c r="V28" i="21"/>
  <c r="W4" i="21"/>
  <c r="S25" i="21"/>
  <c r="S26" i="21"/>
  <c r="S27" i="21"/>
  <c r="S28" i="21"/>
  <c r="P5" i="21"/>
  <c r="P6" i="21"/>
  <c r="P7" i="21"/>
  <c r="P12" i="21"/>
  <c r="P14" i="21"/>
  <c r="P15" i="21"/>
  <c r="P16" i="21"/>
  <c r="P17" i="21"/>
  <c r="P18" i="21"/>
  <c r="P25" i="21"/>
  <c r="O25" i="21"/>
  <c r="P26" i="21"/>
  <c r="O26" i="21"/>
  <c r="P27" i="21"/>
  <c r="O27" i="21"/>
  <c r="P28" i="21"/>
  <c r="O28" i="21"/>
  <c r="P4" i="21"/>
  <c r="L25" i="21"/>
  <c r="L26" i="21"/>
  <c r="L27" i="21"/>
  <c r="L28" i="21"/>
  <c r="I5" i="21"/>
  <c r="I6" i="21"/>
  <c r="I7" i="21"/>
  <c r="I14" i="21"/>
  <c r="I15" i="21"/>
  <c r="I16" i="21"/>
  <c r="I17" i="21"/>
  <c r="I18" i="21"/>
  <c r="I25" i="21"/>
  <c r="H25" i="21"/>
  <c r="I26" i="21"/>
  <c r="H26" i="21"/>
  <c r="I27" i="21"/>
  <c r="H27" i="21"/>
  <c r="I28" i="21"/>
  <c r="H28" i="21"/>
  <c r="I4" i="21"/>
  <c r="E25" i="21"/>
  <c r="E26" i="21"/>
  <c r="E27" i="21"/>
  <c r="E28" i="21"/>
  <c r="I36" i="21" l="1"/>
  <c r="P36" i="21"/>
  <c r="W36" i="21"/>
  <c r="D38" i="21"/>
  <c r="D35" i="21"/>
  <c r="K35" i="21"/>
  <c r="K38" i="21"/>
  <c r="F5" i="19"/>
  <c r="G5" i="19" s="1"/>
  <c r="M5" i="19" s="1"/>
  <c r="N5" i="19" s="1"/>
  <c r="H51" i="17"/>
  <c r="F52" i="17"/>
  <c r="G51" i="19"/>
  <c r="G52" i="19" s="1"/>
  <c r="F51" i="19"/>
  <c r="H51" i="19" l="1"/>
  <c r="F52" i="19"/>
  <c r="T5" i="21"/>
  <c r="T6" i="21"/>
  <c r="T7" i="21"/>
  <c r="T12" i="21"/>
  <c r="T14" i="21"/>
  <c r="T15" i="21"/>
  <c r="T16" i="21"/>
  <c r="T17" i="21"/>
  <c r="T18" i="21"/>
  <c r="T25" i="21"/>
  <c r="T26" i="21"/>
  <c r="T27" i="21"/>
  <c r="T28" i="21"/>
  <c r="T4" i="21"/>
  <c r="M5" i="21"/>
  <c r="M6" i="21"/>
  <c r="M7" i="21"/>
  <c r="M14" i="21"/>
  <c r="M15" i="21"/>
  <c r="M16" i="21"/>
  <c r="M17" i="21"/>
  <c r="M18" i="21"/>
  <c r="M25" i="21"/>
  <c r="M26" i="21"/>
  <c r="M27" i="21"/>
  <c r="M28" i="21"/>
  <c r="M4" i="21"/>
  <c r="F5" i="21"/>
  <c r="F6" i="21"/>
  <c r="F14" i="21"/>
  <c r="F15" i="21"/>
  <c r="F16" i="21"/>
  <c r="F17" i="21"/>
  <c r="F18" i="21"/>
  <c r="F25" i="21"/>
  <c r="F26" i="21"/>
  <c r="F27" i="21"/>
  <c r="F28" i="21"/>
  <c r="F4" i="21"/>
  <c r="G61" i="19"/>
  <c r="F61" i="19"/>
  <c r="W24" i="21" s="1"/>
  <c r="W39" i="21" s="1"/>
  <c r="W41" i="21" s="1"/>
  <c r="G61" i="17"/>
  <c r="F61" i="17"/>
  <c r="P24" i="21" s="1"/>
  <c r="P39" i="21" s="1"/>
  <c r="P41" i="21" s="1"/>
  <c r="G61" i="11"/>
  <c r="F61" i="11"/>
  <c r="I24" i="21" s="1"/>
  <c r="I39" i="21" s="1"/>
  <c r="I41" i="21" s="1"/>
  <c r="F36" i="21" l="1"/>
  <c r="T36" i="21"/>
  <c r="M42" i="21"/>
  <c r="M44" i="21" s="1"/>
  <c r="F42" i="21"/>
  <c r="F44" i="21" s="1"/>
  <c r="M36" i="21"/>
  <c r="T42" i="21"/>
  <c r="T44" i="21" s="1"/>
  <c r="M24" i="21"/>
  <c r="M30" i="21" s="1"/>
  <c r="F24" i="21"/>
  <c r="F39" i="21" s="1"/>
  <c r="F41" i="21" s="1"/>
  <c r="T24" i="21"/>
  <c r="T30" i="21" s="1"/>
  <c r="E49" i="19"/>
  <c r="S13" i="21" s="1"/>
  <c r="T39" i="21" l="1"/>
  <c r="T41" i="21" s="1"/>
  <c r="M39" i="21"/>
  <c r="M41" i="21" s="1"/>
  <c r="M32" i="21"/>
  <c r="M33" i="21"/>
  <c r="T32" i="21"/>
  <c r="T33" i="21"/>
  <c r="H49" i="19"/>
  <c r="U13" i="21" s="1"/>
  <c r="H65" i="19"/>
  <c r="H64" i="19"/>
  <c r="H63" i="19"/>
  <c r="H62" i="19"/>
  <c r="H59" i="19"/>
  <c r="H58" i="19"/>
  <c r="E54" i="19"/>
  <c r="E56" i="19" s="1"/>
  <c r="E50" i="19"/>
  <c r="E48" i="19"/>
  <c r="E47" i="19"/>
  <c r="E46" i="19"/>
  <c r="E45" i="19"/>
  <c r="E44" i="19"/>
  <c r="E43" i="19"/>
  <c r="E42" i="19"/>
  <c r="E41" i="19"/>
  <c r="E40" i="19"/>
  <c r="E39" i="19"/>
  <c r="E38" i="19"/>
  <c r="E37" i="19"/>
  <c r="E36" i="19"/>
  <c r="E35" i="19"/>
  <c r="N18" i="19"/>
  <c r="N17" i="19"/>
  <c r="N16" i="19"/>
  <c r="N15" i="19"/>
  <c r="N14" i="19"/>
  <c r="N13" i="19"/>
  <c r="N12" i="19"/>
  <c r="N11" i="19"/>
  <c r="N10" i="19"/>
  <c r="N9" i="19"/>
  <c r="N8" i="19"/>
  <c r="N7" i="19"/>
  <c r="N6" i="19"/>
  <c r="V9" i="21" l="1"/>
  <c r="S9" i="21"/>
  <c r="S8" i="21"/>
  <c r="V8" i="21"/>
  <c r="S11" i="21"/>
  <c r="V11" i="21"/>
  <c r="V10" i="21"/>
  <c r="S10" i="21"/>
  <c r="T38" i="21"/>
  <c r="T35" i="21"/>
  <c r="M38" i="21"/>
  <c r="M35" i="21"/>
  <c r="H50" i="19"/>
  <c r="E52" i="19"/>
  <c r="N4" i="19"/>
  <c r="H66" i="19"/>
  <c r="V29" i="21"/>
  <c r="S29" i="21"/>
  <c r="H41" i="19"/>
  <c r="H48" i="19"/>
  <c r="V4" i="21"/>
  <c r="S4" i="21"/>
  <c r="H42" i="19"/>
  <c r="S14" i="21"/>
  <c r="V14" i="21"/>
  <c r="E60" i="19"/>
  <c r="E61" i="19" s="1"/>
  <c r="H39" i="19"/>
  <c r="V18" i="21"/>
  <c r="S18" i="21"/>
  <c r="S5" i="21"/>
  <c r="V5" i="21"/>
  <c r="H46" i="19"/>
  <c r="S16" i="21"/>
  <c r="V16" i="21"/>
  <c r="X26" i="21"/>
  <c r="U26" i="21"/>
  <c r="D37" i="19"/>
  <c r="H45" i="19"/>
  <c r="V6" i="21"/>
  <c r="S6" i="21"/>
  <c r="X28" i="21"/>
  <c r="U28" i="21"/>
  <c r="H38" i="19"/>
  <c r="V12" i="21"/>
  <c r="S12" i="21"/>
  <c r="U25" i="21"/>
  <c r="X25" i="21"/>
  <c r="D36" i="19"/>
  <c r="H40" i="19"/>
  <c r="S7" i="21"/>
  <c r="V7" i="21"/>
  <c r="H44" i="19"/>
  <c r="V15" i="21"/>
  <c r="S15" i="21"/>
  <c r="H47" i="19"/>
  <c r="S17" i="21"/>
  <c r="V17" i="21"/>
  <c r="X27" i="21"/>
  <c r="U27" i="21"/>
  <c r="D35" i="19"/>
  <c r="M19" i="19"/>
  <c r="N19" i="19" s="1"/>
  <c r="H43" i="19"/>
  <c r="N5" i="17"/>
  <c r="E66" i="17"/>
  <c r="H65" i="17"/>
  <c r="H64" i="17"/>
  <c r="H63" i="17"/>
  <c r="H62" i="17"/>
  <c r="H59" i="17"/>
  <c r="H58" i="17"/>
  <c r="E54" i="17"/>
  <c r="E53" i="17"/>
  <c r="E50" i="17"/>
  <c r="E52" i="17" s="1"/>
  <c r="H52" i="17" s="1"/>
  <c r="E49" i="17"/>
  <c r="L13" i="21" s="1"/>
  <c r="E48" i="17"/>
  <c r="E47" i="17"/>
  <c r="E46" i="17"/>
  <c r="E45" i="17"/>
  <c r="E44" i="17"/>
  <c r="E43" i="17"/>
  <c r="E42" i="17"/>
  <c r="E41" i="17"/>
  <c r="E40" i="17"/>
  <c r="E39" i="17"/>
  <c r="E38" i="17"/>
  <c r="L12" i="21" s="1"/>
  <c r="E37" i="17"/>
  <c r="E35" i="17"/>
  <c r="B19" i="17"/>
  <c r="N18" i="17"/>
  <c r="N17" i="17"/>
  <c r="N16" i="17"/>
  <c r="N15" i="17"/>
  <c r="N14" i="17"/>
  <c r="N13" i="17"/>
  <c r="N12" i="17"/>
  <c r="N11" i="17"/>
  <c r="N10" i="17"/>
  <c r="N9" i="17"/>
  <c r="N8" i="17"/>
  <c r="N7" i="17"/>
  <c r="N6" i="17"/>
  <c r="N4" i="17"/>
  <c r="O9" i="21" l="1"/>
  <c r="L9" i="21"/>
  <c r="O11" i="21"/>
  <c r="L11" i="21"/>
  <c r="U10" i="21"/>
  <c r="X10" i="21"/>
  <c r="O10" i="21"/>
  <c r="L10" i="21"/>
  <c r="S36" i="21"/>
  <c r="S42" i="21"/>
  <c r="S44" i="21" s="1"/>
  <c r="V36" i="21"/>
  <c r="B25" i="17"/>
  <c r="N19" i="17"/>
  <c r="D56" i="19"/>
  <c r="G56" i="19"/>
  <c r="G57" i="19" s="1"/>
  <c r="G67" i="19" s="1"/>
  <c r="G68" i="19" s="1"/>
  <c r="G70" i="19" s="1"/>
  <c r="E57" i="19"/>
  <c r="V13" i="21" s="1"/>
  <c r="H52" i="19"/>
  <c r="F56" i="19"/>
  <c r="F57" i="19" s="1"/>
  <c r="F67" i="19" s="1"/>
  <c r="E56" i="17"/>
  <c r="H49" i="17"/>
  <c r="N13" i="21" s="1"/>
  <c r="H66" i="17"/>
  <c r="L29" i="21"/>
  <c r="O29" i="21"/>
  <c r="X29" i="21"/>
  <c r="U29" i="21"/>
  <c r="X12" i="21"/>
  <c r="U12" i="21"/>
  <c r="X5" i="21"/>
  <c r="U5" i="21"/>
  <c r="X7" i="21"/>
  <c r="U7" i="21"/>
  <c r="X6" i="21"/>
  <c r="U6" i="21"/>
  <c r="X16" i="21"/>
  <c r="U16" i="21"/>
  <c r="S24" i="21"/>
  <c r="S30" i="21" s="1"/>
  <c r="V24" i="21"/>
  <c r="V39" i="21" s="1"/>
  <c r="V41" i="21" s="1"/>
  <c r="X17" i="21"/>
  <c r="U17" i="21"/>
  <c r="U4" i="21"/>
  <c r="X4" i="21"/>
  <c r="X14" i="21"/>
  <c r="U14" i="21"/>
  <c r="D60" i="19"/>
  <c r="X15" i="21"/>
  <c r="U15" i="21"/>
  <c r="X18" i="21"/>
  <c r="U18" i="21"/>
  <c r="H38" i="17"/>
  <c r="N12" i="21" s="1"/>
  <c r="O12" i="21"/>
  <c r="H39" i="17"/>
  <c r="L18" i="21"/>
  <c r="O18" i="21"/>
  <c r="O5" i="21"/>
  <c r="L5" i="21"/>
  <c r="H46" i="17"/>
  <c r="L16" i="21"/>
  <c r="O16" i="21"/>
  <c r="N28" i="21"/>
  <c r="Q28" i="21"/>
  <c r="D36" i="17"/>
  <c r="H40" i="17"/>
  <c r="L7" i="21"/>
  <c r="O7" i="21"/>
  <c r="H44" i="17"/>
  <c r="L15" i="21"/>
  <c r="O15" i="21"/>
  <c r="H47" i="17"/>
  <c r="O17" i="21"/>
  <c r="L17" i="21"/>
  <c r="Q25" i="21"/>
  <c r="N25" i="21"/>
  <c r="D37" i="17"/>
  <c r="H41" i="17"/>
  <c r="H45" i="17"/>
  <c r="L6" i="21"/>
  <c r="O6" i="21"/>
  <c r="H48" i="17"/>
  <c r="O4" i="21"/>
  <c r="L4" i="21"/>
  <c r="Q26" i="21"/>
  <c r="N26" i="21"/>
  <c r="H42" i="17"/>
  <c r="O14" i="21"/>
  <c r="L14" i="21"/>
  <c r="Q27" i="21"/>
  <c r="N27" i="21"/>
  <c r="D35" i="17"/>
  <c r="E60" i="17"/>
  <c r="E61" i="17" s="1"/>
  <c r="H43" i="17"/>
  <c r="H50" i="17"/>
  <c r="E66" i="11"/>
  <c r="H66" i="11" s="1"/>
  <c r="H65" i="11"/>
  <c r="H63" i="11"/>
  <c r="H58" i="11"/>
  <c r="H59" i="11"/>
  <c r="H62" i="11"/>
  <c r="H64" i="11"/>
  <c r="E49" i="11"/>
  <c r="E13" i="21" s="1"/>
  <c r="E54" i="11"/>
  <c r="E50" i="11"/>
  <c r="E52" i="11" s="1"/>
  <c r="E48" i="11"/>
  <c r="E47" i="11"/>
  <c r="E46" i="11"/>
  <c r="E45" i="11"/>
  <c r="E44" i="11"/>
  <c r="E43" i="11"/>
  <c r="E42" i="11"/>
  <c r="E41" i="11"/>
  <c r="E40" i="11"/>
  <c r="E39" i="11"/>
  <c r="E38" i="11"/>
  <c r="E37" i="11"/>
  <c r="E36" i="11"/>
  <c r="E35" i="11"/>
  <c r="N4" i="11"/>
  <c r="E8" i="21" l="1"/>
  <c r="H8" i="21"/>
  <c r="E11" i="21"/>
  <c r="H11" i="21"/>
  <c r="E12" i="21"/>
  <c r="H12" i="21"/>
  <c r="E10" i="21"/>
  <c r="H10" i="21"/>
  <c r="E9" i="21"/>
  <c r="H9" i="21"/>
  <c r="N10" i="21"/>
  <c r="Q10" i="21"/>
  <c r="V42" i="21"/>
  <c r="V44" i="21" s="1"/>
  <c r="U36" i="21"/>
  <c r="L36" i="21"/>
  <c r="O36" i="21"/>
  <c r="U42" i="21"/>
  <c r="U44" i="21" s="1"/>
  <c r="L42" i="21"/>
  <c r="L44" i="21" s="1"/>
  <c r="X36" i="21"/>
  <c r="S39" i="21"/>
  <c r="S41" i="21" s="1"/>
  <c r="S32" i="21"/>
  <c r="S33" i="21"/>
  <c r="D57" i="19"/>
  <c r="H57" i="19" s="1"/>
  <c r="D61" i="19"/>
  <c r="H61" i="19" s="1"/>
  <c r="E67" i="19"/>
  <c r="E68" i="19" s="1"/>
  <c r="E70" i="19" s="1"/>
  <c r="F56" i="17"/>
  <c r="F57" i="17" s="1"/>
  <c r="F67" i="17" s="1"/>
  <c r="D56" i="17"/>
  <c r="E57" i="17"/>
  <c r="O13" i="21" s="1"/>
  <c r="O42" i="21" s="1"/>
  <c r="O44" i="21" s="1"/>
  <c r="H56" i="19"/>
  <c r="G56" i="17"/>
  <c r="G57" i="17" s="1"/>
  <c r="G67" i="17" s="1"/>
  <c r="Q29" i="21"/>
  <c r="N29" i="21"/>
  <c r="V30" i="21"/>
  <c r="V33" i="21" s="1"/>
  <c r="H49" i="11"/>
  <c r="G13" i="21" s="1"/>
  <c r="E29" i="21"/>
  <c r="H29" i="21"/>
  <c r="H5" i="21"/>
  <c r="E5" i="21"/>
  <c r="D36" i="11"/>
  <c r="E7" i="21"/>
  <c r="H7" i="21"/>
  <c r="H44" i="11"/>
  <c r="E15" i="21"/>
  <c r="H15" i="21"/>
  <c r="H48" i="11"/>
  <c r="H4" i="21"/>
  <c r="E4" i="21"/>
  <c r="H39" i="11"/>
  <c r="E18" i="21"/>
  <c r="H18" i="21"/>
  <c r="D37" i="11"/>
  <c r="H41" i="11"/>
  <c r="H45" i="11"/>
  <c r="E6" i="21"/>
  <c r="H6" i="21"/>
  <c r="J27" i="21"/>
  <c r="G27" i="21"/>
  <c r="J26" i="21"/>
  <c r="G26" i="21"/>
  <c r="D35" i="11"/>
  <c r="E60" i="11"/>
  <c r="E61" i="11" s="1"/>
  <c r="H47" i="11"/>
  <c r="H17" i="21"/>
  <c r="E17" i="21"/>
  <c r="H14" i="21"/>
  <c r="E14" i="21"/>
  <c r="H46" i="11"/>
  <c r="E16" i="21"/>
  <c r="H16" i="21"/>
  <c r="J25" i="21"/>
  <c r="G25" i="21"/>
  <c r="G28" i="21"/>
  <c r="J28" i="21"/>
  <c r="W13" i="21"/>
  <c r="W42" i="21" s="1"/>
  <c r="W44" i="21" s="1"/>
  <c r="F68" i="19"/>
  <c r="F70" i="19" s="1"/>
  <c r="Q12" i="21"/>
  <c r="N14" i="21"/>
  <c r="Q14" i="21"/>
  <c r="Q6" i="21"/>
  <c r="N6" i="21"/>
  <c r="N5" i="21"/>
  <c r="Q5" i="21"/>
  <c r="Q4" i="21"/>
  <c r="N4" i="21"/>
  <c r="N7" i="21"/>
  <c r="Q7" i="21"/>
  <c r="N16" i="21"/>
  <c r="Q16" i="21"/>
  <c r="L24" i="21"/>
  <c r="L30" i="21" s="1"/>
  <c r="O24" i="21"/>
  <c r="O39" i="21" s="1"/>
  <c r="O41" i="21" s="1"/>
  <c r="Q18" i="21"/>
  <c r="N18" i="21"/>
  <c r="Q15" i="21"/>
  <c r="N15" i="21"/>
  <c r="D60" i="17"/>
  <c r="D61" i="17" s="1"/>
  <c r="H61" i="17" s="1"/>
  <c r="Q17" i="21"/>
  <c r="N17" i="21"/>
  <c r="H38" i="11"/>
  <c r="J12" i="21" s="1"/>
  <c r="H43" i="11"/>
  <c r="H42" i="11"/>
  <c r="H40" i="11"/>
  <c r="D50" i="11"/>
  <c r="F50" i="11"/>
  <c r="G50" i="11"/>
  <c r="G52" i="11" s="1"/>
  <c r="G10" i="21" l="1"/>
  <c r="J10" i="21"/>
  <c r="D52" i="11"/>
  <c r="Q36" i="21"/>
  <c r="H36" i="21"/>
  <c r="N36" i="21"/>
  <c r="N42" i="21"/>
  <c r="N44" i="21" s="1"/>
  <c r="E42" i="21"/>
  <c r="E44" i="21" s="1"/>
  <c r="E36" i="21"/>
  <c r="L39" i="21"/>
  <c r="L41" i="21" s="1"/>
  <c r="L32" i="21"/>
  <c r="L33" i="21"/>
  <c r="V38" i="21"/>
  <c r="V35" i="21"/>
  <c r="S35" i="21"/>
  <c r="S38" i="21"/>
  <c r="V32" i="21"/>
  <c r="W30" i="21"/>
  <c r="D67" i="19"/>
  <c r="D68" i="19" s="1"/>
  <c r="D70" i="19" s="1"/>
  <c r="H56" i="17"/>
  <c r="X24" i="21"/>
  <c r="X39" i="21" s="1"/>
  <c r="X41" i="21" s="1"/>
  <c r="U24" i="21"/>
  <c r="D57" i="17"/>
  <c r="O30" i="21"/>
  <c r="O33" i="21" s="1"/>
  <c r="H67" i="19"/>
  <c r="H68" i="19" s="1"/>
  <c r="H70" i="19" s="1"/>
  <c r="E67" i="17"/>
  <c r="E68" i="17" s="1"/>
  <c r="E70" i="17" s="1"/>
  <c r="F52" i="11"/>
  <c r="J29" i="21"/>
  <c r="G29" i="21"/>
  <c r="D60" i="11"/>
  <c r="D61" i="11" s="1"/>
  <c r="H61" i="11" s="1"/>
  <c r="G24" i="21" s="1"/>
  <c r="G14" i="21"/>
  <c r="J14" i="21"/>
  <c r="G12" i="21"/>
  <c r="J15" i="21"/>
  <c r="G15" i="21"/>
  <c r="G5" i="21"/>
  <c r="J5" i="21"/>
  <c r="J6" i="21"/>
  <c r="G6" i="21"/>
  <c r="J4" i="21"/>
  <c r="G4" i="21"/>
  <c r="J17" i="21"/>
  <c r="G17" i="21"/>
  <c r="J18" i="21"/>
  <c r="G18" i="21"/>
  <c r="G7" i="21"/>
  <c r="J7" i="21"/>
  <c r="G16" i="21"/>
  <c r="J16" i="21"/>
  <c r="E24" i="21"/>
  <c r="E39" i="21" s="1"/>
  <c r="E41" i="21" s="1"/>
  <c r="H24" i="21"/>
  <c r="H39" i="21" s="1"/>
  <c r="H41" i="21" s="1"/>
  <c r="X13" i="21"/>
  <c r="P13" i="21"/>
  <c r="F68" i="17"/>
  <c r="F70" i="17" s="1"/>
  <c r="N24" i="21"/>
  <c r="N30" i="21" s="1"/>
  <c r="Q24" i="21"/>
  <c r="Q39" i="21" s="1"/>
  <c r="Q41" i="21" s="1"/>
  <c r="G68" i="17"/>
  <c r="G70" i="17" s="1"/>
  <c r="H50" i="11"/>
  <c r="G36" i="21" l="1"/>
  <c r="X42" i="21"/>
  <c r="X44" i="21" s="1"/>
  <c r="U30" i="21"/>
  <c r="U32" i="21" s="1"/>
  <c r="U39" i="21"/>
  <c r="U41" i="21" s="1"/>
  <c r="G42" i="21"/>
  <c r="G44" i="21" s="1"/>
  <c r="G39" i="21"/>
  <c r="G41" i="21" s="1"/>
  <c r="J36" i="21"/>
  <c r="N39" i="21"/>
  <c r="N41" i="21" s="1"/>
  <c r="P30" i="21"/>
  <c r="P32" i="21" s="1"/>
  <c r="P42" i="21"/>
  <c r="P44" i="21" s="1"/>
  <c r="N32" i="21"/>
  <c r="N33" i="21"/>
  <c r="W32" i="21"/>
  <c r="W33" i="21"/>
  <c r="O35" i="21"/>
  <c r="O38" i="21"/>
  <c r="L38" i="21"/>
  <c r="L35" i="21"/>
  <c r="O32" i="21"/>
  <c r="D67" i="17"/>
  <c r="D68" i="17" s="1"/>
  <c r="D70" i="17" s="1"/>
  <c r="H57" i="17"/>
  <c r="H67" i="17" s="1"/>
  <c r="H68" i="17" s="1"/>
  <c r="H70" i="17" s="1"/>
  <c r="X30" i="21"/>
  <c r="H52" i="11"/>
  <c r="F30" i="21"/>
  <c r="J24" i="21"/>
  <c r="J39" i="21" s="1"/>
  <c r="J41" i="21" s="1"/>
  <c r="U33" i="21" l="1"/>
  <c r="P33" i="21"/>
  <c r="P35" i="21" s="1"/>
  <c r="W35" i="21"/>
  <c r="W38" i="21"/>
  <c r="N38" i="21"/>
  <c r="N35" i="21"/>
  <c r="P38" i="21"/>
  <c r="U38" i="21"/>
  <c r="U35" i="21"/>
  <c r="F32" i="21"/>
  <c r="F33" i="21"/>
  <c r="X32" i="21"/>
  <c r="X33" i="21"/>
  <c r="Q13" i="21"/>
  <c r="J94" i="11"/>
  <c r="Q30" i="21" l="1"/>
  <c r="Q33" i="21" s="1"/>
  <c r="Q42" i="21"/>
  <c r="Q44" i="21" s="1"/>
  <c r="X38" i="21"/>
  <c r="X35" i="21"/>
  <c r="F38" i="21"/>
  <c r="F35" i="21"/>
  <c r="E55" i="11"/>
  <c r="E56" i="11" s="1"/>
  <c r="Q32" i="21" l="1"/>
  <c r="Q38" i="21"/>
  <c r="Q35" i="21"/>
  <c r="D56" i="11"/>
  <c r="G56" i="11"/>
  <c r="G57" i="11" s="1"/>
  <c r="E57" i="11"/>
  <c r="H13" i="21" s="1"/>
  <c r="F56" i="11"/>
  <c r="F57" i="11" s="1"/>
  <c r="F67" i="11" s="1"/>
  <c r="I94" i="11"/>
  <c r="H94" i="11"/>
  <c r="G94" i="11"/>
  <c r="F94" i="11"/>
  <c r="E94" i="11"/>
  <c r="D94" i="11"/>
  <c r="N18" i="11"/>
  <c r="N11" i="11"/>
  <c r="N15" i="11"/>
  <c r="N9" i="11"/>
  <c r="N7" i="11"/>
  <c r="N14" i="11"/>
  <c r="N6" i="11"/>
  <c r="N8" i="11"/>
  <c r="N10" i="11"/>
  <c r="N17" i="11"/>
  <c r="N13" i="11"/>
  <c r="N16" i="11"/>
  <c r="H42" i="21" l="1"/>
  <c r="H44" i="21" s="1"/>
  <c r="D57" i="11"/>
  <c r="G67" i="11"/>
  <c r="H56" i="11"/>
  <c r="I13" i="21"/>
  <c r="F68" i="11"/>
  <c r="F70" i="11" s="1"/>
  <c r="G68" i="11"/>
  <c r="G70" i="11" s="1"/>
  <c r="E67" i="11"/>
  <c r="N12" i="11"/>
  <c r="H57" i="11" l="1"/>
  <c r="J13" i="21" s="1"/>
  <c r="J42" i="21" s="1"/>
  <c r="J44" i="21" s="1"/>
  <c r="D67" i="11"/>
  <c r="D68" i="11" s="1"/>
  <c r="D70" i="11" s="1"/>
  <c r="I30" i="21"/>
  <c r="I33" i="21" s="1"/>
  <c r="I42" i="21"/>
  <c r="I44" i="21" s="1"/>
  <c r="H30" i="21"/>
  <c r="E30" i="21"/>
  <c r="E68" i="11"/>
  <c r="E70" i="11" s="1"/>
  <c r="N5" i="11"/>
  <c r="H33" i="21" l="1"/>
  <c r="H35" i="21" s="1"/>
  <c r="H67" i="11"/>
  <c r="I32" i="21"/>
  <c r="I38" i="21"/>
  <c r="I35" i="21"/>
  <c r="E32" i="21"/>
  <c r="E33" i="21"/>
  <c r="H38" i="21"/>
  <c r="H32" i="21"/>
  <c r="J30" i="21"/>
  <c r="G30" i="21"/>
  <c r="H68" i="11"/>
  <c r="H70" i="11" s="1"/>
  <c r="M19" i="11"/>
  <c r="N19" i="11" s="1"/>
  <c r="G32" i="21" l="1"/>
  <c r="G33" i="21"/>
  <c r="J32" i="21"/>
  <c r="J33" i="21"/>
  <c r="E38" i="21"/>
  <c r="E35" i="21"/>
  <c r="G35" i="21" l="1"/>
  <c r="G38" i="21"/>
  <c r="J38" i="21"/>
  <c r="J3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Sharon Liu</author>
  </authors>
  <commentList>
    <comment ref="C3" authorId="0" shapeId="0" xr:uid="{00000000-0006-0000-0300-000001000000}">
      <text>
        <r>
          <rPr>
            <b/>
            <sz val="9"/>
            <color indexed="81"/>
            <rFont val="Tahoma"/>
            <family val="2"/>
          </rPr>
          <t>Sharon Liu:</t>
        </r>
        <r>
          <rPr>
            <sz val="9"/>
            <color indexed="81"/>
            <rFont val="Tahoma"/>
            <family val="2"/>
          </rPr>
          <t xml:space="preserve">
Can retrieve census data together with table 2</t>
        </r>
      </text>
    </comment>
    <comment ref="A15" authorId="0" shapeId="0" xr:uid="{00000000-0006-0000-0300-000002000000}">
      <text>
        <r>
          <rPr>
            <b/>
            <sz val="9"/>
            <color indexed="81"/>
            <rFont val="Tahoma"/>
            <family val="2"/>
          </rPr>
          <t>Sharon Liu:</t>
        </r>
        <r>
          <rPr>
            <sz val="9"/>
            <color indexed="81"/>
            <rFont val="Tahoma"/>
            <family val="2"/>
          </rPr>
          <t xml:space="preserve">
Or "East Timor"</t>
        </r>
      </text>
    </comment>
    <comment ref="A24" authorId="0" shapeId="0" xr:uid="{00000000-0006-0000-0300-000003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 ref="F34" authorId="0" shapeId="0" xr:uid="{00000000-0006-0000-0300-000004000000}">
      <text>
        <r>
          <rPr>
            <b/>
            <sz val="9"/>
            <color indexed="81"/>
            <rFont val="Tahoma"/>
            <family val="2"/>
          </rPr>
          <t>Sharon Liu:</t>
        </r>
        <r>
          <rPr>
            <sz val="9"/>
            <color indexed="81"/>
            <rFont val="Tahoma"/>
            <family val="2"/>
          </rPr>
          <t xml:space="preserve">
Do not include external territories</t>
        </r>
      </text>
    </comment>
    <comment ref="B39" authorId="0" shapeId="0" xr:uid="{00000000-0006-0000-0300-000005000000}">
      <text>
        <r>
          <rPr>
            <b/>
            <sz val="9"/>
            <color indexed="81"/>
            <rFont val="Tahoma"/>
            <family val="2"/>
          </rPr>
          <t>Sharon Liu:</t>
        </r>
        <r>
          <rPr>
            <sz val="9"/>
            <color indexed="81"/>
            <rFont val="Tahoma"/>
            <family val="2"/>
          </rPr>
          <t xml:space="preserve">
Or "East Timor"</t>
        </r>
      </text>
    </comment>
    <comment ref="C66" authorId="0" shapeId="0" xr:uid="{00000000-0006-0000-0300-000006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Sharon Liu</author>
  </authors>
  <commentList>
    <comment ref="C3" authorId="0" shapeId="0" xr:uid="{00000000-0006-0000-0400-000001000000}">
      <text>
        <r>
          <rPr>
            <b/>
            <sz val="9"/>
            <color indexed="81"/>
            <rFont val="Tahoma"/>
            <family val="2"/>
          </rPr>
          <t>Sharon Liu:</t>
        </r>
        <r>
          <rPr>
            <sz val="9"/>
            <color indexed="81"/>
            <rFont val="Tahoma"/>
            <family val="2"/>
          </rPr>
          <t xml:space="preserve">
Can retrieve census data together with table 2</t>
        </r>
      </text>
    </comment>
    <comment ref="A24" authorId="0" shapeId="0" xr:uid="{00000000-0006-0000-0400-000002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 ref="F34" authorId="0" shapeId="0" xr:uid="{00000000-0006-0000-0400-000003000000}">
      <text>
        <r>
          <rPr>
            <b/>
            <sz val="9"/>
            <color indexed="81"/>
            <rFont val="Tahoma"/>
            <family val="2"/>
          </rPr>
          <t>Sharon Liu:</t>
        </r>
        <r>
          <rPr>
            <sz val="9"/>
            <color indexed="81"/>
            <rFont val="Tahoma"/>
            <family val="2"/>
          </rPr>
          <t xml:space="preserve">
Do not include external territories</t>
        </r>
      </text>
    </comment>
    <comment ref="C66" authorId="0" shapeId="0" xr:uid="{00000000-0006-0000-0400-000004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Sharon Liu</author>
  </authors>
  <commentList>
    <comment ref="C3" authorId="0" shapeId="0" xr:uid="{00000000-0006-0000-0500-000001000000}">
      <text>
        <r>
          <rPr>
            <b/>
            <sz val="9"/>
            <color indexed="81"/>
            <rFont val="Tahoma"/>
            <family val="2"/>
          </rPr>
          <t>Sharon Liu:</t>
        </r>
        <r>
          <rPr>
            <sz val="9"/>
            <color indexed="81"/>
            <rFont val="Tahoma"/>
            <family val="2"/>
          </rPr>
          <t xml:space="preserve">
Can retrieve census data together with table 2</t>
        </r>
      </text>
    </comment>
    <comment ref="A24" authorId="0" shapeId="0" xr:uid="{00000000-0006-0000-0500-000002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 ref="F34" authorId="0" shapeId="0" xr:uid="{00000000-0006-0000-0500-000003000000}">
      <text>
        <r>
          <rPr>
            <b/>
            <sz val="9"/>
            <color indexed="81"/>
            <rFont val="Tahoma"/>
            <family val="2"/>
          </rPr>
          <t>Sharon Liu:</t>
        </r>
        <r>
          <rPr>
            <sz val="9"/>
            <color indexed="81"/>
            <rFont val="Tahoma"/>
            <family val="2"/>
          </rPr>
          <t xml:space="preserve">
Do not include external territories</t>
        </r>
      </text>
    </comment>
    <comment ref="C66" authorId="0" shapeId="0" xr:uid="{00000000-0006-0000-0500-000004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Sharon Liu</author>
    <author>tc={1CF40E4B-6AAD-44C8-A73B-A81795D760FB}</author>
    <author>tc={F4A1486D-5B3D-4788-8CDC-E0DF79B41251}</author>
  </authors>
  <commentList>
    <comment ref="C3" authorId="0" shapeId="0" xr:uid="{00000000-0006-0000-0600-000001000000}">
      <text>
        <r>
          <rPr>
            <b/>
            <sz val="9"/>
            <color indexed="81"/>
            <rFont val="Tahoma"/>
            <family val="2"/>
          </rPr>
          <t>Sharon Liu:</t>
        </r>
        <r>
          <rPr>
            <sz val="9"/>
            <color indexed="81"/>
            <rFont val="Tahoma"/>
            <family val="2"/>
          </rPr>
          <t xml:space="preserve">
Can retrieve census data together with table 2</t>
        </r>
      </text>
    </comment>
    <comment ref="D6"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Issue of table builder. Total is smaller.</t>
      </text>
    </comment>
    <comment ref="A24" authorId="0" shapeId="0" xr:uid="{00000000-0006-0000-0600-000003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 ref="F34" authorId="0" shapeId="0" xr:uid="{00000000-0006-0000-0600-000004000000}">
      <text>
        <r>
          <rPr>
            <b/>
            <sz val="9"/>
            <color indexed="81"/>
            <rFont val="Tahoma"/>
            <family val="2"/>
          </rPr>
          <t>Sharon Liu:</t>
        </r>
        <r>
          <rPr>
            <sz val="9"/>
            <color indexed="81"/>
            <rFont val="Tahoma"/>
            <family val="2"/>
          </rPr>
          <t xml:space="preserve">
Do not include external territories</t>
        </r>
      </text>
    </comment>
    <comment ref="C44" authorId="2"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There is no separate ancestry for American Samoan. So Samoan includes both Samoan and American Samoan.</t>
      </text>
    </comment>
    <comment ref="C66" authorId="0" shapeId="0" xr:uid="{00000000-0006-0000-0600-000006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Sharon Liu</author>
  </authors>
  <commentList>
    <comment ref="A23" authorId="0" shapeId="0" xr:uid="{00000000-0006-0000-0700-000001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 ref="C23" authorId="0" shapeId="0" xr:uid="{00000000-0006-0000-0700-000002000000}">
      <text>
        <r>
          <rPr>
            <b/>
            <sz val="9"/>
            <color indexed="81"/>
            <rFont val="Tahoma"/>
            <family val="2"/>
          </rPr>
          <t>Sharon Liu:</t>
        </r>
        <r>
          <rPr>
            <sz val="9"/>
            <color indexed="81"/>
            <rFont val="Tahoma"/>
            <family val="2"/>
          </rPr>
          <t xml:space="preserve">
For Oceanian, nfd born in Antarctica, it is 0 so those unclaimed Antarcticans have very little effect on our estimates. </t>
        </r>
      </text>
    </comment>
  </commentList>
</comments>
</file>

<file path=xl/sharedStrings.xml><?xml version="1.0" encoding="utf-8"?>
<sst xmlns="http://schemas.openxmlformats.org/spreadsheetml/2006/main" count="2696" uniqueCount="569">
  <si>
    <t>https://www.abs.gov.au/websitedbs/censushome.nsf/home/tablebuilder</t>
  </si>
  <si>
    <t>By Sharon</t>
  </si>
  <si>
    <t>Source</t>
  </si>
  <si>
    <t>ABS Census</t>
  </si>
  <si>
    <t>(2) Of indigenous ancestry</t>
  </si>
  <si>
    <t>Ratio of (2)/(1)</t>
  </si>
  <si>
    <t xml:space="preserve">Proportion of migrants born in Pacific countries and claiming indigenous ancestry </t>
  </si>
  <si>
    <t>Tonga</t>
  </si>
  <si>
    <t>Samoa</t>
  </si>
  <si>
    <t>Tuvalu</t>
  </si>
  <si>
    <t>Niue</t>
  </si>
  <si>
    <t>Fiji</t>
  </si>
  <si>
    <t>Cook Islands</t>
  </si>
  <si>
    <t>Kiribati</t>
  </si>
  <si>
    <t>Nauru</t>
  </si>
  <si>
    <t>Palau</t>
  </si>
  <si>
    <t>Vanuatu</t>
  </si>
  <si>
    <t>Total</t>
  </si>
  <si>
    <t>Solomon Islander</t>
  </si>
  <si>
    <t>Marshall Islands</t>
  </si>
  <si>
    <t>Oceanian, nfd</t>
  </si>
  <si>
    <t>Ni-Vanuatu</t>
  </si>
  <si>
    <t>Papua New Guinean</t>
  </si>
  <si>
    <t>I-Kiribati</t>
  </si>
  <si>
    <t>Nauruan</t>
  </si>
  <si>
    <t>Polynesian, nfd</t>
  </si>
  <si>
    <t>Cook Islander</t>
  </si>
  <si>
    <t>Fijian</t>
  </si>
  <si>
    <t>Niuean</t>
  </si>
  <si>
    <t>Samoan</t>
  </si>
  <si>
    <t>Tongan</t>
  </si>
  <si>
    <t>Tuvaluan</t>
  </si>
  <si>
    <t>Polynesian, nec (includes French Polynesian, Pitcairn Islander, Wallisian)</t>
  </si>
  <si>
    <t>Southern Asian, nfd</t>
  </si>
  <si>
    <t>Indian</t>
  </si>
  <si>
    <t>Southern Asian, nec (includes Gurkha, Kashmiri, Marathi)</t>
  </si>
  <si>
    <t>Timorese</t>
  </si>
  <si>
    <t>Papua New Guinea</t>
  </si>
  <si>
    <t>Solomon Islands</t>
  </si>
  <si>
    <t>Micronesia, Federated States of</t>
  </si>
  <si>
    <t>Marshallese</t>
  </si>
  <si>
    <t>All Fijian</t>
  </si>
  <si>
    <t>Palaun</t>
  </si>
  <si>
    <t>Micronesian</t>
  </si>
  <si>
    <t>Sheet "Guidelines to ABS Census" explains the process of retrieving data and processing it using 2006 as an example</t>
  </si>
  <si>
    <t>Wafer: BPLP Fiji</t>
  </si>
  <si>
    <t>For people who are born in Fiji, we consider he/she as having a Fijian ancestry if he/she selects Fijian, Indian, Southern Asian (nfd), or Southern Asian, nec (includes Gurkha, Kashmiri, Marathi) as one of the ancestries</t>
  </si>
  <si>
    <t>Numbers are adjusted by removing the ancestry pairs that would be double counted.</t>
  </si>
  <si>
    <t>Table 1. Analysing the proprtion of migrants born in Pacific countries who claims indigenous ancestry</t>
  </si>
  <si>
    <t>Table 2. Analysing the birthplace of migrants who claims indigenous ancestry</t>
  </si>
  <si>
    <t>Country</t>
  </si>
  <si>
    <t>Ancestry</t>
  </si>
  <si>
    <t>Born in country</t>
  </si>
  <si>
    <t>Born in AU</t>
  </si>
  <si>
    <t>Born in NZ</t>
  </si>
  <si>
    <t>Born elsewhere</t>
  </si>
  <si>
    <t>Fijian Indian</t>
  </si>
  <si>
    <t>Timor-Leste</t>
  </si>
  <si>
    <t xml:space="preserve">TOTAL  </t>
  </si>
  <si>
    <t>excl TL</t>
  </si>
  <si>
    <t>Notes</t>
  </si>
  <si>
    <t>Of indigeneous ancestry (Total)</t>
  </si>
  <si>
    <t>Column E: Born in country figures are ANCP figures for migrants born in the respective countries and of the respective ancestries (e.g. Samoan born in Samoa).</t>
  </si>
  <si>
    <t>Columns F, G and H: 'The total no. of AU-born and NZ-born migrants of the respective ancestries based on ANCP figures. Born elsewhere is equal to Total - Born in country - Born in AU - Born in NZ</t>
  </si>
  <si>
    <t>Column D: This is the ANCP total irrespective of birthplace.</t>
  </si>
  <si>
    <t>Column B: This is the ANCP total irrespective of birthplace.</t>
  </si>
  <si>
    <t>Wafer: BPLP NZ</t>
  </si>
  <si>
    <t>Wafer: BPLP AU</t>
  </si>
  <si>
    <t>Polynesian, nec</t>
  </si>
  <si>
    <t>Census counts by place of usual residence: exclude overseas visitors, exclude Australian residents temporarily overseas.</t>
  </si>
  <si>
    <t>Dataset</t>
  </si>
  <si>
    <t>dataset "2006 Census of Population and Housing" -&gt; "TableBuilder Pro" -&gt; "Counting Persons, Place of Usual Residence"</t>
  </si>
  <si>
    <t>Some of the ancestries are not captured explicitly in the ABS database (Marshall Islanders, FSM, Palau). To count the number of migrants of these ancestries, we use the number of migrants born in these countries with "Micronesian, nfd" or "Micronesian, nec".</t>
  </si>
  <si>
    <t>Total, irrespective of birthplace</t>
  </si>
  <si>
    <r>
      <t>&lt;&lt;</t>
    </r>
    <r>
      <rPr>
        <b/>
        <sz val="11"/>
        <color rgb="FF333333"/>
        <rFont val="Arial"/>
        <family val="2"/>
      </rPr>
      <t> ANC2P Ancestry 2nd Response</t>
    </r>
  </si>
  <si>
    <r>
      <t>&lt;&lt;</t>
    </r>
    <r>
      <rPr>
        <b/>
        <sz val="11"/>
        <color rgb="FF333333"/>
        <rFont val="Arial"/>
        <family val="2"/>
      </rPr>
      <t> ANC1P Ancestry 1st Response </t>
    </r>
  </si>
  <si>
    <t>Choose "Australia" under "Australia(includes external territories)"</t>
  </si>
  <si>
    <t>Micronesian, nfd</t>
  </si>
  <si>
    <t>Micronesian, nec (includes Marianas Islander, Marshallese, Palauan)</t>
  </si>
  <si>
    <t>Melanesian and Papuan, nfd</t>
  </si>
  <si>
    <t>Melanesia (all level)</t>
  </si>
  <si>
    <t>Oceania and Antarctica (all level)</t>
  </si>
  <si>
    <t>Polynesia (excludes Hawaii) (all level)</t>
  </si>
  <si>
    <t>Column E: For "Oceania and Antarctica, nfd", country of birth is limited to a higher regional level that includes Australia and New Zealand, thus Australian and New Zealand numbers are substracted</t>
  </si>
  <si>
    <t>Column E: for "nfd", "nec" ancestries, country of birth is limited to regional level. For example, for "Melanesian nec", select "Melanesia (all level)" which include Melanesia Nfd, New Caledonia, PNG, Solomon Islands, Vanuatu.</t>
  </si>
  <si>
    <t>Micronesian, nec</t>
  </si>
  <si>
    <t>Melanesian and Papuan, nec</t>
  </si>
  <si>
    <r>
      <t>&lt;&lt;</t>
    </r>
    <r>
      <rPr>
        <b/>
        <sz val="8"/>
        <color rgb="FF333333"/>
        <rFont val="Arial"/>
        <family val="2"/>
      </rPr>
      <t> ANC2P - 4 Digit Level</t>
    </r>
  </si>
  <si>
    <r>
      <t>&lt;&lt;</t>
    </r>
    <r>
      <rPr>
        <b/>
        <sz val="8"/>
        <color rgb="FF333333"/>
        <rFont val="Arial"/>
        <family val="2"/>
      </rPr>
      <t> ANC1P - 4 Digit Level </t>
    </r>
  </si>
  <si>
    <t>s</t>
  </si>
  <si>
    <t>Augmented ancestry</t>
  </si>
  <si>
    <t>Place of Birth</t>
  </si>
  <si>
    <t>Born in Australia</t>
  </si>
  <si>
    <t>Born in Pacific</t>
  </si>
  <si>
    <t>MELANESIA</t>
  </si>
  <si>
    <t>MICRONESIA</t>
  </si>
  <si>
    <t>POLYNESIA</t>
  </si>
  <si>
    <t>Minus MI, FSM, Palau</t>
  </si>
  <si>
    <t>Micronesia (Total exclude MI, FSM, Palau)</t>
  </si>
  <si>
    <t>Micronesia (all level)</t>
  </si>
  <si>
    <t>Note:</t>
  </si>
  <si>
    <t>"Born elsewhere" includes other Pacific countries</t>
  </si>
  <si>
    <t>Adjustment for Fijian Indian (overlapping with Fijian)</t>
  </si>
  <si>
    <t>Adjustment for Indian and Southern Asian (overlapping with Fijian, Fijian Indian)</t>
  </si>
  <si>
    <t>Sheet "Examples" illustrate the results under different methods at individual level</t>
  </si>
  <si>
    <t>For Table 1 and 2,</t>
  </si>
  <si>
    <t xml:space="preserve"> Blue cells are sourced from census</t>
  </si>
  <si>
    <t>Read first:</t>
  </si>
  <si>
    <t>for understanding our approach and some census fields</t>
  </si>
  <si>
    <t>For Ancestry method, it includes Fiji Indian</t>
  </si>
  <si>
    <t>Micronesia, nfd</t>
  </si>
  <si>
    <t>Polynesia (excludes Hawaii), nfd</t>
  </si>
  <si>
    <t>Polynesia (excludes Hawaii), nec</t>
  </si>
  <si>
    <t>Oceania and Antarctica, nfd</t>
  </si>
  <si>
    <t>Melanesia, nfd</t>
  </si>
  <si>
    <t>Subtotal</t>
  </si>
  <si>
    <t>Note that 2006 census data do not have Fiji Indian.</t>
  </si>
  <si>
    <t>Oceania, nfd</t>
  </si>
  <si>
    <t>Important: Each person can report up to two different ancestries and ANCP record both responses. So need to adjust for double-counting when reporting summed amount for more than one country. Here we make an aggregate adjustment for the total number of people with Pacific ancestries (if you need number of people with a regional ancestry, e.g. Polynesian ancestry, need do adjustment at the regional level)</t>
  </si>
  <si>
    <t>Table 3. Double-counting adjustment to be made for Fiji ancestry</t>
  </si>
  <si>
    <t>Table 4. Double-counting adjustment to be made for Pacific ancestry</t>
  </si>
  <si>
    <t>In this blog, we compare three approaches: country of birth approach, ancestry approach, and augmented ancestry approcha</t>
  </si>
  <si>
    <t>Spreadsheet explanations:</t>
  </si>
  <si>
    <t>Methdology</t>
  </si>
  <si>
    <t>Table 3 and 4 are copied from census</t>
  </si>
  <si>
    <t>Count number of people born in the country using variable (BPLP).</t>
  </si>
  <si>
    <t>1. Country of birth</t>
  </si>
  <si>
    <t>2. Ancestry</t>
  </si>
  <si>
    <t>3.Augmented ancestry</t>
  </si>
  <si>
    <t>Fijian Indian after adjustment</t>
  </si>
  <si>
    <t>Indian/Southern Asian after adjustment</t>
  </si>
  <si>
    <t>Fiji-Indian ancestry</t>
  </si>
  <si>
    <t>(3) Fiji-Indian ancestry after adjustment</t>
  </si>
  <si>
    <t>Indian ancestry</t>
  </si>
  <si>
    <t xml:space="preserve"> Southern Asian, nfd ancestry</t>
  </si>
  <si>
    <t>(4) Indian/Southern Asian ancestry after adjustment</t>
  </si>
  <si>
    <t>(2)+(3)+(4)</t>
  </si>
  <si>
    <t>Adjustment for double-counting</t>
  </si>
  <si>
    <t>We ignore the adjustment for Indian and Southern Indian. For example, if a person born in Fiji, and have PNG and Indian as ancestries,he would be counted once as "born in Pacific" and again as "born elsewhere"</t>
  </si>
  <si>
    <t>Total excl TL after adjustment</t>
  </si>
  <si>
    <t>This is to adjust the double-counting for the total number of people with Pacific ancestries (excluding TL). For example, if a person born in PNG, and have PNG and Fiji ancestry, he would be counted once as "born in Pacific" and again as "born elsewhere" under the ancestry or augmented ancestry methods. So we need adjust for that.</t>
  </si>
  <si>
    <t>ANC2P Ancestry 2nd Response</t>
  </si>
  <si>
    <t>Melanesian and Papuan, nec (includes Bisorio,Bougainvillian, Huli)</t>
  </si>
  <si>
    <t>ANC1P Ancestry 1st Response</t>
  </si>
  <si>
    <t>Adjustment</t>
  </si>
  <si>
    <t>ANC2P - 4 Digit Level</t>
  </si>
  <si>
    <t>ANC1P - 4 Digit Level</t>
  </si>
  <si>
    <t>We use the ratio of second-to-first generation indigenous Fijians to calculate the number of second-generation Indian/South Asian Fijians (after adjustment)</t>
  </si>
  <si>
    <t>We use the ratio of second-to-first generation indigenous Fijians to calculate the number of second-generation Indian/South Asian Fijians (after adjustment). As 2011 census does not record Fiji Indian, the ratio is based on Fijian.</t>
  </si>
  <si>
    <t>Note that when calculating the number of Fijians, we need to adjust the double-counting of people with both ancestries as: Fijian, Indian Fijian, Southern Asian, and Indian. The adjustments are made in two steps, first for Fiji Indian overlapping with Fijian, and then for Southern Asian/Indian with Fijian/Fijian Indian.</t>
  </si>
  <si>
    <t>Note each person can claim up to two different ancestries and variable ANCP records both answers. So we need to adjust for double-counting if we are calculating the total number of people from more than one country.</t>
  </si>
  <si>
    <t>Similar to the ancestry method, we need to adjust for double-counting for the total number of people.</t>
  </si>
  <si>
    <t>(1) Born in country of heritage (total)</t>
  </si>
  <si>
    <t>Born in country of heritage</t>
  </si>
  <si>
    <t>Note we consider only Fijian as having a "Fijian" ancestry.</t>
  </si>
  <si>
    <t>See Data note for detailed explanations.</t>
  </si>
  <si>
    <t>The difference between augmented ancestry method and ancestry method is the inclusion of Indo-Fijians: all Fijian Indians, and Indians and Southern Asians who are actually Indo-Fijians</t>
  </si>
  <si>
    <t>Yellow cells highlight important calculations</t>
  </si>
  <si>
    <t xml:space="preserve">Assuming total=born incountry. </t>
  </si>
  <si>
    <t>Count number of people claiming ancestries for Pacific countries (ANCP).</t>
  </si>
  <si>
    <t>Dropbox (Devpolicy)\Research\Sharon blogs\Completed\census blog</t>
  </si>
  <si>
    <t>In sheets "2006", "2011", "2016", "2022"</t>
  </si>
  <si>
    <t>4-digit level ANC2P Ancestry 2nd Response</t>
  </si>
  <si>
    <t>4-digit level ANC1P Ancestry 1st Response</t>
  </si>
  <si>
    <t>For people who are born in Fiji, we consider he/she as having a Fijian ancestry if he/she selects Fijian, Indian, Southern Asian (nfd) as one of the ancestries</t>
  </si>
  <si>
    <t>Total Adjustment (exclude TL)</t>
  </si>
  <si>
    <t>Total Adjustment (include TL)</t>
  </si>
  <si>
    <t>Adjustment for Melanesia</t>
  </si>
  <si>
    <t>Adjustment for Micronesia</t>
  </si>
  <si>
    <t>Adjustment for Polynesia</t>
  </si>
  <si>
    <t>Total (excl TL) - before adjustment</t>
  </si>
  <si>
    <t>Total (incl TL) - before adjustment</t>
  </si>
  <si>
    <t>Melanesian - before adjustment</t>
  </si>
  <si>
    <t>Melanesian after adjustment</t>
  </si>
  <si>
    <t>Micronesian - before adjustment</t>
  </si>
  <si>
    <t>Micronesian after adjustment</t>
  </si>
  <si>
    <t>Polynesian after adjustment</t>
  </si>
  <si>
    <t>Polynesian - before adjustment</t>
  </si>
  <si>
    <t>Total incl TL after adjustment</t>
  </si>
  <si>
    <t>English</t>
  </si>
  <si>
    <t>Australian</t>
  </si>
  <si>
    <t>Irish</t>
  </si>
  <si>
    <t>Scottish</t>
  </si>
  <si>
    <t>Not stated</t>
  </si>
  <si>
    <t>Italian</t>
  </si>
  <si>
    <t>German</t>
  </si>
  <si>
    <t>Greek</t>
  </si>
  <si>
    <t>Filipino</t>
  </si>
  <si>
    <t>Dutch</t>
  </si>
  <si>
    <t>Vietnamese</t>
  </si>
  <si>
    <t>Lebanese</t>
  </si>
  <si>
    <t>Polish</t>
  </si>
  <si>
    <t>New Zealander</t>
  </si>
  <si>
    <t>Maltese</t>
  </si>
  <si>
    <t>Croatian</t>
  </si>
  <si>
    <t>Welsh</t>
  </si>
  <si>
    <t>French</t>
  </si>
  <si>
    <t>Nepalese</t>
  </si>
  <si>
    <t>Korean</t>
  </si>
  <si>
    <t>Spanish</t>
  </si>
  <si>
    <t>Punjabi</t>
  </si>
  <si>
    <t>Macedonian</t>
  </si>
  <si>
    <t>Russian</t>
  </si>
  <si>
    <t>Pakistani</t>
  </si>
  <si>
    <t>Serbian</t>
  </si>
  <si>
    <t>Thai</t>
  </si>
  <si>
    <t>Turkish</t>
  </si>
  <si>
    <t>Indonesian</t>
  </si>
  <si>
    <t>Hungarian</t>
  </si>
  <si>
    <t>Japanese</t>
  </si>
  <si>
    <t>Portuguese</t>
  </si>
  <si>
    <t>American</t>
  </si>
  <si>
    <t>Danish</t>
  </si>
  <si>
    <t>Malay</t>
  </si>
  <si>
    <t>Sikh</t>
  </si>
  <si>
    <t>Egyptian</t>
  </si>
  <si>
    <t>Sinhalese</t>
  </si>
  <si>
    <t>Iraqi</t>
  </si>
  <si>
    <t>Ukrainian</t>
  </si>
  <si>
    <t>Bangladeshi</t>
  </si>
  <si>
    <t>Austrian</t>
  </si>
  <si>
    <t>Swedish</t>
  </si>
  <si>
    <t>Assyrian</t>
  </si>
  <si>
    <t>Canadian</t>
  </si>
  <si>
    <t>Chilean</t>
  </si>
  <si>
    <t>Brazilian</t>
  </si>
  <si>
    <t>Burmese</t>
  </si>
  <si>
    <t>Mauritian</t>
  </si>
  <si>
    <t>Swiss</t>
  </si>
  <si>
    <t>Colombian</t>
  </si>
  <si>
    <t>Norwegian</t>
  </si>
  <si>
    <t>Syrian</t>
  </si>
  <si>
    <t>Bosnian</t>
  </si>
  <si>
    <t>Romanian</t>
  </si>
  <si>
    <t>Czech</t>
  </si>
  <si>
    <t>Finnish</t>
  </si>
  <si>
    <t>Taiwanese</t>
  </si>
  <si>
    <t>Latvian</t>
  </si>
  <si>
    <t>Armenian</t>
  </si>
  <si>
    <t>Albanian</t>
  </si>
  <si>
    <t>Lithuanian</t>
  </si>
  <si>
    <t>Somali</t>
  </si>
  <si>
    <t>Lao</t>
  </si>
  <si>
    <t>Bengali</t>
  </si>
  <si>
    <t>Ethiopian</t>
  </si>
  <si>
    <t>Sudanese</t>
  </si>
  <si>
    <t>Argentinian</t>
  </si>
  <si>
    <t>Palestinian</t>
  </si>
  <si>
    <t>Peruvian</t>
  </si>
  <si>
    <t>Belgian</t>
  </si>
  <si>
    <t>Karen</t>
  </si>
  <si>
    <t>Slovak</t>
  </si>
  <si>
    <t>Bhutanese</t>
  </si>
  <si>
    <t>Estonian</t>
  </si>
  <si>
    <t>Mexican</t>
  </si>
  <si>
    <t>Nigerian</t>
  </si>
  <si>
    <t>Congolese</t>
  </si>
  <si>
    <t>Uruguayan</t>
  </si>
  <si>
    <t>Eritrean</t>
  </si>
  <si>
    <t>Kenyan</t>
  </si>
  <si>
    <t>Chin</t>
  </si>
  <si>
    <t>Bulgarian</t>
  </si>
  <si>
    <t>Mongolian</t>
  </si>
  <si>
    <t>Ghanaian</t>
  </si>
  <si>
    <t>Sri Lankan Tamil</t>
  </si>
  <si>
    <t>Afrikaner</t>
  </si>
  <si>
    <t>Jordanian</t>
  </si>
  <si>
    <t>Venezuelan</t>
  </si>
  <si>
    <t>Burundian</t>
  </si>
  <si>
    <t>Jamaican</t>
  </si>
  <si>
    <t>Moroccan</t>
  </si>
  <si>
    <t>Seychellois</t>
  </si>
  <si>
    <t>African American</t>
  </si>
  <si>
    <t>Tibetan</t>
  </si>
  <si>
    <t>Zambian</t>
  </si>
  <si>
    <t>Ecuadorian</t>
  </si>
  <si>
    <t>Tokelauan</t>
  </si>
  <si>
    <t>Manx</t>
  </si>
  <si>
    <t>Algerian</t>
  </si>
  <si>
    <t>Indian Tamil</t>
  </si>
  <si>
    <t>Tahitian</t>
  </si>
  <si>
    <t>Icelandic</t>
  </si>
  <si>
    <t>Channel Islander</t>
  </si>
  <si>
    <t>Bolivian</t>
  </si>
  <si>
    <t>Flemish</t>
  </si>
  <si>
    <t>Puerto Rican</t>
  </si>
  <si>
    <t>Maldivian</t>
  </si>
  <si>
    <t>Hawaiian</t>
  </si>
  <si>
    <t>New Caledonian</t>
  </si>
  <si>
    <t>Pacific and TL</t>
  </si>
  <si>
    <t>Table 1</t>
  </si>
  <si>
    <t/>
  </si>
  <si>
    <t>Number of ethnic groups</t>
  </si>
  <si>
    <t>By ethnic group (total responses) (level 1, level 2, level 3, level 4)</t>
  </si>
  <si>
    <t>For the census usually resident population count</t>
  </si>
  <si>
    <t>2006, 2013 and 2018 Censuses</t>
  </si>
  <si>
    <r>
      <rPr>
        <sz val="8"/>
        <rFont val="Arial"/>
        <family val="2"/>
      </rPr>
      <t xml:space="preserve">Footnotes for this table are on the </t>
    </r>
    <r>
      <rPr>
        <u/>
        <sz val="8"/>
        <color theme="10"/>
        <rFont val="Arial"/>
        <family val="2"/>
      </rPr>
      <t>'Footnotes'</t>
    </r>
    <r>
      <rPr>
        <sz val="8"/>
        <rFont val="Arial"/>
        <family val="2"/>
      </rPr>
      <t xml:space="preserve"> tab in this workbook</t>
    </r>
  </si>
  <si>
    <t>Ethnic group level</t>
  </si>
  <si>
    <t>Ethnic group code</t>
  </si>
  <si>
    <r>
      <t>Ethnic group description</t>
    </r>
    <r>
      <rPr>
        <vertAlign val="superscript"/>
        <sz val="8"/>
        <color rgb="FF000000"/>
        <rFont val="Arial"/>
        <family val="2"/>
      </rPr>
      <t>(1)</t>
    </r>
  </si>
  <si>
    <t>Number of ethnic groups code</t>
  </si>
  <si>
    <r>
      <t>Number of ethnic groups description</t>
    </r>
    <r>
      <rPr>
        <vertAlign val="superscript"/>
        <sz val="8"/>
        <color rgb="FF000000"/>
        <rFont val="Arial"/>
        <family val="2"/>
      </rPr>
      <t>(1)</t>
    </r>
  </si>
  <si>
    <r>
      <t>Census usually resident population count</t>
    </r>
    <r>
      <rPr>
        <vertAlign val="superscript"/>
        <sz val="8"/>
        <color rgb="FF000000"/>
        <rFont val="Arial"/>
        <family val="2"/>
      </rPr>
      <t>(2)</t>
    </r>
    <r>
      <rPr>
        <sz val="8"/>
        <color rgb="FF000000"/>
        <rFont val="Arial"/>
        <family val="2"/>
      </rPr>
      <t xml:space="preserve"> 2006</t>
    </r>
    <r>
      <rPr>
        <vertAlign val="superscript"/>
        <sz val="8"/>
        <color rgb="FF000000"/>
        <rFont val="Arial"/>
        <family val="2"/>
      </rPr>
      <t>(7)</t>
    </r>
  </si>
  <si>
    <r>
      <t>Census usually resident population count</t>
    </r>
    <r>
      <rPr>
        <vertAlign val="superscript"/>
        <sz val="8"/>
        <color rgb="FF000000"/>
        <rFont val="Arial"/>
        <family val="2"/>
      </rPr>
      <t>(2)</t>
    </r>
    <r>
      <rPr>
        <sz val="8"/>
        <color rgb="FF000000"/>
        <rFont val="Arial"/>
        <family val="2"/>
      </rPr>
      <t xml:space="preserve"> 2013</t>
    </r>
    <r>
      <rPr>
        <vertAlign val="superscript"/>
        <sz val="8"/>
        <color rgb="FF000000"/>
        <rFont val="Arial"/>
        <family val="2"/>
      </rPr>
      <t>(7)</t>
    </r>
  </si>
  <si>
    <r>
      <t>Census usually resident population count</t>
    </r>
    <r>
      <rPr>
        <vertAlign val="superscript"/>
        <sz val="8"/>
        <color rgb="FF000000"/>
        <rFont val="Arial"/>
        <family val="2"/>
      </rPr>
      <t>(2)</t>
    </r>
    <r>
      <rPr>
        <sz val="8"/>
        <color rgb="FF000000"/>
        <rFont val="Arial"/>
        <family val="2"/>
      </rPr>
      <t xml:space="preserve"> 2018</t>
    </r>
    <r>
      <rPr>
        <vertAlign val="superscript"/>
        <sz val="8"/>
        <color rgb="FF000000"/>
        <rFont val="Arial"/>
        <family val="2"/>
      </rPr>
      <t>(7)</t>
    </r>
  </si>
  <si>
    <r>
      <t>Percentage 2006</t>
    </r>
    <r>
      <rPr>
        <vertAlign val="superscript"/>
        <sz val="8"/>
        <color rgb="FF000000"/>
        <rFont val="Arial"/>
        <family val="2"/>
      </rPr>
      <t>(7)</t>
    </r>
  </si>
  <si>
    <r>
      <t>Percentage 2013</t>
    </r>
    <r>
      <rPr>
        <vertAlign val="superscript"/>
        <sz val="8"/>
        <color rgb="FF000000"/>
        <rFont val="Arial"/>
        <family val="2"/>
      </rPr>
      <t>(7)</t>
    </r>
  </si>
  <si>
    <r>
      <t>Percentage 2018</t>
    </r>
    <r>
      <rPr>
        <vertAlign val="superscript"/>
        <sz val="8"/>
        <color rgb="FF000000"/>
        <rFont val="Arial"/>
        <family val="2"/>
      </rPr>
      <t>(7)</t>
    </r>
  </si>
  <si>
    <t>4</t>
  </si>
  <si>
    <t>10000</t>
  </si>
  <si>
    <t>European, not further defined</t>
  </si>
  <si>
    <t>total</t>
  </si>
  <si>
    <t>..</t>
  </si>
  <si>
    <t>11111</t>
  </si>
  <si>
    <t>New Zealand European</t>
  </si>
  <si>
    <t>12100</t>
  </si>
  <si>
    <t>British, not further defined</t>
  </si>
  <si>
    <t>12111</t>
  </si>
  <si>
    <t>Celtic, not further defined</t>
  </si>
  <si>
    <t>12112</t>
  </si>
  <si>
    <t>12113</t>
  </si>
  <si>
    <t>Cornish</t>
  </si>
  <si>
    <t>12114</t>
  </si>
  <si>
    <t>12116</t>
  </si>
  <si>
    <t>12117</t>
  </si>
  <si>
    <t>12119</t>
  </si>
  <si>
    <t>12121</t>
  </si>
  <si>
    <t>12199</t>
  </si>
  <si>
    <t>British, not elsewhere classified</t>
  </si>
  <si>
    <t>12211</t>
  </si>
  <si>
    <t>12311</t>
  </si>
  <si>
    <t>12411</t>
  </si>
  <si>
    <t>12500</t>
  </si>
  <si>
    <t>South Slav, not further defined</t>
  </si>
  <si>
    <t>12511</t>
  </si>
  <si>
    <t>12512</t>
  </si>
  <si>
    <t>Dalmatian</t>
  </si>
  <si>
    <t>12513</t>
  </si>
  <si>
    <t>12514</t>
  </si>
  <si>
    <t>12515</t>
  </si>
  <si>
    <t>Slovenian</t>
  </si>
  <si>
    <t>12516</t>
  </si>
  <si>
    <t>12599</t>
  </si>
  <si>
    <t>South Slav, not elsewhere classified</t>
  </si>
  <si>
    <t>12611</t>
  </si>
  <si>
    <t>12711</t>
  </si>
  <si>
    <t>12811</t>
  </si>
  <si>
    <t>12911</t>
  </si>
  <si>
    <t>12912</t>
  </si>
  <si>
    <t>12913</t>
  </si>
  <si>
    <t>12914</t>
  </si>
  <si>
    <t>12915</t>
  </si>
  <si>
    <t>12916</t>
  </si>
  <si>
    <t>Belorussian</t>
  </si>
  <si>
    <t>12918</t>
  </si>
  <si>
    <t>Cypriot, not further defined</t>
  </si>
  <si>
    <t>12919</t>
  </si>
  <si>
    <t>12920</t>
  </si>
  <si>
    <t>12921</t>
  </si>
  <si>
    <t>12922</t>
  </si>
  <si>
    <t>12923</t>
  </si>
  <si>
    <t>12924</t>
  </si>
  <si>
    <t>12926</t>
  </si>
  <si>
    <t>12927</t>
  </si>
  <si>
    <t>12928</t>
  </si>
  <si>
    <t>12929</t>
  </si>
  <si>
    <t>12930</t>
  </si>
  <si>
    <t>12931</t>
  </si>
  <si>
    <t>12932</t>
  </si>
  <si>
    <t>12933</t>
  </si>
  <si>
    <t>12934</t>
  </si>
  <si>
    <t>Gypsy</t>
  </si>
  <si>
    <t>12935</t>
  </si>
  <si>
    <t>12937</t>
  </si>
  <si>
    <t>Slavic</t>
  </si>
  <si>
    <t>12938</t>
  </si>
  <si>
    <t>12939</t>
  </si>
  <si>
    <t>12940</t>
  </si>
  <si>
    <t>12941</t>
  </si>
  <si>
    <t>12942</t>
  </si>
  <si>
    <t>12943</t>
  </si>
  <si>
    <t>12945</t>
  </si>
  <si>
    <t>12947</t>
  </si>
  <si>
    <t>12948</t>
  </si>
  <si>
    <t>South African European</t>
  </si>
  <si>
    <t>12949</t>
  </si>
  <si>
    <t>12950</t>
  </si>
  <si>
    <t>Zimbabwean European</t>
  </si>
  <si>
    <t>12999</t>
  </si>
  <si>
    <t>European, not elsewhere classified</t>
  </si>
  <si>
    <t>21111</t>
  </si>
  <si>
    <t>Māori</t>
  </si>
  <si>
    <t>30000</t>
  </si>
  <si>
    <t>Pacific Peoples, not further defined</t>
  </si>
  <si>
    <t>31111</t>
  </si>
  <si>
    <t>32100</t>
  </si>
  <si>
    <t>Cook Islands Maori</t>
  </si>
  <si>
    <t>33111</t>
  </si>
  <si>
    <t>34111</t>
  </si>
  <si>
    <t>35111</t>
  </si>
  <si>
    <t>36111</t>
  </si>
  <si>
    <t>37112</t>
  </si>
  <si>
    <t>Indigenous Australian</t>
  </si>
  <si>
    <t>37122</t>
  </si>
  <si>
    <t>37124</t>
  </si>
  <si>
    <t>37130</t>
  </si>
  <si>
    <t>37135</t>
  </si>
  <si>
    <t>37137</t>
  </si>
  <si>
    <t>Pitcairn Islander</t>
  </si>
  <si>
    <t>37138</t>
  </si>
  <si>
    <t>Rotuman</t>
  </si>
  <si>
    <t>37140</t>
  </si>
  <si>
    <t>37141</t>
  </si>
  <si>
    <t>37144</t>
  </si>
  <si>
    <t>37145</t>
  </si>
  <si>
    <t>Ni Vanuatu</t>
  </si>
  <si>
    <t>37199</t>
  </si>
  <si>
    <t>Pacific Peoples, not elsewhere classified</t>
  </si>
  <si>
    <t>40000</t>
  </si>
  <si>
    <t>Asian, not further defined</t>
  </si>
  <si>
    <t>41000</t>
  </si>
  <si>
    <t>Southeast Asian, not further defined</t>
  </si>
  <si>
    <t>41111</t>
  </si>
  <si>
    <t>41211</t>
  </si>
  <si>
    <t>Cambodian</t>
  </si>
  <si>
    <t>41311</t>
  </si>
  <si>
    <t>41411</t>
  </si>
  <si>
    <t>41412</t>
  </si>
  <si>
    <t>41413</t>
  </si>
  <si>
    <t>41414</t>
  </si>
  <si>
    <t>41415</t>
  </si>
  <si>
    <t>41416</t>
  </si>
  <si>
    <t>41417</t>
  </si>
  <si>
    <t>41499</t>
  </si>
  <si>
    <t>Southeast Asian, not elsewhere classified</t>
  </si>
  <si>
    <t>42100</t>
  </si>
  <si>
    <t>Chinese, not further defined</t>
  </si>
  <si>
    <t>42111</t>
  </si>
  <si>
    <t>Hong Kong Chinese</t>
  </si>
  <si>
    <t>42112</t>
  </si>
  <si>
    <t>Cambodian Chinese</t>
  </si>
  <si>
    <t>42113</t>
  </si>
  <si>
    <t>Malaysian Chinese</t>
  </si>
  <si>
    <t>42114</t>
  </si>
  <si>
    <t>Singaporean Chinese</t>
  </si>
  <si>
    <t>42115</t>
  </si>
  <si>
    <t>Vietnamese Chinese</t>
  </si>
  <si>
    <t>42116</t>
  </si>
  <si>
    <t>42199</t>
  </si>
  <si>
    <t>Chinese, not elsewhere classified</t>
  </si>
  <si>
    <t>43100</t>
  </si>
  <si>
    <t>Indian, not further defined</t>
  </si>
  <si>
    <t>43111</t>
  </si>
  <si>
    <t>43112</t>
  </si>
  <si>
    <t>43114</t>
  </si>
  <si>
    <t>43115</t>
  </si>
  <si>
    <t>43116</t>
  </si>
  <si>
    <t>43117</t>
  </si>
  <si>
    <t>Anglo Indian</t>
  </si>
  <si>
    <t>43118</t>
  </si>
  <si>
    <t>Malaysian Indian</t>
  </si>
  <si>
    <t>43119</t>
  </si>
  <si>
    <t>South African Indian</t>
  </si>
  <si>
    <t>43199</t>
  </si>
  <si>
    <t>Indian, not elsewhere classified</t>
  </si>
  <si>
    <t>44100</t>
  </si>
  <si>
    <t>Sri Lankan, not further defined</t>
  </si>
  <si>
    <t>44111</t>
  </si>
  <si>
    <t>44112</t>
  </si>
  <si>
    <t>44199</t>
  </si>
  <si>
    <t>Sri Lankan, not elsewhere classified</t>
  </si>
  <si>
    <t>44211</t>
  </si>
  <si>
    <t>44311</t>
  </si>
  <si>
    <t>44411</t>
  </si>
  <si>
    <t>Afghani</t>
  </si>
  <si>
    <t>44412</t>
  </si>
  <si>
    <t>44413</t>
  </si>
  <si>
    <t>44414</t>
  </si>
  <si>
    <t>44415</t>
  </si>
  <si>
    <t>44416</t>
  </si>
  <si>
    <t>Eurasian</t>
  </si>
  <si>
    <t>44417</t>
  </si>
  <si>
    <t>44418</t>
  </si>
  <si>
    <t>44419</t>
  </si>
  <si>
    <t>44499</t>
  </si>
  <si>
    <t>Asian, not elsewhere classified</t>
  </si>
  <si>
    <t>51100</t>
  </si>
  <si>
    <t>Middle Eastern, not further defined</t>
  </si>
  <si>
    <t>51111</t>
  </si>
  <si>
    <t>51112</t>
  </si>
  <si>
    <t>Arab</t>
  </si>
  <si>
    <t>51113</t>
  </si>
  <si>
    <t>51114</t>
  </si>
  <si>
    <t>51115</t>
  </si>
  <si>
    <t>Iranian/Persian</t>
  </si>
  <si>
    <t>51116</t>
  </si>
  <si>
    <t>51117</t>
  </si>
  <si>
    <t>Israeli/Jewish</t>
  </si>
  <si>
    <t>51118</t>
  </si>
  <si>
    <t>51119</t>
  </si>
  <si>
    <t>Kurd</t>
  </si>
  <si>
    <t>51120</t>
  </si>
  <si>
    <t>51122</t>
  </si>
  <si>
    <t>51124</t>
  </si>
  <si>
    <t>51125</t>
  </si>
  <si>
    <t>51127</t>
  </si>
  <si>
    <t>51199</t>
  </si>
  <si>
    <t>Middle Eastern, not elsewhere classified</t>
  </si>
  <si>
    <t>52100</t>
  </si>
  <si>
    <t>Latin American, not further defined</t>
  </si>
  <si>
    <t>52111</t>
  </si>
  <si>
    <t>52112</t>
  </si>
  <si>
    <t>52113</t>
  </si>
  <si>
    <t>52114</t>
  </si>
  <si>
    <t>52115</t>
  </si>
  <si>
    <t>52118</t>
  </si>
  <si>
    <t>52123</t>
  </si>
  <si>
    <t>52127</t>
  </si>
  <si>
    <t>52128</t>
  </si>
  <si>
    <t>52129</t>
  </si>
  <si>
    <t>52130</t>
  </si>
  <si>
    <t>52199</t>
  </si>
  <si>
    <t>Latin American, not elsewhere classified</t>
  </si>
  <si>
    <t>53100</t>
  </si>
  <si>
    <t>African, not further defined</t>
  </si>
  <si>
    <t>53113</t>
  </si>
  <si>
    <t>53114</t>
  </si>
  <si>
    <t>53115</t>
  </si>
  <si>
    <t>53116</t>
  </si>
  <si>
    <t>53118</t>
  </si>
  <si>
    <t>Caribbean</t>
  </si>
  <si>
    <t>53119</t>
  </si>
  <si>
    <t>53120</t>
  </si>
  <si>
    <t>53121</t>
  </si>
  <si>
    <t>53122</t>
  </si>
  <si>
    <t>53123</t>
  </si>
  <si>
    <t>53124</t>
  </si>
  <si>
    <t>53125</t>
  </si>
  <si>
    <t>53126</t>
  </si>
  <si>
    <t>53127</t>
  </si>
  <si>
    <t>Other Zimbabwean</t>
  </si>
  <si>
    <t>53199</t>
  </si>
  <si>
    <t>African, not elsewhere classified</t>
  </si>
  <si>
    <t>61113</t>
  </si>
  <si>
    <t>Indigenous American</t>
  </si>
  <si>
    <t>61115</t>
  </si>
  <si>
    <t>61116</t>
  </si>
  <si>
    <t>61117</t>
  </si>
  <si>
    <t>Other South African</t>
  </si>
  <si>
    <t>61118</t>
  </si>
  <si>
    <t>61199</t>
  </si>
  <si>
    <t>Other Ethnicity, not elsewhere classified</t>
  </si>
  <si>
    <t>totalStated</t>
  </si>
  <si>
    <t>Total stated</t>
  </si>
  <si>
    <t>94444</t>
  </si>
  <si>
    <t>Don't know</t>
  </si>
  <si>
    <t>95555</t>
  </si>
  <si>
    <t>Refused to answer</t>
  </si>
  <si>
    <t>97777</t>
  </si>
  <si>
    <t>Response unidentifiable</t>
  </si>
  <si>
    <t>98888</t>
  </si>
  <si>
    <t>Response outside scope</t>
  </si>
  <si>
    <t>99999</t>
  </si>
  <si>
    <t>Source:</t>
  </si>
  <si>
    <t>2018 Census ethnic groups dataset | Stats NZ</t>
  </si>
  <si>
    <t>If Pacific</t>
  </si>
  <si>
    <t>Place Summaries | New Zealand | Stats NZ</t>
  </si>
  <si>
    <t>total population</t>
  </si>
  <si>
    <t>23/12/2022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</si>
</sst>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4"/>
      <name val="Arial"/>
      <family val="2"/>
    </font>
    <font>
      <b/>
      <sz val="10"/>
      <name val="Arial"/>
      <family val="2"/>
    </font>
    <font>
      <sz val="11"/>
      <color rgb="FFFF0000"/>
      <name val="Calibri"/>
      <family val="2"/>
      <scheme val="minor"/>
    </font>
    <font>
      <sz val="11"/>
      <color theme="0"/>
      <name val="Calibri"/>
      <family val="2"/>
      <scheme val="minor"/>
    </font>
    <font>
      <sz val="10"/>
      <name val="Arial"/>
      <family val="2"/>
    </font>
    <font>
      <b/>
      <sz val="11"/>
      <color theme="1"/>
      <name val="Arial"/>
      <family val="2"/>
    </font>
    <font>
      <b/>
      <sz val="11"/>
      <name val="Arial"/>
      <family val="2"/>
    </font>
    <font>
      <sz val="9"/>
      <color indexed="81"/>
      <name val="Tahoma"/>
      <family val="2"/>
    </font>
    <font>
      <b/>
      <sz val="9"/>
      <color indexed="81"/>
      <name val="Tahoma"/>
      <family val="2"/>
    </font>
    <font>
      <sz val="11"/>
      <color theme="4" tint="-0.249977111117893"/>
      <name val="Arial"/>
      <family val="2"/>
    </font>
    <font>
      <sz val="11"/>
      <color theme="1"/>
      <name val="Arial"/>
      <family val="2"/>
    </font>
    <font>
      <b/>
      <sz val="11"/>
      <color rgb="FF333333"/>
      <name val="Arial"/>
      <family val="2"/>
    </font>
    <font>
      <sz val="11"/>
      <color rgb="FF333333"/>
      <name val="Arial"/>
      <family val="2"/>
    </font>
    <font>
      <sz val="11"/>
      <color rgb="FFFF0000"/>
      <name val="Arial"/>
      <family val="2"/>
    </font>
    <font>
      <sz val="11"/>
      <color rgb="FF0070C0"/>
      <name val="Calibri"/>
      <family val="2"/>
      <scheme val="minor"/>
    </font>
    <font>
      <sz val="11"/>
      <color rgb="FF0070C0"/>
      <name val="Arial"/>
      <family val="2"/>
    </font>
    <font>
      <b/>
      <sz val="11"/>
      <color theme="0"/>
      <name val="Arial"/>
      <family val="2"/>
    </font>
    <font>
      <b/>
      <sz val="11"/>
      <color rgb="FF000000"/>
      <name val="Arial"/>
      <family val="2"/>
    </font>
    <font>
      <sz val="11"/>
      <name val="Arial"/>
      <family val="2"/>
    </font>
    <font>
      <u/>
      <sz val="11"/>
      <color theme="10"/>
      <name val="Calibri"/>
      <family val="2"/>
      <scheme val="minor"/>
    </font>
    <font>
      <b/>
      <sz val="9"/>
      <color rgb="FF333333"/>
      <name val="Arial"/>
      <family val="2"/>
    </font>
    <font>
      <b/>
      <sz val="8"/>
      <color rgb="FF333333"/>
      <name val="Arial"/>
      <family val="2"/>
    </font>
    <font>
      <b/>
      <sz val="8"/>
      <color rgb="FF000000"/>
      <name val="Arial"/>
      <family val="2"/>
    </font>
    <font>
      <sz val="8"/>
      <color rgb="FF333333"/>
      <name val="Arial"/>
      <family val="2"/>
    </font>
    <font>
      <b/>
      <sz val="12"/>
      <color theme="1"/>
      <name val="Arial"/>
      <family val="2"/>
    </font>
    <font>
      <b/>
      <sz val="11"/>
      <color rgb="FFFF0000"/>
      <name val="Arial"/>
      <family val="2"/>
    </font>
    <font>
      <i/>
      <sz val="11"/>
      <color theme="1"/>
      <name val="Arial"/>
      <family val="2"/>
    </font>
    <font>
      <i/>
      <sz val="10"/>
      <color theme="1"/>
      <name val="Arial"/>
      <family val="2"/>
    </font>
    <font>
      <i/>
      <sz val="10"/>
      <name val="Arial"/>
      <family val="2"/>
    </font>
    <font>
      <b/>
      <sz val="10"/>
      <color rgb="FF000000"/>
      <name val="Arial"/>
      <family val="2"/>
    </font>
    <font>
      <sz val="10"/>
      <color rgb="FF000000"/>
      <name val="Arial"/>
      <family val="2"/>
    </font>
    <font>
      <u/>
      <sz val="8"/>
      <color theme="10"/>
      <name val="Arial"/>
      <family val="2"/>
    </font>
    <font>
      <sz val="8"/>
      <name val="Arial"/>
      <family val="2"/>
    </font>
    <font>
      <sz val="8"/>
      <color rgb="FF000000"/>
      <name val="Arial"/>
      <family val="2"/>
    </font>
    <font>
      <vertAlign val="superscript"/>
      <sz val="8"/>
      <color rgb="FF000000"/>
      <name val="Arial"/>
      <family val="2"/>
    </font>
  </fonts>
  <fills count="23">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44"/>
        <bgColor indexed="64"/>
      </patternFill>
    </fill>
    <fill>
      <patternFill patternType="solid">
        <fgColor indexed="43"/>
        <bgColor indexed="64"/>
      </patternFill>
    </fill>
    <fill>
      <patternFill patternType="solid">
        <fgColor theme="4" tint="0.79998168889431442"/>
        <bgColor indexed="64"/>
      </patternFill>
    </fill>
    <fill>
      <patternFill patternType="solid">
        <fgColor rgb="FFF1F1F1"/>
        <bgColor indexed="64"/>
      </patternFill>
    </fill>
    <fill>
      <patternFill patternType="solid">
        <fgColor rgb="FFF8F8F8"/>
        <bgColor indexed="64"/>
      </patternFill>
    </fill>
    <fill>
      <patternFill patternType="solid">
        <fgColor rgb="FFF9F9F9"/>
        <bgColor indexed="64"/>
      </patternFill>
    </fill>
    <fill>
      <patternFill patternType="solid">
        <fgColor rgb="FFFBFBFB"/>
        <bgColor indexed="64"/>
      </patternFill>
    </fill>
    <fill>
      <patternFill patternType="solid">
        <fgColor rgb="FFFDFDFD"/>
        <bgColor indexed="64"/>
      </patternFill>
    </fill>
    <fill>
      <patternFill patternType="solid">
        <fgColor theme="7" tint="0.79998168889431442"/>
        <bgColor indexed="64"/>
      </patternFill>
    </fill>
    <fill>
      <patternFill patternType="solid">
        <fgColor rgb="FF7CFCF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theme="7"/>
        <bgColor indexed="64"/>
      </patternFill>
    </fill>
    <fill>
      <patternFill patternType="solid">
        <fgColor theme="4" tint="0.39997558519241921"/>
        <bgColor indexed="64"/>
      </patternFill>
    </fill>
  </fills>
  <borders count="49">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rgb="FFE1E1E1"/>
      </right>
      <top/>
      <bottom/>
      <diagonal/>
    </border>
    <border>
      <left style="medium">
        <color rgb="FFE1E1E1"/>
      </left>
      <right style="medium">
        <color rgb="FFEFEFEF"/>
      </right>
      <top style="medium">
        <color rgb="FFEFEFEF"/>
      </top>
      <bottom/>
      <diagonal/>
    </border>
    <border>
      <left style="medium">
        <color rgb="FFEFEFEF"/>
      </left>
      <right style="medium">
        <color rgb="FFEFEFEF"/>
      </right>
      <top style="medium">
        <color rgb="FFEFEFEF"/>
      </top>
      <bottom/>
      <diagonal/>
    </border>
    <border>
      <left style="medium">
        <color rgb="FFEFEFEF"/>
      </left>
      <right style="medium">
        <color rgb="FFF4F4F4"/>
      </right>
      <top style="medium">
        <color rgb="FFEFEFEF"/>
      </top>
      <bottom/>
      <diagonal/>
    </border>
    <border>
      <left/>
      <right/>
      <top/>
      <bottom style="medium">
        <color rgb="FFE1E1E1"/>
      </bottom>
      <diagonal/>
    </border>
    <border>
      <left/>
      <right style="medium">
        <color rgb="FFE1E1E1"/>
      </right>
      <top/>
      <bottom style="medium">
        <color rgb="FFE1E1E1"/>
      </bottom>
      <diagonal/>
    </border>
    <border>
      <left style="medium">
        <color rgb="FFE1E1E1"/>
      </left>
      <right style="medium">
        <color rgb="FFEFEFEF"/>
      </right>
      <top/>
      <bottom style="medium">
        <color rgb="FFEFEFEF"/>
      </bottom>
      <diagonal/>
    </border>
    <border>
      <left style="medium">
        <color rgb="FFEFEFEF"/>
      </left>
      <right style="medium">
        <color rgb="FFEFEFEF"/>
      </right>
      <top/>
      <bottom style="medium">
        <color rgb="FFEFEFEF"/>
      </bottom>
      <diagonal/>
    </border>
    <border>
      <left style="medium">
        <color rgb="FFEFEFEF"/>
      </left>
      <right style="medium">
        <color rgb="FFF4F4F4"/>
      </right>
      <top/>
      <bottom style="medium">
        <color rgb="FFEFEFEF"/>
      </bottom>
      <diagonal/>
    </border>
    <border>
      <left/>
      <right style="medium">
        <color rgb="FFE1E1E1"/>
      </right>
      <top style="medium">
        <color rgb="FFE1E1E1"/>
      </top>
      <bottom/>
      <diagonal/>
    </border>
    <border>
      <left style="medium">
        <color rgb="FFE1E1E1"/>
      </left>
      <right style="medium">
        <color rgb="FFE1E1E1"/>
      </right>
      <top style="medium">
        <color rgb="FFE1E1E1"/>
      </top>
      <bottom/>
      <diagonal/>
    </border>
    <border>
      <left style="medium">
        <color rgb="FFE1E1E1"/>
      </left>
      <right style="medium">
        <color rgb="FFE1E1E1"/>
      </right>
      <top/>
      <bottom style="medium">
        <color rgb="FFE1E1E1"/>
      </bottom>
      <diagonal/>
    </border>
    <border>
      <left style="medium">
        <color rgb="FFEEEEEE"/>
      </left>
      <right style="medium">
        <color rgb="FFEEEEEE"/>
      </right>
      <top style="medium">
        <color rgb="FFEEEEEE"/>
      </top>
      <bottom style="medium">
        <color rgb="FFEEEEEE"/>
      </bottom>
      <diagonal/>
    </border>
    <border>
      <left/>
      <right/>
      <top/>
      <bottom style="medium">
        <color rgb="FFF4F4F4"/>
      </bottom>
      <diagonal/>
    </border>
    <border>
      <left/>
      <right style="medium">
        <color rgb="FFF4F4F4"/>
      </right>
      <top/>
      <bottom style="medium">
        <color rgb="FFF4F4F4"/>
      </bottom>
      <diagonal/>
    </border>
    <border>
      <left/>
      <right style="medium">
        <color rgb="FFE1E1E1"/>
      </right>
      <top/>
      <bottom style="medium">
        <color rgb="FFF1F1F1"/>
      </bottom>
      <diagonal/>
    </border>
    <border>
      <left/>
      <right/>
      <top style="thin">
        <color indexed="64"/>
      </top>
      <bottom/>
      <diagonal/>
    </border>
    <border>
      <left/>
      <right style="medium">
        <color rgb="FFF4F4F4"/>
      </right>
      <top/>
      <bottom style="medium">
        <color rgb="FFE1E1E1"/>
      </bottom>
      <diagonal/>
    </border>
    <border>
      <left style="medium">
        <color rgb="FFE1E1E1"/>
      </left>
      <right/>
      <top/>
      <bottom style="medium">
        <color rgb="FFE1E1E1"/>
      </bottom>
      <diagonal/>
    </border>
    <border>
      <left/>
      <right/>
      <top style="medium">
        <color rgb="FFE1E1E1"/>
      </top>
      <bottom/>
      <diagonal/>
    </border>
    <border>
      <left style="medium">
        <color rgb="FFE1E1E1"/>
      </left>
      <right style="medium">
        <color rgb="FFEFEFEF"/>
      </right>
      <top style="medium">
        <color rgb="FFE1E1E1"/>
      </top>
      <bottom/>
      <diagonal/>
    </border>
    <border>
      <left style="medium">
        <color rgb="FFEFEFEF"/>
      </left>
      <right style="medium">
        <color rgb="FFEFEFEF"/>
      </right>
      <top style="medium">
        <color rgb="FFE1E1E1"/>
      </top>
      <bottom/>
      <diagonal/>
    </border>
    <border>
      <left style="medium">
        <color rgb="FFEFEFEF"/>
      </left>
      <right style="medium">
        <color rgb="FFF4F4F4"/>
      </right>
      <top style="medium">
        <color rgb="FFE1E1E1"/>
      </top>
      <bottom/>
      <diagonal/>
    </border>
    <border>
      <left/>
      <right style="medium">
        <color rgb="FFF4F4F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EEEEEE"/>
      </left>
      <right style="medium">
        <color rgb="FFEEEEEE"/>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s>
  <cellStyleXfs count="19">
    <xf numFmtId="0" fontId="0" fillId="0" borderId="0"/>
    <xf numFmtId="9" fontId="1" fillId="0" borderId="0" applyFont="0" applyFill="0" applyBorder="0" applyAlignment="0" applyProtection="0"/>
    <xf numFmtId="0" fontId="4" fillId="0" borderId="0">
      <protection locked="0"/>
    </xf>
    <xf numFmtId="0" fontId="5" fillId="0" borderId="0">
      <protection locked="0"/>
    </xf>
    <xf numFmtId="0" fontId="6" fillId="4" borderId="0">
      <alignment vertical="center"/>
      <protection locked="0"/>
    </xf>
    <xf numFmtId="0" fontId="4" fillId="4" borderId="1">
      <alignment horizontal="center" vertical="center"/>
      <protection locked="0"/>
    </xf>
    <xf numFmtId="0" fontId="4" fillId="4" borderId="2">
      <alignment vertical="center"/>
      <protection locked="0"/>
    </xf>
    <xf numFmtId="0" fontId="4" fillId="5" borderId="0">
      <protection locked="0"/>
    </xf>
    <xf numFmtId="0" fontId="6" fillId="0" borderId="0">
      <protection locked="0"/>
    </xf>
    <xf numFmtId="0" fontId="3" fillId="0" borderId="0">
      <protection locked="0"/>
    </xf>
    <xf numFmtId="0" fontId="3" fillId="4" borderId="1">
      <alignment horizontal="center" vertical="center"/>
      <protection locked="0"/>
    </xf>
    <xf numFmtId="0" fontId="3" fillId="4" borderId="2">
      <alignment vertical="center"/>
      <protection locked="0"/>
    </xf>
    <xf numFmtId="0" fontId="3" fillId="5" borderId="0">
      <protection locked="0"/>
    </xf>
    <xf numFmtId="0" fontId="9" fillId="0" borderId="0">
      <protection locked="0"/>
    </xf>
    <xf numFmtId="0" fontId="9" fillId="4" borderId="1">
      <alignment horizontal="center" vertical="center"/>
      <protection locked="0"/>
    </xf>
    <xf numFmtId="0" fontId="9" fillId="4" borderId="2">
      <alignment vertical="center"/>
      <protection locked="0"/>
    </xf>
    <xf numFmtId="0" fontId="9" fillId="5" borderId="0">
      <protection locked="0"/>
    </xf>
    <xf numFmtId="0" fontId="24" fillId="0" borderId="0" applyNumberFormat="0" applyFill="0" applyBorder="0" applyAlignment="0" applyProtection="0"/>
    <xf numFmtId="43" fontId="1" fillId="0" borderId="0" applyFont="0" applyFill="0" applyBorder="0" applyAlignment="0" applyProtection="0"/>
  </cellStyleXfs>
  <cellXfs count="279">
    <xf numFmtId="0" fontId="0" fillId="0" borderId="0" xfId="0"/>
    <xf numFmtId="14" fontId="0" fillId="0" borderId="0" xfId="0" applyNumberFormat="1"/>
    <xf numFmtId="0" fontId="2" fillId="0" borderId="0" xfId="0" applyFont="1"/>
    <xf numFmtId="0" fontId="7" fillId="0" borderId="0" xfId="0" applyFont="1"/>
    <xf numFmtId="0" fontId="11" fillId="13" borderId="0" xfId="0" applyFont="1" applyFill="1"/>
    <xf numFmtId="0" fontId="14" fillId="0" borderId="0" xfId="0" applyFont="1"/>
    <xf numFmtId="0" fontId="15" fillId="0" borderId="0" xfId="0" applyFont="1"/>
    <xf numFmtId="0" fontId="16" fillId="0" borderId="0" xfId="0" applyFont="1"/>
    <xf numFmtId="3" fontId="17" fillId="0" borderId="0" xfId="0" applyNumberFormat="1" applyFont="1"/>
    <xf numFmtId="0" fontId="10" fillId="15" borderId="0" xfId="0" applyFont="1" applyFill="1" applyAlignment="1">
      <alignment vertical="center"/>
    </xf>
    <xf numFmtId="0" fontId="0" fillId="15" borderId="0" xfId="0" applyFill="1"/>
    <xf numFmtId="0" fontId="18" fillId="0" borderId="0" xfId="0" applyFont="1"/>
    <xf numFmtId="0" fontId="19" fillId="0" borderId="0" xfId="0" applyFont="1"/>
    <xf numFmtId="0" fontId="20" fillId="0" borderId="0" xfId="0" applyFont="1"/>
    <xf numFmtId="0" fontId="15" fillId="6" borderId="0" xfId="0" applyFont="1" applyFill="1"/>
    <xf numFmtId="9" fontId="15" fillId="0" borderId="0" xfId="1" applyFont="1"/>
    <xf numFmtId="3" fontId="15" fillId="2" borderId="0" xfId="0" applyNumberFormat="1" applyFont="1" applyFill="1"/>
    <xf numFmtId="0" fontId="10" fillId="0" borderId="0" xfId="0" applyFont="1"/>
    <xf numFmtId="0" fontId="11" fillId="0" borderId="0" xfId="0" applyFont="1"/>
    <xf numFmtId="9" fontId="10" fillId="0" borderId="0" xfId="1" applyFont="1"/>
    <xf numFmtId="0" fontId="10" fillId="15" borderId="0" xfId="0" applyFont="1" applyFill="1" applyAlignment="1">
      <alignment vertical="top" wrapText="1"/>
    </xf>
    <xf numFmtId="0" fontId="10" fillId="0" borderId="0" xfId="0" applyFont="1" applyAlignment="1">
      <alignment vertical="top" wrapText="1"/>
    </xf>
    <xf numFmtId="0" fontId="16" fillId="9" borderId="15" xfId="0" applyFont="1" applyFill="1" applyBorder="1" applyAlignment="1">
      <alignment horizontal="left" vertical="center" wrapText="1"/>
    </xf>
    <xf numFmtId="0" fontId="17" fillId="10" borderId="16" xfId="0" applyFont="1" applyFill="1" applyBorder="1" applyAlignment="1">
      <alignment horizontal="right" vertical="center"/>
    </xf>
    <xf numFmtId="0" fontId="17" fillId="10" borderId="17" xfId="0" applyFont="1" applyFill="1" applyBorder="1" applyAlignment="1">
      <alignment horizontal="right" vertical="center"/>
    </xf>
    <xf numFmtId="0" fontId="16" fillId="11" borderId="15" xfId="0" applyFont="1" applyFill="1" applyBorder="1" applyAlignment="1">
      <alignment horizontal="left" vertical="center" wrapText="1"/>
    </xf>
    <xf numFmtId="0" fontId="17" fillId="0" borderId="16" xfId="0" applyFont="1" applyBorder="1" applyAlignment="1">
      <alignment horizontal="right" vertical="center"/>
    </xf>
    <xf numFmtId="0" fontId="17" fillId="0" borderId="17" xfId="0" applyFont="1" applyBorder="1" applyAlignment="1">
      <alignment horizontal="right" vertical="center"/>
    </xf>
    <xf numFmtId="0" fontId="17" fillId="12" borderId="16" xfId="0" applyFont="1" applyFill="1" applyBorder="1" applyAlignment="1">
      <alignment horizontal="right" vertical="center"/>
    </xf>
    <xf numFmtId="3" fontId="16" fillId="2" borderId="17" xfId="0" applyNumberFormat="1" applyFont="1" applyFill="1" applyBorder="1" applyAlignment="1">
      <alignment horizontal="right" vertical="center"/>
    </xf>
    <xf numFmtId="0" fontId="10" fillId="3" borderId="0" xfId="0" applyFont="1" applyFill="1" applyAlignment="1">
      <alignment wrapText="1"/>
    </xf>
    <xf numFmtId="0" fontId="21" fillId="14" borderId="0" xfId="0" applyFont="1" applyFill="1" applyAlignment="1">
      <alignment wrapText="1"/>
    </xf>
    <xf numFmtId="1" fontId="15" fillId="0" borderId="0" xfId="0" applyNumberFormat="1" applyFont="1"/>
    <xf numFmtId="0" fontId="15" fillId="0" borderId="0" xfId="0" applyFont="1" applyAlignment="1">
      <alignment vertical="top"/>
    </xf>
    <xf numFmtId="1" fontId="15" fillId="0" borderId="0" xfId="0" applyNumberFormat="1" applyFont="1" applyAlignment="1">
      <alignment vertical="top"/>
    </xf>
    <xf numFmtId="0" fontId="15" fillId="0" borderId="0" xfId="0" applyFont="1" applyAlignment="1">
      <alignment vertical="top" wrapText="1"/>
    </xf>
    <xf numFmtId="1" fontId="15" fillId="6" borderId="0" xfId="0" applyNumberFormat="1" applyFont="1" applyFill="1" applyAlignment="1">
      <alignment vertical="top"/>
    </xf>
    <xf numFmtId="1" fontId="15" fillId="6" borderId="0" xfId="0" applyNumberFormat="1" applyFont="1" applyFill="1"/>
    <xf numFmtId="0" fontId="23" fillId="0" borderId="0" xfId="0" applyFont="1" applyAlignment="1">
      <alignment vertical="top" wrapText="1"/>
    </xf>
    <xf numFmtId="0" fontId="15" fillId="6" borderId="0" xfId="0" applyFont="1" applyFill="1" applyAlignment="1">
      <alignment vertical="top"/>
    </xf>
    <xf numFmtId="0" fontId="10" fillId="12" borderId="0" xfId="0" applyFont="1" applyFill="1"/>
    <xf numFmtId="1" fontId="10" fillId="12" borderId="0" xfId="0" applyNumberFormat="1" applyFont="1" applyFill="1"/>
    <xf numFmtId="0" fontId="15" fillId="2" borderId="0" xfId="0" applyFont="1" applyFill="1"/>
    <xf numFmtId="1" fontId="15" fillId="2" borderId="0" xfId="0" applyNumberFormat="1" applyFont="1" applyFill="1"/>
    <xf numFmtId="0" fontId="23" fillId="0" borderId="0" xfId="0" applyFont="1" applyAlignment="1">
      <alignment vertical="top"/>
    </xf>
    <xf numFmtId="0" fontId="15" fillId="2" borderId="19" xfId="0" applyFont="1" applyFill="1" applyBorder="1"/>
    <xf numFmtId="1" fontId="15" fillId="2" borderId="19" xfId="0" applyNumberFormat="1" applyFont="1" applyFill="1" applyBorder="1"/>
    <xf numFmtId="0" fontId="15" fillId="0" borderId="19" xfId="0" applyFont="1" applyBorder="1" applyAlignment="1">
      <alignment vertical="top" wrapText="1"/>
    </xf>
    <xf numFmtId="0" fontId="15" fillId="2" borderId="0" xfId="0" applyFont="1" applyFill="1" applyAlignment="1">
      <alignment vertical="top" wrapText="1"/>
    </xf>
    <xf numFmtId="1" fontId="15" fillId="2" borderId="0" xfId="0" applyNumberFormat="1" applyFont="1" applyFill="1" applyAlignment="1">
      <alignment vertical="top"/>
    </xf>
    <xf numFmtId="1" fontId="15" fillId="2" borderId="0" xfId="0" applyNumberFormat="1" applyFont="1" applyFill="1" applyAlignment="1">
      <alignment horizontal="right" vertical="top"/>
    </xf>
    <xf numFmtId="1" fontId="15" fillId="0" borderId="19" xfId="0" applyNumberFormat="1" applyFont="1" applyBorder="1" applyAlignment="1">
      <alignment vertical="top"/>
    </xf>
    <xf numFmtId="0" fontId="8" fillId="0" borderId="0" xfId="0" applyFont="1"/>
    <xf numFmtId="0" fontId="24" fillId="0" borderId="0" xfId="17"/>
    <xf numFmtId="3" fontId="15" fillId="6" borderId="0" xfId="0" applyNumberFormat="1" applyFont="1" applyFill="1"/>
    <xf numFmtId="0" fontId="25" fillId="7" borderId="7" xfId="0" applyFont="1" applyFill="1" applyBorder="1" applyAlignment="1">
      <alignment horizontal="left" vertical="center" wrapText="1"/>
    </xf>
    <xf numFmtId="0" fontId="26" fillId="9" borderId="15" xfId="0" applyFont="1" applyFill="1" applyBorder="1" applyAlignment="1">
      <alignment horizontal="left" vertical="center" wrapText="1"/>
    </xf>
    <xf numFmtId="0" fontId="28" fillId="10" borderId="16" xfId="0" applyFont="1" applyFill="1" applyBorder="1" applyAlignment="1">
      <alignment horizontal="right" vertical="center"/>
    </xf>
    <xf numFmtId="0" fontId="26" fillId="11" borderId="15" xfId="0" applyFont="1" applyFill="1" applyBorder="1" applyAlignment="1">
      <alignment horizontal="left" vertical="center" wrapText="1"/>
    </xf>
    <xf numFmtId="0" fontId="28" fillId="0" borderId="16" xfId="0" applyFont="1" applyBorder="1" applyAlignment="1">
      <alignment horizontal="right" vertical="center"/>
    </xf>
    <xf numFmtId="0" fontId="26" fillId="8" borderId="6" xfId="0" applyFont="1" applyFill="1" applyBorder="1" applyAlignment="1">
      <alignment horizontal="center" vertical="center" wrapText="1"/>
    </xf>
    <xf numFmtId="0" fontId="28" fillId="10" borderId="17" xfId="0" applyFont="1" applyFill="1" applyBorder="1" applyAlignment="1">
      <alignment horizontal="right" vertical="center"/>
    </xf>
    <xf numFmtId="0" fontId="28" fillId="0" borderId="17" xfId="0" applyFont="1" applyBorder="1" applyAlignment="1">
      <alignment horizontal="right" vertical="center"/>
    </xf>
    <xf numFmtId="0" fontId="26" fillId="8" borderId="11"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6" fillId="8" borderId="25" xfId="0" applyFont="1" applyFill="1" applyBorder="1" applyAlignment="1">
      <alignment horizontal="center" vertical="center" wrapText="1"/>
    </xf>
    <xf numFmtId="0" fontId="26" fillId="8" borderId="24" xfId="0" applyFont="1" applyFill="1" applyBorder="1" applyAlignment="1">
      <alignment horizontal="center" vertical="center" wrapText="1"/>
    </xf>
    <xf numFmtId="0" fontId="26" fillId="8" borderId="23" xfId="0" applyFont="1" applyFill="1" applyBorder="1" applyAlignment="1">
      <alignment horizontal="center" vertical="center" wrapText="1"/>
    </xf>
    <xf numFmtId="0" fontId="25" fillId="7" borderId="21"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0" fillId="0" borderId="26" xfId="0" applyBorder="1"/>
    <xf numFmtId="3" fontId="28" fillId="10" borderId="16" xfId="0" applyNumberFormat="1" applyFont="1" applyFill="1" applyBorder="1" applyAlignment="1">
      <alignment horizontal="right" vertical="center"/>
    </xf>
    <xf numFmtId="3" fontId="28" fillId="10" borderId="17" xfId="0" applyNumberFormat="1" applyFont="1" applyFill="1" applyBorder="1" applyAlignment="1">
      <alignment horizontal="right" vertical="center"/>
    </xf>
    <xf numFmtId="0" fontId="23" fillId="0" borderId="0" xfId="0" applyFont="1"/>
    <xf numFmtId="0" fontId="10" fillId="16" borderId="29" xfId="0" applyFont="1" applyFill="1" applyBorder="1" applyAlignment="1">
      <alignment horizontal="center" vertical="center" wrapText="1"/>
    </xf>
    <xf numFmtId="0" fontId="15" fillId="16" borderId="29" xfId="0" applyFont="1" applyFill="1" applyBorder="1"/>
    <xf numFmtId="0" fontId="15" fillId="12" borderId="0" xfId="0" applyFont="1" applyFill="1"/>
    <xf numFmtId="0" fontId="15" fillId="12" borderId="30" xfId="0" applyFont="1" applyFill="1" applyBorder="1"/>
    <xf numFmtId="0" fontId="15" fillId="16" borderId="31"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15" fillId="12" borderId="33" xfId="0" applyFont="1" applyFill="1" applyBorder="1" applyAlignment="1">
      <alignment horizontal="center" vertical="center" wrapText="1"/>
    </xf>
    <xf numFmtId="0" fontId="15" fillId="0" borderId="2" xfId="0" applyFont="1" applyBorder="1"/>
    <xf numFmtId="0" fontId="15" fillId="16" borderId="34" xfId="0" applyFont="1" applyFill="1" applyBorder="1"/>
    <xf numFmtId="0" fontId="15" fillId="6" borderId="2" xfId="0" applyFont="1" applyFill="1" applyBorder="1"/>
    <xf numFmtId="0" fontId="15" fillId="12" borderId="2" xfId="0" applyFont="1" applyFill="1" applyBorder="1"/>
    <xf numFmtId="0" fontId="15" fillId="12" borderId="35" xfId="0" applyFont="1" applyFill="1" applyBorder="1"/>
    <xf numFmtId="0" fontId="0" fillId="0" borderId="27" xfId="0" applyBorder="1"/>
    <xf numFmtId="0" fontId="15" fillId="0" borderId="28" xfId="0" applyFont="1" applyBorder="1"/>
    <xf numFmtId="0" fontId="0" fillId="0" borderId="29" xfId="0" applyBorder="1"/>
    <xf numFmtId="0" fontId="15" fillId="0" borderId="30" xfId="0" applyFont="1" applyBorder="1"/>
    <xf numFmtId="0" fontId="23" fillId="0" borderId="30" xfId="0" applyFont="1" applyBorder="1"/>
    <xf numFmtId="0" fontId="15" fillId="0" borderId="35" xfId="0" applyFont="1" applyBorder="1"/>
    <xf numFmtId="0" fontId="15" fillId="0" borderId="29" xfId="0" applyFont="1" applyBorder="1"/>
    <xf numFmtId="0" fontId="26" fillId="2" borderId="36" xfId="0" applyFont="1" applyFill="1" applyBorder="1" applyAlignment="1">
      <alignment horizontal="left" vertical="center" wrapText="1"/>
    </xf>
    <xf numFmtId="0" fontId="0" fillId="2" borderId="0" xfId="0" applyFill="1"/>
    <xf numFmtId="1" fontId="18" fillId="6" borderId="0" xfId="0" applyNumberFormat="1" applyFont="1" applyFill="1"/>
    <xf numFmtId="1" fontId="18" fillId="12" borderId="0" xfId="0" applyNumberFormat="1" applyFont="1" applyFill="1"/>
    <xf numFmtId="1" fontId="18" fillId="12" borderId="30" xfId="0" applyNumberFormat="1" applyFont="1" applyFill="1" applyBorder="1"/>
    <xf numFmtId="1" fontId="0" fillId="0" borderId="0" xfId="0" applyNumberFormat="1"/>
    <xf numFmtId="0" fontId="0" fillId="6" borderId="0" xfId="0" applyFill="1"/>
    <xf numFmtId="0" fontId="0" fillId="0" borderId="0" xfId="0" applyAlignment="1">
      <alignment vertical="top"/>
    </xf>
    <xf numFmtId="0" fontId="30" fillId="0" borderId="0" xfId="0" applyFont="1"/>
    <xf numFmtId="1" fontId="0" fillId="2" borderId="0" xfId="0" applyNumberFormat="1" applyFill="1"/>
    <xf numFmtId="164" fontId="0" fillId="2" borderId="0" xfId="18" applyNumberFormat="1" applyFont="1" applyFill="1"/>
    <xf numFmtId="3" fontId="0" fillId="0" borderId="0" xfId="0" applyNumberFormat="1"/>
    <xf numFmtId="0" fontId="10" fillId="2" borderId="0" xfId="0" applyFont="1" applyFill="1"/>
    <xf numFmtId="1" fontId="10" fillId="2" borderId="0" xfId="0" applyNumberFormat="1" applyFont="1" applyFill="1"/>
    <xf numFmtId="0" fontId="6" fillId="18" borderId="38" xfId="10" applyFont="1" applyFill="1" applyBorder="1" applyAlignment="1">
      <alignment horizontal="center" vertical="center" wrapText="1"/>
      <protection locked="0"/>
    </xf>
    <xf numFmtId="0" fontId="0" fillId="0" borderId="0" xfId="0" applyProtection="1">
      <protection locked="0"/>
    </xf>
    <xf numFmtId="0" fontId="6" fillId="18" borderId="38" xfId="4" applyFill="1" applyBorder="1" applyAlignment="1">
      <alignment vertical="center" wrapText="1"/>
      <protection locked="0"/>
    </xf>
    <xf numFmtId="0" fontId="6" fillId="18" borderId="38" xfId="11" applyFont="1" applyFill="1" applyBorder="1" applyAlignment="1">
      <alignment vertical="center" wrapText="1"/>
      <protection locked="0"/>
    </xf>
    <xf numFmtId="0" fontId="3" fillId="18" borderId="0" xfId="12" applyFill="1">
      <protection locked="0"/>
    </xf>
    <xf numFmtId="0" fontId="6" fillId="18" borderId="0" xfId="11" applyFont="1" applyFill="1" applyBorder="1" applyAlignment="1">
      <alignment vertical="center" wrapText="1"/>
      <protection locked="0"/>
    </xf>
    <xf numFmtId="3" fontId="15" fillId="0" borderId="0" xfId="0" applyNumberFormat="1" applyFont="1"/>
    <xf numFmtId="1" fontId="23" fillId="0" borderId="0" xfId="0" applyNumberFormat="1" applyFont="1" applyAlignment="1">
      <alignment vertical="top"/>
    </xf>
    <xf numFmtId="1" fontId="15" fillId="0" borderId="0" xfId="0" applyNumberFormat="1" applyFont="1" applyAlignment="1">
      <alignment vertical="center"/>
    </xf>
    <xf numFmtId="0" fontId="23" fillId="2" borderId="0" xfId="0" applyFont="1" applyFill="1" applyAlignment="1">
      <alignment horizontal="left" vertical="top" wrapText="1"/>
    </xf>
    <xf numFmtId="0" fontId="23" fillId="2" borderId="32" xfId="0" applyFont="1" applyFill="1" applyBorder="1" applyAlignment="1">
      <alignment horizontal="left" vertical="top" wrapText="1"/>
    </xf>
    <xf numFmtId="0" fontId="32" fillId="2" borderId="0" xfId="0" applyFont="1" applyFill="1" applyAlignment="1">
      <alignment horizontal="right" vertical="top"/>
    </xf>
    <xf numFmtId="0" fontId="33" fillId="2" borderId="39" xfId="0" applyFont="1" applyFill="1" applyBorder="1" applyAlignment="1">
      <alignment horizontal="right" vertical="top" wrapText="1"/>
    </xf>
    <xf numFmtId="0" fontId="32" fillId="2" borderId="0" xfId="0" applyFont="1" applyFill="1" applyAlignment="1">
      <alignment horizontal="right" vertical="top" wrapText="1"/>
    </xf>
    <xf numFmtId="0" fontId="33" fillId="2" borderId="0" xfId="0" applyFont="1" applyFill="1" applyAlignment="1">
      <alignment horizontal="right" vertical="top" wrapText="1"/>
    </xf>
    <xf numFmtId="1" fontId="32" fillId="2" borderId="0" xfId="0" applyNumberFormat="1" applyFont="1" applyFill="1"/>
    <xf numFmtId="1" fontId="32" fillId="6" borderId="0" xfId="0" applyNumberFormat="1" applyFont="1" applyFill="1" applyAlignment="1">
      <alignment horizontal="right" vertical="top"/>
    </xf>
    <xf numFmtId="1" fontId="32" fillId="2" borderId="39" xfId="0" applyNumberFormat="1" applyFont="1" applyFill="1" applyBorder="1" applyAlignment="1">
      <alignment horizontal="right" vertical="top"/>
    </xf>
    <xf numFmtId="1" fontId="32" fillId="0" borderId="0" xfId="0" applyNumberFormat="1" applyFont="1" applyAlignment="1">
      <alignment horizontal="right" vertical="top"/>
    </xf>
    <xf numFmtId="1" fontId="32" fillId="2" borderId="0" xfId="0" applyNumberFormat="1" applyFont="1" applyFill="1" applyAlignment="1">
      <alignment horizontal="right"/>
    </xf>
    <xf numFmtId="1" fontId="32" fillId="2" borderId="0" xfId="0" applyNumberFormat="1" applyFont="1" applyFill="1" applyAlignment="1">
      <alignment horizontal="right" vertical="top"/>
    </xf>
    <xf numFmtId="1" fontId="33" fillId="0" borderId="39" xfId="0" applyNumberFormat="1" applyFont="1" applyBorder="1" applyAlignment="1">
      <alignment horizontal="right" vertical="top"/>
    </xf>
    <xf numFmtId="1" fontId="33" fillId="2" borderId="39" xfId="0" applyNumberFormat="1" applyFont="1" applyFill="1" applyBorder="1" applyAlignment="1">
      <alignment horizontal="right" vertical="top"/>
    </xf>
    <xf numFmtId="1" fontId="33" fillId="2" borderId="39" xfId="0" applyNumberFormat="1" applyFont="1" applyFill="1" applyBorder="1" applyAlignment="1">
      <alignment vertical="center"/>
    </xf>
    <xf numFmtId="1" fontId="32" fillId="2" borderId="0" xfId="0" applyNumberFormat="1" applyFont="1" applyFill="1" applyAlignment="1">
      <alignment vertical="top"/>
    </xf>
    <xf numFmtId="1" fontId="33" fillId="0" borderId="39" xfId="0" applyNumberFormat="1" applyFont="1" applyBorder="1" applyAlignment="1">
      <alignment vertical="top"/>
    </xf>
    <xf numFmtId="1" fontId="33" fillId="2" borderId="39" xfId="0" applyNumberFormat="1" applyFont="1" applyFill="1" applyBorder="1" applyAlignment="1">
      <alignment vertical="top"/>
    </xf>
    <xf numFmtId="1" fontId="32" fillId="2" borderId="39" xfId="0" applyNumberFormat="1" applyFont="1" applyFill="1" applyBorder="1" applyAlignment="1">
      <alignment horizontal="right" vertical="center"/>
    </xf>
    <xf numFmtId="1" fontId="32" fillId="2" borderId="39" xfId="0" applyNumberFormat="1" applyFont="1" applyFill="1" applyBorder="1" applyAlignment="1">
      <alignment vertical="center"/>
    </xf>
    <xf numFmtId="0" fontId="23" fillId="2" borderId="39" xfId="0" applyFont="1" applyFill="1" applyBorder="1" applyAlignment="1">
      <alignment vertical="top" wrapText="1"/>
    </xf>
    <xf numFmtId="1" fontId="15" fillId="2" borderId="39" xfId="0" applyNumberFormat="1" applyFont="1" applyFill="1" applyBorder="1" applyAlignment="1">
      <alignment horizontal="right" vertical="top"/>
    </xf>
    <xf numFmtId="1" fontId="15" fillId="0" borderId="39" xfId="0" applyNumberFormat="1" applyFont="1" applyBorder="1" applyAlignment="1">
      <alignment vertical="center"/>
    </xf>
    <xf numFmtId="1" fontId="15" fillId="0" borderId="39" xfId="0" applyNumberFormat="1" applyFont="1" applyBorder="1"/>
    <xf numFmtId="0" fontId="0" fillId="0" borderId="39" xfId="0" applyBorder="1"/>
    <xf numFmtId="1" fontId="15" fillId="0" borderId="40" xfId="0" applyNumberFormat="1" applyFont="1" applyBorder="1"/>
    <xf numFmtId="1" fontId="15" fillId="0" borderId="32" xfId="0" applyNumberFormat="1" applyFont="1" applyBorder="1"/>
    <xf numFmtId="1" fontId="15" fillId="0" borderId="40" xfId="0" applyNumberFormat="1" applyFont="1" applyBorder="1" applyAlignment="1">
      <alignment vertical="center"/>
    </xf>
    <xf numFmtId="1" fontId="32" fillId="2" borderId="0" xfId="0" applyNumberFormat="1" applyFont="1" applyFill="1" applyAlignment="1">
      <alignment vertical="center"/>
    </xf>
    <xf numFmtId="1" fontId="32" fillId="0" borderId="0" xfId="0" applyNumberFormat="1" applyFont="1" applyAlignment="1">
      <alignment horizontal="right" vertical="center"/>
    </xf>
    <xf numFmtId="1" fontId="15" fillId="6" borderId="19" xfId="0" applyNumberFormat="1" applyFont="1" applyFill="1" applyBorder="1"/>
    <xf numFmtId="1" fontId="15" fillId="12" borderId="19" xfId="0" applyNumberFormat="1" applyFont="1" applyFill="1" applyBorder="1"/>
    <xf numFmtId="1" fontId="15" fillId="12" borderId="28" xfId="0" applyNumberFormat="1" applyFont="1" applyFill="1" applyBorder="1"/>
    <xf numFmtId="0" fontId="31" fillId="3" borderId="34" xfId="0" applyFont="1" applyFill="1" applyBorder="1" applyAlignment="1">
      <alignment vertical="top" wrapText="1"/>
    </xf>
    <xf numFmtId="0" fontId="31" fillId="3" borderId="2" xfId="0" applyFont="1" applyFill="1" applyBorder="1" applyAlignment="1">
      <alignment vertical="top" wrapText="1"/>
    </xf>
    <xf numFmtId="0" fontId="10" fillId="3" borderId="35" xfId="0" applyFont="1" applyFill="1" applyBorder="1" applyAlignment="1">
      <alignment vertical="top" wrapText="1"/>
    </xf>
    <xf numFmtId="0" fontId="10" fillId="3" borderId="38" xfId="0" applyFont="1" applyFill="1" applyBorder="1" applyAlignment="1">
      <alignment vertical="top" wrapText="1"/>
    </xf>
    <xf numFmtId="0" fontId="21" fillId="14" borderId="38" xfId="0" applyFont="1" applyFill="1" applyBorder="1" applyAlignment="1">
      <alignment vertical="top" wrapText="1"/>
    </xf>
    <xf numFmtId="0" fontId="10" fillId="3" borderId="38" xfId="0" applyFont="1" applyFill="1" applyBorder="1" applyAlignment="1">
      <alignment wrapText="1"/>
    </xf>
    <xf numFmtId="0" fontId="0" fillId="0" borderId="29" xfId="0" applyBorder="1" applyAlignment="1">
      <alignment horizontal="center" vertical="center"/>
    </xf>
    <xf numFmtId="0" fontId="23" fillId="6" borderId="0" xfId="0" applyFont="1" applyFill="1"/>
    <xf numFmtId="0" fontId="18" fillId="6" borderId="0" xfId="0" applyFont="1" applyFill="1"/>
    <xf numFmtId="0" fontId="6" fillId="20" borderId="38" xfId="10" applyFont="1" applyFill="1" applyBorder="1" applyAlignment="1">
      <alignment horizontal="center" vertical="center" wrapText="1"/>
      <protection locked="0"/>
    </xf>
    <xf numFmtId="0" fontId="6" fillId="20" borderId="38" xfId="11" applyFont="1" applyFill="1" applyBorder="1" applyAlignment="1">
      <alignment vertical="center" wrapText="1"/>
      <protection locked="0"/>
    </xf>
    <xf numFmtId="0" fontId="6" fillId="0" borderId="38" xfId="11" applyFont="1" applyFill="1" applyBorder="1" applyAlignment="1">
      <alignment vertical="center" wrapText="1"/>
      <protection locked="0"/>
    </xf>
    <xf numFmtId="0" fontId="6" fillId="0" borderId="38" xfId="10" applyFont="1" applyFill="1" applyBorder="1" applyAlignment="1">
      <alignment horizontal="center" vertical="center" wrapText="1"/>
      <protection locked="0"/>
    </xf>
    <xf numFmtId="0" fontId="6" fillId="21" borderId="38" xfId="11" applyFont="1" applyFill="1" applyBorder="1" applyAlignment="1">
      <alignment vertical="center" wrapText="1"/>
      <protection locked="0"/>
    </xf>
    <xf numFmtId="0" fontId="6" fillId="21" borderId="38" xfId="10" applyFont="1" applyFill="1" applyBorder="1" applyAlignment="1">
      <alignment horizontal="center" vertical="center" wrapText="1"/>
      <protection locked="0"/>
    </xf>
    <xf numFmtId="0" fontId="6" fillId="19" borderId="38" xfId="11" applyFont="1" applyFill="1" applyBorder="1" applyAlignment="1">
      <alignment vertical="center" wrapText="1"/>
      <protection locked="0"/>
    </xf>
    <xf numFmtId="0" fontId="6" fillId="19" borderId="38" xfId="10" applyFont="1" applyFill="1" applyBorder="1" applyAlignment="1">
      <alignment horizontal="center" vertical="center" wrapText="1"/>
      <protection locked="0"/>
    </xf>
    <xf numFmtId="0" fontId="3" fillId="17" borderId="0" xfId="12" applyFill="1">
      <protection locked="0"/>
    </xf>
    <xf numFmtId="0" fontId="3" fillId="20" borderId="0" xfId="12" applyFill="1">
      <protection locked="0"/>
    </xf>
    <xf numFmtId="0" fontId="3" fillId="22" borderId="0" xfId="12" applyFill="1">
      <protection locked="0"/>
    </xf>
    <xf numFmtId="0" fontId="3" fillId="19" borderId="0" xfId="12" applyFill="1">
      <protection locked="0"/>
    </xf>
    <xf numFmtId="0" fontId="3" fillId="2" borderId="0" xfId="12" applyFill="1">
      <protection locked="0"/>
    </xf>
    <xf numFmtId="1" fontId="15" fillId="12" borderId="0" xfId="0" applyNumberFormat="1" applyFont="1" applyFill="1"/>
    <xf numFmtId="1" fontId="15" fillId="12" borderId="30" xfId="0" applyNumberFormat="1" applyFont="1" applyFill="1" applyBorder="1"/>
    <xf numFmtId="0" fontId="0" fillId="0" borderId="27" xfId="0" applyBorder="1" applyAlignment="1">
      <alignment horizontal="center"/>
    </xf>
    <xf numFmtId="0" fontId="15" fillId="0" borderId="19" xfId="0" applyFont="1" applyBorder="1"/>
    <xf numFmtId="0" fontId="0" fillId="0" borderId="41" xfId="0" applyBorder="1" applyAlignment="1">
      <alignment horizontal="center"/>
    </xf>
    <xf numFmtId="0" fontId="0" fillId="0" borderId="1" xfId="0" applyBorder="1" applyAlignment="1">
      <alignment horizontal="center"/>
    </xf>
    <xf numFmtId="0" fontId="0" fillId="0" borderId="37" xfId="0" applyBorder="1" applyAlignment="1">
      <alignment horizontal="center" vertical="center"/>
    </xf>
    <xf numFmtId="0" fontId="0" fillId="0" borderId="1" xfId="0" applyBorder="1" applyAlignment="1">
      <alignment horizontal="center" vertical="center"/>
    </xf>
    <xf numFmtId="0" fontId="23" fillId="0" borderId="1" xfId="0" applyFont="1" applyBorder="1" applyAlignment="1">
      <alignment vertical="top" wrapText="1"/>
    </xf>
    <xf numFmtId="0" fontId="0" fillId="0" borderId="37" xfId="0" applyBorder="1"/>
    <xf numFmtId="0" fontId="0" fillId="0" borderId="41" xfId="0" applyBorder="1" applyAlignment="1">
      <alignment horizontal="center" vertical="center"/>
    </xf>
    <xf numFmtId="0" fontId="0" fillId="0" borderId="38" xfId="0" applyBorder="1"/>
    <xf numFmtId="1" fontId="15" fillId="16" borderId="31" xfId="0" applyNumberFormat="1" applyFont="1" applyFill="1" applyBorder="1"/>
    <xf numFmtId="1" fontId="15" fillId="6" borderId="32" xfId="0" applyNumberFormat="1" applyFont="1" applyFill="1" applyBorder="1"/>
    <xf numFmtId="1" fontId="15" fillId="12" borderId="32" xfId="0" applyNumberFormat="1" applyFont="1" applyFill="1" applyBorder="1"/>
    <xf numFmtId="1" fontId="15" fillId="12" borderId="33" xfId="0" applyNumberFormat="1" applyFont="1" applyFill="1" applyBorder="1"/>
    <xf numFmtId="1" fontId="15" fillId="16" borderId="29" xfId="0" applyNumberFormat="1" applyFont="1" applyFill="1" applyBorder="1"/>
    <xf numFmtId="1" fontId="15" fillId="16" borderId="27" xfId="0" applyNumberFormat="1" applyFont="1" applyFill="1" applyBorder="1"/>
    <xf numFmtId="0" fontId="0" fillId="0" borderId="0" xfId="0" applyAlignment="1">
      <alignment wrapText="1"/>
    </xf>
    <xf numFmtId="0" fontId="34" fillId="0" borderId="0" xfId="0" applyFont="1"/>
    <xf numFmtId="0" fontId="35" fillId="0" borderId="0" xfId="0" applyFont="1"/>
    <xf numFmtId="0" fontId="27" fillId="0" borderId="0" xfId="0" applyFont="1"/>
    <xf numFmtId="0" fontId="38" fillId="0" borderId="42" xfId="0" applyFont="1" applyBorder="1" applyAlignment="1">
      <alignment horizontal="left" vertical="center" wrapText="1"/>
    </xf>
    <xf numFmtId="0" fontId="38" fillId="0" borderId="43"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0" xfId="0" applyFont="1" applyAlignment="1">
      <alignment horizontal="left" indent="1"/>
    </xf>
    <xf numFmtId="0" fontId="38" fillId="0" borderId="0" xfId="0" applyFont="1" applyAlignment="1">
      <alignment horizontal="right" indent="1"/>
    </xf>
    <xf numFmtId="3" fontId="38" fillId="0" borderId="0" xfId="0" applyNumberFormat="1" applyFont="1" applyAlignment="1">
      <alignment horizontal="right" indent="1"/>
    </xf>
    <xf numFmtId="0" fontId="38" fillId="17" borderId="45" xfId="0" applyFont="1" applyFill="1" applyBorder="1" applyAlignment="1">
      <alignment horizontal="center" vertical="center" wrapText="1"/>
    </xf>
    <xf numFmtId="10" fontId="38" fillId="0" borderId="0" xfId="1" applyNumberFormat="1" applyFont="1" applyAlignment="1">
      <alignment horizontal="right" indent="1"/>
    </xf>
    <xf numFmtId="0" fontId="38" fillId="0" borderId="46" xfId="0" applyFont="1" applyBorder="1" applyAlignment="1">
      <alignment horizontal="left" vertical="center" wrapText="1"/>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29" xfId="0" applyFont="1" applyBorder="1" applyAlignment="1">
      <alignment horizontal="left" indent="1"/>
    </xf>
    <xf numFmtId="3" fontId="38" fillId="0" borderId="30" xfId="0" applyNumberFormat="1" applyFont="1" applyBorder="1" applyAlignment="1">
      <alignment horizontal="right" indent="1"/>
    </xf>
    <xf numFmtId="0" fontId="38" fillId="0" borderId="30" xfId="0" applyFont="1" applyBorder="1" applyAlignment="1">
      <alignment horizontal="right" indent="1"/>
    </xf>
    <xf numFmtId="0" fontId="0" fillId="0" borderId="30" xfId="0" applyBorder="1"/>
    <xf numFmtId="0" fontId="38" fillId="0" borderId="31" xfId="0" applyFont="1" applyBorder="1" applyAlignment="1">
      <alignment horizontal="left" indent="1"/>
    </xf>
    <xf numFmtId="0" fontId="0" fillId="0" borderId="32" xfId="0" applyBorder="1"/>
    <xf numFmtId="3" fontId="38" fillId="0" borderId="32" xfId="0" applyNumberFormat="1" applyFont="1" applyBorder="1" applyAlignment="1">
      <alignment horizontal="right" indent="1"/>
    </xf>
    <xf numFmtId="3" fontId="38" fillId="0" borderId="33" xfId="0" applyNumberFormat="1" applyFont="1" applyBorder="1" applyAlignment="1">
      <alignment horizontal="right" indent="1"/>
    </xf>
    <xf numFmtId="0" fontId="16" fillId="7" borderId="1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8" borderId="5"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7" borderId="8" xfId="0" applyFont="1" applyFill="1" applyBorder="1" applyAlignment="1">
      <alignment horizontal="left" vertical="center" wrapText="1"/>
    </xf>
    <xf numFmtId="0" fontId="22" fillId="7" borderId="13" xfId="0" applyFont="1" applyFill="1" applyBorder="1" applyAlignment="1">
      <alignment horizontal="left" vertical="center"/>
    </xf>
    <xf numFmtId="0" fontId="22" fillId="7" borderId="14" xfId="0" applyFont="1" applyFill="1" applyBorder="1" applyAlignment="1">
      <alignment horizontal="left" vertical="center"/>
    </xf>
    <xf numFmtId="0" fontId="16" fillId="8" borderId="4"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8" fillId="0" borderId="0" xfId="0" applyFont="1" applyAlignment="1">
      <alignment horizontal="center" wrapText="1"/>
    </xf>
    <xf numFmtId="0" fontId="10" fillId="3" borderId="34" xfId="0" applyFont="1" applyFill="1" applyBorder="1" applyAlignment="1">
      <alignment horizontal="center" vertical="top" wrapText="1"/>
    </xf>
    <xf numFmtId="0" fontId="10" fillId="3" borderId="35" xfId="0" applyFont="1" applyFill="1" applyBorder="1" applyAlignment="1">
      <alignment horizontal="center" vertical="top" wrapText="1"/>
    </xf>
    <xf numFmtId="0" fontId="22" fillId="7" borderId="0" xfId="0" applyFont="1" applyFill="1" applyAlignment="1">
      <alignment horizontal="right" vertical="center"/>
    </xf>
    <xf numFmtId="0" fontId="22" fillId="7" borderId="3" xfId="0" applyFont="1" applyFill="1" applyBorder="1" applyAlignment="1">
      <alignment horizontal="right" vertical="center"/>
    </xf>
    <xf numFmtId="0" fontId="22" fillId="7" borderId="7" xfId="0" applyFont="1" applyFill="1" applyBorder="1" applyAlignment="1">
      <alignment horizontal="right" vertical="center"/>
    </xf>
    <xf numFmtId="0" fontId="22" fillId="7" borderId="8" xfId="0" applyFont="1" applyFill="1" applyBorder="1" applyAlignment="1">
      <alignment horizontal="right" vertical="center"/>
    </xf>
    <xf numFmtId="0" fontId="15" fillId="0" borderId="0" xfId="0" applyFont="1" applyAlignment="1">
      <alignment horizontal="left" vertical="center"/>
    </xf>
    <xf numFmtId="0" fontId="27" fillId="7" borderId="13" xfId="0" applyFont="1" applyFill="1" applyBorder="1" applyAlignment="1">
      <alignment horizontal="left" vertical="center"/>
    </xf>
    <xf numFmtId="0" fontId="27" fillId="7" borderId="14" xfId="0" applyFont="1" applyFill="1" applyBorder="1" applyAlignment="1">
      <alignment horizontal="left" vertical="center"/>
    </xf>
    <xf numFmtId="0" fontId="27" fillId="7" borderId="22" xfId="0" applyFont="1" applyFill="1" applyBorder="1" applyAlignment="1">
      <alignment horizontal="right" vertical="center"/>
    </xf>
    <xf numFmtId="0" fontId="27" fillId="7" borderId="12" xfId="0" applyFont="1" applyFill="1" applyBorder="1" applyAlignment="1">
      <alignment horizontal="right" vertical="center"/>
    </xf>
    <xf numFmtId="0" fontId="27" fillId="7" borderId="7" xfId="0" applyFont="1" applyFill="1" applyBorder="1" applyAlignment="1">
      <alignment horizontal="right" vertical="center"/>
    </xf>
    <xf numFmtId="0" fontId="27" fillId="7" borderId="8" xfId="0" applyFont="1" applyFill="1" applyBorder="1" applyAlignment="1">
      <alignment horizontal="right" vertical="center"/>
    </xf>
    <xf numFmtId="0" fontId="25" fillId="7" borderId="7" xfId="0" applyFont="1" applyFill="1" applyBorder="1" applyAlignment="1">
      <alignment horizontal="left" vertical="center" wrapText="1"/>
    </xf>
    <xf numFmtId="0" fontId="25" fillId="7" borderId="8" xfId="0" applyFont="1" applyFill="1" applyBorder="1" applyAlignment="1">
      <alignment horizontal="left" vertical="center" wrapText="1"/>
    </xf>
    <xf numFmtId="0" fontId="26" fillId="8" borderId="6"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5" fillId="7" borderId="12"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5" fillId="7" borderId="18" xfId="0" applyFont="1" applyFill="1" applyBorder="1" applyAlignment="1">
      <alignment horizontal="left" vertical="center" wrapText="1"/>
    </xf>
    <xf numFmtId="0" fontId="26" fillId="8" borderId="23"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6" fillId="8" borderId="24"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6" fillId="8" borderId="4" xfId="0" applyFont="1" applyFill="1" applyBorder="1" applyAlignment="1">
      <alignment horizontal="center" vertical="center" wrapText="1"/>
    </xf>
    <xf numFmtId="0" fontId="27" fillId="7" borderId="0" xfId="0" applyFont="1" applyFill="1" applyAlignment="1">
      <alignment horizontal="right" vertical="center"/>
    </xf>
    <xf numFmtId="0" fontId="27" fillId="7" borderId="3" xfId="0" applyFont="1" applyFill="1" applyBorder="1" applyAlignment="1">
      <alignment horizontal="right" vertical="center"/>
    </xf>
    <xf numFmtId="0" fontId="15" fillId="0" borderId="29" xfId="0" applyFont="1" applyBorder="1" applyAlignment="1">
      <alignment horizontal="center"/>
    </xf>
    <xf numFmtId="0" fontId="15" fillId="0" borderId="0" xfId="0" applyFont="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29" xfId="0" applyFont="1" applyBorder="1" applyAlignment="1">
      <alignment horizontal="center"/>
    </xf>
    <xf numFmtId="0" fontId="10" fillId="0" borderId="0" xfId="0" applyFont="1" applyAlignment="1">
      <alignment horizontal="center"/>
    </xf>
    <xf numFmtId="0" fontId="15" fillId="0" borderId="27" xfId="0" applyFont="1" applyBorder="1" applyAlignment="1">
      <alignment horizontal="center"/>
    </xf>
    <xf numFmtId="0" fontId="15" fillId="0" borderId="19" xfId="0" applyFont="1" applyBorder="1" applyAlignment="1">
      <alignment horizontal="center"/>
    </xf>
    <xf numFmtId="0" fontId="29" fillId="0" borderId="34" xfId="0" applyFont="1" applyBorder="1" applyAlignment="1">
      <alignment horizontal="center"/>
    </xf>
    <xf numFmtId="0" fontId="29" fillId="0" borderId="2" xfId="0" applyFont="1" applyBorder="1" applyAlignment="1">
      <alignment horizontal="center"/>
    </xf>
    <xf numFmtId="0" fontId="29" fillId="0" borderId="35" xfId="0" applyFont="1" applyBorder="1" applyAlignment="1">
      <alignment horizontal="center"/>
    </xf>
    <xf numFmtId="0" fontId="10" fillId="6" borderId="0" xfId="0" applyFont="1" applyFill="1" applyAlignment="1">
      <alignment horizontal="center"/>
    </xf>
    <xf numFmtId="0" fontId="10" fillId="12" borderId="0" xfId="0" applyFont="1" applyFill="1" applyAlignment="1">
      <alignment horizontal="center"/>
    </xf>
    <xf numFmtId="0" fontId="10" fillId="12" borderId="30" xfId="0" applyFont="1" applyFill="1" applyBorder="1" applyAlignment="1">
      <alignment horizont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36" fillId="0" borderId="0" xfId="17" applyFont="1" applyAlignment="1">
      <alignment horizontal="left"/>
    </xf>
    <xf numFmtId="0" fontId="24" fillId="0" borderId="0" xfId="17" applyAlignment="1">
      <alignment horizontal="left"/>
    </xf>
  </cellXfs>
  <cellStyles count="19">
    <cellStyle name="cells" xfId="7" xr:uid="{00000000-0005-0000-0000-000000000000}"/>
    <cellStyle name="cells 2" xfId="12" xr:uid="{00000000-0005-0000-0000-000001000000}"/>
    <cellStyle name="cells 3" xfId="16" xr:uid="{00000000-0005-0000-0000-000002000000}"/>
    <cellStyle name="column field" xfId="5" xr:uid="{00000000-0005-0000-0000-000003000000}"/>
    <cellStyle name="column field 2" xfId="10" xr:uid="{00000000-0005-0000-0000-000004000000}"/>
    <cellStyle name="column field 3" xfId="14" xr:uid="{00000000-0005-0000-0000-000005000000}"/>
    <cellStyle name="Comma" xfId="18" builtinId="3"/>
    <cellStyle name="field names" xfId="4" xr:uid="{00000000-0005-0000-0000-000007000000}"/>
    <cellStyle name="footer" xfId="8" xr:uid="{00000000-0005-0000-0000-000008000000}"/>
    <cellStyle name="heading" xfId="3" xr:uid="{00000000-0005-0000-0000-000009000000}"/>
    <cellStyle name="Hyperlink" xfId="17" builtinId="8"/>
    <cellStyle name="Normal" xfId="0" builtinId="0"/>
    <cellStyle name="Normal 2" xfId="2" xr:uid="{00000000-0005-0000-0000-00000C000000}"/>
    <cellStyle name="Normal 3" xfId="9" xr:uid="{00000000-0005-0000-0000-00000D000000}"/>
    <cellStyle name="Normal 4" xfId="13" xr:uid="{00000000-0005-0000-0000-00000E000000}"/>
    <cellStyle name="Percent" xfId="1" builtinId="5"/>
    <cellStyle name="rowfield" xfId="6" xr:uid="{00000000-0005-0000-0000-000010000000}"/>
    <cellStyle name="rowfield 2" xfId="11" xr:uid="{00000000-0005-0000-0000-000011000000}"/>
    <cellStyle name="rowfield 3" xfId="1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auth.censusdata.abs.gov.au/iLinks/Redirect2Dict?metaInfoComponentName=ANC2P+Ancestry+2nd+Response&amp;key=ANC2P+Ancestry+2nd+Response&amp;languageTag=en&amp;metaInfoDimension=1&amp;metaInfoComponent=0&amp;tableDescription=ANC1P+Ancestry+1st+Response+by+ANC2P+Ancestry+2nd+Response&amp;dbid=TBPersonsURes&amp;databaseName=2006+Census+-+Counting+Persons%2C+Place+of+Usual+Residence&amp;fieldMetaInfoIndex=fieldMetaInfoIndexVal&amp;columnDescription=ANC2P+Ancestry+2nd+Response" TargetMode="External"/><Relationship Id="rId3" Type="http://schemas.openxmlformats.org/officeDocument/2006/relationships/hyperlink" Target="https://auth.censusdata.abs.gov.au/webapi/jsf/tableView/tableView.xhtml" TargetMode="External"/><Relationship Id="rId7" Type="http://schemas.openxmlformats.org/officeDocument/2006/relationships/hyperlink" Target="https://auth.censusdata.abs.gov.au/iLinks/Redirect2Dict?metaInfoComponentName=ANC1P+Ancestry+1st+Response&amp;key=ANC1P+Ancestry+1st+Response&amp;languageTag=en&amp;metaInfoDimension=0&amp;metaInfoComponent=0&amp;tableDescription=BPLP+Country+of+Birth+of+Person+by+ANC1P+Ancestry+1st+Response+by+ANC2P+Ancestry+2nd+Response&amp;dbid=TBPersonsURes&amp;databaseName=2006+Census+-+Counting+Persons%2C+Place+of+Usual+Residence&amp;fieldMetaInfoIndex=fieldMetaInfoIndexVal&amp;columnDescription=ANC2P+Ancestry+2nd+Response" TargetMode="External"/><Relationship Id="rId2" Type="http://schemas.openxmlformats.org/officeDocument/2006/relationships/image" Target="../media/image1.png"/><Relationship Id="rId1" Type="http://schemas.openxmlformats.org/officeDocument/2006/relationships/hyperlink" Target="https://auth.censusdata.abs.gov.au/iLinks/Redirect2Dict?metaInfoComponentName=ANC2P+Ancestry+2nd+Response&amp;key=ANC2P+Ancestry+2nd+Response&amp;languageTag=en&amp;metaInfoDimension=1&amp;metaInfoComponent=0&amp;tableDescription=BPLP+Country+of+Birth+of+Person+by+ANC1P+Ancestry+1st+Response+by+ANC2P+Ancestry+2nd+Response&amp;dbid=TBPersonsURes&amp;databaseName=2006+Census+-+Counting+Persons%2C+Place+of+Usual+Residence&amp;fieldMetaInfoIndex=fieldMetaInfoIndexVal&amp;columnDescription=ANC2P+Ancestry+2nd+Response"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hyperlink" Target="https://auth.censusdata.abs.gov.au/iLinks/Redirect2Dict?metaInfoComponentName=ANC2P+-+4+Digit+Level&amp;key=ANC2P+Ancestry+2nd+Response&amp;languageTag=en&amp;metaInfoDimension=1&amp;metaInfoComponent=0&amp;tableDescription=BPLP+-+4+Digit+Level+by+ANC1P+-+4+Digit+Level+by+ANC2P+-+4+Digit+Level&amp;dbid=2011PersonsUR&amp;databaseName=2011+Census+-+Counting+Persons%2C+Place+of+Usual+Residence&amp;fieldMetaInfoIndex=fieldMetaInfoIndexVal&amp;columnDescription=ANC2P+-+4+Digit+Level" TargetMode="External"/><Relationship Id="rId3" Type="http://schemas.openxmlformats.org/officeDocument/2006/relationships/hyperlink" Target="https://auth.censusdata.abs.gov.au/webapi/jsf/tableView/tableView.xhtml" TargetMode="External"/><Relationship Id="rId7" Type="http://schemas.openxmlformats.org/officeDocument/2006/relationships/hyperlink" Target="https://auth.censusdata.abs.gov.au/iLinks/Redirect2Dict?metaInfoComponentName=ANC1P+-+4+Digit+Level&amp;key=ANC1P+Ancestry+1st+Response&amp;languageTag=en&amp;metaInfoDimension=0&amp;metaInfoComponent=0&amp;tableDescription=ANC1P+-+4+Digit+Level+by+ANC2P+-+4+Digit+Level&amp;dbid=2011PersonsUR&amp;databaseName=2011+Census+-+Counting+Persons%2C+Place+of+Usual+Residence&amp;fieldMetaInfoIndex=fieldMetaInfoIndexVal&amp;columnDescription=ANC2P+-+4+Digit+Level" TargetMode="External"/><Relationship Id="rId2" Type="http://schemas.openxmlformats.org/officeDocument/2006/relationships/image" Target="../media/image1.png"/><Relationship Id="rId1" Type="http://schemas.openxmlformats.org/officeDocument/2006/relationships/hyperlink" Target="https://auth.censusdata.abs.gov.au/iLinks/Redirect2Dict?metaInfoComponentName=ANC2P+-+4+Digit+Level&amp;key=ANC2P+Ancestry+2nd+Response&amp;languageTag=en&amp;metaInfoDimension=1&amp;metaInfoComponent=0&amp;tableDescription=ANC1P+-+4+Digit+Level+by+ANC2P+-+4+Digit+Level&amp;dbid=2011PersonsUR&amp;databaseName=2011+Census+-+Counting+Persons%2C+Place+of+Usual+Residence&amp;fieldMetaInfoIndex=fieldMetaInfoIndexVal&amp;columnDescription=ANC2P+-+4+Digit+Level"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 Id="rId9" Type="http://schemas.openxmlformats.org/officeDocument/2006/relationships/hyperlink" Target="https://auth.censusdata.abs.gov.au/iLinks/Redirect2Dict?metaInfoComponentName=ANC1P+-+4+Digit+Level&amp;key=ANC1P+Ancestry+1st+Response&amp;languageTag=en&amp;metaInfoDimension=0&amp;metaInfoComponent=0&amp;tableDescription=BPLP+-+4+Digit+Level+by+ANC1P+-+4+Digit+Level+by+ANC2P+-+4+Digit+Level&amp;dbid=2011PersonsUR&amp;databaseName=2011+Census+-+Counting+Persons%2C+Place+of+Usual+Residence&amp;fieldMetaInfoIndex=fieldMetaInfoIndexVal&amp;columnDescription=ANC2P+-+4+Digit+Level"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s://auth.censusdata.abs.gov.au/iLinks/Redirect2Dict?metaInfoComponentName=ANC2P+-+4+Digit+Level&amp;key=ANC2P+Ancestry+2nd+Response&amp;languageTag=en&amp;metaInfoDimension=1&amp;metaInfoComponent=0&amp;tableDescription=BPLP+-+4+Digit+Level+by+ANC1P+-+4+Digit+Level+by+ANC2P+-+4+Digit+Level&amp;dbid=2016PersonsUR&amp;databaseName=2016+Census+-+Counting+Persons%2C+Place+of+Usual+Residence+%28MB%29&amp;fieldMetaInfoIndex=fieldMetaInfoIndexVal&amp;columnDescription=ANC2P+-+4+Digit+Level" TargetMode="External"/><Relationship Id="rId3" Type="http://schemas.openxmlformats.org/officeDocument/2006/relationships/hyperlink" Target="https://auth.censusdata.abs.gov.au/webapi/jsf/tableView/tableView.xhtml" TargetMode="External"/><Relationship Id="rId7" Type="http://schemas.openxmlformats.org/officeDocument/2006/relationships/hyperlink" Target="https://auth.censusdata.abs.gov.au/iLinks/Redirect2Dict?metaInfoComponentName=ANC1P+-+4+Digit+Level&amp;key=ANC1P+Ancestry+1st+Response&amp;languageTag=en&amp;metaInfoDimension=0&amp;metaInfoComponent=0&amp;tableDescription=ANC1P+-+4+Digit+Level+by+ANC2P+-+4+Digit+Level&amp;dbid=2016PersonsUR&amp;databaseName=2016+Census+-+Counting+Persons%2C+Place+of+Usual+Residence+%28MB%29&amp;fieldMetaInfoIndex=fieldMetaInfoIndexVal&amp;columnDescription=ANC2P+-+4+Digit+Level" TargetMode="External"/><Relationship Id="rId2" Type="http://schemas.openxmlformats.org/officeDocument/2006/relationships/image" Target="../media/image1.png"/><Relationship Id="rId1" Type="http://schemas.openxmlformats.org/officeDocument/2006/relationships/hyperlink" Target="https://auth.censusdata.abs.gov.au/iLinks/Redirect2Dict?metaInfoComponentName=ANC2P+-+4+Digit+Level&amp;key=ANC2P+Ancestry+2nd+Response&amp;languageTag=en&amp;metaInfoDimension=1&amp;metaInfoComponent=0&amp;tableDescription=ANC1P+-+4+Digit+Level+by+ANC2P+-+4+Digit+Level&amp;dbid=2016PersonsUR&amp;databaseName=2016+Census+-+Counting+Persons%2C+Place+of+Usual+Residence+%28MB%29&amp;fieldMetaInfoIndex=fieldMetaInfoIndexVal&amp;columnDescription=ANC2P+-+4+Digit+Level"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 Id="rId9" Type="http://schemas.openxmlformats.org/officeDocument/2006/relationships/hyperlink" Target="https://auth.censusdata.abs.gov.au/iLinks/Redirect2Dict?metaInfoComponentName=ANC1P+-+4+Digit+Level&amp;key=ANC1P+Ancestry+1st+Response&amp;languageTag=en&amp;metaInfoDimension=0&amp;metaInfoComponent=0&amp;tableDescription=BPLP+-+4+Digit+Level+by+ANC1P+-+4+Digit+Level+by+ANC2P+-+4+Digit+Level&amp;dbid=2016PersonsUR&amp;databaseName=2016+Census+-+Counting+Persons%2C+Place+of+Usual+Residence+%28MB%29&amp;fieldMetaInfoIndex=fieldMetaInfoIndexVal&amp;columnDescription=ANC2P+-+4+Digit+Level"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https://auth.censusdata.abs.gov.au/iLinks/Redirect2Dict?metaInfoComponentName=ANC2P+-+4+Digit+Level&amp;key=ANC2P+Ancestry+2nd+Response&amp;languageTag=en&amp;metaInfoDimension=1&amp;metaInfoComponent=0&amp;tableDescription=BPLP+-+4+Digit+Level+by+ANC1P+-+4+Digit+Level+by+ANC2P+-+4+Digit+Level&amp;dbid=2016PersonsUR&amp;databaseName=2016+Census+-+Counting+Persons%2C+Place+of+Usual+Residence+%28MB%29&amp;fieldMetaInfoIndex=fieldMetaInfoIndexVal&amp;columnDescription=ANC2P+-+4+Digit+Level" TargetMode="External"/><Relationship Id="rId3" Type="http://schemas.openxmlformats.org/officeDocument/2006/relationships/hyperlink" Target="https://auth.censusdata.abs.gov.au/webapi/jsf/tableView/tableView.xhtml" TargetMode="External"/><Relationship Id="rId7" Type="http://schemas.openxmlformats.org/officeDocument/2006/relationships/hyperlink" Target="https://auth.censusdata.abs.gov.au/iLinks/Redirect2Dict?metaInfoComponentName=ANC1P+-+4+Digit+Level&amp;key=ANC1P+Ancestry+1st+Response&amp;languageTag=en&amp;metaInfoDimension=0&amp;metaInfoComponent=0&amp;tableDescription=ANC1P+-+4+Digit+Level+by+ANC2P+-+4+Digit+Level&amp;dbid=2016PersonsUR&amp;databaseName=2016+Census+-+Counting+Persons%2C+Place+of+Usual+Residence+%28MB%29&amp;fieldMetaInfoIndex=fieldMetaInfoIndexVal&amp;columnDescription=ANC2P+-+4+Digit+Level" TargetMode="External"/><Relationship Id="rId2" Type="http://schemas.openxmlformats.org/officeDocument/2006/relationships/image" Target="../media/image1.png"/><Relationship Id="rId1" Type="http://schemas.openxmlformats.org/officeDocument/2006/relationships/hyperlink" Target="https://auth.censusdata.abs.gov.au/iLinks/Redirect2Dict?metaInfoComponentName=ANC2P+-+4+Digit+Level&amp;key=ANC2P+Ancestry+2nd+Response&amp;languageTag=en&amp;metaInfoDimension=1&amp;metaInfoComponent=0&amp;tableDescription=ANC1P+-+4+Digit+Level+by+ANC2P+-+4+Digit+Level&amp;dbid=2016PersonsUR&amp;databaseName=2016+Census+-+Counting+Persons%2C+Place+of+Usual+Residence+%28MB%29&amp;fieldMetaInfoIndex=fieldMetaInfoIndexVal&amp;columnDescription=ANC2P+-+4+Digit+Level"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 Id="rId9" Type="http://schemas.openxmlformats.org/officeDocument/2006/relationships/hyperlink" Target="https://auth.censusdata.abs.gov.au/iLinks/Redirect2Dict?metaInfoComponentName=ANC1P+-+4+Digit+Level&amp;key=ANC1P+Ancestry+1st+Response&amp;languageTag=en&amp;metaInfoDimension=0&amp;metaInfoComponent=0&amp;tableDescription=BPLP+-+4+Digit+Level+by+ANC1P+-+4+Digit+Level+by+ANC2P+-+4+Digit+Level&amp;dbid=2016PersonsUR&amp;databaseName=2016+Census+-+Counting+Persons%2C+Place+of+Usual+Residence+%28MB%29&amp;fieldMetaInfoIndex=fieldMetaInfoIndexVal&amp;columnDescription=ANC2P+-+4+Digit+Leve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83</xdr:row>
      <xdr:rowOff>0</xdr:rowOff>
    </xdr:from>
    <xdr:to>
      <xdr:col>1</xdr:col>
      <xdr:colOff>114300</xdr:colOff>
      <xdr:row>83</xdr:row>
      <xdr:rowOff>114300</xdr:rowOff>
    </xdr:to>
    <xdr:pic>
      <xdr:nvPicPr>
        <xdr:cNvPr id="2" name="Picture 1" descr="Show ANC2P Ancestry 2nd Response Meta information">
          <a:hlinkClick xmlns:r="http://schemas.openxmlformats.org/officeDocument/2006/relationships" r:id="rId1" tgtFrame="_blank"/>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421"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120650</xdr:colOff>
      <xdr:row>83</xdr:row>
      <xdr:rowOff>0</xdr:rowOff>
    </xdr:from>
    <xdr:to>
      <xdr:col>1</xdr:col>
      <xdr:colOff>248285</xdr:colOff>
      <xdr:row>83</xdr:row>
      <xdr:rowOff>114300</xdr:rowOff>
    </xdr:to>
    <xdr:pic>
      <xdr:nvPicPr>
        <xdr:cNvPr id="3" name="Picture 2" descr="Hide ANC2P Ancestry 2nd Response Total">
          <a:hlinkClick xmlns:r="http://schemas.openxmlformats.org/officeDocument/2006/relationships" r:id="rId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43071"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241300</xdr:colOff>
      <xdr:row>83</xdr:row>
      <xdr:rowOff>0</xdr:rowOff>
    </xdr:from>
    <xdr:to>
      <xdr:col>1</xdr:col>
      <xdr:colOff>362585</xdr:colOff>
      <xdr:row>83</xdr:row>
      <xdr:rowOff>114300</xdr:rowOff>
    </xdr:to>
    <xdr:pic>
      <xdr:nvPicPr>
        <xdr:cNvPr id="4" name="Picture 3" descr="Show Code">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3721" y="6055895"/>
          <a:ext cx="1079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114300</xdr:colOff>
      <xdr:row>85</xdr:row>
      <xdr:rowOff>114300</xdr:rowOff>
    </xdr:to>
    <xdr:pic>
      <xdr:nvPicPr>
        <xdr:cNvPr id="5" name="Picture 4" descr="Unsorted ANC1P Ancestry 1st Response">
          <a:hlinkClick xmlns:r="http://schemas.openxmlformats.org/officeDocument/2006/relationships" r:id="rId3"/>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85474"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120650</xdr:colOff>
      <xdr:row>85</xdr:row>
      <xdr:rowOff>0</xdr:rowOff>
    </xdr:from>
    <xdr:to>
      <xdr:col>2</xdr:col>
      <xdr:colOff>248285</xdr:colOff>
      <xdr:row>85</xdr:row>
      <xdr:rowOff>114300</xdr:rowOff>
    </xdr:to>
    <xdr:pic>
      <xdr:nvPicPr>
        <xdr:cNvPr id="6" name="Picture 5" descr="Show ANC1P Ancestry 1st Response Meta information">
          <a:hlinkClick xmlns:r="http://schemas.openxmlformats.org/officeDocument/2006/relationships" r:id="rId7" tgtFrame="_blank"/>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6124"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241300</xdr:colOff>
      <xdr:row>85</xdr:row>
      <xdr:rowOff>0</xdr:rowOff>
    </xdr:from>
    <xdr:to>
      <xdr:col>2</xdr:col>
      <xdr:colOff>362585</xdr:colOff>
      <xdr:row>85</xdr:row>
      <xdr:rowOff>114300</xdr:rowOff>
    </xdr:to>
    <xdr:pic>
      <xdr:nvPicPr>
        <xdr:cNvPr id="7" name="Picture 6" descr="Hide ANC1P Ancestry 1st Response Total">
          <a:hlinkClick xmlns:r="http://schemas.openxmlformats.org/officeDocument/2006/relationships" r:id="rId3"/>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26774" y="6430211"/>
          <a:ext cx="1079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85</xdr:row>
      <xdr:rowOff>0</xdr:rowOff>
    </xdr:from>
    <xdr:to>
      <xdr:col>2</xdr:col>
      <xdr:colOff>472440</xdr:colOff>
      <xdr:row>85</xdr:row>
      <xdr:rowOff>114300</xdr:rowOff>
    </xdr:to>
    <xdr:pic>
      <xdr:nvPicPr>
        <xdr:cNvPr id="8" name="Picture 7" descr="Show Code">
          <a:hlinkClick xmlns:r="http://schemas.openxmlformats.org/officeDocument/2006/relationships" r:id="rId3"/>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47424"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84</xdr:row>
      <xdr:rowOff>0</xdr:rowOff>
    </xdr:from>
    <xdr:to>
      <xdr:col>3</xdr:col>
      <xdr:colOff>114300</xdr:colOff>
      <xdr:row>84</xdr:row>
      <xdr:rowOff>114300</xdr:rowOff>
    </xdr:to>
    <xdr:pic>
      <xdr:nvPicPr>
        <xdr:cNvPr id="9" name="Picture 8" descr="Unsorted Oceanian, nfd">
          <a:hlinkClick xmlns:r="http://schemas.openxmlformats.org/officeDocument/2006/relationships" r:id="rId3"/>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48526"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xdr:row>
      <xdr:rowOff>0</xdr:rowOff>
    </xdr:from>
    <xdr:to>
      <xdr:col>4</xdr:col>
      <xdr:colOff>114300</xdr:colOff>
      <xdr:row>84</xdr:row>
      <xdr:rowOff>114300</xdr:rowOff>
    </xdr:to>
    <xdr:pic>
      <xdr:nvPicPr>
        <xdr:cNvPr id="10" name="Picture 9" descr="Unsorted Polynesian, nfd">
          <a:hlinkClick xmlns:r="http://schemas.openxmlformats.org/officeDocument/2006/relationships" r:id="rId3"/>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11579"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114300</xdr:colOff>
      <xdr:row>84</xdr:row>
      <xdr:rowOff>114300</xdr:rowOff>
    </xdr:to>
    <xdr:pic>
      <xdr:nvPicPr>
        <xdr:cNvPr id="11" name="Picture 10"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574632"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84</xdr:row>
      <xdr:rowOff>0</xdr:rowOff>
    </xdr:from>
    <xdr:to>
      <xdr:col>6</xdr:col>
      <xdr:colOff>114300</xdr:colOff>
      <xdr:row>84</xdr:row>
      <xdr:rowOff>114300</xdr:rowOff>
    </xdr:to>
    <xdr:pic>
      <xdr:nvPicPr>
        <xdr:cNvPr id="12" name="Picture 11" descr="Unsorted Fijian">
          <a:hlinkClick xmlns:r="http://schemas.openxmlformats.org/officeDocument/2006/relationships" r:id="rId3"/>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37684"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84</xdr:row>
      <xdr:rowOff>0</xdr:rowOff>
    </xdr:from>
    <xdr:to>
      <xdr:col>7</xdr:col>
      <xdr:colOff>114300</xdr:colOff>
      <xdr:row>84</xdr:row>
      <xdr:rowOff>114300</xdr:rowOff>
    </xdr:to>
    <xdr:pic>
      <xdr:nvPicPr>
        <xdr:cNvPr id="13" name="Picture 12" descr="Unsorted Southern Asian, nfd">
          <a:hlinkClick xmlns:r="http://schemas.openxmlformats.org/officeDocument/2006/relationships" r:id="rId3"/>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00737"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114300</xdr:colOff>
      <xdr:row>84</xdr:row>
      <xdr:rowOff>114300</xdr:rowOff>
    </xdr:to>
    <xdr:pic>
      <xdr:nvPicPr>
        <xdr:cNvPr id="14" name="Picture 13" descr="Unsorted Indian">
          <a:hlinkClick xmlns:r="http://schemas.openxmlformats.org/officeDocument/2006/relationships" r:id="rId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63789"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84</xdr:row>
      <xdr:rowOff>0</xdr:rowOff>
    </xdr:from>
    <xdr:to>
      <xdr:col>9</xdr:col>
      <xdr:colOff>114300</xdr:colOff>
      <xdr:row>84</xdr:row>
      <xdr:rowOff>114300</xdr:rowOff>
    </xdr:to>
    <xdr:pic>
      <xdr:nvPicPr>
        <xdr:cNvPr id="15" name="Picture 14"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226842"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114300</xdr:colOff>
      <xdr:row>84</xdr:row>
      <xdr:rowOff>114300</xdr:rowOff>
    </xdr:to>
    <xdr:pic>
      <xdr:nvPicPr>
        <xdr:cNvPr id="16" name="Picture 15" descr="Unsorted Total">
          <a:hlinkClick xmlns:r="http://schemas.openxmlformats.org/officeDocument/2006/relationships" r:id="rId3"/>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389895"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47" name="Picture 46" descr="Show ANC2P Ancestry 2nd Response Meta information">
          <a:hlinkClick xmlns:r="http://schemas.openxmlformats.org/officeDocument/2006/relationships" r:id="rId1" tgtFrame="_blank"/>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48" name="Picture 47" descr="Hide ANC2P Ancestry 2nd Response Total">
          <a:hlinkClick xmlns:r="http://schemas.openxmlformats.org/officeDocument/2006/relationships" r:id="rId3"/>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94615</xdr:colOff>
      <xdr:row>83</xdr:row>
      <xdr:rowOff>114300</xdr:rowOff>
    </xdr:to>
    <xdr:pic>
      <xdr:nvPicPr>
        <xdr:cNvPr id="49" name="Picture 48" descr="Show Code">
          <a:hlinkClick xmlns:r="http://schemas.openxmlformats.org/officeDocument/2006/relationships" r:id="rId3"/>
          <a:extLst>
            <a:ext uri="{FF2B5EF4-FFF2-40B4-BE49-F238E27FC236}">
              <a16:creationId xmlns:a16="http://schemas.microsoft.com/office/drawing/2014/main" id="{00000000-0008-0000-0300-00003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43263" y="6055895"/>
          <a:ext cx="1079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50" name="Picture 49" descr="Unsorted ANC1P Ancestry 1st Response">
          <a:hlinkClick xmlns:r="http://schemas.openxmlformats.org/officeDocument/2006/relationships" r:id="rId3"/>
          <a:extLst>
            <a:ext uri="{FF2B5EF4-FFF2-40B4-BE49-F238E27FC236}">
              <a16:creationId xmlns:a16="http://schemas.microsoft.com/office/drawing/2014/main" id="{00000000-0008-0000-0300-00003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51" name="Picture 50" descr="Show ANC1P Ancestry 1st Response Meta information">
          <a:hlinkClick xmlns:r="http://schemas.openxmlformats.org/officeDocument/2006/relationships" r:id="rId7" tgtFrame="_blank"/>
          <a:extLst>
            <a:ext uri="{FF2B5EF4-FFF2-40B4-BE49-F238E27FC236}">
              <a16:creationId xmlns:a16="http://schemas.microsoft.com/office/drawing/2014/main" id="{00000000-0008-0000-03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94615</xdr:colOff>
      <xdr:row>85</xdr:row>
      <xdr:rowOff>114300</xdr:rowOff>
    </xdr:to>
    <xdr:pic>
      <xdr:nvPicPr>
        <xdr:cNvPr id="52" name="Picture 51" descr="Hide ANC1P Ancestry 1st Response Total">
          <a:hlinkClick xmlns:r="http://schemas.openxmlformats.org/officeDocument/2006/relationships" r:id="rId3"/>
          <a:extLst>
            <a:ext uri="{FF2B5EF4-FFF2-40B4-BE49-F238E27FC236}">
              <a16:creationId xmlns:a16="http://schemas.microsoft.com/office/drawing/2014/main" id="{00000000-0008-0000-0300-00003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43263" y="6430211"/>
          <a:ext cx="1079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53" name="Picture 52" descr="Show Code">
          <a:hlinkClick xmlns:r="http://schemas.openxmlformats.org/officeDocument/2006/relationships" r:id="rId3"/>
          <a:extLst>
            <a:ext uri="{FF2B5EF4-FFF2-40B4-BE49-F238E27FC236}">
              <a16:creationId xmlns:a16="http://schemas.microsoft.com/office/drawing/2014/main" id="{00000000-0008-0000-03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4" name="Picture 53" descr="Unsorted Oceanian, nfd">
          <a:hlinkClick xmlns:r="http://schemas.openxmlformats.org/officeDocument/2006/relationships" r:id="rId3"/>
          <a:extLst>
            <a:ext uri="{FF2B5EF4-FFF2-40B4-BE49-F238E27FC236}">
              <a16:creationId xmlns:a16="http://schemas.microsoft.com/office/drawing/2014/main" id="{00000000-0008-0000-0300-00003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5" name="Picture 54" descr="Unsorted Polynesian, nfd">
          <a:hlinkClick xmlns:r="http://schemas.openxmlformats.org/officeDocument/2006/relationships" r:id="rId3"/>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6" name="Picture 55"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7" name="Picture 56" descr="Unsorted Fijian">
          <a:hlinkClick xmlns:r="http://schemas.openxmlformats.org/officeDocument/2006/relationships" r:id="rId3"/>
          <a:extLst>
            <a:ext uri="{FF2B5EF4-FFF2-40B4-BE49-F238E27FC236}">
              <a16:creationId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8" name="Picture 57" descr="Unsorted Southern Asian, nfd">
          <a:hlinkClick xmlns:r="http://schemas.openxmlformats.org/officeDocument/2006/relationships" r:id="rId3"/>
          <a:extLst>
            <a:ext uri="{FF2B5EF4-FFF2-40B4-BE49-F238E27FC236}">
              <a16:creationId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59" name="Picture 58" descr="Unsorted Indian">
          <a:hlinkClick xmlns:r="http://schemas.openxmlformats.org/officeDocument/2006/relationships" r:id="rId3"/>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114300</xdr:colOff>
      <xdr:row>84</xdr:row>
      <xdr:rowOff>114300</xdr:rowOff>
    </xdr:to>
    <xdr:pic>
      <xdr:nvPicPr>
        <xdr:cNvPr id="60" name="Picture 59"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114300</xdr:colOff>
      <xdr:row>84</xdr:row>
      <xdr:rowOff>114300</xdr:rowOff>
    </xdr:to>
    <xdr:pic>
      <xdr:nvPicPr>
        <xdr:cNvPr id="61" name="Picture 60" descr="Unsorted Total">
          <a:hlinkClick xmlns:r="http://schemas.openxmlformats.org/officeDocument/2006/relationships" r:id="rId3"/>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92" name="Picture 91" descr="Show ANC2P Ancestry 2nd Response Meta information">
          <a:hlinkClick xmlns:r="http://schemas.openxmlformats.org/officeDocument/2006/relationships" r:id="rId1" tgtFrame="_blank"/>
          <a:extLst>
            <a:ext uri="{FF2B5EF4-FFF2-40B4-BE49-F238E27FC236}">
              <a16:creationId xmlns:a16="http://schemas.microsoft.com/office/drawing/2014/main" id="{00000000-0008-0000-03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117475</xdr:colOff>
      <xdr:row>83</xdr:row>
      <xdr:rowOff>114300</xdr:rowOff>
    </xdr:to>
    <xdr:pic>
      <xdr:nvPicPr>
        <xdr:cNvPr id="93" name="Picture 92" descr="Hide ANC2P Ancestry 2nd Response Total">
          <a:hlinkClick xmlns:r="http://schemas.openxmlformats.org/officeDocument/2006/relationships" r:id="rId3"/>
          <a:extLst>
            <a:ext uri="{FF2B5EF4-FFF2-40B4-BE49-F238E27FC236}">
              <a16:creationId xmlns:a16="http://schemas.microsoft.com/office/drawing/2014/main" id="{00000000-0008-0000-0300-00005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43263" y="6055895"/>
          <a:ext cx="1174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111125</xdr:colOff>
      <xdr:row>83</xdr:row>
      <xdr:rowOff>114300</xdr:rowOff>
    </xdr:to>
    <xdr:pic>
      <xdr:nvPicPr>
        <xdr:cNvPr id="94" name="Picture 93" descr="Show Code">
          <a:hlinkClick xmlns:r="http://schemas.openxmlformats.org/officeDocument/2006/relationships" r:id="rId3"/>
          <a:extLst>
            <a:ext uri="{FF2B5EF4-FFF2-40B4-BE49-F238E27FC236}">
              <a16:creationId xmlns:a16="http://schemas.microsoft.com/office/drawing/2014/main" id="{00000000-0008-0000-0300-00005E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43263" y="6055895"/>
          <a:ext cx="1111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95" name="Picture 94" descr="Unsorted ANC1P Ancestry 1st Response">
          <a:hlinkClick xmlns:r="http://schemas.openxmlformats.org/officeDocument/2006/relationships" r:id="rId3"/>
          <a:extLst>
            <a:ext uri="{FF2B5EF4-FFF2-40B4-BE49-F238E27FC236}">
              <a16:creationId xmlns:a16="http://schemas.microsoft.com/office/drawing/2014/main" id="{00000000-0008-0000-0300-00005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117475</xdr:colOff>
      <xdr:row>85</xdr:row>
      <xdr:rowOff>114300</xdr:rowOff>
    </xdr:to>
    <xdr:pic>
      <xdr:nvPicPr>
        <xdr:cNvPr id="96" name="Picture 95" descr="Show ANC1P Ancestry 1st Response Meta information">
          <a:hlinkClick xmlns:r="http://schemas.openxmlformats.org/officeDocument/2006/relationships" r:id="rId7" tgtFrame="_blank"/>
          <a:extLst>
            <a:ext uri="{FF2B5EF4-FFF2-40B4-BE49-F238E27FC236}">
              <a16:creationId xmlns:a16="http://schemas.microsoft.com/office/drawing/2014/main" id="{00000000-0008-0000-0300-00006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430211"/>
          <a:ext cx="1174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111125</xdr:colOff>
      <xdr:row>85</xdr:row>
      <xdr:rowOff>114300</xdr:rowOff>
    </xdr:to>
    <xdr:pic>
      <xdr:nvPicPr>
        <xdr:cNvPr id="97" name="Picture 96" descr="Hide ANC1P Ancestry 1st Response Total">
          <a:hlinkClick xmlns:r="http://schemas.openxmlformats.org/officeDocument/2006/relationships" r:id="rId3"/>
          <a:extLst>
            <a:ext uri="{FF2B5EF4-FFF2-40B4-BE49-F238E27FC236}">
              <a16:creationId xmlns:a16="http://schemas.microsoft.com/office/drawing/2014/main" id="{00000000-0008-0000-0300-00006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43263" y="6430211"/>
          <a:ext cx="1111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98" name="Picture 97" descr="Show Code">
          <a:hlinkClick xmlns:r="http://schemas.openxmlformats.org/officeDocument/2006/relationships" r:id="rId3"/>
          <a:extLst>
            <a:ext uri="{FF2B5EF4-FFF2-40B4-BE49-F238E27FC236}">
              <a16:creationId xmlns:a16="http://schemas.microsoft.com/office/drawing/2014/main" id="{00000000-0008-0000-0300-00006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99" name="Picture 98" descr="Unsorted Oceanian, nfd">
          <a:hlinkClick xmlns:r="http://schemas.openxmlformats.org/officeDocument/2006/relationships" r:id="rId3"/>
          <a:extLst>
            <a:ext uri="{FF2B5EF4-FFF2-40B4-BE49-F238E27FC236}">
              <a16:creationId xmlns:a16="http://schemas.microsoft.com/office/drawing/2014/main" id="{00000000-0008-0000-0300-00006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0" name="Picture 99" descr="Unsorted Polynesian, nfd">
          <a:hlinkClick xmlns:r="http://schemas.openxmlformats.org/officeDocument/2006/relationships" r:id="rId3"/>
          <a:extLst>
            <a:ext uri="{FF2B5EF4-FFF2-40B4-BE49-F238E27FC236}">
              <a16:creationId xmlns:a16="http://schemas.microsoft.com/office/drawing/2014/main" id="{00000000-0008-0000-0300-00006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1" name="Picture 100"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6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2" name="Picture 101" descr="Unsorted Fijian">
          <a:hlinkClick xmlns:r="http://schemas.openxmlformats.org/officeDocument/2006/relationships" r:id="rId3"/>
          <a:extLst>
            <a:ext uri="{FF2B5EF4-FFF2-40B4-BE49-F238E27FC236}">
              <a16:creationId xmlns:a16="http://schemas.microsoft.com/office/drawing/2014/main" id="{00000000-0008-0000-0300-00006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3" name="Picture 102" descr="Unsorted Southern Asian, nfd">
          <a:hlinkClick xmlns:r="http://schemas.openxmlformats.org/officeDocument/2006/relationships" r:id="rId3"/>
          <a:extLst>
            <a:ext uri="{FF2B5EF4-FFF2-40B4-BE49-F238E27FC236}">
              <a16:creationId xmlns:a16="http://schemas.microsoft.com/office/drawing/2014/main" id="{00000000-0008-0000-0300-00006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4" name="Picture 103" descr="Unsorted Indian">
          <a:hlinkClick xmlns:r="http://schemas.openxmlformats.org/officeDocument/2006/relationships" r:id="rId3"/>
          <a:extLst>
            <a:ext uri="{FF2B5EF4-FFF2-40B4-BE49-F238E27FC236}">
              <a16:creationId xmlns:a16="http://schemas.microsoft.com/office/drawing/2014/main" id="{00000000-0008-0000-0300-00006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5" name="Picture 104"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6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06" name="Picture 105" descr="Unsorted Total">
          <a:hlinkClick xmlns:r="http://schemas.openxmlformats.org/officeDocument/2006/relationships" r:id="rId3"/>
          <a:extLst>
            <a:ext uri="{FF2B5EF4-FFF2-40B4-BE49-F238E27FC236}">
              <a16:creationId xmlns:a16="http://schemas.microsoft.com/office/drawing/2014/main" id="{00000000-0008-0000-0300-00006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07" name="Picture 106" descr="Unsorted Polynesian, nfd">
          <a:hlinkClick xmlns:r="http://schemas.openxmlformats.org/officeDocument/2006/relationships" r:id="rId3"/>
          <a:extLst>
            <a:ext uri="{FF2B5EF4-FFF2-40B4-BE49-F238E27FC236}">
              <a16:creationId xmlns:a16="http://schemas.microsoft.com/office/drawing/2014/main" id="{00000000-0008-0000-0300-00006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08" name="Picture 107"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6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09" name="Picture 108" descr="Unsorted Oceanian, nfd">
          <a:hlinkClick xmlns:r="http://schemas.openxmlformats.org/officeDocument/2006/relationships" r:id="rId3"/>
          <a:extLst>
            <a:ext uri="{FF2B5EF4-FFF2-40B4-BE49-F238E27FC236}">
              <a16:creationId xmlns:a16="http://schemas.microsoft.com/office/drawing/2014/main" id="{00000000-0008-0000-0300-00006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0" name="Picture 109" descr="Unsorted Indian">
          <a:hlinkClick xmlns:r="http://schemas.openxmlformats.org/officeDocument/2006/relationships" r:id="rId3"/>
          <a:extLst>
            <a:ext uri="{FF2B5EF4-FFF2-40B4-BE49-F238E27FC236}">
              <a16:creationId xmlns:a16="http://schemas.microsoft.com/office/drawing/2014/main" id="{00000000-0008-0000-0300-00006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1" name="Picture 110" descr="Unsorted Southern Asian, nfd">
          <a:hlinkClick xmlns:r="http://schemas.openxmlformats.org/officeDocument/2006/relationships" r:id="rId3"/>
          <a:extLst>
            <a:ext uri="{FF2B5EF4-FFF2-40B4-BE49-F238E27FC236}">
              <a16:creationId xmlns:a16="http://schemas.microsoft.com/office/drawing/2014/main" id="{00000000-0008-0000-0300-00006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2" name="Picture 111" descr="Unsorted Fijian">
          <a:hlinkClick xmlns:r="http://schemas.openxmlformats.org/officeDocument/2006/relationships" r:id="rId3"/>
          <a:extLst>
            <a:ext uri="{FF2B5EF4-FFF2-40B4-BE49-F238E27FC236}">
              <a16:creationId xmlns:a16="http://schemas.microsoft.com/office/drawing/2014/main" id="{00000000-0008-0000-0300-00007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3" name="Picture 112" descr="Unsorted Total">
          <a:hlinkClick xmlns:r="http://schemas.openxmlformats.org/officeDocument/2006/relationships" r:id="rId3"/>
          <a:extLst>
            <a:ext uri="{FF2B5EF4-FFF2-40B4-BE49-F238E27FC236}">
              <a16:creationId xmlns:a16="http://schemas.microsoft.com/office/drawing/2014/main" id="{00000000-0008-0000-0300-00007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114" name="Picture 113" descr="Show ANC2P Ancestry 2nd Response Meta information">
          <a:hlinkClick xmlns:r="http://schemas.openxmlformats.org/officeDocument/2006/relationships" r:id="rId8" tgtFrame="_blank"/>
          <a:extLst>
            <a:ext uri="{FF2B5EF4-FFF2-40B4-BE49-F238E27FC236}">
              <a16:creationId xmlns:a16="http://schemas.microsoft.com/office/drawing/2014/main" id="{00000000-0008-0000-0300-00007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18" name="Picture 117" descr="Unsorted Oceanian, nfd">
          <a:hlinkClick xmlns:r="http://schemas.openxmlformats.org/officeDocument/2006/relationships" r:id="rId3"/>
          <a:extLst>
            <a:ext uri="{FF2B5EF4-FFF2-40B4-BE49-F238E27FC236}">
              <a16:creationId xmlns:a16="http://schemas.microsoft.com/office/drawing/2014/main" id="{00000000-0008-0000-0300-00007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19" name="Picture 118" descr="Unsorted Polynesian, nfd">
          <a:hlinkClick xmlns:r="http://schemas.openxmlformats.org/officeDocument/2006/relationships" r:id="rId3"/>
          <a:extLst>
            <a:ext uri="{FF2B5EF4-FFF2-40B4-BE49-F238E27FC236}">
              <a16:creationId xmlns:a16="http://schemas.microsoft.com/office/drawing/2014/main" id="{00000000-0008-0000-0300-00007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0" name="Picture 119"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7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1" name="Picture 120" descr="Unsorted Fijian">
          <a:hlinkClick xmlns:r="http://schemas.openxmlformats.org/officeDocument/2006/relationships" r:id="rId3"/>
          <a:extLst>
            <a:ext uri="{FF2B5EF4-FFF2-40B4-BE49-F238E27FC236}">
              <a16:creationId xmlns:a16="http://schemas.microsoft.com/office/drawing/2014/main" id="{00000000-0008-0000-0300-00007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2" name="Picture 121" descr="Unsorted Southern Asian, nfd">
          <a:hlinkClick xmlns:r="http://schemas.openxmlformats.org/officeDocument/2006/relationships" r:id="rId3"/>
          <a:extLst>
            <a:ext uri="{FF2B5EF4-FFF2-40B4-BE49-F238E27FC236}">
              <a16:creationId xmlns:a16="http://schemas.microsoft.com/office/drawing/2014/main" id="{00000000-0008-0000-0300-00007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3" name="Picture 122" descr="Unsorted Indian">
          <a:hlinkClick xmlns:r="http://schemas.openxmlformats.org/officeDocument/2006/relationships" r:id="rId3"/>
          <a:extLst>
            <a:ext uri="{FF2B5EF4-FFF2-40B4-BE49-F238E27FC236}">
              <a16:creationId xmlns:a16="http://schemas.microsoft.com/office/drawing/2014/main" id="{00000000-0008-0000-0300-00007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4" name="Picture 123"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7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25" name="Picture 124" descr="Unsorted Total">
          <a:extLst>
            <a:ext uri="{FF2B5EF4-FFF2-40B4-BE49-F238E27FC236}">
              <a16:creationId xmlns:a16="http://schemas.microsoft.com/office/drawing/2014/main" id="{00000000-0008-0000-0300-00007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43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97</xdr:row>
      <xdr:rowOff>0</xdr:rowOff>
    </xdr:from>
    <xdr:ext cx="114300" cy="114300"/>
    <xdr:pic>
      <xdr:nvPicPr>
        <xdr:cNvPr id="126" name="Picture 125" descr="Unsorted Polynesian, nfd">
          <a:hlinkClick xmlns:r="http://schemas.openxmlformats.org/officeDocument/2006/relationships" r:id="rId3"/>
          <a:extLst>
            <a:ext uri="{FF2B5EF4-FFF2-40B4-BE49-F238E27FC236}">
              <a16:creationId xmlns:a16="http://schemas.microsoft.com/office/drawing/2014/main" id="{00000000-0008-0000-0300-00007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27" name="Picture 126"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7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28" name="Picture 127" descr="Unsorted Oceanian, nfd">
          <a:hlinkClick xmlns:r="http://schemas.openxmlformats.org/officeDocument/2006/relationships" r:id="rId3"/>
          <a:extLst>
            <a:ext uri="{FF2B5EF4-FFF2-40B4-BE49-F238E27FC236}">
              <a16:creationId xmlns:a16="http://schemas.microsoft.com/office/drawing/2014/main" id="{00000000-0008-0000-0300-00008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29" name="Picture 128" descr="Unsorted Indian">
          <a:hlinkClick xmlns:r="http://schemas.openxmlformats.org/officeDocument/2006/relationships" r:id="rId3"/>
          <a:extLst>
            <a:ext uri="{FF2B5EF4-FFF2-40B4-BE49-F238E27FC236}">
              <a16:creationId xmlns:a16="http://schemas.microsoft.com/office/drawing/2014/main" id="{00000000-0008-0000-0300-00008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0" name="Picture 129" descr="Unsorted Southern Asian, nfd">
          <a:hlinkClick xmlns:r="http://schemas.openxmlformats.org/officeDocument/2006/relationships" r:id="rId3"/>
          <a:extLst>
            <a:ext uri="{FF2B5EF4-FFF2-40B4-BE49-F238E27FC236}">
              <a16:creationId xmlns:a16="http://schemas.microsoft.com/office/drawing/2014/main" id="{00000000-0008-0000-0300-00008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1" name="Picture 130" descr="Unsorted Fijian">
          <a:hlinkClick xmlns:r="http://schemas.openxmlformats.org/officeDocument/2006/relationships" r:id="rId3"/>
          <a:extLst>
            <a:ext uri="{FF2B5EF4-FFF2-40B4-BE49-F238E27FC236}">
              <a16:creationId xmlns:a16="http://schemas.microsoft.com/office/drawing/2014/main" id="{00000000-0008-0000-0300-00008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2" name="Picture 131" descr="Unsorted Total">
          <a:hlinkClick xmlns:r="http://schemas.openxmlformats.org/officeDocument/2006/relationships" r:id="rId3"/>
          <a:extLst>
            <a:ext uri="{FF2B5EF4-FFF2-40B4-BE49-F238E27FC236}">
              <a16:creationId xmlns:a16="http://schemas.microsoft.com/office/drawing/2014/main" id="{00000000-0008-0000-0300-00008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3" name="Picture 132" descr="Show ANC2P Ancestry 2nd Response Meta information">
          <a:hlinkClick xmlns:r="http://schemas.openxmlformats.org/officeDocument/2006/relationships" r:id="rId8" tgtFrame="_blank"/>
          <a:extLst>
            <a:ext uri="{FF2B5EF4-FFF2-40B4-BE49-F238E27FC236}">
              <a16:creationId xmlns:a16="http://schemas.microsoft.com/office/drawing/2014/main" id="{00000000-0008-0000-03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421" y="10748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7475" cy="114300"/>
    <xdr:pic>
      <xdr:nvPicPr>
        <xdr:cNvPr id="134" name="Picture 133" descr="Hide ANC2P Ancestry 2nd Response Total">
          <a:hlinkClick xmlns:r="http://schemas.openxmlformats.org/officeDocument/2006/relationships" r:id="rId3"/>
          <a:extLst>
            <a:ext uri="{FF2B5EF4-FFF2-40B4-BE49-F238E27FC236}">
              <a16:creationId xmlns:a16="http://schemas.microsoft.com/office/drawing/2014/main" id="{00000000-0008-0000-0300-00008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22421" y="10748211"/>
          <a:ext cx="11747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1125" cy="114300"/>
    <xdr:pic>
      <xdr:nvPicPr>
        <xdr:cNvPr id="135" name="Picture 134" descr="Show Code">
          <a:hlinkClick xmlns:r="http://schemas.openxmlformats.org/officeDocument/2006/relationships" r:id="rId3"/>
          <a:extLst>
            <a:ext uri="{FF2B5EF4-FFF2-40B4-BE49-F238E27FC236}">
              <a16:creationId xmlns:a16="http://schemas.microsoft.com/office/drawing/2014/main" id="{00000000-0008-0000-0300-00008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22421" y="10748211"/>
          <a:ext cx="111125"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6" name="Picture 135" descr="Unsorted ANC1P Ancestry 1st Response">
          <a:hlinkClick xmlns:r="http://schemas.openxmlformats.org/officeDocument/2006/relationships" r:id="rId3"/>
          <a:extLst>
            <a:ext uri="{FF2B5EF4-FFF2-40B4-BE49-F238E27FC236}">
              <a16:creationId xmlns:a16="http://schemas.microsoft.com/office/drawing/2014/main" id="{00000000-0008-0000-0300-00008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113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97</xdr:row>
      <xdr:rowOff>0</xdr:rowOff>
    </xdr:from>
    <xdr:ext cx="114300" cy="114300"/>
    <xdr:pic>
      <xdr:nvPicPr>
        <xdr:cNvPr id="137" name="Picture 136" descr="Unsorted Oceanian, nfd">
          <a:extLst>
            <a:ext uri="{FF2B5EF4-FFF2-40B4-BE49-F238E27FC236}">
              <a16:creationId xmlns:a16="http://schemas.microsoft.com/office/drawing/2014/main" id="{00000000-0008-0000-0300-00008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2421" y="10935368"/>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0</xdr:colOff>
      <xdr:row>85</xdr:row>
      <xdr:rowOff>0</xdr:rowOff>
    </xdr:from>
    <xdr:to>
      <xdr:col>12</xdr:col>
      <xdr:colOff>114300</xdr:colOff>
      <xdr:row>85</xdr:row>
      <xdr:rowOff>114300</xdr:rowOff>
    </xdr:to>
    <xdr:pic>
      <xdr:nvPicPr>
        <xdr:cNvPr id="115" name="Picture 114" descr="Unsorted Polynesian, nfd">
          <a:hlinkClick xmlns:r="http://schemas.openxmlformats.org/officeDocument/2006/relationships" r:id="rId3"/>
          <a:extLst>
            <a:ext uri="{FF2B5EF4-FFF2-40B4-BE49-F238E27FC236}">
              <a16:creationId xmlns:a16="http://schemas.microsoft.com/office/drawing/2014/main" id="{00000000-0008-0000-0300-00007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429789"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6" name="Picture 115"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7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99263"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17" name="Picture 116" descr="Unsorted Oceanian, nfd">
          <a:hlinkClick xmlns:r="http://schemas.openxmlformats.org/officeDocument/2006/relationships" r:id="rId3"/>
          <a:extLst>
            <a:ext uri="{FF2B5EF4-FFF2-40B4-BE49-F238E27FC236}">
              <a16:creationId xmlns:a16="http://schemas.microsoft.com/office/drawing/2014/main" id="{00000000-0008-0000-0300-00007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568737"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75" name="Picture 174" descr="Unsorted Indian">
          <a:hlinkClick xmlns:r="http://schemas.openxmlformats.org/officeDocument/2006/relationships" r:id="rId3"/>
          <a:extLst>
            <a:ext uri="{FF2B5EF4-FFF2-40B4-BE49-F238E27FC236}">
              <a16:creationId xmlns:a16="http://schemas.microsoft.com/office/drawing/2014/main" id="{00000000-0008-0000-0300-0000A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38211"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76" name="Picture 175" descr="Unsorted Southern Asian, nfd">
          <a:hlinkClick xmlns:r="http://schemas.openxmlformats.org/officeDocument/2006/relationships" r:id="rId3"/>
          <a:extLst>
            <a:ext uri="{FF2B5EF4-FFF2-40B4-BE49-F238E27FC236}">
              <a16:creationId xmlns:a16="http://schemas.microsoft.com/office/drawing/2014/main" id="{00000000-0008-0000-0300-0000B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707684"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77" name="Picture 176" descr="Unsorted Fijian">
          <a:hlinkClick xmlns:r="http://schemas.openxmlformats.org/officeDocument/2006/relationships" r:id="rId3"/>
          <a:extLst>
            <a:ext uri="{FF2B5EF4-FFF2-40B4-BE49-F238E27FC236}">
              <a16:creationId xmlns:a16="http://schemas.microsoft.com/office/drawing/2014/main" id="{00000000-0008-0000-0300-0000B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777158"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178" name="Picture 177" descr="Unsorted Total">
          <a:hlinkClick xmlns:r="http://schemas.openxmlformats.org/officeDocument/2006/relationships" r:id="rId3"/>
          <a:extLst>
            <a:ext uri="{FF2B5EF4-FFF2-40B4-BE49-F238E27FC236}">
              <a16:creationId xmlns:a16="http://schemas.microsoft.com/office/drawing/2014/main" id="{00000000-0008-0000-0300-0000B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46632" y="643021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83</xdr:row>
      <xdr:rowOff>0</xdr:rowOff>
    </xdr:from>
    <xdr:to>
      <xdr:col>12</xdr:col>
      <xdr:colOff>114300</xdr:colOff>
      <xdr:row>83</xdr:row>
      <xdr:rowOff>114300</xdr:rowOff>
    </xdr:to>
    <xdr:pic>
      <xdr:nvPicPr>
        <xdr:cNvPr id="179" name="Picture 178" descr="Show ANC2P Ancestry 2nd Response Meta information">
          <a:hlinkClick xmlns:r="http://schemas.openxmlformats.org/officeDocument/2006/relationships" r:id="rId8" tgtFrame="_blank"/>
          <a:extLst>
            <a:ext uri="{FF2B5EF4-FFF2-40B4-BE49-F238E27FC236}">
              <a16:creationId xmlns:a16="http://schemas.microsoft.com/office/drawing/2014/main" id="{00000000-0008-0000-03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43263" y="605589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3" name="Picture 182" descr="Unsorted Oceanian, nfd">
          <a:hlinkClick xmlns:r="http://schemas.openxmlformats.org/officeDocument/2006/relationships" r:id="rId3"/>
          <a:extLst>
            <a:ext uri="{FF2B5EF4-FFF2-40B4-BE49-F238E27FC236}">
              <a16:creationId xmlns:a16="http://schemas.microsoft.com/office/drawing/2014/main" id="{00000000-0008-0000-0300-0000B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429789"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4" name="Picture 183" descr="Unsorted Polynesian, nfd">
          <a:hlinkClick xmlns:r="http://schemas.openxmlformats.org/officeDocument/2006/relationships" r:id="rId3"/>
          <a:extLst>
            <a:ext uri="{FF2B5EF4-FFF2-40B4-BE49-F238E27FC236}">
              <a16:creationId xmlns:a16="http://schemas.microsoft.com/office/drawing/2014/main" id="{00000000-0008-0000-0300-0000B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99263"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5" name="Picture 184" descr="Unsorted Polynesian, nec (includes French Polynesian, Pitcairn Islander, Wallisian)">
          <a:hlinkClick xmlns:r="http://schemas.openxmlformats.org/officeDocument/2006/relationships" r:id="rId3"/>
          <a:extLst>
            <a:ext uri="{FF2B5EF4-FFF2-40B4-BE49-F238E27FC236}">
              <a16:creationId xmlns:a16="http://schemas.microsoft.com/office/drawing/2014/main" id="{00000000-0008-0000-0300-0000B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568737"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6" name="Picture 185" descr="Unsorted Fijian">
          <a:hlinkClick xmlns:r="http://schemas.openxmlformats.org/officeDocument/2006/relationships" r:id="rId3"/>
          <a:extLst>
            <a:ext uri="{FF2B5EF4-FFF2-40B4-BE49-F238E27FC236}">
              <a16:creationId xmlns:a16="http://schemas.microsoft.com/office/drawing/2014/main" id="{00000000-0008-0000-0300-0000B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38211"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7" name="Picture 186" descr="Unsorted Southern Asian, nfd">
          <a:hlinkClick xmlns:r="http://schemas.openxmlformats.org/officeDocument/2006/relationships" r:id="rId3"/>
          <a:extLst>
            <a:ext uri="{FF2B5EF4-FFF2-40B4-BE49-F238E27FC236}">
              <a16:creationId xmlns:a16="http://schemas.microsoft.com/office/drawing/2014/main" id="{00000000-0008-0000-0300-0000B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707684"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8" name="Picture 187" descr="Unsorted Indian">
          <a:hlinkClick xmlns:r="http://schemas.openxmlformats.org/officeDocument/2006/relationships" r:id="rId3"/>
          <a:extLst>
            <a:ext uri="{FF2B5EF4-FFF2-40B4-BE49-F238E27FC236}">
              <a16:creationId xmlns:a16="http://schemas.microsoft.com/office/drawing/2014/main" id="{00000000-0008-0000-0300-0000B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777158"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84</xdr:row>
      <xdr:rowOff>0</xdr:rowOff>
    </xdr:from>
    <xdr:to>
      <xdr:col>12</xdr:col>
      <xdr:colOff>114300</xdr:colOff>
      <xdr:row>84</xdr:row>
      <xdr:rowOff>114300</xdr:rowOff>
    </xdr:to>
    <xdr:pic>
      <xdr:nvPicPr>
        <xdr:cNvPr id="189" name="Picture 188" descr="Unsorted Southern Asian, nec (includes Gurkha, Kashmiri, Marathi)">
          <a:hlinkClick xmlns:r="http://schemas.openxmlformats.org/officeDocument/2006/relationships" r:id="rId3"/>
          <a:extLst>
            <a:ext uri="{FF2B5EF4-FFF2-40B4-BE49-F238E27FC236}">
              <a16:creationId xmlns:a16="http://schemas.microsoft.com/office/drawing/2014/main" id="{00000000-0008-0000-0300-0000B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46632" y="624305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84</xdr:row>
      <xdr:rowOff>0</xdr:rowOff>
    </xdr:from>
    <xdr:to>
      <xdr:col>10</xdr:col>
      <xdr:colOff>114300</xdr:colOff>
      <xdr:row>84</xdr:row>
      <xdr:rowOff>114300</xdr:rowOff>
    </xdr:to>
    <xdr:pic>
      <xdr:nvPicPr>
        <xdr:cNvPr id="14" name="Picture 13" descr="Show ANC2P - 4 Digit Level Meta information">
          <a:hlinkClick xmlns:r="http://schemas.openxmlformats.org/officeDocument/2006/relationships" r:id="rId1" tgtFrame="_blank"/>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177736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84</xdr:row>
      <xdr:rowOff>0</xdr:rowOff>
    </xdr:from>
    <xdr:to>
      <xdr:col>10</xdr:col>
      <xdr:colOff>243840</xdr:colOff>
      <xdr:row>84</xdr:row>
      <xdr:rowOff>114300</xdr:rowOff>
    </xdr:to>
    <xdr:pic>
      <xdr:nvPicPr>
        <xdr:cNvPr id="15" name="Picture 14" descr="Hide ANC2P - 4 Digit Level Total">
          <a:hlinkClick xmlns:r="http://schemas.openxmlformats.org/officeDocument/2006/relationships" r:id="rId3"/>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00300" y="177736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84</xdr:row>
      <xdr:rowOff>0</xdr:rowOff>
    </xdr:from>
    <xdr:to>
      <xdr:col>10</xdr:col>
      <xdr:colOff>361950</xdr:colOff>
      <xdr:row>84</xdr:row>
      <xdr:rowOff>114300</xdr:rowOff>
    </xdr:to>
    <xdr:pic>
      <xdr:nvPicPr>
        <xdr:cNvPr id="16" name="Picture 15" descr="Show Code">
          <a:hlinkClick xmlns:r="http://schemas.openxmlformats.org/officeDocument/2006/relationships" r:id="rId3"/>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24125" y="177736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86</xdr:row>
      <xdr:rowOff>0</xdr:rowOff>
    </xdr:from>
    <xdr:to>
      <xdr:col>11</xdr:col>
      <xdr:colOff>114300</xdr:colOff>
      <xdr:row>86</xdr:row>
      <xdr:rowOff>114300</xdr:rowOff>
    </xdr:to>
    <xdr:pic>
      <xdr:nvPicPr>
        <xdr:cNvPr id="17" name="Picture 16" descr="Unsorted ANC1P - 4 Digit Level">
          <a:hlinkClick xmlns:r="http://schemas.openxmlformats.org/officeDocument/2006/relationships" r:id="rId3"/>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24300" y="18164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86</xdr:row>
      <xdr:rowOff>0</xdr:rowOff>
    </xdr:from>
    <xdr:to>
      <xdr:col>11</xdr:col>
      <xdr:colOff>243840</xdr:colOff>
      <xdr:row>86</xdr:row>
      <xdr:rowOff>114300</xdr:rowOff>
    </xdr:to>
    <xdr:pic>
      <xdr:nvPicPr>
        <xdr:cNvPr id="18" name="Picture 17" descr="Show ANC1P - 4 Digit Level Meta information">
          <a:hlinkClick xmlns:r="http://schemas.openxmlformats.org/officeDocument/2006/relationships" r:id="rId7" tgtFrame="_blank"/>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125" y="18164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86</xdr:row>
      <xdr:rowOff>0</xdr:rowOff>
    </xdr:from>
    <xdr:to>
      <xdr:col>11</xdr:col>
      <xdr:colOff>361950</xdr:colOff>
      <xdr:row>86</xdr:row>
      <xdr:rowOff>114300</xdr:rowOff>
    </xdr:to>
    <xdr:pic>
      <xdr:nvPicPr>
        <xdr:cNvPr id="19" name="Picture 18" descr="Hide ANC1P - 4 Digit Level Total">
          <a:hlinkClick xmlns:r="http://schemas.openxmlformats.org/officeDocument/2006/relationships" r:id="rId3"/>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71950" y="18164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86</xdr:row>
      <xdr:rowOff>0</xdr:rowOff>
    </xdr:from>
    <xdr:to>
      <xdr:col>11</xdr:col>
      <xdr:colOff>474345</xdr:colOff>
      <xdr:row>86</xdr:row>
      <xdr:rowOff>114300</xdr:rowOff>
    </xdr:to>
    <xdr:pic>
      <xdr:nvPicPr>
        <xdr:cNvPr id="20" name="Picture 19" descr="Show Code">
          <a:hlinkClick xmlns:r="http://schemas.openxmlformats.org/officeDocument/2006/relationships" r:id="rId3"/>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95775" y="18164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85</xdr:row>
      <xdr:rowOff>0</xdr:rowOff>
    </xdr:from>
    <xdr:to>
      <xdr:col>12</xdr:col>
      <xdr:colOff>114300</xdr:colOff>
      <xdr:row>85</xdr:row>
      <xdr:rowOff>114300</xdr:rowOff>
    </xdr:to>
    <xdr:pic>
      <xdr:nvPicPr>
        <xdr:cNvPr id="21" name="Picture 20" descr="Unsorted Indian">
          <a:hlinkClick xmlns:r="http://schemas.openxmlformats.org/officeDocument/2006/relationships" r:id="rId3"/>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389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85</xdr:row>
      <xdr:rowOff>0</xdr:rowOff>
    </xdr:from>
    <xdr:to>
      <xdr:col>13</xdr:col>
      <xdr:colOff>114300</xdr:colOff>
      <xdr:row>85</xdr:row>
      <xdr:rowOff>114300</xdr:rowOff>
    </xdr:to>
    <xdr:pic>
      <xdr:nvPicPr>
        <xdr:cNvPr id="22" name="Picture 21" descr="Unsorted Fijian Indian">
          <a:hlinkClick xmlns:r="http://schemas.openxmlformats.org/officeDocument/2006/relationships" r:id="rId3"/>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771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85</xdr:row>
      <xdr:rowOff>0</xdr:rowOff>
    </xdr:from>
    <xdr:to>
      <xdr:col>14</xdr:col>
      <xdr:colOff>114300</xdr:colOff>
      <xdr:row>85</xdr:row>
      <xdr:rowOff>114300</xdr:rowOff>
    </xdr:to>
    <xdr:pic>
      <xdr:nvPicPr>
        <xdr:cNvPr id="23" name="Picture 22" descr="Unsorted Southern Asian, nfd">
          <a:hlinkClick xmlns:r="http://schemas.openxmlformats.org/officeDocument/2006/relationships" r:id="rId3"/>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153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85</xdr:row>
      <xdr:rowOff>0</xdr:rowOff>
    </xdr:from>
    <xdr:to>
      <xdr:col>15</xdr:col>
      <xdr:colOff>114300</xdr:colOff>
      <xdr:row>85</xdr:row>
      <xdr:rowOff>114300</xdr:rowOff>
    </xdr:to>
    <xdr:pic>
      <xdr:nvPicPr>
        <xdr:cNvPr id="24" name="Picture 23" descr="Unsorted Fijian">
          <a:hlinkClick xmlns:r="http://schemas.openxmlformats.org/officeDocument/2006/relationships" r:id="rId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535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85</xdr:row>
      <xdr:rowOff>0</xdr:rowOff>
    </xdr:from>
    <xdr:to>
      <xdr:col>16</xdr:col>
      <xdr:colOff>114300</xdr:colOff>
      <xdr:row>85</xdr:row>
      <xdr:rowOff>114300</xdr:rowOff>
    </xdr:to>
    <xdr:pic>
      <xdr:nvPicPr>
        <xdr:cNvPr id="25" name="Picture 24" descr="Unsorted Total">
          <a:hlinkClick xmlns:r="http://schemas.openxmlformats.org/officeDocument/2006/relationships" r:id="rId3"/>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917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114300</xdr:colOff>
      <xdr:row>84</xdr:row>
      <xdr:rowOff>114300</xdr:rowOff>
    </xdr:to>
    <xdr:pic>
      <xdr:nvPicPr>
        <xdr:cNvPr id="26" name="Picture 25"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17583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84</xdr:row>
      <xdr:rowOff>0</xdr:rowOff>
    </xdr:from>
    <xdr:to>
      <xdr:col>1</xdr:col>
      <xdr:colOff>243840</xdr:colOff>
      <xdr:row>84</xdr:row>
      <xdr:rowOff>114300</xdr:rowOff>
    </xdr:to>
    <xdr:pic>
      <xdr:nvPicPr>
        <xdr:cNvPr id="27" name="Picture 26" descr="Hide ANC2P - 4 Digit Level Total">
          <a:hlinkClick xmlns:r="http://schemas.openxmlformats.org/officeDocument/2006/relationships" r:id="rId3"/>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00300" y="17583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84</xdr:row>
      <xdr:rowOff>0</xdr:rowOff>
    </xdr:from>
    <xdr:to>
      <xdr:col>1</xdr:col>
      <xdr:colOff>361950</xdr:colOff>
      <xdr:row>84</xdr:row>
      <xdr:rowOff>114300</xdr:rowOff>
    </xdr:to>
    <xdr:pic>
      <xdr:nvPicPr>
        <xdr:cNvPr id="28" name="Picture 27" descr="Show Code">
          <a:hlinkClick xmlns:r="http://schemas.openxmlformats.org/officeDocument/2006/relationships" r:id="rId3"/>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24125" y="17583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2</xdr:col>
      <xdr:colOff>114300</xdr:colOff>
      <xdr:row>86</xdr:row>
      <xdr:rowOff>114300</xdr:rowOff>
    </xdr:to>
    <xdr:pic>
      <xdr:nvPicPr>
        <xdr:cNvPr id="29" name="Picture 28" descr="Unsorted ANC1P - 4 Digit Level">
          <a:hlinkClick xmlns:r="http://schemas.openxmlformats.org/officeDocument/2006/relationships" r:id="rId3"/>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24300"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86</xdr:row>
      <xdr:rowOff>0</xdr:rowOff>
    </xdr:from>
    <xdr:to>
      <xdr:col>2</xdr:col>
      <xdr:colOff>243840</xdr:colOff>
      <xdr:row>86</xdr:row>
      <xdr:rowOff>114300</xdr:rowOff>
    </xdr:to>
    <xdr:pic>
      <xdr:nvPicPr>
        <xdr:cNvPr id="30" name="Picture 29"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12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86</xdr:row>
      <xdr:rowOff>0</xdr:rowOff>
    </xdr:from>
    <xdr:to>
      <xdr:col>2</xdr:col>
      <xdr:colOff>361950</xdr:colOff>
      <xdr:row>86</xdr:row>
      <xdr:rowOff>114300</xdr:rowOff>
    </xdr:to>
    <xdr:pic>
      <xdr:nvPicPr>
        <xdr:cNvPr id="31" name="Picture 30" descr="Hide ANC1P - 4 Digit Level Total">
          <a:hlinkClick xmlns:r="http://schemas.openxmlformats.org/officeDocument/2006/relationships" r:id="rId3"/>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71950"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86</xdr:row>
      <xdr:rowOff>0</xdr:rowOff>
    </xdr:from>
    <xdr:to>
      <xdr:col>2</xdr:col>
      <xdr:colOff>474345</xdr:colOff>
      <xdr:row>86</xdr:row>
      <xdr:rowOff>114300</xdr:rowOff>
    </xdr:to>
    <xdr:pic>
      <xdr:nvPicPr>
        <xdr:cNvPr id="32" name="Picture 31" descr="Show Code">
          <a:hlinkClick xmlns:r="http://schemas.openxmlformats.org/officeDocument/2006/relationships" r:id="rId3"/>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95775" y="17973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85</xdr:row>
      <xdr:rowOff>0</xdr:rowOff>
    </xdr:from>
    <xdr:to>
      <xdr:col>3</xdr:col>
      <xdr:colOff>114300</xdr:colOff>
      <xdr:row>85</xdr:row>
      <xdr:rowOff>114300</xdr:rowOff>
    </xdr:to>
    <xdr:pic>
      <xdr:nvPicPr>
        <xdr:cNvPr id="33" name="Picture 32" descr="Unsorted Indian">
          <a:hlinkClick xmlns:r="http://schemas.openxmlformats.org/officeDocument/2006/relationships" r:id="rId3"/>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389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xdr:row>
      <xdr:rowOff>0</xdr:rowOff>
    </xdr:from>
    <xdr:to>
      <xdr:col>4</xdr:col>
      <xdr:colOff>114300</xdr:colOff>
      <xdr:row>85</xdr:row>
      <xdr:rowOff>114300</xdr:rowOff>
    </xdr:to>
    <xdr:pic>
      <xdr:nvPicPr>
        <xdr:cNvPr id="34" name="Picture 33" descr="Unsorted Fijian Indian">
          <a:hlinkClick xmlns:r="http://schemas.openxmlformats.org/officeDocument/2006/relationships" r:id="rId3"/>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771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85</xdr:row>
      <xdr:rowOff>0</xdr:rowOff>
    </xdr:from>
    <xdr:to>
      <xdr:col>5</xdr:col>
      <xdr:colOff>114300</xdr:colOff>
      <xdr:row>85</xdr:row>
      <xdr:rowOff>114300</xdr:rowOff>
    </xdr:to>
    <xdr:pic>
      <xdr:nvPicPr>
        <xdr:cNvPr id="35" name="Picture 34" descr="Unsorted Southern Asian, nfd">
          <a:hlinkClick xmlns:r="http://schemas.openxmlformats.org/officeDocument/2006/relationships" r:id="rId3"/>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153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85</xdr:row>
      <xdr:rowOff>0</xdr:rowOff>
    </xdr:from>
    <xdr:to>
      <xdr:col>6</xdr:col>
      <xdr:colOff>114300</xdr:colOff>
      <xdr:row>85</xdr:row>
      <xdr:rowOff>114300</xdr:rowOff>
    </xdr:to>
    <xdr:pic>
      <xdr:nvPicPr>
        <xdr:cNvPr id="36" name="Picture 35" descr="Unsorted Fijian">
          <a:hlinkClick xmlns:r="http://schemas.openxmlformats.org/officeDocument/2006/relationships" r:id="rId3"/>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535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85</xdr:row>
      <xdr:rowOff>0</xdr:rowOff>
    </xdr:from>
    <xdr:to>
      <xdr:col>7</xdr:col>
      <xdr:colOff>114300</xdr:colOff>
      <xdr:row>85</xdr:row>
      <xdr:rowOff>114300</xdr:rowOff>
    </xdr:to>
    <xdr:pic>
      <xdr:nvPicPr>
        <xdr:cNvPr id="37" name="Picture 36" descr="Unsorted Total">
          <a:hlinkClick xmlns:r="http://schemas.openxmlformats.org/officeDocument/2006/relationships" r:id="rId3"/>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91725" y="17783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98</xdr:row>
      <xdr:rowOff>0</xdr:rowOff>
    </xdr:from>
    <xdr:to>
      <xdr:col>10</xdr:col>
      <xdr:colOff>114300</xdr:colOff>
      <xdr:row>98</xdr:row>
      <xdr:rowOff>114300</xdr:rowOff>
    </xdr:to>
    <xdr:pic>
      <xdr:nvPicPr>
        <xdr:cNvPr id="38" name="Picture 37"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06325" y="203263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98</xdr:row>
      <xdr:rowOff>0</xdr:rowOff>
    </xdr:from>
    <xdr:to>
      <xdr:col>10</xdr:col>
      <xdr:colOff>243840</xdr:colOff>
      <xdr:row>98</xdr:row>
      <xdr:rowOff>114300</xdr:rowOff>
    </xdr:to>
    <xdr:pic>
      <xdr:nvPicPr>
        <xdr:cNvPr id="39" name="Picture 38" descr="Hide ANC2P - 4 Digit Level Total">
          <a:hlinkClick xmlns:r="http://schemas.openxmlformats.org/officeDocument/2006/relationships" r:id="rId3"/>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630150" y="203263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98</xdr:row>
      <xdr:rowOff>0</xdr:rowOff>
    </xdr:from>
    <xdr:to>
      <xdr:col>10</xdr:col>
      <xdr:colOff>361950</xdr:colOff>
      <xdr:row>98</xdr:row>
      <xdr:rowOff>114300</xdr:rowOff>
    </xdr:to>
    <xdr:pic>
      <xdr:nvPicPr>
        <xdr:cNvPr id="40" name="Picture 39" descr="Show Code">
          <a:hlinkClick xmlns:r="http://schemas.openxmlformats.org/officeDocument/2006/relationships" r:id="rId3"/>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753975" y="203263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100</xdr:row>
      <xdr:rowOff>0</xdr:rowOff>
    </xdr:from>
    <xdr:to>
      <xdr:col>11</xdr:col>
      <xdr:colOff>114300</xdr:colOff>
      <xdr:row>100</xdr:row>
      <xdr:rowOff>114300</xdr:rowOff>
    </xdr:to>
    <xdr:pic>
      <xdr:nvPicPr>
        <xdr:cNvPr id="41" name="Picture 40" descr="Unsorted ANC1P - 4 Digit Level">
          <a:hlinkClick xmlns:r="http://schemas.openxmlformats.org/officeDocument/2006/relationships" r:id="rId3"/>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115925" y="20716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100</xdr:row>
      <xdr:rowOff>0</xdr:rowOff>
    </xdr:from>
    <xdr:to>
      <xdr:col>11</xdr:col>
      <xdr:colOff>243840</xdr:colOff>
      <xdr:row>100</xdr:row>
      <xdr:rowOff>114300</xdr:rowOff>
    </xdr:to>
    <xdr:pic>
      <xdr:nvPicPr>
        <xdr:cNvPr id="42" name="Picture 41"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39750" y="20716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100</xdr:row>
      <xdr:rowOff>0</xdr:rowOff>
    </xdr:from>
    <xdr:to>
      <xdr:col>11</xdr:col>
      <xdr:colOff>361950</xdr:colOff>
      <xdr:row>100</xdr:row>
      <xdr:rowOff>114300</xdr:rowOff>
    </xdr:to>
    <xdr:pic>
      <xdr:nvPicPr>
        <xdr:cNvPr id="43" name="Picture 42" descr="Hide ANC1P - 4 Digit Level Total">
          <a:hlinkClick xmlns:r="http://schemas.openxmlformats.org/officeDocument/2006/relationships" r:id="rId3"/>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63575" y="20716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100</xdr:row>
      <xdr:rowOff>0</xdr:rowOff>
    </xdr:from>
    <xdr:to>
      <xdr:col>11</xdr:col>
      <xdr:colOff>474345</xdr:colOff>
      <xdr:row>100</xdr:row>
      <xdr:rowOff>114300</xdr:rowOff>
    </xdr:to>
    <xdr:pic>
      <xdr:nvPicPr>
        <xdr:cNvPr id="44" name="Picture 43" descr="Show Code">
          <a:hlinkClick xmlns:r="http://schemas.openxmlformats.org/officeDocument/2006/relationships" r:id="rId3"/>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487400" y="20716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99</xdr:row>
      <xdr:rowOff>0</xdr:rowOff>
    </xdr:from>
    <xdr:to>
      <xdr:col>12</xdr:col>
      <xdr:colOff>114300</xdr:colOff>
      <xdr:row>99</xdr:row>
      <xdr:rowOff>114300</xdr:rowOff>
    </xdr:to>
    <xdr:pic>
      <xdr:nvPicPr>
        <xdr:cNvPr id="45" name="Picture 44" descr="Unsorted Indian">
          <a:hlinkClick xmlns:r="http://schemas.openxmlformats.org/officeDocument/2006/relationships" r:id="rId3"/>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2115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99</xdr:row>
      <xdr:rowOff>0</xdr:rowOff>
    </xdr:from>
    <xdr:to>
      <xdr:col>13</xdr:col>
      <xdr:colOff>114300</xdr:colOff>
      <xdr:row>99</xdr:row>
      <xdr:rowOff>114300</xdr:rowOff>
    </xdr:to>
    <xdr:pic>
      <xdr:nvPicPr>
        <xdr:cNvPr id="46" name="Picture 45" descr="Unsorted Fijian Indian">
          <a:hlinkClick xmlns:r="http://schemas.openxmlformats.org/officeDocument/2006/relationships" r:id="rId3"/>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8211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99</xdr:row>
      <xdr:rowOff>0</xdr:rowOff>
    </xdr:from>
    <xdr:to>
      <xdr:col>14</xdr:col>
      <xdr:colOff>114300</xdr:colOff>
      <xdr:row>99</xdr:row>
      <xdr:rowOff>114300</xdr:rowOff>
    </xdr:to>
    <xdr:pic>
      <xdr:nvPicPr>
        <xdr:cNvPr id="47" name="Picture 46" descr="Unsorted Southern Asian, nfd">
          <a:hlinkClick xmlns:r="http://schemas.openxmlformats.org/officeDocument/2006/relationships" r:id="rId3"/>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4307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99</xdr:row>
      <xdr:rowOff>0</xdr:rowOff>
    </xdr:from>
    <xdr:to>
      <xdr:col>15</xdr:col>
      <xdr:colOff>114300</xdr:colOff>
      <xdr:row>99</xdr:row>
      <xdr:rowOff>114300</xdr:rowOff>
    </xdr:to>
    <xdr:pic>
      <xdr:nvPicPr>
        <xdr:cNvPr id="48" name="Picture 47" descr="Unsorted Fijian">
          <a:hlinkClick xmlns:r="http://schemas.openxmlformats.org/officeDocument/2006/relationships" r:id="rId3"/>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403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99</xdr:row>
      <xdr:rowOff>0</xdr:rowOff>
    </xdr:from>
    <xdr:to>
      <xdr:col>16</xdr:col>
      <xdr:colOff>114300</xdr:colOff>
      <xdr:row>99</xdr:row>
      <xdr:rowOff>114300</xdr:rowOff>
    </xdr:to>
    <xdr:pic>
      <xdr:nvPicPr>
        <xdr:cNvPr id="49" name="Picture 48" descr="Unsorted Total">
          <a:hlinkClick xmlns:r="http://schemas.openxmlformats.org/officeDocument/2006/relationships" r:id="rId3"/>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649950" y="20526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0</xdr:rowOff>
    </xdr:from>
    <xdr:to>
      <xdr:col>1</xdr:col>
      <xdr:colOff>114300</xdr:colOff>
      <xdr:row>98</xdr:row>
      <xdr:rowOff>114300</xdr:rowOff>
    </xdr:to>
    <xdr:pic>
      <xdr:nvPicPr>
        <xdr:cNvPr id="62" name="Picture 61"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7647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98</xdr:row>
      <xdr:rowOff>0</xdr:rowOff>
    </xdr:from>
    <xdr:to>
      <xdr:col>1</xdr:col>
      <xdr:colOff>243840</xdr:colOff>
      <xdr:row>98</xdr:row>
      <xdr:rowOff>114300</xdr:rowOff>
    </xdr:to>
    <xdr:pic>
      <xdr:nvPicPr>
        <xdr:cNvPr id="63" name="Picture 62" descr="Hide ANC2P - 4 Digit Level Total">
          <a:hlinkClick xmlns:r="http://schemas.openxmlformats.org/officeDocument/2006/relationships" r:id="rId3"/>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0030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98</xdr:row>
      <xdr:rowOff>0</xdr:rowOff>
    </xdr:from>
    <xdr:to>
      <xdr:col>1</xdr:col>
      <xdr:colOff>361950</xdr:colOff>
      <xdr:row>98</xdr:row>
      <xdr:rowOff>114300</xdr:rowOff>
    </xdr:to>
    <xdr:pic>
      <xdr:nvPicPr>
        <xdr:cNvPr id="64" name="Picture 63" descr="Show Code">
          <a:hlinkClick xmlns:r="http://schemas.openxmlformats.org/officeDocument/2006/relationships" r:id="rId3"/>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2412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2</xdr:col>
      <xdr:colOff>114300</xdr:colOff>
      <xdr:row>100</xdr:row>
      <xdr:rowOff>114300</xdr:rowOff>
    </xdr:to>
    <xdr:pic>
      <xdr:nvPicPr>
        <xdr:cNvPr id="65" name="Picture 64" descr="Unsorted ANC1P - 4 Digit Level">
          <a:hlinkClick xmlns:r="http://schemas.openxmlformats.org/officeDocument/2006/relationships" r:id="rId3"/>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24300" y="205454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100</xdr:row>
      <xdr:rowOff>0</xdr:rowOff>
    </xdr:from>
    <xdr:to>
      <xdr:col>2</xdr:col>
      <xdr:colOff>243840</xdr:colOff>
      <xdr:row>100</xdr:row>
      <xdr:rowOff>114300</xdr:rowOff>
    </xdr:to>
    <xdr:pic>
      <xdr:nvPicPr>
        <xdr:cNvPr id="66" name="Picture 65"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125" y="205454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100</xdr:row>
      <xdr:rowOff>0</xdr:rowOff>
    </xdr:from>
    <xdr:to>
      <xdr:col>2</xdr:col>
      <xdr:colOff>361950</xdr:colOff>
      <xdr:row>100</xdr:row>
      <xdr:rowOff>114300</xdr:rowOff>
    </xdr:to>
    <xdr:pic>
      <xdr:nvPicPr>
        <xdr:cNvPr id="67" name="Picture 66" descr="Hide ANC1P - 4 Digit Level Total">
          <a:hlinkClick xmlns:r="http://schemas.openxmlformats.org/officeDocument/2006/relationships" r:id="rId3"/>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71950" y="205454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100</xdr:row>
      <xdr:rowOff>0</xdr:rowOff>
    </xdr:from>
    <xdr:to>
      <xdr:col>2</xdr:col>
      <xdr:colOff>474345</xdr:colOff>
      <xdr:row>100</xdr:row>
      <xdr:rowOff>114300</xdr:rowOff>
    </xdr:to>
    <xdr:pic>
      <xdr:nvPicPr>
        <xdr:cNvPr id="68" name="Picture 67" descr="Show Code">
          <a:hlinkClick xmlns:r="http://schemas.openxmlformats.org/officeDocument/2006/relationships" r:id="rId3"/>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95775" y="2054542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99</xdr:row>
      <xdr:rowOff>0</xdr:rowOff>
    </xdr:from>
    <xdr:to>
      <xdr:col>3</xdr:col>
      <xdr:colOff>114300</xdr:colOff>
      <xdr:row>99</xdr:row>
      <xdr:rowOff>114300</xdr:rowOff>
    </xdr:to>
    <xdr:pic>
      <xdr:nvPicPr>
        <xdr:cNvPr id="69" name="Picture 68" descr="Unsorted Indian">
          <a:hlinkClick xmlns:r="http://schemas.openxmlformats.org/officeDocument/2006/relationships" r:id="rId3"/>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6389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xdr:row>
      <xdr:rowOff>0</xdr:rowOff>
    </xdr:from>
    <xdr:to>
      <xdr:col>4</xdr:col>
      <xdr:colOff>114300</xdr:colOff>
      <xdr:row>99</xdr:row>
      <xdr:rowOff>114300</xdr:rowOff>
    </xdr:to>
    <xdr:pic>
      <xdr:nvPicPr>
        <xdr:cNvPr id="70" name="Picture 69" descr="Unsorted Fijian Indian">
          <a:hlinkClick xmlns:r="http://schemas.openxmlformats.org/officeDocument/2006/relationships" r:id="rId3"/>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771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99</xdr:row>
      <xdr:rowOff>0</xdr:rowOff>
    </xdr:from>
    <xdr:to>
      <xdr:col>5</xdr:col>
      <xdr:colOff>114300</xdr:colOff>
      <xdr:row>99</xdr:row>
      <xdr:rowOff>114300</xdr:rowOff>
    </xdr:to>
    <xdr:pic>
      <xdr:nvPicPr>
        <xdr:cNvPr id="71" name="Picture 70" descr="Unsorted Southern Asian, nfd">
          <a:hlinkClick xmlns:r="http://schemas.openxmlformats.org/officeDocument/2006/relationships" r:id="rId3"/>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3153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99</xdr:row>
      <xdr:rowOff>0</xdr:rowOff>
    </xdr:from>
    <xdr:to>
      <xdr:col>6</xdr:col>
      <xdr:colOff>114300</xdr:colOff>
      <xdr:row>99</xdr:row>
      <xdr:rowOff>114300</xdr:rowOff>
    </xdr:to>
    <xdr:pic>
      <xdr:nvPicPr>
        <xdr:cNvPr id="72" name="Picture 71" descr="Unsorted Fijian">
          <a:hlinkClick xmlns:r="http://schemas.openxmlformats.org/officeDocument/2006/relationships" r:id="rId3"/>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1535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99</xdr:row>
      <xdr:rowOff>0</xdr:rowOff>
    </xdr:from>
    <xdr:to>
      <xdr:col>7</xdr:col>
      <xdr:colOff>114300</xdr:colOff>
      <xdr:row>99</xdr:row>
      <xdr:rowOff>114300</xdr:rowOff>
    </xdr:to>
    <xdr:pic>
      <xdr:nvPicPr>
        <xdr:cNvPr id="73" name="Picture 72" descr="Unsorted Total">
          <a:hlinkClick xmlns:r="http://schemas.openxmlformats.org/officeDocument/2006/relationships" r:id="rId3"/>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91725" y="20345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86</xdr:row>
      <xdr:rowOff>0</xdr:rowOff>
    </xdr:from>
    <xdr:to>
      <xdr:col>10</xdr:col>
      <xdr:colOff>114300</xdr:colOff>
      <xdr:row>86</xdr:row>
      <xdr:rowOff>114300</xdr:rowOff>
    </xdr:to>
    <xdr:pic>
      <xdr:nvPicPr>
        <xdr:cNvPr id="2" name="Picture 1" descr="Show ANC2P - 4 Digit Level Meta information">
          <a:hlinkClick xmlns:r="http://schemas.openxmlformats.org/officeDocument/2006/relationships" r:id="rId1" tgtFrame="_blank"/>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58550"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86</xdr:row>
      <xdr:rowOff>0</xdr:rowOff>
    </xdr:from>
    <xdr:to>
      <xdr:col>10</xdr:col>
      <xdr:colOff>247650</xdr:colOff>
      <xdr:row>86</xdr:row>
      <xdr:rowOff>114300</xdr:rowOff>
    </xdr:to>
    <xdr:pic>
      <xdr:nvPicPr>
        <xdr:cNvPr id="3" name="Picture 2" descr="Hide ANC2P - 4 Digit Level Total">
          <a:hlinkClick xmlns:r="http://schemas.openxmlformats.org/officeDocument/2006/relationships" r:id="rId3"/>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382375"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86</xdr:row>
      <xdr:rowOff>0</xdr:rowOff>
    </xdr:from>
    <xdr:to>
      <xdr:col>10</xdr:col>
      <xdr:colOff>358140</xdr:colOff>
      <xdr:row>86</xdr:row>
      <xdr:rowOff>114300</xdr:rowOff>
    </xdr:to>
    <xdr:pic>
      <xdr:nvPicPr>
        <xdr:cNvPr id="4" name="Picture 3" descr="Show Code">
          <a:hlinkClick xmlns:r="http://schemas.openxmlformats.org/officeDocument/2006/relationships" r:id="rId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506200"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88</xdr:row>
      <xdr:rowOff>0</xdr:rowOff>
    </xdr:from>
    <xdr:to>
      <xdr:col>11</xdr:col>
      <xdr:colOff>114300</xdr:colOff>
      <xdr:row>88</xdr:row>
      <xdr:rowOff>114300</xdr:rowOff>
    </xdr:to>
    <xdr:pic>
      <xdr:nvPicPr>
        <xdr:cNvPr id="5" name="Picture 4" descr="Unsorted ANC1P - 4 Digit Level">
          <a:hlinkClick xmlns:r="http://schemas.openxmlformats.org/officeDocument/2006/relationships" r:id="rId3"/>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68150"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88</xdr:row>
      <xdr:rowOff>0</xdr:rowOff>
    </xdr:from>
    <xdr:to>
      <xdr:col>11</xdr:col>
      <xdr:colOff>247650</xdr:colOff>
      <xdr:row>88</xdr:row>
      <xdr:rowOff>114300</xdr:rowOff>
    </xdr:to>
    <xdr:pic>
      <xdr:nvPicPr>
        <xdr:cNvPr id="6" name="Picture 5" descr="Show ANC1P - 4 Digit Level Meta information">
          <a:hlinkClick xmlns:r="http://schemas.openxmlformats.org/officeDocument/2006/relationships" r:id="rId7" tgtFrame="_blank"/>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91975"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88</xdr:row>
      <xdr:rowOff>0</xdr:rowOff>
    </xdr:from>
    <xdr:to>
      <xdr:col>11</xdr:col>
      <xdr:colOff>358140</xdr:colOff>
      <xdr:row>88</xdr:row>
      <xdr:rowOff>114300</xdr:rowOff>
    </xdr:to>
    <xdr:pic>
      <xdr:nvPicPr>
        <xdr:cNvPr id="7" name="Picture 6" descr="Hide ANC1P - 4 Digit Level Total">
          <a:hlinkClick xmlns:r="http://schemas.openxmlformats.org/officeDocument/2006/relationships" r:id="rId3"/>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15800"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88</xdr:row>
      <xdr:rowOff>0</xdr:rowOff>
    </xdr:from>
    <xdr:to>
      <xdr:col>11</xdr:col>
      <xdr:colOff>478155</xdr:colOff>
      <xdr:row>88</xdr:row>
      <xdr:rowOff>114300</xdr:rowOff>
    </xdr:to>
    <xdr:pic>
      <xdr:nvPicPr>
        <xdr:cNvPr id="8" name="Picture 7" descr="Show Code">
          <a:hlinkClick xmlns:r="http://schemas.openxmlformats.org/officeDocument/2006/relationships" r:id="rId3"/>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239625"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87</xdr:row>
      <xdr:rowOff>0</xdr:rowOff>
    </xdr:from>
    <xdr:to>
      <xdr:col>12</xdr:col>
      <xdr:colOff>114300</xdr:colOff>
      <xdr:row>87</xdr:row>
      <xdr:rowOff>114300</xdr:rowOff>
    </xdr:to>
    <xdr:pic>
      <xdr:nvPicPr>
        <xdr:cNvPr id="9" name="Picture 8" descr="Unsorted Fijian">
          <a:hlinkClick xmlns:r="http://schemas.openxmlformats.org/officeDocument/2006/relationships" r:id="rId3"/>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255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87</xdr:row>
      <xdr:rowOff>0</xdr:rowOff>
    </xdr:from>
    <xdr:to>
      <xdr:col>13</xdr:col>
      <xdr:colOff>114300</xdr:colOff>
      <xdr:row>87</xdr:row>
      <xdr:rowOff>114300</xdr:rowOff>
    </xdr:to>
    <xdr:pic>
      <xdr:nvPicPr>
        <xdr:cNvPr id="10" name="Picture 9" descr="Unsorted Indian">
          <a:hlinkClick xmlns:r="http://schemas.openxmlformats.org/officeDocument/2006/relationships" r:id="rId3"/>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5351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87</xdr:row>
      <xdr:rowOff>0</xdr:rowOff>
    </xdr:from>
    <xdr:to>
      <xdr:col>14</xdr:col>
      <xdr:colOff>114300</xdr:colOff>
      <xdr:row>87</xdr:row>
      <xdr:rowOff>114300</xdr:rowOff>
    </xdr:to>
    <xdr:pic>
      <xdr:nvPicPr>
        <xdr:cNvPr id="11" name="Picture 10" descr="Unsorted Fijian Indian">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1447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87</xdr:row>
      <xdr:rowOff>0</xdr:rowOff>
    </xdr:from>
    <xdr:to>
      <xdr:col>15</xdr:col>
      <xdr:colOff>114300</xdr:colOff>
      <xdr:row>87</xdr:row>
      <xdr:rowOff>114300</xdr:rowOff>
    </xdr:to>
    <xdr:pic>
      <xdr:nvPicPr>
        <xdr:cNvPr id="12" name="Picture 11" descr="Unsorted Southern Asian, nfd">
          <a:hlinkClick xmlns:r="http://schemas.openxmlformats.org/officeDocument/2006/relationships" r:id="rId3"/>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7543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87</xdr:row>
      <xdr:rowOff>0</xdr:rowOff>
    </xdr:from>
    <xdr:to>
      <xdr:col>16</xdr:col>
      <xdr:colOff>114300</xdr:colOff>
      <xdr:row>87</xdr:row>
      <xdr:rowOff>114300</xdr:rowOff>
    </xdr:to>
    <xdr:pic>
      <xdr:nvPicPr>
        <xdr:cNvPr id="13" name="Picture 12" descr="Unsorted Total">
          <a:hlinkClick xmlns:r="http://schemas.openxmlformats.org/officeDocument/2006/relationships" r:id="rId3"/>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3639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114300</xdr:colOff>
      <xdr:row>86</xdr:row>
      <xdr:rowOff>114300</xdr:rowOff>
    </xdr:to>
    <xdr:pic>
      <xdr:nvPicPr>
        <xdr:cNvPr id="14" name="Picture 13"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86</xdr:row>
      <xdr:rowOff>0</xdr:rowOff>
    </xdr:from>
    <xdr:to>
      <xdr:col>1</xdr:col>
      <xdr:colOff>247650</xdr:colOff>
      <xdr:row>86</xdr:row>
      <xdr:rowOff>114300</xdr:rowOff>
    </xdr:to>
    <xdr:pic>
      <xdr:nvPicPr>
        <xdr:cNvPr id="15" name="Picture 14" descr="Hide ANC2P - 4 Digit Level Total">
          <a:hlinkClick xmlns:r="http://schemas.openxmlformats.org/officeDocument/2006/relationships" r:id="rId3"/>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43100"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86</xdr:row>
      <xdr:rowOff>0</xdr:rowOff>
    </xdr:from>
    <xdr:to>
      <xdr:col>1</xdr:col>
      <xdr:colOff>358140</xdr:colOff>
      <xdr:row>86</xdr:row>
      <xdr:rowOff>114300</xdr:rowOff>
    </xdr:to>
    <xdr:pic>
      <xdr:nvPicPr>
        <xdr:cNvPr id="16" name="Picture 15" descr="Show Code">
          <a:hlinkClick xmlns:r="http://schemas.openxmlformats.org/officeDocument/2006/relationships" r:id="rId3"/>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66925" y="172021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2</xdr:col>
      <xdr:colOff>114300</xdr:colOff>
      <xdr:row>88</xdr:row>
      <xdr:rowOff>114300</xdr:rowOff>
    </xdr:to>
    <xdr:pic>
      <xdr:nvPicPr>
        <xdr:cNvPr id="17" name="Picture 16" descr="Unsorted ANC1P - 4 Digit Level">
          <a:hlinkClick xmlns:r="http://schemas.openxmlformats.org/officeDocument/2006/relationships" r:id="rId3"/>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76550"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88</xdr:row>
      <xdr:rowOff>0</xdr:rowOff>
    </xdr:from>
    <xdr:to>
      <xdr:col>2</xdr:col>
      <xdr:colOff>247650</xdr:colOff>
      <xdr:row>88</xdr:row>
      <xdr:rowOff>114300</xdr:rowOff>
    </xdr:to>
    <xdr:pic>
      <xdr:nvPicPr>
        <xdr:cNvPr id="18" name="Picture 17"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88</xdr:row>
      <xdr:rowOff>0</xdr:rowOff>
    </xdr:from>
    <xdr:to>
      <xdr:col>2</xdr:col>
      <xdr:colOff>358140</xdr:colOff>
      <xdr:row>88</xdr:row>
      <xdr:rowOff>114300</xdr:rowOff>
    </xdr:to>
    <xdr:pic>
      <xdr:nvPicPr>
        <xdr:cNvPr id="19" name="Picture 18" descr="Hide ANC1P - 4 Digit Level Total">
          <a:hlinkClick xmlns:r="http://schemas.openxmlformats.org/officeDocument/2006/relationships" r:id="rId3"/>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24200"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88</xdr:row>
      <xdr:rowOff>0</xdr:rowOff>
    </xdr:from>
    <xdr:to>
      <xdr:col>2</xdr:col>
      <xdr:colOff>478155</xdr:colOff>
      <xdr:row>88</xdr:row>
      <xdr:rowOff>114300</xdr:rowOff>
    </xdr:to>
    <xdr:pic>
      <xdr:nvPicPr>
        <xdr:cNvPr id="20" name="Picture 19" descr="Show Code">
          <a:hlinkClick xmlns:r="http://schemas.openxmlformats.org/officeDocument/2006/relationships" r:id="rId3"/>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48025" y="175926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87</xdr:row>
      <xdr:rowOff>0</xdr:rowOff>
    </xdr:from>
    <xdr:to>
      <xdr:col>3</xdr:col>
      <xdr:colOff>114300</xdr:colOff>
      <xdr:row>87</xdr:row>
      <xdr:rowOff>114300</xdr:rowOff>
    </xdr:to>
    <xdr:pic>
      <xdr:nvPicPr>
        <xdr:cNvPr id="21" name="Picture 20" descr="Unsorted Fijian">
          <a:hlinkClick xmlns:r="http://schemas.openxmlformats.org/officeDocument/2006/relationships" r:id="rId3"/>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43475"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xdr:row>
      <xdr:rowOff>0</xdr:rowOff>
    </xdr:from>
    <xdr:to>
      <xdr:col>4</xdr:col>
      <xdr:colOff>114300</xdr:colOff>
      <xdr:row>87</xdr:row>
      <xdr:rowOff>114300</xdr:rowOff>
    </xdr:to>
    <xdr:pic>
      <xdr:nvPicPr>
        <xdr:cNvPr id="22" name="Picture 21" descr="Unsorted Indian">
          <a:hlinkClick xmlns:r="http://schemas.openxmlformats.org/officeDocument/2006/relationships" r:id="rId3"/>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8650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87</xdr:row>
      <xdr:rowOff>0</xdr:rowOff>
    </xdr:from>
    <xdr:to>
      <xdr:col>5</xdr:col>
      <xdr:colOff>114300</xdr:colOff>
      <xdr:row>87</xdr:row>
      <xdr:rowOff>114300</xdr:rowOff>
    </xdr:to>
    <xdr:pic>
      <xdr:nvPicPr>
        <xdr:cNvPr id="23" name="Picture 22" descr="Unsorted Fijian Indian">
          <a:hlinkClick xmlns:r="http://schemas.openxmlformats.org/officeDocument/2006/relationships" r:id="rId3"/>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15175"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xdr:row>
      <xdr:rowOff>0</xdr:rowOff>
    </xdr:from>
    <xdr:to>
      <xdr:col>6</xdr:col>
      <xdr:colOff>114300</xdr:colOff>
      <xdr:row>87</xdr:row>
      <xdr:rowOff>114300</xdr:rowOff>
    </xdr:to>
    <xdr:pic>
      <xdr:nvPicPr>
        <xdr:cNvPr id="24" name="Picture 23" descr="Unsorted Southern Asian, nfd">
          <a:hlinkClick xmlns:r="http://schemas.openxmlformats.org/officeDocument/2006/relationships" r:id="rId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43850"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87</xdr:row>
      <xdr:rowOff>0</xdr:rowOff>
    </xdr:from>
    <xdr:to>
      <xdr:col>7</xdr:col>
      <xdr:colOff>114300</xdr:colOff>
      <xdr:row>87</xdr:row>
      <xdr:rowOff>114300</xdr:rowOff>
    </xdr:to>
    <xdr:pic>
      <xdr:nvPicPr>
        <xdr:cNvPr id="25" name="Picture 24" descr="Unsorted Total">
          <a:hlinkClick xmlns:r="http://schemas.openxmlformats.org/officeDocument/2006/relationships" r:id="rId3"/>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72525" y="174021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114300</xdr:colOff>
      <xdr:row>99</xdr:row>
      <xdr:rowOff>114300</xdr:rowOff>
    </xdr:to>
    <xdr:pic>
      <xdr:nvPicPr>
        <xdr:cNvPr id="26" name="Picture 25"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99</xdr:row>
      <xdr:rowOff>0</xdr:rowOff>
    </xdr:from>
    <xdr:to>
      <xdr:col>1</xdr:col>
      <xdr:colOff>247650</xdr:colOff>
      <xdr:row>99</xdr:row>
      <xdr:rowOff>114300</xdr:rowOff>
    </xdr:to>
    <xdr:pic>
      <xdr:nvPicPr>
        <xdr:cNvPr id="27" name="Picture 26" descr="Hide ANC2P - 4 Digit Level Total">
          <a:hlinkClick xmlns:r="http://schemas.openxmlformats.org/officeDocument/2006/relationships" r:id="rId3"/>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43100"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99</xdr:row>
      <xdr:rowOff>0</xdr:rowOff>
    </xdr:from>
    <xdr:to>
      <xdr:col>1</xdr:col>
      <xdr:colOff>358140</xdr:colOff>
      <xdr:row>99</xdr:row>
      <xdr:rowOff>114300</xdr:rowOff>
    </xdr:to>
    <xdr:pic>
      <xdr:nvPicPr>
        <xdr:cNvPr id="28" name="Picture 27" descr="Show Code">
          <a:hlinkClick xmlns:r="http://schemas.openxmlformats.org/officeDocument/2006/relationships" r:id="rId3"/>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66925"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114300</xdr:colOff>
      <xdr:row>101</xdr:row>
      <xdr:rowOff>114300</xdr:rowOff>
    </xdr:to>
    <xdr:pic>
      <xdr:nvPicPr>
        <xdr:cNvPr id="29" name="Picture 28" descr="Unsorted ANC1P - 4 Digit Level">
          <a:hlinkClick xmlns:r="http://schemas.openxmlformats.org/officeDocument/2006/relationships" r:id="rId3"/>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7655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101</xdr:row>
      <xdr:rowOff>0</xdr:rowOff>
    </xdr:from>
    <xdr:to>
      <xdr:col>2</xdr:col>
      <xdr:colOff>247650</xdr:colOff>
      <xdr:row>101</xdr:row>
      <xdr:rowOff>114300</xdr:rowOff>
    </xdr:to>
    <xdr:pic>
      <xdr:nvPicPr>
        <xdr:cNvPr id="30" name="Picture 29"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101</xdr:row>
      <xdr:rowOff>0</xdr:rowOff>
    </xdr:from>
    <xdr:to>
      <xdr:col>2</xdr:col>
      <xdr:colOff>358140</xdr:colOff>
      <xdr:row>101</xdr:row>
      <xdr:rowOff>114300</xdr:rowOff>
    </xdr:to>
    <xdr:pic>
      <xdr:nvPicPr>
        <xdr:cNvPr id="31" name="Picture 30" descr="Hide ANC1P - 4 Digit Level Total">
          <a:hlinkClick xmlns:r="http://schemas.openxmlformats.org/officeDocument/2006/relationships" r:id="rId3"/>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2420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101</xdr:row>
      <xdr:rowOff>0</xdr:rowOff>
    </xdr:from>
    <xdr:to>
      <xdr:col>2</xdr:col>
      <xdr:colOff>478155</xdr:colOff>
      <xdr:row>101</xdr:row>
      <xdr:rowOff>114300</xdr:rowOff>
    </xdr:to>
    <xdr:pic>
      <xdr:nvPicPr>
        <xdr:cNvPr id="32" name="Picture 31" descr="Show Code">
          <a:hlinkClick xmlns:r="http://schemas.openxmlformats.org/officeDocument/2006/relationships" r:id="rId3"/>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4802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100</xdr:row>
      <xdr:rowOff>0</xdr:rowOff>
    </xdr:from>
    <xdr:to>
      <xdr:col>3</xdr:col>
      <xdr:colOff>114300</xdr:colOff>
      <xdr:row>100</xdr:row>
      <xdr:rowOff>114300</xdr:rowOff>
    </xdr:to>
    <xdr:pic>
      <xdr:nvPicPr>
        <xdr:cNvPr id="33" name="Picture 32" descr="Unsorted Fijian">
          <a:hlinkClick xmlns:r="http://schemas.openxmlformats.org/officeDocument/2006/relationships" r:id="rId3"/>
          <a:extLst>
            <a:ext uri="{FF2B5EF4-FFF2-40B4-BE49-F238E27FC236}">
              <a16:creationId xmlns:a16="http://schemas.microsoft.com/office/drawing/2014/main" id="{00000000-0008-0000-0500-00002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43475"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100</xdr:row>
      <xdr:rowOff>0</xdr:rowOff>
    </xdr:from>
    <xdr:to>
      <xdr:col>4</xdr:col>
      <xdr:colOff>114300</xdr:colOff>
      <xdr:row>100</xdr:row>
      <xdr:rowOff>114300</xdr:rowOff>
    </xdr:to>
    <xdr:pic>
      <xdr:nvPicPr>
        <xdr:cNvPr id="34" name="Picture 33" descr="Unsorted Indian">
          <a:hlinkClick xmlns:r="http://schemas.openxmlformats.org/officeDocument/2006/relationships" r:id="rId3"/>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8650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114300</xdr:colOff>
      <xdr:row>100</xdr:row>
      <xdr:rowOff>114300</xdr:rowOff>
    </xdr:to>
    <xdr:pic>
      <xdr:nvPicPr>
        <xdr:cNvPr id="35" name="Picture 34" descr="Unsorted Fijian Indian">
          <a:hlinkClick xmlns:r="http://schemas.openxmlformats.org/officeDocument/2006/relationships" r:id="rId3"/>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15175"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xdr:row>
      <xdr:rowOff>0</xdr:rowOff>
    </xdr:from>
    <xdr:to>
      <xdr:col>6</xdr:col>
      <xdr:colOff>114300</xdr:colOff>
      <xdr:row>100</xdr:row>
      <xdr:rowOff>114300</xdr:rowOff>
    </xdr:to>
    <xdr:pic>
      <xdr:nvPicPr>
        <xdr:cNvPr id="36" name="Picture 35" descr="Unsorted Southern Asian, nfd">
          <a:hlinkClick xmlns:r="http://schemas.openxmlformats.org/officeDocument/2006/relationships" r:id="rId3"/>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9438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100</xdr:row>
      <xdr:rowOff>0</xdr:rowOff>
    </xdr:from>
    <xdr:to>
      <xdr:col>7</xdr:col>
      <xdr:colOff>114300</xdr:colOff>
      <xdr:row>100</xdr:row>
      <xdr:rowOff>114300</xdr:rowOff>
    </xdr:to>
    <xdr:pic>
      <xdr:nvPicPr>
        <xdr:cNvPr id="37" name="Picture 36" descr="Unsorted Total">
          <a:hlinkClick xmlns:r="http://schemas.openxmlformats.org/officeDocument/2006/relationships" r:id="rId3"/>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72525"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99</xdr:row>
      <xdr:rowOff>0</xdr:rowOff>
    </xdr:from>
    <xdr:to>
      <xdr:col>10</xdr:col>
      <xdr:colOff>114300</xdr:colOff>
      <xdr:row>99</xdr:row>
      <xdr:rowOff>114300</xdr:rowOff>
    </xdr:to>
    <xdr:pic>
      <xdr:nvPicPr>
        <xdr:cNvPr id="38" name="Picture 37"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58550"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99</xdr:row>
      <xdr:rowOff>0</xdr:rowOff>
    </xdr:from>
    <xdr:to>
      <xdr:col>10</xdr:col>
      <xdr:colOff>247650</xdr:colOff>
      <xdr:row>99</xdr:row>
      <xdr:rowOff>114300</xdr:rowOff>
    </xdr:to>
    <xdr:pic>
      <xdr:nvPicPr>
        <xdr:cNvPr id="39" name="Picture 38" descr="Hide ANC2P - 4 Digit Level Total">
          <a:hlinkClick xmlns:r="http://schemas.openxmlformats.org/officeDocument/2006/relationships" r:id="rId3"/>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382375"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99</xdr:row>
      <xdr:rowOff>0</xdr:rowOff>
    </xdr:from>
    <xdr:to>
      <xdr:col>10</xdr:col>
      <xdr:colOff>358140</xdr:colOff>
      <xdr:row>99</xdr:row>
      <xdr:rowOff>114300</xdr:rowOff>
    </xdr:to>
    <xdr:pic>
      <xdr:nvPicPr>
        <xdr:cNvPr id="40" name="Picture 39" descr="Show Code">
          <a:hlinkClick xmlns:r="http://schemas.openxmlformats.org/officeDocument/2006/relationships" r:id="rId3"/>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506200" y="197548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101</xdr:row>
      <xdr:rowOff>0</xdr:rowOff>
    </xdr:from>
    <xdr:to>
      <xdr:col>11</xdr:col>
      <xdr:colOff>114300</xdr:colOff>
      <xdr:row>101</xdr:row>
      <xdr:rowOff>114300</xdr:rowOff>
    </xdr:to>
    <xdr:pic>
      <xdr:nvPicPr>
        <xdr:cNvPr id="41" name="Picture 40" descr="Unsorted ANC1P - 4 Digit Level">
          <a:hlinkClick xmlns:r="http://schemas.openxmlformats.org/officeDocument/2006/relationships" r:id="rId3"/>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86815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101</xdr:row>
      <xdr:rowOff>0</xdr:rowOff>
    </xdr:from>
    <xdr:to>
      <xdr:col>11</xdr:col>
      <xdr:colOff>247650</xdr:colOff>
      <xdr:row>101</xdr:row>
      <xdr:rowOff>114300</xdr:rowOff>
    </xdr:to>
    <xdr:pic>
      <xdr:nvPicPr>
        <xdr:cNvPr id="42" name="Picture 41"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9197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101</xdr:row>
      <xdr:rowOff>0</xdr:rowOff>
    </xdr:from>
    <xdr:to>
      <xdr:col>11</xdr:col>
      <xdr:colOff>358140</xdr:colOff>
      <xdr:row>101</xdr:row>
      <xdr:rowOff>114300</xdr:rowOff>
    </xdr:to>
    <xdr:pic>
      <xdr:nvPicPr>
        <xdr:cNvPr id="43" name="Picture 42" descr="Hide ANC1P - 4 Digit Level Total">
          <a:hlinkClick xmlns:r="http://schemas.openxmlformats.org/officeDocument/2006/relationships" r:id="rId3"/>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15800"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101</xdr:row>
      <xdr:rowOff>0</xdr:rowOff>
    </xdr:from>
    <xdr:to>
      <xdr:col>11</xdr:col>
      <xdr:colOff>478155</xdr:colOff>
      <xdr:row>101</xdr:row>
      <xdr:rowOff>114300</xdr:rowOff>
    </xdr:to>
    <xdr:pic>
      <xdr:nvPicPr>
        <xdr:cNvPr id="44" name="Picture 43" descr="Show Code">
          <a:hlinkClick xmlns:r="http://schemas.openxmlformats.org/officeDocument/2006/relationships" r:id="rId3"/>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239625" y="201453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100</xdr:row>
      <xdr:rowOff>0</xdr:rowOff>
    </xdr:from>
    <xdr:to>
      <xdr:col>12</xdr:col>
      <xdr:colOff>114300</xdr:colOff>
      <xdr:row>100</xdr:row>
      <xdr:rowOff>114300</xdr:rowOff>
    </xdr:to>
    <xdr:pic>
      <xdr:nvPicPr>
        <xdr:cNvPr id="45" name="Picture 44" descr="Unsorted Fijian">
          <a:hlinkClick xmlns:r="http://schemas.openxmlformats.org/officeDocument/2006/relationships" r:id="rId3"/>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9255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100</xdr:row>
      <xdr:rowOff>0</xdr:rowOff>
    </xdr:from>
    <xdr:to>
      <xdr:col>13</xdr:col>
      <xdr:colOff>114300</xdr:colOff>
      <xdr:row>100</xdr:row>
      <xdr:rowOff>114300</xdr:rowOff>
    </xdr:to>
    <xdr:pic>
      <xdr:nvPicPr>
        <xdr:cNvPr id="46" name="Picture 45" descr="Unsorted Indian">
          <a:hlinkClick xmlns:r="http://schemas.openxmlformats.org/officeDocument/2006/relationships" r:id="rId3"/>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5351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100</xdr:row>
      <xdr:rowOff>0</xdr:rowOff>
    </xdr:from>
    <xdr:to>
      <xdr:col>14</xdr:col>
      <xdr:colOff>114300</xdr:colOff>
      <xdr:row>100</xdr:row>
      <xdr:rowOff>114300</xdr:rowOff>
    </xdr:to>
    <xdr:pic>
      <xdr:nvPicPr>
        <xdr:cNvPr id="47" name="Picture 46" descr="Unsorted Fijian Indian">
          <a:hlinkClick xmlns:r="http://schemas.openxmlformats.org/officeDocument/2006/relationships" r:id="rId3"/>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1447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100</xdr:row>
      <xdr:rowOff>0</xdr:rowOff>
    </xdr:from>
    <xdr:to>
      <xdr:col>15</xdr:col>
      <xdr:colOff>114300</xdr:colOff>
      <xdr:row>100</xdr:row>
      <xdr:rowOff>114300</xdr:rowOff>
    </xdr:to>
    <xdr:pic>
      <xdr:nvPicPr>
        <xdr:cNvPr id="48" name="Picture 47" descr="Unsorted Southern Asian, nfd">
          <a:hlinkClick xmlns:r="http://schemas.openxmlformats.org/officeDocument/2006/relationships" r:id="rId3"/>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7543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100</xdr:row>
      <xdr:rowOff>0</xdr:rowOff>
    </xdr:from>
    <xdr:to>
      <xdr:col>16</xdr:col>
      <xdr:colOff>114300</xdr:colOff>
      <xdr:row>100</xdr:row>
      <xdr:rowOff>114300</xdr:rowOff>
    </xdr:to>
    <xdr:pic>
      <xdr:nvPicPr>
        <xdr:cNvPr id="49" name="Picture 48" descr="Unsorted Total">
          <a:hlinkClick xmlns:r="http://schemas.openxmlformats.org/officeDocument/2006/relationships" r:id="rId3"/>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363950" y="199548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108</xdr:row>
      <xdr:rowOff>0</xdr:rowOff>
    </xdr:from>
    <xdr:to>
      <xdr:col>10</xdr:col>
      <xdr:colOff>114300</xdr:colOff>
      <xdr:row>108</xdr:row>
      <xdr:rowOff>114300</xdr:rowOff>
    </xdr:to>
    <xdr:pic>
      <xdr:nvPicPr>
        <xdr:cNvPr id="2" name="Picture 1" descr="Show ANC2P - 4 Digit Level Meta information">
          <a:hlinkClick xmlns:r="http://schemas.openxmlformats.org/officeDocument/2006/relationships" r:id="rId1" tgtFrame="_blank"/>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0" y="173545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108</xdr:row>
      <xdr:rowOff>0</xdr:rowOff>
    </xdr:from>
    <xdr:to>
      <xdr:col>10</xdr:col>
      <xdr:colOff>247650</xdr:colOff>
      <xdr:row>108</xdr:row>
      <xdr:rowOff>114300</xdr:rowOff>
    </xdr:to>
    <xdr:pic>
      <xdr:nvPicPr>
        <xdr:cNvPr id="3" name="Picture 2" descr="Hide ANC2P - 4 Digit Level Total">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92225" y="17354550"/>
          <a:ext cx="1238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108</xdr:row>
      <xdr:rowOff>0</xdr:rowOff>
    </xdr:from>
    <xdr:to>
      <xdr:col>10</xdr:col>
      <xdr:colOff>358140</xdr:colOff>
      <xdr:row>108</xdr:row>
      <xdr:rowOff>114300</xdr:rowOff>
    </xdr:to>
    <xdr:pic>
      <xdr:nvPicPr>
        <xdr:cNvPr id="4" name="Picture 3" descr="Show Code">
          <a:hlinkClick xmlns:r="http://schemas.openxmlformats.org/officeDocument/2006/relationships" r:id="rId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116050" y="17354550"/>
          <a:ext cx="11049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108</xdr:row>
      <xdr:rowOff>0</xdr:rowOff>
    </xdr:from>
    <xdr:to>
      <xdr:col>11</xdr:col>
      <xdr:colOff>114300</xdr:colOff>
      <xdr:row>108</xdr:row>
      <xdr:rowOff>114300</xdr:rowOff>
    </xdr:to>
    <xdr:pic>
      <xdr:nvPicPr>
        <xdr:cNvPr id="5" name="Picture 4" descr="Unsorted ANC1P - 4 Digit Level">
          <a:hlinkClick xmlns:r="http://schemas.openxmlformats.org/officeDocument/2006/relationships" r:id="rId3"/>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040100" y="177450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108</xdr:row>
      <xdr:rowOff>0</xdr:rowOff>
    </xdr:from>
    <xdr:to>
      <xdr:col>11</xdr:col>
      <xdr:colOff>247650</xdr:colOff>
      <xdr:row>108</xdr:row>
      <xdr:rowOff>114300</xdr:rowOff>
    </xdr:to>
    <xdr:pic>
      <xdr:nvPicPr>
        <xdr:cNvPr id="6" name="Picture 5" descr="Show ANC1P - 4 Digit Level Meta information">
          <a:hlinkClick xmlns:r="http://schemas.openxmlformats.org/officeDocument/2006/relationships" r:id="rId7" tgtFrame="_blank"/>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63925" y="17745075"/>
          <a:ext cx="1238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108</xdr:row>
      <xdr:rowOff>0</xdr:rowOff>
    </xdr:from>
    <xdr:to>
      <xdr:col>11</xdr:col>
      <xdr:colOff>358140</xdr:colOff>
      <xdr:row>108</xdr:row>
      <xdr:rowOff>114300</xdr:rowOff>
    </xdr:to>
    <xdr:pic>
      <xdr:nvPicPr>
        <xdr:cNvPr id="7" name="Picture 6" descr="Hide ANC1P - 4 Digit Level Total">
          <a:hlinkClick xmlns:r="http://schemas.openxmlformats.org/officeDocument/2006/relationships" r:id="rId3"/>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287750" y="17745075"/>
          <a:ext cx="11049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108</xdr:row>
      <xdr:rowOff>0</xdr:rowOff>
    </xdr:from>
    <xdr:to>
      <xdr:col>11</xdr:col>
      <xdr:colOff>478155</xdr:colOff>
      <xdr:row>108</xdr:row>
      <xdr:rowOff>114300</xdr:rowOff>
    </xdr:to>
    <xdr:pic>
      <xdr:nvPicPr>
        <xdr:cNvPr id="8" name="Picture 7" descr="Show Code">
          <a:hlinkClick xmlns:r="http://schemas.openxmlformats.org/officeDocument/2006/relationships" r:id="rId3"/>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411575" y="17745075"/>
          <a:ext cx="10668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108</xdr:row>
      <xdr:rowOff>0</xdr:rowOff>
    </xdr:from>
    <xdr:to>
      <xdr:col>12</xdr:col>
      <xdr:colOff>114300</xdr:colOff>
      <xdr:row>108</xdr:row>
      <xdr:rowOff>114300</xdr:rowOff>
    </xdr:to>
    <xdr:pic>
      <xdr:nvPicPr>
        <xdr:cNvPr id="9" name="Picture 8" descr="Unsorted Fijian">
          <a:hlinkClick xmlns:r="http://schemas.openxmlformats.org/officeDocument/2006/relationships" r:id="rId3"/>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468975"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108</xdr:row>
      <xdr:rowOff>0</xdr:rowOff>
    </xdr:from>
    <xdr:to>
      <xdr:col>13</xdr:col>
      <xdr:colOff>114300</xdr:colOff>
      <xdr:row>108</xdr:row>
      <xdr:rowOff>114300</xdr:rowOff>
    </xdr:to>
    <xdr:pic>
      <xdr:nvPicPr>
        <xdr:cNvPr id="10" name="Picture 9" descr="Unsorted Indian">
          <a:hlinkClick xmlns:r="http://schemas.openxmlformats.org/officeDocument/2006/relationships" r:id="rId3"/>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326225"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108</xdr:row>
      <xdr:rowOff>0</xdr:rowOff>
    </xdr:from>
    <xdr:to>
      <xdr:col>14</xdr:col>
      <xdr:colOff>114300</xdr:colOff>
      <xdr:row>108</xdr:row>
      <xdr:rowOff>114300</xdr:rowOff>
    </xdr:to>
    <xdr:pic>
      <xdr:nvPicPr>
        <xdr:cNvPr id="11" name="Picture 10" descr="Unsorted Fijian Indian">
          <a:hlinkClick xmlns:r="http://schemas.openxmlformats.org/officeDocument/2006/relationships" r:id="rId3"/>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088350"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108</xdr:row>
      <xdr:rowOff>0</xdr:rowOff>
    </xdr:from>
    <xdr:to>
      <xdr:col>15</xdr:col>
      <xdr:colOff>114300</xdr:colOff>
      <xdr:row>108</xdr:row>
      <xdr:rowOff>114300</xdr:rowOff>
    </xdr:to>
    <xdr:pic>
      <xdr:nvPicPr>
        <xdr:cNvPr id="12" name="Picture 11" descr="Unsorted Southern Asian, nfd">
          <a:hlinkClick xmlns:r="http://schemas.openxmlformats.org/officeDocument/2006/relationships" r:id="rId3"/>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697950"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108</xdr:row>
      <xdr:rowOff>0</xdr:rowOff>
    </xdr:from>
    <xdr:to>
      <xdr:col>16</xdr:col>
      <xdr:colOff>114300</xdr:colOff>
      <xdr:row>108</xdr:row>
      <xdr:rowOff>114300</xdr:rowOff>
    </xdr:to>
    <xdr:pic>
      <xdr:nvPicPr>
        <xdr:cNvPr id="13" name="Picture 12" descr="Unsorted Total">
          <a:hlinkClick xmlns:r="http://schemas.openxmlformats.org/officeDocument/2006/relationships" r:id="rId3"/>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307550"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108</xdr:row>
      <xdr:rowOff>0</xdr:rowOff>
    </xdr:from>
    <xdr:to>
      <xdr:col>1</xdr:col>
      <xdr:colOff>114300</xdr:colOff>
      <xdr:row>108</xdr:row>
      <xdr:rowOff>114300</xdr:rowOff>
    </xdr:to>
    <xdr:pic>
      <xdr:nvPicPr>
        <xdr:cNvPr id="14" name="Picture 13"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173545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108</xdr:row>
      <xdr:rowOff>0</xdr:rowOff>
    </xdr:from>
    <xdr:to>
      <xdr:col>1</xdr:col>
      <xdr:colOff>247650</xdr:colOff>
      <xdr:row>108</xdr:row>
      <xdr:rowOff>114300</xdr:rowOff>
    </xdr:to>
    <xdr:pic>
      <xdr:nvPicPr>
        <xdr:cNvPr id="15" name="Picture 14" descr="Hide ANC2P - 4 Digit Level Total">
          <a:hlinkClick xmlns:r="http://schemas.openxmlformats.org/officeDocument/2006/relationships" r:id="rId3"/>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43100" y="17354550"/>
          <a:ext cx="1238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108</xdr:row>
      <xdr:rowOff>0</xdr:rowOff>
    </xdr:from>
    <xdr:to>
      <xdr:col>1</xdr:col>
      <xdr:colOff>358140</xdr:colOff>
      <xdr:row>108</xdr:row>
      <xdr:rowOff>114300</xdr:rowOff>
    </xdr:to>
    <xdr:pic>
      <xdr:nvPicPr>
        <xdr:cNvPr id="16" name="Picture 15" descr="Show Code">
          <a:hlinkClick xmlns:r="http://schemas.openxmlformats.org/officeDocument/2006/relationships" r:id="rId3"/>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66925" y="17354550"/>
          <a:ext cx="11049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108</xdr:row>
      <xdr:rowOff>0</xdr:rowOff>
    </xdr:from>
    <xdr:to>
      <xdr:col>2</xdr:col>
      <xdr:colOff>114300</xdr:colOff>
      <xdr:row>108</xdr:row>
      <xdr:rowOff>114300</xdr:rowOff>
    </xdr:to>
    <xdr:pic>
      <xdr:nvPicPr>
        <xdr:cNvPr id="17" name="Picture 16" descr="Unsorted ANC1P - 4 Digit Level">
          <a:hlinkClick xmlns:r="http://schemas.openxmlformats.org/officeDocument/2006/relationships" r:id="rId3"/>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76550" y="177450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108</xdr:row>
      <xdr:rowOff>0</xdr:rowOff>
    </xdr:from>
    <xdr:to>
      <xdr:col>2</xdr:col>
      <xdr:colOff>247650</xdr:colOff>
      <xdr:row>108</xdr:row>
      <xdr:rowOff>114300</xdr:rowOff>
    </xdr:to>
    <xdr:pic>
      <xdr:nvPicPr>
        <xdr:cNvPr id="18" name="Picture 17"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17745075"/>
          <a:ext cx="1238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108</xdr:row>
      <xdr:rowOff>0</xdr:rowOff>
    </xdr:from>
    <xdr:to>
      <xdr:col>2</xdr:col>
      <xdr:colOff>358140</xdr:colOff>
      <xdr:row>108</xdr:row>
      <xdr:rowOff>114300</xdr:rowOff>
    </xdr:to>
    <xdr:pic>
      <xdr:nvPicPr>
        <xdr:cNvPr id="19" name="Picture 18" descr="Hide ANC1P - 4 Digit Level Total">
          <a:hlinkClick xmlns:r="http://schemas.openxmlformats.org/officeDocument/2006/relationships" r:id="rId3"/>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24200" y="17745075"/>
          <a:ext cx="11049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108</xdr:row>
      <xdr:rowOff>0</xdr:rowOff>
    </xdr:from>
    <xdr:to>
      <xdr:col>2</xdr:col>
      <xdr:colOff>478155</xdr:colOff>
      <xdr:row>108</xdr:row>
      <xdr:rowOff>114300</xdr:rowOff>
    </xdr:to>
    <xdr:pic>
      <xdr:nvPicPr>
        <xdr:cNvPr id="20" name="Picture 19" descr="Show Code">
          <a:hlinkClick xmlns:r="http://schemas.openxmlformats.org/officeDocument/2006/relationships" r:id="rId3"/>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48025" y="17745075"/>
          <a:ext cx="10668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108</xdr:row>
      <xdr:rowOff>0</xdr:rowOff>
    </xdr:from>
    <xdr:to>
      <xdr:col>3</xdr:col>
      <xdr:colOff>114300</xdr:colOff>
      <xdr:row>108</xdr:row>
      <xdr:rowOff>114300</xdr:rowOff>
    </xdr:to>
    <xdr:pic>
      <xdr:nvPicPr>
        <xdr:cNvPr id="21" name="Picture 20" descr="Unsorted Fijian">
          <a:hlinkClick xmlns:r="http://schemas.openxmlformats.org/officeDocument/2006/relationships" r:id="rId3"/>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81675"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xdr:row>
      <xdr:rowOff>0</xdr:rowOff>
    </xdr:from>
    <xdr:to>
      <xdr:col>4</xdr:col>
      <xdr:colOff>114300</xdr:colOff>
      <xdr:row>108</xdr:row>
      <xdr:rowOff>114300</xdr:rowOff>
    </xdr:to>
    <xdr:pic>
      <xdr:nvPicPr>
        <xdr:cNvPr id="22" name="Picture 21" descr="Unsorted Indian">
          <a:hlinkClick xmlns:r="http://schemas.openxmlformats.org/officeDocument/2006/relationships" r:id="rId3"/>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24700"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108</xdr:row>
      <xdr:rowOff>0</xdr:rowOff>
    </xdr:from>
    <xdr:to>
      <xdr:col>5</xdr:col>
      <xdr:colOff>114300</xdr:colOff>
      <xdr:row>108</xdr:row>
      <xdr:rowOff>114300</xdr:rowOff>
    </xdr:to>
    <xdr:pic>
      <xdr:nvPicPr>
        <xdr:cNvPr id="23" name="Picture 22" descr="Unsorted Fijian Indian">
          <a:hlinkClick xmlns:r="http://schemas.openxmlformats.org/officeDocument/2006/relationships" r:id="rId3"/>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48650"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xdr:row>
      <xdr:rowOff>0</xdr:rowOff>
    </xdr:from>
    <xdr:to>
      <xdr:col>6</xdr:col>
      <xdr:colOff>114300</xdr:colOff>
      <xdr:row>108</xdr:row>
      <xdr:rowOff>114300</xdr:rowOff>
    </xdr:to>
    <xdr:pic>
      <xdr:nvPicPr>
        <xdr:cNvPr id="24" name="Picture 23" descr="Unsorted Southern Asian, nfd">
          <a:hlinkClick xmlns:r="http://schemas.openxmlformats.org/officeDocument/2006/relationships" r:id="rId3"/>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72600"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108</xdr:row>
      <xdr:rowOff>0</xdr:rowOff>
    </xdr:from>
    <xdr:to>
      <xdr:col>7</xdr:col>
      <xdr:colOff>114300</xdr:colOff>
      <xdr:row>108</xdr:row>
      <xdr:rowOff>114300</xdr:rowOff>
    </xdr:to>
    <xdr:pic>
      <xdr:nvPicPr>
        <xdr:cNvPr id="25" name="Picture 24" descr="Unsorted Total">
          <a:hlinkClick xmlns:r="http://schemas.openxmlformats.org/officeDocument/2006/relationships" r:id="rId3"/>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96550" y="175545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108</xdr:row>
      <xdr:rowOff>0</xdr:rowOff>
    </xdr:from>
    <xdr:to>
      <xdr:col>1</xdr:col>
      <xdr:colOff>114300</xdr:colOff>
      <xdr:row>108</xdr:row>
      <xdr:rowOff>114300</xdr:rowOff>
    </xdr:to>
    <xdr:pic>
      <xdr:nvPicPr>
        <xdr:cNvPr id="26" name="Picture 25"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6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200977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123825</xdr:colOff>
      <xdr:row>108</xdr:row>
      <xdr:rowOff>0</xdr:rowOff>
    </xdr:from>
    <xdr:to>
      <xdr:col>1</xdr:col>
      <xdr:colOff>247650</xdr:colOff>
      <xdr:row>108</xdr:row>
      <xdr:rowOff>114300</xdr:rowOff>
    </xdr:to>
    <xdr:pic>
      <xdr:nvPicPr>
        <xdr:cNvPr id="27" name="Picture 26" descr="Hide ANC2P - 4 Digit Level Total">
          <a:hlinkClick xmlns:r="http://schemas.openxmlformats.org/officeDocument/2006/relationships" r:id="rId3"/>
          <a:extLst>
            <a:ext uri="{FF2B5EF4-FFF2-40B4-BE49-F238E27FC236}">
              <a16:creationId xmlns:a16="http://schemas.microsoft.com/office/drawing/2014/main" id="{00000000-0008-0000-06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43100" y="20097750"/>
          <a:ext cx="1238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108</xdr:row>
      <xdr:rowOff>0</xdr:rowOff>
    </xdr:from>
    <xdr:to>
      <xdr:col>1</xdr:col>
      <xdr:colOff>358140</xdr:colOff>
      <xdr:row>108</xdr:row>
      <xdr:rowOff>114300</xdr:rowOff>
    </xdr:to>
    <xdr:pic>
      <xdr:nvPicPr>
        <xdr:cNvPr id="28" name="Picture 27" descr="Show Code">
          <a:hlinkClick xmlns:r="http://schemas.openxmlformats.org/officeDocument/2006/relationships" r:id="rId3"/>
          <a:extLst>
            <a:ext uri="{FF2B5EF4-FFF2-40B4-BE49-F238E27FC236}">
              <a16:creationId xmlns:a16="http://schemas.microsoft.com/office/drawing/2014/main" id="{00000000-0008-0000-0600-00001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66925" y="20097750"/>
          <a:ext cx="11049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108</xdr:row>
      <xdr:rowOff>0</xdr:rowOff>
    </xdr:from>
    <xdr:to>
      <xdr:col>2</xdr:col>
      <xdr:colOff>114300</xdr:colOff>
      <xdr:row>108</xdr:row>
      <xdr:rowOff>114300</xdr:rowOff>
    </xdr:to>
    <xdr:pic>
      <xdr:nvPicPr>
        <xdr:cNvPr id="29" name="Picture 28" descr="Unsorted ANC1P - 4 Digit Level">
          <a:hlinkClick xmlns:r="http://schemas.openxmlformats.org/officeDocument/2006/relationships" r:id="rId3"/>
          <a:extLst>
            <a:ext uri="{FF2B5EF4-FFF2-40B4-BE49-F238E27FC236}">
              <a16:creationId xmlns:a16="http://schemas.microsoft.com/office/drawing/2014/main" id="{00000000-0008-0000-06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76550" y="204882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123825</xdr:colOff>
      <xdr:row>108</xdr:row>
      <xdr:rowOff>0</xdr:rowOff>
    </xdr:from>
    <xdr:to>
      <xdr:col>2</xdr:col>
      <xdr:colOff>247650</xdr:colOff>
      <xdr:row>108</xdr:row>
      <xdr:rowOff>114300</xdr:rowOff>
    </xdr:to>
    <xdr:pic>
      <xdr:nvPicPr>
        <xdr:cNvPr id="30" name="Picture 29"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6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0488275"/>
          <a:ext cx="1238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247650</xdr:colOff>
      <xdr:row>108</xdr:row>
      <xdr:rowOff>0</xdr:rowOff>
    </xdr:from>
    <xdr:to>
      <xdr:col>2</xdr:col>
      <xdr:colOff>358140</xdr:colOff>
      <xdr:row>108</xdr:row>
      <xdr:rowOff>114300</xdr:rowOff>
    </xdr:to>
    <xdr:pic>
      <xdr:nvPicPr>
        <xdr:cNvPr id="31" name="Picture 30" descr="Hide ANC1P - 4 Digit Level Total">
          <a:hlinkClick xmlns:r="http://schemas.openxmlformats.org/officeDocument/2006/relationships" r:id="rId3"/>
          <a:extLst>
            <a:ext uri="{FF2B5EF4-FFF2-40B4-BE49-F238E27FC236}">
              <a16:creationId xmlns:a16="http://schemas.microsoft.com/office/drawing/2014/main" id="{00000000-0008-0000-0600-00001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24200" y="20488275"/>
          <a:ext cx="11049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371475</xdr:colOff>
      <xdr:row>108</xdr:row>
      <xdr:rowOff>0</xdr:rowOff>
    </xdr:from>
    <xdr:to>
      <xdr:col>2</xdr:col>
      <xdr:colOff>478155</xdr:colOff>
      <xdr:row>108</xdr:row>
      <xdr:rowOff>114300</xdr:rowOff>
    </xdr:to>
    <xdr:pic>
      <xdr:nvPicPr>
        <xdr:cNvPr id="32" name="Picture 31" descr="Show Code">
          <a:hlinkClick xmlns:r="http://schemas.openxmlformats.org/officeDocument/2006/relationships" r:id="rId3"/>
          <a:extLst>
            <a:ext uri="{FF2B5EF4-FFF2-40B4-BE49-F238E27FC236}">
              <a16:creationId xmlns:a16="http://schemas.microsoft.com/office/drawing/2014/main" id="{00000000-0008-0000-0600-00002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48025" y="20488275"/>
          <a:ext cx="10668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108</xdr:row>
      <xdr:rowOff>0</xdr:rowOff>
    </xdr:from>
    <xdr:to>
      <xdr:col>3</xdr:col>
      <xdr:colOff>114300</xdr:colOff>
      <xdr:row>108</xdr:row>
      <xdr:rowOff>114300</xdr:rowOff>
    </xdr:to>
    <xdr:pic>
      <xdr:nvPicPr>
        <xdr:cNvPr id="33" name="Picture 32" descr="Unsorted Fijian">
          <a:hlinkClick xmlns:r="http://schemas.openxmlformats.org/officeDocument/2006/relationships" r:id="rId3"/>
          <a:extLst>
            <a:ext uri="{FF2B5EF4-FFF2-40B4-BE49-F238E27FC236}">
              <a16:creationId xmlns:a16="http://schemas.microsoft.com/office/drawing/2014/main" id="{00000000-0008-0000-0600-00002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81675"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xdr:row>
      <xdr:rowOff>0</xdr:rowOff>
    </xdr:from>
    <xdr:to>
      <xdr:col>4</xdr:col>
      <xdr:colOff>114300</xdr:colOff>
      <xdr:row>108</xdr:row>
      <xdr:rowOff>114300</xdr:rowOff>
    </xdr:to>
    <xdr:pic>
      <xdr:nvPicPr>
        <xdr:cNvPr id="34" name="Picture 33" descr="Unsorted Indian">
          <a:hlinkClick xmlns:r="http://schemas.openxmlformats.org/officeDocument/2006/relationships" r:id="rId3"/>
          <a:extLst>
            <a:ext uri="{FF2B5EF4-FFF2-40B4-BE49-F238E27FC236}">
              <a16:creationId xmlns:a16="http://schemas.microsoft.com/office/drawing/2014/main" id="{00000000-0008-0000-0600-00002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124700"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108</xdr:row>
      <xdr:rowOff>0</xdr:rowOff>
    </xdr:from>
    <xdr:to>
      <xdr:col>5</xdr:col>
      <xdr:colOff>114300</xdr:colOff>
      <xdr:row>108</xdr:row>
      <xdr:rowOff>114300</xdr:rowOff>
    </xdr:to>
    <xdr:pic>
      <xdr:nvPicPr>
        <xdr:cNvPr id="35" name="Picture 34" descr="Unsorted Fijian Indian">
          <a:hlinkClick xmlns:r="http://schemas.openxmlformats.org/officeDocument/2006/relationships" r:id="rId3"/>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48650"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xdr:row>
      <xdr:rowOff>0</xdr:rowOff>
    </xdr:from>
    <xdr:to>
      <xdr:col>6</xdr:col>
      <xdr:colOff>114300</xdr:colOff>
      <xdr:row>108</xdr:row>
      <xdr:rowOff>114300</xdr:rowOff>
    </xdr:to>
    <xdr:pic>
      <xdr:nvPicPr>
        <xdr:cNvPr id="36" name="Picture 35" descr="Unsorted Southern Asian, nfd">
          <a:hlinkClick xmlns:r="http://schemas.openxmlformats.org/officeDocument/2006/relationships" r:id="rId3"/>
          <a:extLst>
            <a:ext uri="{FF2B5EF4-FFF2-40B4-BE49-F238E27FC236}">
              <a16:creationId xmlns:a16="http://schemas.microsoft.com/office/drawing/2014/main" id="{00000000-0008-0000-0600-00002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72600"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108</xdr:row>
      <xdr:rowOff>0</xdr:rowOff>
    </xdr:from>
    <xdr:to>
      <xdr:col>7</xdr:col>
      <xdr:colOff>114300</xdr:colOff>
      <xdr:row>108</xdr:row>
      <xdr:rowOff>114300</xdr:rowOff>
    </xdr:to>
    <xdr:pic>
      <xdr:nvPicPr>
        <xdr:cNvPr id="37" name="Picture 36" descr="Unsorted Total">
          <a:hlinkClick xmlns:r="http://schemas.openxmlformats.org/officeDocument/2006/relationships" r:id="rId3"/>
          <a:extLst>
            <a:ext uri="{FF2B5EF4-FFF2-40B4-BE49-F238E27FC236}">
              <a16:creationId xmlns:a16="http://schemas.microsoft.com/office/drawing/2014/main" id="{00000000-0008-0000-0600-00002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96550"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108</xdr:row>
      <xdr:rowOff>0</xdr:rowOff>
    </xdr:from>
    <xdr:to>
      <xdr:col>10</xdr:col>
      <xdr:colOff>114300</xdr:colOff>
      <xdr:row>108</xdr:row>
      <xdr:rowOff>114300</xdr:rowOff>
    </xdr:to>
    <xdr:pic>
      <xdr:nvPicPr>
        <xdr:cNvPr id="38" name="Picture 37" descr="Show ANC2P - 4 Digit Level Meta information">
          <a:hlinkClick xmlns:r="http://schemas.openxmlformats.org/officeDocument/2006/relationships" r:id="rId8" tgtFrame="_blank"/>
          <a:extLst>
            <a:ext uri="{FF2B5EF4-FFF2-40B4-BE49-F238E27FC236}">
              <a16:creationId xmlns:a16="http://schemas.microsoft.com/office/drawing/2014/main" id="{00000000-0008-0000-06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0" y="2009775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123825</xdr:colOff>
      <xdr:row>108</xdr:row>
      <xdr:rowOff>0</xdr:rowOff>
    </xdr:from>
    <xdr:to>
      <xdr:col>10</xdr:col>
      <xdr:colOff>247650</xdr:colOff>
      <xdr:row>108</xdr:row>
      <xdr:rowOff>114300</xdr:rowOff>
    </xdr:to>
    <xdr:pic>
      <xdr:nvPicPr>
        <xdr:cNvPr id="39" name="Picture 38" descr="Hide ANC2P - 4 Digit Level Total">
          <a:hlinkClick xmlns:r="http://schemas.openxmlformats.org/officeDocument/2006/relationships" r:id="rId3"/>
          <a:extLst>
            <a:ext uri="{FF2B5EF4-FFF2-40B4-BE49-F238E27FC236}">
              <a16:creationId xmlns:a16="http://schemas.microsoft.com/office/drawing/2014/main" id="{00000000-0008-0000-06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992225" y="20097750"/>
          <a:ext cx="1238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108</xdr:row>
      <xdr:rowOff>0</xdr:rowOff>
    </xdr:from>
    <xdr:to>
      <xdr:col>10</xdr:col>
      <xdr:colOff>358140</xdr:colOff>
      <xdr:row>108</xdr:row>
      <xdr:rowOff>114300</xdr:rowOff>
    </xdr:to>
    <xdr:pic>
      <xdr:nvPicPr>
        <xdr:cNvPr id="40" name="Picture 39" descr="Show Code">
          <a:hlinkClick xmlns:r="http://schemas.openxmlformats.org/officeDocument/2006/relationships" r:id="rId3"/>
          <a:extLst>
            <a:ext uri="{FF2B5EF4-FFF2-40B4-BE49-F238E27FC236}">
              <a16:creationId xmlns:a16="http://schemas.microsoft.com/office/drawing/2014/main" id="{00000000-0008-0000-0600-00002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116050" y="20097750"/>
          <a:ext cx="11049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108</xdr:row>
      <xdr:rowOff>0</xdr:rowOff>
    </xdr:from>
    <xdr:to>
      <xdr:col>11</xdr:col>
      <xdr:colOff>114300</xdr:colOff>
      <xdr:row>108</xdr:row>
      <xdr:rowOff>114300</xdr:rowOff>
    </xdr:to>
    <xdr:pic>
      <xdr:nvPicPr>
        <xdr:cNvPr id="41" name="Picture 40" descr="Unsorted ANC1P - 4 Digit Level">
          <a:hlinkClick xmlns:r="http://schemas.openxmlformats.org/officeDocument/2006/relationships" r:id="rId3"/>
          <a:extLst>
            <a:ext uri="{FF2B5EF4-FFF2-40B4-BE49-F238E27FC236}">
              <a16:creationId xmlns:a16="http://schemas.microsoft.com/office/drawing/2014/main" id="{00000000-0008-0000-0600-00002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040100" y="204882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123825</xdr:colOff>
      <xdr:row>108</xdr:row>
      <xdr:rowOff>0</xdr:rowOff>
    </xdr:from>
    <xdr:to>
      <xdr:col>11</xdr:col>
      <xdr:colOff>247650</xdr:colOff>
      <xdr:row>108</xdr:row>
      <xdr:rowOff>114300</xdr:rowOff>
    </xdr:to>
    <xdr:pic>
      <xdr:nvPicPr>
        <xdr:cNvPr id="42" name="Picture 41" descr="Show ANC1P - 4 Digit Level Meta information">
          <a:hlinkClick xmlns:r="http://schemas.openxmlformats.org/officeDocument/2006/relationships" r:id="rId9" tgtFrame="_blank"/>
          <a:extLst>
            <a:ext uri="{FF2B5EF4-FFF2-40B4-BE49-F238E27FC236}">
              <a16:creationId xmlns:a16="http://schemas.microsoft.com/office/drawing/2014/main" id="{00000000-0008-0000-06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63925" y="20488275"/>
          <a:ext cx="12382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247650</xdr:colOff>
      <xdr:row>108</xdr:row>
      <xdr:rowOff>0</xdr:rowOff>
    </xdr:from>
    <xdr:to>
      <xdr:col>11</xdr:col>
      <xdr:colOff>358140</xdr:colOff>
      <xdr:row>108</xdr:row>
      <xdr:rowOff>114300</xdr:rowOff>
    </xdr:to>
    <xdr:pic>
      <xdr:nvPicPr>
        <xdr:cNvPr id="43" name="Picture 42" descr="Hide ANC1P - 4 Digit Level Total">
          <a:hlinkClick xmlns:r="http://schemas.openxmlformats.org/officeDocument/2006/relationships" r:id="rId3"/>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287750" y="20488275"/>
          <a:ext cx="11049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371475</xdr:colOff>
      <xdr:row>108</xdr:row>
      <xdr:rowOff>0</xdr:rowOff>
    </xdr:from>
    <xdr:to>
      <xdr:col>11</xdr:col>
      <xdr:colOff>478155</xdr:colOff>
      <xdr:row>108</xdr:row>
      <xdr:rowOff>114300</xdr:rowOff>
    </xdr:to>
    <xdr:pic>
      <xdr:nvPicPr>
        <xdr:cNvPr id="44" name="Picture 43" descr="Show Code">
          <a:hlinkClick xmlns:r="http://schemas.openxmlformats.org/officeDocument/2006/relationships" r:id="rId3"/>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411575" y="20488275"/>
          <a:ext cx="10668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108</xdr:row>
      <xdr:rowOff>0</xdr:rowOff>
    </xdr:from>
    <xdr:to>
      <xdr:col>12</xdr:col>
      <xdr:colOff>114300</xdr:colOff>
      <xdr:row>108</xdr:row>
      <xdr:rowOff>114300</xdr:rowOff>
    </xdr:to>
    <xdr:pic>
      <xdr:nvPicPr>
        <xdr:cNvPr id="45" name="Picture 44" descr="Unsorted Fijian">
          <a:hlinkClick xmlns:r="http://schemas.openxmlformats.org/officeDocument/2006/relationships" r:id="rId3"/>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468975"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108</xdr:row>
      <xdr:rowOff>0</xdr:rowOff>
    </xdr:from>
    <xdr:to>
      <xdr:col>13</xdr:col>
      <xdr:colOff>114300</xdr:colOff>
      <xdr:row>108</xdr:row>
      <xdr:rowOff>114300</xdr:rowOff>
    </xdr:to>
    <xdr:pic>
      <xdr:nvPicPr>
        <xdr:cNvPr id="46" name="Picture 45" descr="Unsorted Indian">
          <a:hlinkClick xmlns:r="http://schemas.openxmlformats.org/officeDocument/2006/relationships" r:id="rId3"/>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326225"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108</xdr:row>
      <xdr:rowOff>0</xdr:rowOff>
    </xdr:from>
    <xdr:to>
      <xdr:col>14</xdr:col>
      <xdr:colOff>114300</xdr:colOff>
      <xdr:row>108</xdr:row>
      <xdr:rowOff>114300</xdr:rowOff>
    </xdr:to>
    <xdr:pic>
      <xdr:nvPicPr>
        <xdr:cNvPr id="47" name="Picture 46" descr="Unsorted Fijian Indian">
          <a:hlinkClick xmlns:r="http://schemas.openxmlformats.org/officeDocument/2006/relationships" r:id="rId3"/>
          <a:extLst>
            <a:ext uri="{FF2B5EF4-FFF2-40B4-BE49-F238E27FC236}">
              <a16:creationId xmlns:a16="http://schemas.microsoft.com/office/drawing/2014/main" id="{00000000-0008-0000-0600-00002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088350"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108</xdr:row>
      <xdr:rowOff>0</xdr:rowOff>
    </xdr:from>
    <xdr:to>
      <xdr:col>15</xdr:col>
      <xdr:colOff>114300</xdr:colOff>
      <xdr:row>108</xdr:row>
      <xdr:rowOff>114300</xdr:rowOff>
    </xdr:to>
    <xdr:pic>
      <xdr:nvPicPr>
        <xdr:cNvPr id="48" name="Picture 47" descr="Unsorted Southern Asian, nfd">
          <a:hlinkClick xmlns:r="http://schemas.openxmlformats.org/officeDocument/2006/relationships" r:id="rId3"/>
          <a:extLst>
            <a:ext uri="{FF2B5EF4-FFF2-40B4-BE49-F238E27FC236}">
              <a16:creationId xmlns:a16="http://schemas.microsoft.com/office/drawing/2014/main" id="{00000000-0008-0000-0600-00003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697950"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108</xdr:row>
      <xdr:rowOff>0</xdr:rowOff>
    </xdr:from>
    <xdr:to>
      <xdr:col>16</xdr:col>
      <xdr:colOff>114300</xdr:colOff>
      <xdr:row>108</xdr:row>
      <xdr:rowOff>114300</xdr:rowOff>
    </xdr:to>
    <xdr:pic>
      <xdr:nvPicPr>
        <xdr:cNvPr id="49" name="Picture 48" descr="Unsorted Total">
          <a:hlinkClick xmlns:r="http://schemas.openxmlformats.org/officeDocument/2006/relationships" r:id="rId3"/>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307550" y="202977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haron Liu" id="{C16ADEB8-0C8F-45F9-A7F0-001F4F922EF0}" userId="S::u7100009@anu.edu.au::28968422-698d-499b-932d-31cf428ff5b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6" dT="2022-09-27T00:03:11.56" personId="{C16ADEB8-0C8F-45F9-A7F0-001F4F922EF0}" id="{1CF40E4B-6AAD-44C8-A73B-A81795D760FB}">
    <text>Issue of table builder. Total is smaller.</text>
  </threadedComment>
  <threadedComment ref="C44" dT="2022-09-27T00:22:28.09" personId="{C16ADEB8-0C8F-45F9-A7F0-001F4F922EF0}" id="{F4A1486D-5B3D-4788-8CDC-E0DF79B41251}">
    <text>There is no separate ancestry for American Samoan. So Samoan includes both Samoan and American Samoan.</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bs.gov.au/websitedbs/censushome.nsf/home/tablebuilde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stats.govt.nz/tools/2018-census-place-summaries/new-zealand" TargetMode="External"/><Relationship Id="rId1" Type="http://schemas.openxmlformats.org/officeDocument/2006/relationships/hyperlink" Target="https://www.stats.govt.nz/information-releases/2018-census-ethnic-groups-datas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opLeftCell="A22" workbookViewId="0">
      <selection activeCell="A3" sqref="A3"/>
    </sheetView>
  </sheetViews>
  <sheetFormatPr defaultColWidth="8.88671875" defaultRowHeight="14.4" x14ac:dyDescent="0.3"/>
  <cols>
    <col min="1" max="1" width="14.44140625" customWidth="1"/>
  </cols>
  <sheetData>
    <row r="1" spans="1:3" x14ac:dyDescent="0.3">
      <c r="A1" t="s">
        <v>1</v>
      </c>
    </row>
    <row r="2" spans="1:3" x14ac:dyDescent="0.3">
      <c r="A2" s="1" t="s">
        <v>568</v>
      </c>
    </row>
    <row r="4" spans="1:3" x14ac:dyDescent="0.3">
      <c r="A4" s="2" t="s">
        <v>107</v>
      </c>
      <c r="B4" t="s">
        <v>108</v>
      </c>
    </row>
    <row r="5" spans="1:3" x14ac:dyDescent="0.3">
      <c r="B5" t="s">
        <v>160</v>
      </c>
    </row>
    <row r="7" spans="1:3" x14ac:dyDescent="0.3">
      <c r="A7" s="2" t="s">
        <v>2</v>
      </c>
    </row>
    <row r="8" spans="1:3" x14ac:dyDescent="0.3">
      <c r="A8" t="s">
        <v>3</v>
      </c>
      <c r="B8" s="53" t="s">
        <v>0</v>
      </c>
    </row>
    <row r="9" spans="1:3" x14ac:dyDescent="0.3">
      <c r="A9" t="s">
        <v>70</v>
      </c>
      <c r="B9" t="s">
        <v>71</v>
      </c>
    </row>
    <row r="10" spans="1:3" x14ac:dyDescent="0.3">
      <c r="B10" s="3" t="s">
        <v>69</v>
      </c>
    </row>
    <row r="13" spans="1:3" x14ac:dyDescent="0.3">
      <c r="A13" s="2" t="s">
        <v>123</v>
      </c>
    </row>
    <row r="14" spans="1:3" x14ac:dyDescent="0.3">
      <c r="B14" t="s">
        <v>121</v>
      </c>
    </row>
    <row r="15" spans="1:3" x14ac:dyDescent="0.3">
      <c r="B15" s="2" t="s">
        <v>126</v>
      </c>
    </row>
    <row r="16" spans="1:3" x14ac:dyDescent="0.3">
      <c r="C16" t="s">
        <v>125</v>
      </c>
    </row>
    <row r="17" spans="1:3" x14ac:dyDescent="0.3">
      <c r="B17" s="2" t="s">
        <v>127</v>
      </c>
    </row>
    <row r="18" spans="1:3" x14ac:dyDescent="0.3">
      <c r="C18" t="s">
        <v>159</v>
      </c>
    </row>
    <row r="19" spans="1:3" x14ac:dyDescent="0.3">
      <c r="C19" t="s">
        <v>150</v>
      </c>
    </row>
    <row r="20" spans="1:3" x14ac:dyDescent="0.3">
      <c r="C20" t="s">
        <v>154</v>
      </c>
    </row>
    <row r="21" spans="1:3" x14ac:dyDescent="0.3">
      <c r="B21" s="2" t="s">
        <v>128</v>
      </c>
    </row>
    <row r="22" spans="1:3" x14ac:dyDescent="0.3">
      <c r="C22" t="s">
        <v>155</v>
      </c>
    </row>
    <row r="23" spans="1:3" x14ac:dyDescent="0.3">
      <c r="C23" t="s">
        <v>159</v>
      </c>
    </row>
    <row r="24" spans="1:3" x14ac:dyDescent="0.3">
      <c r="C24" t="s">
        <v>156</v>
      </c>
    </row>
    <row r="25" spans="1:3" x14ac:dyDescent="0.3">
      <c r="C25" t="s">
        <v>149</v>
      </c>
    </row>
    <row r="26" spans="1:3" x14ac:dyDescent="0.3">
      <c r="C26" t="s">
        <v>151</v>
      </c>
    </row>
    <row r="29" spans="1:3" x14ac:dyDescent="0.3">
      <c r="A29" s="2" t="s">
        <v>122</v>
      </c>
    </row>
    <row r="30" spans="1:3" x14ac:dyDescent="0.3">
      <c r="B30" t="s">
        <v>44</v>
      </c>
    </row>
    <row r="31" spans="1:3" x14ac:dyDescent="0.3">
      <c r="B31" t="s">
        <v>104</v>
      </c>
    </row>
    <row r="33" spans="2:6" x14ac:dyDescent="0.3">
      <c r="B33" t="s">
        <v>161</v>
      </c>
    </row>
    <row r="34" spans="2:6" x14ac:dyDescent="0.3">
      <c r="B34" t="s">
        <v>105</v>
      </c>
    </row>
    <row r="35" spans="2:6" x14ac:dyDescent="0.3">
      <c r="C35" s="103" t="s">
        <v>106</v>
      </c>
      <c r="D35" s="103"/>
      <c r="E35" s="103"/>
      <c r="F35" s="103"/>
    </row>
    <row r="36" spans="2:6" x14ac:dyDescent="0.3">
      <c r="C36" s="98" t="s">
        <v>157</v>
      </c>
      <c r="D36" s="98"/>
      <c r="E36" s="98"/>
      <c r="F36" s="98"/>
    </row>
    <row r="37" spans="2:6" x14ac:dyDescent="0.3">
      <c r="C37" s="3" t="s">
        <v>116</v>
      </c>
    </row>
    <row r="38" spans="2:6" x14ac:dyDescent="0.3">
      <c r="B38" t="s">
        <v>124</v>
      </c>
    </row>
  </sheetData>
  <hyperlinks>
    <hyperlink ref="B8"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W132"/>
  <sheetViews>
    <sheetView topLeftCell="A111" zoomScale="80" zoomScaleNormal="80" workbookViewId="0">
      <selection activeCell="F24" sqref="F24"/>
    </sheetView>
  </sheetViews>
  <sheetFormatPr defaultColWidth="8.88671875" defaultRowHeight="14.4" x14ac:dyDescent="0.3"/>
  <cols>
    <col min="1" max="1" width="35.109375" customWidth="1"/>
    <col min="2" max="2" width="15.33203125" customWidth="1"/>
    <col min="3" max="3" width="43.44140625" customWidth="1"/>
    <col min="4" max="10" width="15.33203125" customWidth="1"/>
    <col min="11" max="11" width="24.6640625" customWidth="1"/>
    <col min="12" max="12" width="30.5546875" customWidth="1"/>
    <col min="13" max="13" width="14" customWidth="1"/>
    <col min="14" max="14" width="18.6640625" customWidth="1"/>
    <col min="15" max="21" width="14" customWidth="1"/>
    <col min="24" max="34" width="15.33203125" customWidth="1"/>
    <col min="35" max="45" width="13.44140625" customWidth="1"/>
  </cols>
  <sheetData>
    <row r="1" spans="1:14" s="10" customFormat="1" x14ac:dyDescent="0.3">
      <c r="A1" s="9" t="s">
        <v>48</v>
      </c>
    </row>
    <row r="2" spans="1:14" x14ac:dyDescent="0.3">
      <c r="E2" s="12" t="s">
        <v>46</v>
      </c>
      <c r="F2" s="3"/>
      <c r="G2" s="3"/>
    </row>
    <row r="3" spans="1:14" ht="47.25" customHeight="1" x14ac:dyDescent="0.3">
      <c r="A3" s="158" t="s">
        <v>50</v>
      </c>
      <c r="B3" s="157" t="s">
        <v>152</v>
      </c>
      <c r="C3" s="229" t="s">
        <v>4</v>
      </c>
      <c r="D3" s="230"/>
      <c r="E3" s="153" t="s">
        <v>131</v>
      </c>
      <c r="F3" s="154" t="s">
        <v>102</v>
      </c>
      <c r="G3" s="155" t="s">
        <v>132</v>
      </c>
      <c r="H3" s="153" t="s">
        <v>133</v>
      </c>
      <c r="I3" s="154" t="s">
        <v>134</v>
      </c>
      <c r="J3" s="154" t="s">
        <v>103</v>
      </c>
      <c r="K3" s="155" t="s">
        <v>135</v>
      </c>
      <c r="L3" s="156" t="s">
        <v>5</v>
      </c>
      <c r="M3" s="156" t="s">
        <v>136</v>
      </c>
      <c r="N3" s="156" t="s">
        <v>6</v>
      </c>
    </row>
    <row r="4" spans="1:14" x14ac:dyDescent="0.3">
      <c r="A4" s="6" t="s">
        <v>12</v>
      </c>
      <c r="B4" s="14">
        <v>5027</v>
      </c>
      <c r="C4" s="6" t="s">
        <v>26</v>
      </c>
      <c r="D4" s="14">
        <v>3388</v>
      </c>
      <c r="E4" s="6"/>
      <c r="H4" s="6"/>
      <c r="J4" s="6"/>
      <c r="L4" s="15">
        <v>0.81599363437437833</v>
      </c>
      <c r="M4" s="6">
        <f>D4+G4+K4</f>
        <v>3388</v>
      </c>
      <c r="N4" s="15">
        <f t="shared" ref="N4:N19" si="0">M4/B4</f>
        <v>0.67396061269146612</v>
      </c>
    </row>
    <row r="5" spans="1:14" x14ac:dyDescent="0.3">
      <c r="A5" s="76" t="s">
        <v>11</v>
      </c>
      <c r="B5" s="14">
        <v>48142</v>
      </c>
      <c r="C5" s="6" t="s">
        <v>27</v>
      </c>
      <c r="D5" s="14">
        <v>10464</v>
      </c>
      <c r="E5" s="14"/>
      <c r="F5" s="42"/>
      <c r="G5">
        <f>E5+F5</f>
        <v>0</v>
      </c>
      <c r="H5" s="14">
        <v>29739</v>
      </c>
      <c r="I5" s="14">
        <v>1568</v>
      </c>
      <c r="J5" s="16">
        <f>-K94</f>
        <v>-981</v>
      </c>
      <c r="K5" s="108">
        <f>H5+I5+J5</f>
        <v>30326</v>
      </c>
      <c r="L5" s="15">
        <v>0.26303435669477793</v>
      </c>
      <c r="M5" s="6">
        <f t="shared" ref="M5:M18" si="1">D5+G5+K5</f>
        <v>40790</v>
      </c>
      <c r="N5" s="15">
        <f t="shared" si="0"/>
        <v>0.84728511486851399</v>
      </c>
    </row>
    <row r="6" spans="1:14" x14ac:dyDescent="0.3">
      <c r="A6" s="76" t="s">
        <v>39</v>
      </c>
      <c r="B6" s="14">
        <v>13</v>
      </c>
      <c r="C6" s="6" t="s">
        <v>43</v>
      </c>
      <c r="D6" s="14">
        <v>9</v>
      </c>
      <c r="E6" s="6"/>
      <c r="H6" s="6"/>
      <c r="K6" s="6"/>
      <c r="L6" s="15">
        <v>0.69230769230769229</v>
      </c>
      <c r="M6" s="6">
        <f t="shared" si="1"/>
        <v>9</v>
      </c>
      <c r="N6" s="15">
        <f t="shared" si="0"/>
        <v>0.69230769230769229</v>
      </c>
    </row>
    <row r="7" spans="1:14" x14ac:dyDescent="0.3">
      <c r="A7" s="76" t="s">
        <v>13</v>
      </c>
      <c r="B7" s="14">
        <v>395</v>
      </c>
      <c r="C7" s="6" t="s">
        <v>23</v>
      </c>
      <c r="D7" s="14">
        <v>154</v>
      </c>
      <c r="E7" s="6"/>
      <c r="H7" s="6"/>
      <c r="K7" s="6"/>
      <c r="L7" s="15">
        <v>0.47341772151898737</v>
      </c>
      <c r="M7" s="6">
        <f t="shared" si="1"/>
        <v>154</v>
      </c>
      <c r="N7" s="15">
        <f t="shared" si="0"/>
        <v>0.38987341772151901</v>
      </c>
    </row>
    <row r="8" spans="1:14" x14ac:dyDescent="0.3">
      <c r="A8" s="76" t="s">
        <v>19</v>
      </c>
      <c r="B8" s="14">
        <v>33</v>
      </c>
      <c r="C8" s="6" t="s">
        <v>40</v>
      </c>
      <c r="D8" s="14">
        <v>22</v>
      </c>
      <c r="E8" s="6"/>
      <c r="H8" s="6"/>
      <c r="K8" s="6"/>
      <c r="L8" s="15">
        <v>0.84848484848484851</v>
      </c>
      <c r="M8" s="6">
        <f t="shared" si="1"/>
        <v>22</v>
      </c>
      <c r="N8" s="15">
        <f t="shared" si="0"/>
        <v>0.66666666666666663</v>
      </c>
    </row>
    <row r="9" spans="1:14" x14ac:dyDescent="0.3">
      <c r="A9" s="76" t="s">
        <v>14</v>
      </c>
      <c r="B9" s="14">
        <v>486</v>
      </c>
      <c r="C9" s="6" t="s">
        <v>24</v>
      </c>
      <c r="D9" s="14">
        <v>179</v>
      </c>
      <c r="E9" s="6"/>
      <c r="H9" s="6"/>
      <c r="K9" s="6"/>
      <c r="L9" s="15">
        <v>0.43209876543209874</v>
      </c>
      <c r="M9" s="6">
        <f t="shared" si="1"/>
        <v>179</v>
      </c>
      <c r="N9" s="15">
        <f t="shared" si="0"/>
        <v>0.36831275720164608</v>
      </c>
    </row>
    <row r="10" spans="1:14" x14ac:dyDescent="0.3">
      <c r="A10" s="76" t="s">
        <v>10</v>
      </c>
      <c r="B10" s="14">
        <v>577</v>
      </c>
      <c r="C10" s="6" t="s">
        <v>28</v>
      </c>
      <c r="D10" s="14">
        <v>414</v>
      </c>
      <c r="E10" s="6"/>
      <c r="H10" s="6"/>
      <c r="K10" s="6"/>
      <c r="L10" s="15">
        <v>0.90641247833622185</v>
      </c>
      <c r="M10" s="6">
        <f t="shared" si="1"/>
        <v>414</v>
      </c>
      <c r="N10" s="15">
        <f t="shared" si="0"/>
        <v>0.71750433275563263</v>
      </c>
    </row>
    <row r="11" spans="1:14" x14ac:dyDescent="0.3">
      <c r="A11" s="76" t="s">
        <v>15</v>
      </c>
      <c r="B11" s="14">
        <v>15</v>
      </c>
      <c r="C11" s="6" t="s">
        <v>42</v>
      </c>
      <c r="D11" s="14">
        <v>6</v>
      </c>
      <c r="E11" s="6"/>
      <c r="H11" s="6"/>
      <c r="K11" s="6"/>
      <c r="L11" s="15">
        <v>0.4</v>
      </c>
      <c r="M11" s="6">
        <f t="shared" si="1"/>
        <v>6</v>
      </c>
      <c r="N11" s="15">
        <f t="shared" si="0"/>
        <v>0.4</v>
      </c>
    </row>
    <row r="12" spans="1:14" x14ac:dyDescent="0.3">
      <c r="A12" s="76" t="s">
        <v>37</v>
      </c>
      <c r="B12" s="14">
        <v>24021</v>
      </c>
      <c r="C12" s="6" t="s">
        <v>22</v>
      </c>
      <c r="D12" s="14">
        <v>7007</v>
      </c>
      <c r="E12" s="6"/>
      <c r="H12" s="6"/>
      <c r="K12" s="6"/>
      <c r="L12" s="15">
        <v>0.33504017318179924</v>
      </c>
      <c r="M12" s="6">
        <f t="shared" si="1"/>
        <v>7007</v>
      </c>
      <c r="N12" s="15">
        <f t="shared" si="0"/>
        <v>0.29170309312684733</v>
      </c>
    </row>
    <row r="13" spans="1:14" x14ac:dyDescent="0.3">
      <c r="A13" s="76" t="s">
        <v>8</v>
      </c>
      <c r="B13" s="14">
        <v>15240</v>
      </c>
      <c r="C13" s="6" t="s">
        <v>29</v>
      </c>
      <c r="D13" s="14">
        <v>11992</v>
      </c>
      <c r="E13" s="6"/>
      <c r="H13" s="6"/>
      <c r="K13" s="6"/>
      <c r="L13" s="15">
        <v>0.91942257217847767</v>
      </c>
      <c r="M13" s="6">
        <f t="shared" si="1"/>
        <v>11992</v>
      </c>
      <c r="N13" s="15">
        <f t="shared" si="0"/>
        <v>0.78687664041994754</v>
      </c>
    </row>
    <row r="14" spans="1:14" x14ac:dyDescent="0.3">
      <c r="A14" s="76" t="s">
        <v>38</v>
      </c>
      <c r="B14" s="14">
        <v>1496</v>
      </c>
      <c r="C14" s="6" t="s">
        <v>18</v>
      </c>
      <c r="D14" s="14">
        <v>554</v>
      </c>
      <c r="E14" s="6"/>
      <c r="H14" s="6"/>
      <c r="K14" s="6"/>
      <c r="L14" s="15">
        <v>0.6517379679144385</v>
      </c>
      <c r="M14" s="6">
        <f t="shared" si="1"/>
        <v>554</v>
      </c>
      <c r="N14" s="15">
        <f t="shared" si="0"/>
        <v>0.37032085561497324</v>
      </c>
    </row>
    <row r="15" spans="1:14" x14ac:dyDescent="0.3">
      <c r="A15" s="76" t="s">
        <v>57</v>
      </c>
      <c r="B15" s="14">
        <v>9317</v>
      </c>
      <c r="C15" s="6" t="s">
        <v>36</v>
      </c>
      <c r="D15" s="14">
        <v>3616</v>
      </c>
      <c r="E15" s="6"/>
      <c r="H15" s="6"/>
      <c r="K15" s="6"/>
      <c r="L15" s="15">
        <v>0.42556616936782227</v>
      </c>
      <c r="M15" s="6">
        <f t="shared" si="1"/>
        <v>3616</v>
      </c>
      <c r="N15" s="15">
        <f t="shared" si="0"/>
        <v>0.38810776000858643</v>
      </c>
    </row>
    <row r="16" spans="1:14" x14ac:dyDescent="0.3">
      <c r="A16" s="6" t="s">
        <v>7</v>
      </c>
      <c r="B16" s="14">
        <v>7582</v>
      </c>
      <c r="C16" s="6" t="s">
        <v>30</v>
      </c>
      <c r="D16" s="14">
        <v>6174</v>
      </c>
      <c r="E16" s="6"/>
      <c r="H16" s="6"/>
      <c r="K16" s="6"/>
      <c r="L16" s="15">
        <v>0.93339488261672376</v>
      </c>
      <c r="M16" s="6">
        <f t="shared" si="1"/>
        <v>6174</v>
      </c>
      <c r="N16" s="15">
        <f t="shared" si="0"/>
        <v>0.81429701925613296</v>
      </c>
    </row>
    <row r="17" spans="1:15" x14ac:dyDescent="0.3">
      <c r="A17" s="6" t="s">
        <v>9</v>
      </c>
      <c r="B17" s="14">
        <v>116</v>
      </c>
      <c r="C17" s="6" t="s">
        <v>31</v>
      </c>
      <c r="D17" s="14">
        <v>75</v>
      </c>
      <c r="E17" s="6"/>
      <c r="H17" s="6"/>
      <c r="K17" s="6"/>
      <c r="L17" s="15">
        <v>0.91379310344827591</v>
      </c>
      <c r="M17" s="6">
        <f t="shared" si="1"/>
        <v>75</v>
      </c>
      <c r="N17" s="15">
        <f t="shared" si="0"/>
        <v>0.64655172413793105</v>
      </c>
    </row>
    <row r="18" spans="1:15" x14ac:dyDescent="0.3">
      <c r="A18" s="6" t="s">
        <v>16</v>
      </c>
      <c r="B18" s="14">
        <v>986</v>
      </c>
      <c r="C18" s="6" t="s">
        <v>21</v>
      </c>
      <c r="D18" s="14">
        <v>204</v>
      </c>
      <c r="E18" s="6"/>
      <c r="H18" s="6"/>
      <c r="K18" s="6"/>
      <c r="L18" s="15">
        <v>0.29918864097363085</v>
      </c>
      <c r="M18" s="6">
        <f t="shared" si="1"/>
        <v>204</v>
      </c>
      <c r="N18" s="15">
        <f t="shared" si="0"/>
        <v>0.20689655172413793</v>
      </c>
    </row>
    <row r="19" spans="1:15" x14ac:dyDescent="0.3">
      <c r="A19" s="17" t="s">
        <v>17</v>
      </c>
      <c r="B19" s="18">
        <f>SUM(B4:B18)</f>
        <v>113446</v>
      </c>
      <c r="C19" s="18"/>
      <c r="D19" s="17"/>
      <c r="H19" s="17"/>
      <c r="J19" s="17"/>
      <c r="K19" s="17"/>
      <c r="L19" s="19"/>
      <c r="M19" s="18">
        <f>SUM(M4:M18)</f>
        <v>74584</v>
      </c>
      <c r="N19" s="19">
        <f t="shared" si="0"/>
        <v>0.6574405443999789</v>
      </c>
    </row>
    <row r="20" spans="1:15" x14ac:dyDescent="0.3">
      <c r="A20" s="6" t="s">
        <v>114</v>
      </c>
      <c r="B20" s="160">
        <v>3</v>
      </c>
      <c r="C20" s="18"/>
      <c r="D20" s="17"/>
      <c r="E20" s="17"/>
      <c r="G20" s="17"/>
      <c r="H20" s="17"/>
      <c r="I20" s="19"/>
      <c r="J20" s="18"/>
      <c r="K20" s="19"/>
      <c r="M20" s="7"/>
      <c r="N20" s="8"/>
    </row>
    <row r="21" spans="1:15" x14ac:dyDescent="0.3">
      <c r="A21" s="6" t="s">
        <v>110</v>
      </c>
      <c r="B21" s="160">
        <v>24</v>
      </c>
      <c r="C21" s="18"/>
      <c r="D21" s="17"/>
      <c r="E21" s="17"/>
      <c r="G21" s="17"/>
      <c r="H21" s="17"/>
      <c r="I21" s="19"/>
      <c r="J21" s="18"/>
      <c r="K21" s="19"/>
      <c r="M21" s="7"/>
      <c r="N21" s="8"/>
    </row>
    <row r="22" spans="1:15" x14ac:dyDescent="0.3">
      <c r="A22" s="6" t="s">
        <v>111</v>
      </c>
      <c r="B22" s="160">
        <v>3</v>
      </c>
      <c r="C22" s="18"/>
      <c r="D22" s="17"/>
      <c r="E22" s="17"/>
      <c r="G22" s="17"/>
      <c r="H22" s="17"/>
      <c r="I22" s="19"/>
      <c r="J22" s="18"/>
      <c r="K22" s="19"/>
      <c r="M22" s="7"/>
      <c r="N22" s="8"/>
    </row>
    <row r="23" spans="1:15" x14ac:dyDescent="0.3">
      <c r="A23" s="6" t="s">
        <v>112</v>
      </c>
      <c r="B23" s="160">
        <v>38</v>
      </c>
      <c r="C23" s="18"/>
      <c r="D23" s="17"/>
      <c r="E23" s="17"/>
      <c r="G23" s="17"/>
      <c r="H23" s="17"/>
      <c r="I23" s="19"/>
      <c r="J23" s="18"/>
      <c r="K23" s="19"/>
      <c r="M23" s="7"/>
      <c r="N23" s="8"/>
    </row>
    <row r="24" spans="1:15" x14ac:dyDescent="0.3">
      <c r="A24" s="38" t="s">
        <v>113</v>
      </c>
      <c r="B24" s="160">
        <v>392</v>
      </c>
      <c r="C24" s="18"/>
      <c r="D24" s="17"/>
      <c r="E24" s="17"/>
      <c r="G24" s="17"/>
      <c r="H24" s="17"/>
      <c r="I24" s="19"/>
      <c r="J24" s="18"/>
      <c r="K24" s="19"/>
      <c r="M24" s="7"/>
      <c r="N24" s="8"/>
    </row>
    <row r="25" spans="1:15" x14ac:dyDescent="0.3">
      <c r="A25" s="17" t="s">
        <v>17</v>
      </c>
      <c r="B25" s="18">
        <f>SUM(B19:B24)</f>
        <v>113906</v>
      </c>
      <c r="C25" s="18"/>
      <c r="D25" s="17"/>
      <c r="E25" s="17"/>
      <c r="G25" s="17"/>
      <c r="H25" s="17"/>
      <c r="I25" s="19"/>
      <c r="J25" s="18"/>
      <c r="K25" s="19"/>
      <c r="M25" s="7"/>
      <c r="N25" s="8"/>
    </row>
    <row r="26" spans="1:15" x14ac:dyDescent="0.3">
      <c r="A26" s="17"/>
      <c r="B26" s="18"/>
      <c r="C26" s="18"/>
      <c r="D26" s="17"/>
      <c r="E26" s="17"/>
      <c r="G26" s="17"/>
      <c r="H26" s="17"/>
      <c r="I26" s="19"/>
      <c r="J26" s="18"/>
      <c r="K26" s="19"/>
      <c r="M26" s="7"/>
      <c r="N26" s="8"/>
    </row>
    <row r="27" spans="1:15" x14ac:dyDescent="0.3">
      <c r="A27" s="17"/>
      <c r="B27" s="13" t="s">
        <v>164</v>
      </c>
      <c r="C27" s="18"/>
      <c r="D27" s="17"/>
      <c r="E27" s="17"/>
      <c r="F27" s="17"/>
      <c r="G27" s="17"/>
      <c r="H27" s="19"/>
      <c r="I27" s="18"/>
      <c r="J27" s="19"/>
      <c r="K27" s="6"/>
      <c r="N27" s="7"/>
      <c r="O27" s="8"/>
    </row>
    <row r="28" spans="1:15" x14ac:dyDescent="0.3">
      <c r="A28" s="17"/>
      <c r="B28" s="13" t="s">
        <v>65</v>
      </c>
      <c r="C28" s="18"/>
      <c r="D28" s="17"/>
      <c r="E28" s="17"/>
      <c r="F28" s="17"/>
      <c r="G28" s="17"/>
      <c r="H28" s="19"/>
      <c r="I28" s="18"/>
      <c r="J28" s="19"/>
      <c r="K28" s="6"/>
      <c r="N28" s="7"/>
      <c r="O28" s="8"/>
    </row>
    <row r="29" spans="1:15" x14ac:dyDescent="0.3">
      <c r="A29" s="17"/>
      <c r="B29" s="13" t="s">
        <v>72</v>
      </c>
      <c r="C29" s="18"/>
      <c r="D29" s="17"/>
      <c r="E29" s="17"/>
      <c r="F29" s="17"/>
      <c r="G29" s="17"/>
      <c r="H29" s="19"/>
      <c r="I29" s="18"/>
      <c r="J29" s="19"/>
      <c r="K29" s="6"/>
    </row>
    <row r="30" spans="1:15" x14ac:dyDescent="0.3">
      <c r="A30" s="17"/>
      <c r="B30" s="13"/>
      <c r="C30" s="18"/>
      <c r="D30" s="17"/>
      <c r="E30" s="17"/>
      <c r="F30" s="17"/>
      <c r="G30" s="17"/>
      <c r="H30" s="19"/>
      <c r="I30" s="18"/>
      <c r="J30" s="19"/>
      <c r="K30" s="6"/>
    </row>
    <row r="32" spans="1:15" s="10" customFormat="1" ht="10.5" customHeight="1" x14ac:dyDescent="0.3">
      <c r="A32" s="9" t="s">
        <v>49</v>
      </c>
    </row>
    <row r="34" spans="1:9" ht="53.25" customHeight="1" x14ac:dyDescent="0.3">
      <c r="B34" s="30" t="s">
        <v>50</v>
      </c>
      <c r="C34" s="30" t="s">
        <v>51</v>
      </c>
      <c r="D34" s="31" t="s">
        <v>61</v>
      </c>
      <c r="E34" s="30" t="s">
        <v>153</v>
      </c>
      <c r="F34" s="30" t="s">
        <v>53</v>
      </c>
      <c r="G34" s="30" t="s">
        <v>54</v>
      </c>
      <c r="H34" s="30" t="s">
        <v>55</v>
      </c>
    </row>
    <row r="35" spans="1:9" ht="15" customHeight="1" x14ac:dyDescent="0.3">
      <c r="A35" s="6"/>
      <c r="B35" s="6" t="s">
        <v>19</v>
      </c>
      <c r="C35" s="42" t="s">
        <v>40</v>
      </c>
      <c r="D35" s="43">
        <f>E35</f>
        <v>22</v>
      </c>
      <c r="E35" s="43">
        <f t="shared" ref="E35:E48" si="2">VLOOKUP(B35,$A$4:$D$18,4,0)</f>
        <v>22</v>
      </c>
      <c r="F35" s="6"/>
      <c r="G35" s="6"/>
      <c r="H35" s="32"/>
      <c r="I35" s="228" t="s">
        <v>158</v>
      </c>
    </row>
    <row r="36" spans="1:9" x14ac:dyDescent="0.3">
      <c r="A36" s="6"/>
      <c r="B36" s="6" t="s">
        <v>39</v>
      </c>
      <c r="C36" s="42" t="s">
        <v>43</v>
      </c>
      <c r="D36" s="43">
        <f>E36</f>
        <v>9</v>
      </c>
      <c r="E36" s="43">
        <f t="shared" si="2"/>
        <v>9</v>
      </c>
      <c r="F36" s="6"/>
      <c r="G36" s="6"/>
      <c r="H36" s="32"/>
      <c r="I36" s="228"/>
    </row>
    <row r="37" spans="1:9" x14ac:dyDescent="0.3">
      <c r="A37" s="6"/>
      <c r="B37" s="6" t="s">
        <v>15</v>
      </c>
      <c r="C37" s="42" t="s">
        <v>42</v>
      </c>
      <c r="D37" s="43">
        <f>E37</f>
        <v>6</v>
      </c>
      <c r="E37" s="43">
        <f t="shared" si="2"/>
        <v>6</v>
      </c>
      <c r="F37" s="6"/>
      <c r="G37" s="6"/>
      <c r="H37" s="32"/>
      <c r="I37" s="228"/>
    </row>
    <row r="38" spans="1:9" x14ac:dyDescent="0.3">
      <c r="A38" s="6"/>
      <c r="B38" s="6" t="s">
        <v>12</v>
      </c>
      <c r="C38" s="6" t="s">
        <v>26</v>
      </c>
      <c r="D38" s="14">
        <v>11404</v>
      </c>
      <c r="E38" s="32">
        <f t="shared" si="2"/>
        <v>3388</v>
      </c>
      <c r="F38" s="14">
        <v>3467</v>
      </c>
      <c r="G38" s="14">
        <v>4130</v>
      </c>
      <c r="H38" s="32">
        <f>D38-SUM(E38:G38)</f>
        <v>419</v>
      </c>
    </row>
    <row r="39" spans="1:9" x14ac:dyDescent="0.3">
      <c r="A39" s="6"/>
      <c r="B39" s="6" t="s">
        <v>57</v>
      </c>
      <c r="C39" s="6" t="s">
        <v>36</v>
      </c>
      <c r="D39" s="14">
        <v>6242</v>
      </c>
      <c r="E39" s="32">
        <f t="shared" si="2"/>
        <v>3616</v>
      </c>
      <c r="F39" s="14">
        <v>2123</v>
      </c>
      <c r="G39" s="14">
        <v>0</v>
      </c>
      <c r="H39" s="32">
        <f t="shared" ref="H39:H65" si="3">D39-SUM(E39:G39)</f>
        <v>503</v>
      </c>
    </row>
    <row r="40" spans="1:9" x14ac:dyDescent="0.3">
      <c r="A40" s="6"/>
      <c r="B40" s="6" t="s">
        <v>13</v>
      </c>
      <c r="C40" s="6" t="s">
        <v>23</v>
      </c>
      <c r="D40" s="14">
        <v>480</v>
      </c>
      <c r="E40" s="32">
        <f t="shared" si="2"/>
        <v>154</v>
      </c>
      <c r="F40" s="14">
        <v>187</v>
      </c>
      <c r="G40" s="14">
        <v>17</v>
      </c>
      <c r="H40" s="32">
        <f t="shared" si="3"/>
        <v>122</v>
      </c>
    </row>
    <row r="41" spans="1:9" x14ac:dyDescent="0.3">
      <c r="A41" s="6"/>
      <c r="B41" s="6" t="s">
        <v>14</v>
      </c>
      <c r="C41" s="6" t="s">
        <v>24</v>
      </c>
      <c r="D41" s="14">
        <v>373</v>
      </c>
      <c r="E41" s="32">
        <f t="shared" si="2"/>
        <v>179</v>
      </c>
      <c r="F41" s="14">
        <v>160</v>
      </c>
      <c r="G41" s="14">
        <v>4</v>
      </c>
      <c r="H41" s="32">
        <f t="shared" si="3"/>
        <v>30</v>
      </c>
    </row>
    <row r="42" spans="1:9" x14ac:dyDescent="0.3">
      <c r="A42" s="6"/>
      <c r="B42" s="6" t="s">
        <v>10</v>
      </c>
      <c r="C42" s="6" t="s">
        <v>28</v>
      </c>
      <c r="D42" s="14">
        <v>2180</v>
      </c>
      <c r="E42" s="32">
        <f t="shared" si="2"/>
        <v>414</v>
      </c>
      <c r="F42" s="14">
        <v>511</v>
      </c>
      <c r="G42" s="14">
        <v>1088</v>
      </c>
      <c r="H42" s="32">
        <f t="shared" si="3"/>
        <v>167</v>
      </c>
    </row>
    <row r="43" spans="1:9" x14ac:dyDescent="0.3">
      <c r="A43" s="6"/>
      <c r="B43" s="6" t="s">
        <v>37</v>
      </c>
      <c r="C43" s="6" t="s">
        <v>22</v>
      </c>
      <c r="D43" s="14">
        <v>12548</v>
      </c>
      <c r="E43" s="32">
        <f t="shared" si="2"/>
        <v>7007</v>
      </c>
      <c r="F43" s="14">
        <v>5087</v>
      </c>
      <c r="G43" s="14">
        <v>45</v>
      </c>
      <c r="H43" s="32">
        <f t="shared" si="3"/>
        <v>409</v>
      </c>
    </row>
    <row r="44" spans="1:9" x14ac:dyDescent="0.3">
      <c r="A44" s="6"/>
      <c r="B44" s="6" t="s">
        <v>8</v>
      </c>
      <c r="C44" s="6" t="s">
        <v>29</v>
      </c>
      <c r="D44" s="14">
        <v>39998</v>
      </c>
      <c r="E44" s="32">
        <f t="shared" si="2"/>
        <v>11992</v>
      </c>
      <c r="F44" s="14">
        <v>11866</v>
      </c>
      <c r="G44" s="14">
        <v>14049</v>
      </c>
      <c r="H44" s="32">
        <f t="shared" si="3"/>
        <v>2091</v>
      </c>
    </row>
    <row r="45" spans="1:9" x14ac:dyDescent="0.3">
      <c r="A45" s="6"/>
      <c r="B45" s="6" t="s">
        <v>38</v>
      </c>
      <c r="C45" s="6" t="s">
        <v>18</v>
      </c>
      <c r="D45" s="14">
        <v>1114</v>
      </c>
      <c r="E45" s="32">
        <f t="shared" si="2"/>
        <v>554</v>
      </c>
      <c r="F45" s="14">
        <v>444</v>
      </c>
      <c r="G45" s="14">
        <v>15</v>
      </c>
      <c r="H45" s="32">
        <f t="shared" si="3"/>
        <v>101</v>
      </c>
    </row>
    <row r="46" spans="1:9" x14ac:dyDescent="0.3">
      <c r="A46" s="6"/>
      <c r="B46" s="6" t="s">
        <v>7</v>
      </c>
      <c r="C46" s="6" t="s">
        <v>30</v>
      </c>
      <c r="D46" s="14">
        <v>18420</v>
      </c>
      <c r="E46" s="32">
        <f t="shared" si="2"/>
        <v>6174</v>
      </c>
      <c r="F46" s="14">
        <v>8497</v>
      </c>
      <c r="G46" s="14">
        <v>2572</v>
      </c>
      <c r="H46" s="32">
        <f t="shared" si="3"/>
        <v>1177</v>
      </c>
    </row>
    <row r="47" spans="1:9" x14ac:dyDescent="0.3">
      <c r="A47" s="6"/>
      <c r="B47" s="6" t="s">
        <v>9</v>
      </c>
      <c r="C47" s="6" t="s">
        <v>31</v>
      </c>
      <c r="D47" s="14">
        <v>332</v>
      </c>
      <c r="E47" s="32">
        <f t="shared" si="2"/>
        <v>75</v>
      </c>
      <c r="F47" s="14">
        <v>112</v>
      </c>
      <c r="G47" s="14">
        <v>66</v>
      </c>
      <c r="H47" s="32">
        <f t="shared" si="3"/>
        <v>79</v>
      </c>
    </row>
    <row r="48" spans="1:9" x14ac:dyDescent="0.3">
      <c r="A48" s="6"/>
      <c r="B48" s="6" t="s">
        <v>16</v>
      </c>
      <c r="C48" s="6" t="s">
        <v>21</v>
      </c>
      <c r="D48" s="14">
        <v>509</v>
      </c>
      <c r="E48" s="32">
        <f t="shared" si="2"/>
        <v>204</v>
      </c>
      <c r="F48" s="14">
        <v>268</v>
      </c>
      <c r="G48" s="14">
        <v>0</v>
      </c>
      <c r="H48" s="32">
        <f t="shared" si="3"/>
        <v>37</v>
      </c>
    </row>
    <row r="49" spans="1:9" x14ac:dyDescent="0.3">
      <c r="A49" s="6"/>
      <c r="B49" s="235" t="s">
        <v>11</v>
      </c>
      <c r="C49" s="42" t="s">
        <v>27</v>
      </c>
      <c r="D49" s="14">
        <v>19172</v>
      </c>
      <c r="E49" s="43">
        <f>D5</f>
        <v>10464</v>
      </c>
      <c r="F49" s="14">
        <v>7140</v>
      </c>
      <c r="G49" s="14">
        <v>754</v>
      </c>
      <c r="H49" s="32">
        <f t="shared" si="3"/>
        <v>814</v>
      </c>
    </row>
    <row r="50" spans="1:9" x14ac:dyDescent="0.3">
      <c r="A50" s="6"/>
      <c r="B50" s="235"/>
      <c r="C50" s="122" t="s">
        <v>56</v>
      </c>
      <c r="D50" s="127">
        <f>$E50/$E$49*D$49</f>
        <v>0</v>
      </c>
      <c r="E50" s="126">
        <f>E5</f>
        <v>0</v>
      </c>
      <c r="F50" s="127">
        <f>$E50/$E$49*F$49</f>
        <v>0</v>
      </c>
      <c r="G50" s="127">
        <f>$E50/$E$49*G$49</f>
        <v>0</v>
      </c>
      <c r="H50" s="32">
        <f t="shared" si="3"/>
        <v>0</v>
      </c>
    </row>
    <row r="51" spans="1:9" ht="26.4" x14ac:dyDescent="0.3">
      <c r="A51" s="6"/>
      <c r="B51" s="235"/>
      <c r="C51" s="123" t="s">
        <v>102</v>
      </c>
      <c r="D51" s="128">
        <v>0</v>
      </c>
      <c r="E51" s="128">
        <v>0</v>
      </c>
      <c r="F51" s="128">
        <v>0</v>
      </c>
      <c r="G51" s="128">
        <v>0</v>
      </c>
      <c r="H51" s="143">
        <f>D51-SUM(E51:G51)</f>
        <v>0</v>
      </c>
      <c r="I51" s="11" t="s">
        <v>47</v>
      </c>
    </row>
    <row r="52" spans="1:9" x14ac:dyDescent="0.3">
      <c r="A52" s="6"/>
      <c r="B52" s="235"/>
      <c r="C52" s="120" t="s">
        <v>129</v>
      </c>
      <c r="D52" s="50">
        <f>D50+D51</f>
        <v>0</v>
      </c>
      <c r="E52" s="50">
        <f t="shared" ref="E52:G52" si="4">E50+E51</f>
        <v>0</v>
      </c>
      <c r="F52" s="50">
        <f t="shared" si="4"/>
        <v>0</v>
      </c>
      <c r="G52" s="50">
        <f t="shared" si="4"/>
        <v>0</v>
      </c>
      <c r="H52" s="32">
        <f>D52-SUM(E52:G52)</f>
        <v>0</v>
      </c>
      <c r="I52" s="6"/>
    </row>
    <row r="53" spans="1:9" x14ac:dyDescent="0.3">
      <c r="A53" s="6"/>
      <c r="B53" s="235"/>
      <c r="C53" s="124" t="s">
        <v>34</v>
      </c>
      <c r="D53" s="129"/>
      <c r="E53" s="130">
        <f>H5</f>
        <v>29739</v>
      </c>
      <c r="F53" s="129"/>
      <c r="G53" s="129"/>
      <c r="H53" s="32"/>
      <c r="I53" s="11"/>
    </row>
    <row r="54" spans="1:9" ht="15" customHeight="1" x14ac:dyDescent="0.3">
      <c r="A54" s="6"/>
      <c r="B54" s="235"/>
      <c r="C54" s="124" t="s">
        <v>33</v>
      </c>
      <c r="D54" s="129"/>
      <c r="E54" s="131">
        <f>I5</f>
        <v>1568</v>
      </c>
      <c r="F54" s="129"/>
      <c r="G54" s="129"/>
      <c r="H54" s="32"/>
      <c r="I54" s="11"/>
    </row>
    <row r="55" spans="1:9" ht="15" customHeight="1" x14ac:dyDescent="0.3">
      <c r="A55" s="6"/>
      <c r="B55" s="235"/>
      <c r="C55" s="123" t="s">
        <v>103</v>
      </c>
      <c r="D55" s="132"/>
      <c r="E55" s="133">
        <f>-K94</f>
        <v>-981</v>
      </c>
      <c r="F55" s="132"/>
      <c r="G55" s="132"/>
      <c r="H55" s="144"/>
      <c r="I55" s="11" t="s">
        <v>47</v>
      </c>
    </row>
    <row r="56" spans="1:9" x14ac:dyDescent="0.3">
      <c r="A56" s="6"/>
      <c r="B56" s="235"/>
      <c r="C56" s="121" t="s">
        <v>130</v>
      </c>
      <c r="D56" s="107">
        <f>E56/E49*D49</f>
        <v>55562.889143730885</v>
      </c>
      <c r="E56" s="106">
        <f>E53+E54+E55</f>
        <v>30326</v>
      </c>
      <c r="F56" s="106">
        <f>E56/E49*F49</f>
        <v>20692.626146788993</v>
      </c>
      <c r="G56" s="106">
        <f>E56/E49*G49</f>
        <v>2185.1876911314985</v>
      </c>
      <c r="H56" s="145">
        <f>D56-SUM(E56:G56)</f>
        <v>2359.0753058103946</v>
      </c>
      <c r="I56" s="11" t="s">
        <v>148</v>
      </c>
    </row>
    <row r="57" spans="1:9" x14ac:dyDescent="0.3">
      <c r="A57" s="6"/>
      <c r="B57" s="235"/>
      <c r="C57" s="45" t="s">
        <v>41</v>
      </c>
      <c r="D57" s="46">
        <f>D49+D52+D56</f>
        <v>74734.889143730892</v>
      </c>
      <c r="E57" s="46">
        <f t="shared" ref="E57:G57" si="5">E49+E52+E56</f>
        <v>40790</v>
      </c>
      <c r="F57" s="46">
        <f t="shared" si="5"/>
        <v>27832.626146788993</v>
      </c>
      <c r="G57" s="46">
        <f t="shared" si="5"/>
        <v>2939.1876911314985</v>
      </c>
      <c r="H57" s="32">
        <f>D57-SUM(E57:G57)</f>
        <v>3173.0753058103874</v>
      </c>
    </row>
    <row r="58" spans="1:9" x14ac:dyDescent="0.3">
      <c r="A58" s="6"/>
      <c r="B58" s="235" t="s">
        <v>99</v>
      </c>
      <c r="C58" s="35" t="s">
        <v>77</v>
      </c>
      <c r="D58" s="36">
        <v>100</v>
      </c>
      <c r="E58" s="37">
        <v>33</v>
      </c>
      <c r="F58" s="36">
        <v>30</v>
      </c>
      <c r="G58" s="36">
        <v>4</v>
      </c>
      <c r="H58" s="32">
        <f t="shared" si="3"/>
        <v>33</v>
      </c>
    </row>
    <row r="59" spans="1:9" x14ac:dyDescent="0.3">
      <c r="A59" s="6"/>
      <c r="B59" s="235"/>
      <c r="C59" s="33" t="s">
        <v>78</v>
      </c>
      <c r="D59" s="36">
        <v>154</v>
      </c>
      <c r="E59" s="37">
        <v>48</v>
      </c>
      <c r="F59" s="36">
        <v>41</v>
      </c>
      <c r="G59" s="36">
        <v>0</v>
      </c>
      <c r="H59" s="32">
        <f t="shared" si="3"/>
        <v>65</v>
      </c>
    </row>
    <row r="60" spans="1:9" x14ac:dyDescent="0.3">
      <c r="A60" s="6"/>
      <c r="B60" s="235"/>
      <c r="C60" s="33" t="s">
        <v>97</v>
      </c>
      <c r="D60" s="49">
        <f>-SUM(D35:D37)</f>
        <v>-37</v>
      </c>
      <c r="E60" s="49">
        <f>-SUM(E35:E37)</f>
        <v>-37</v>
      </c>
      <c r="F60" s="129"/>
      <c r="G60" s="129"/>
      <c r="H60" s="146"/>
    </row>
    <row r="61" spans="1:9" x14ac:dyDescent="0.3">
      <c r="A61" s="6"/>
      <c r="B61" s="235"/>
      <c r="C61" s="47" t="s">
        <v>98</v>
      </c>
      <c r="D61" s="51">
        <f>SUM(D58:D60)</f>
        <v>217</v>
      </c>
      <c r="E61" s="51">
        <f t="shared" ref="E61:G61" si="6">SUM(E58:E60)</f>
        <v>44</v>
      </c>
      <c r="F61" s="51">
        <f t="shared" si="6"/>
        <v>71</v>
      </c>
      <c r="G61" s="51">
        <f t="shared" si="6"/>
        <v>4</v>
      </c>
      <c r="H61" s="32">
        <f t="shared" si="3"/>
        <v>98</v>
      </c>
    </row>
    <row r="62" spans="1:9" x14ac:dyDescent="0.3">
      <c r="A62" s="6"/>
      <c r="B62" s="33" t="s">
        <v>82</v>
      </c>
      <c r="C62" s="6" t="s">
        <v>68</v>
      </c>
      <c r="D62" s="39">
        <v>488</v>
      </c>
      <c r="E62" s="37">
        <v>77</v>
      </c>
      <c r="F62" s="39">
        <v>244</v>
      </c>
      <c r="G62" s="39">
        <v>85</v>
      </c>
      <c r="H62" s="32">
        <f t="shared" si="3"/>
        <v>82</v>
      </c>
    </row>
    <row r="63" spans="1:9" x14ac:dyDescent="0.3">
      <c r="A63" s="6"/>
      <c r="B63" s="33" t="s">
        <v>82</v>
      </c>
      <c r="C63" s="6" t="s">
        <v>25</v>
      </c>
      <c r="D63" s="39">
        <v>2164</v>
      </c>
      <c r="E63" s="37">
        <v>416</v>
      </c>
      <c r="F63" s="37">
        <v>718</v>
      </c>
      <c r="G63" s="39">
        <v>395</v>
      </c>
      <c r="H63" s="32">
        <f t="shared" si="3"/>
        <v>635</v>
      </c>
    </row>
    <row r="64" spans="1:9" x14ac:dyDescent="0.3">
      <c r="A64" s="6"/>
      <c r="B64" s="33" t="s">
        <v>80</v>
      </c>
      <c r="C64" s="6" t="s">
        <v>86</v>
      </c>
      <c r="D64" s="39">
        <v>362</v>
      </c>
      <c r="E64" s="37">
        <v>52</v>
      </c>
      <c r="F64" s="39">
        <v>155</v>
      </c>
      <c r="G64" s="39">
        <v>114</v>
      </c>
      <c r="H64" s="32">
        <f t="shared" si="3"/>
        <v>41</v>
      </c>
    </row>
    <row r="65" spans="1:9" x14ac:dyDescent="0.3">
      <c r="A65" s="6"/>
      <c r="B65" s="33" t="s">
        <v>80</v>
      </c>
      <c r="C65" s="44" t="s">
        <v>79</v>
      </c>
      <c r="D65" s="39">
        <v>459</v>
      </c>
      <c r="E65" s="37">
        <v>282</v>
      </c>
      <c r="F65" s="37">
        <v>128</v>
      </c>
      <c r="G65" s="39">
        <v>5</v>
      </c>
      <c r="H65" s="32">
        <f t="shared" si="3"/>
        <v>44</v>
      </c>
    </row>
    <row r="66" spans="1:9" x14ac:dyDescent="0.3">
      <c r="B66" s="33" t="s">
        <v>81</v>
      </c>
      <c r="C66" s="38" t="s">
        <v>117</v>
      </c>
      <c r="D66" s="39">
        <v>9740</v>
      </c>
      <c r="E66" s="49">
        <f>9316-F66-G66</f>
        <v>2597</v>
      </c>
      <c r="F66" s="39">
        <v>5377</v>
      </c>
      <c r="G66" s="39">
        <v>1342</v>
      </c>
      <c r="H66" s="34">
        <f>D66-SUM(E66:G66)</f>
        <v>424</v>
      </c>
    </row>
    <row r="67" spans="1:9" ht="15" customHeight="1" x14ac:dyDescent="0.3">
      <c r="B67" s="35"/>
      <c r="C67" s="40" t="s">
        <v>58</v>
      </c>
      <c r="D67" s="41">
        <f>SUM(D35:D48)+D57+SUM(D61:D66)</f>
        <v>181801.88914373089</v>
      </c>
      <c r="E67" s="41">
        <f>SUM(E35:E48)+E57+SUM(E61:E66)</f>
        <v>78052</v>
      </c>
      <c r="F67" s="41">
        <f>SUM(F35:F48)+F57+SUM(F61:F66)</f>
        <v>67247.626146789</v>
      </c>
      <c r="G67" s="41">
        <f>SUM(G35:G48)+G57+SUM(G61:G66)</f>
        <v>26870.187691131498</v>
      </c>
      <c r="H67" s="41">
        <f>SUM(H35:H48)+H57+SUM(H61:H66)</f>
        <v>9632.0753058103874</v>
      </c>
      <c r="I67" s="52"/>
    </row>
    <row r="68" spans="1:9" x14ac:dyDescent="0.3">
      <c r="B68" s="35"/>
      <c r="C68" s="40" t="s">
        <v>59</v>
      </c>
      <c r="D68" s="41">
        <f>D67-D39</f>
        <v>175559.88914373089</v>
      </c>
      <c r="E68" s="41">
        <f>E67-E39</f>
        <v>74436</v>
      </c>
      <c r="F68" s="41">
        <f>F67-F39</f>
        <v>65124.626146789</v>
      </c>
      <c r="G68" s="41">
        <f>G67-G39</f>
        <v>26870.187691131498</v>
      </c>
      <c r="H68" s="41">
        <f>H67-H39</f>
        <v>9129.0753058103874</v>
      </c>
    </row>
    <row r="69" spans="1:9" ht="15" customHeight="1" x14ac:dyDescent="0.3">
      <c r="B69" s="35"/>
      <c r="C69" s="109" t="s">
        <v>137</v>
      </c>
      <c r="D69" s="110">
        <f>-D131</f>
        <v>-3566</v>
      </c>
      <c r="E69" s="110"/>
      <c r="F69" s="110"/>
      <c r="G69" s="110"/>
      <c r="H69" s="110">
        <f>D69</f>
        <v>-3566</v>
      </c>
      <c r="I69" s="52"/>
    </row>
    <row r="70" spans="1:9" x14ac:dyDescent="0.3">
      <c r="B70" s="35"/>
      <c r="C70" s="109" t="s">
        <v>139</v>
      </c>
      <c r="D70" s="110">
        <f>D68+D69</f>
        <v>171993.88914373089</v>
      </c>
      <c r="E70" s="110">
        <f t="shared" ref="E70:H70" si="7">E68+E69</f>
        <v>74436</v>
      </c>
      <c r="F70" s="110">
        <f t="shared" si="7"/>
        <v>65124.626146789</v>
      </c>
      <c r="G70" s="110">
        <f t="shared" si="7"/>
        <v>26870.187691131498</v>
      </c>
      <c r="H70" s="110">
        <f t="shared" si="7"/>
        <v>5563.0753058103874</v>
      </c>
      <c r="I70" s="52"/>
    </row>
    <row r="71" spans="1:9" x14ac:dyDescent="0.3">
      <c r="B71" s="4" t="s">
        <v>60</v>
      </c>
      <c r="C71" s="6"/>
      <c r="D71" s="32"/>
      <c r="E71" s="32"/>
      <c r="F71" s="6"/>
      <c r="G71" s="6"/>
      <c r="H71" s="6"/>
    </row>
    <row r="72" spans="1:9" x14ac:dyDescent="0.3">
      <c r="B72" s="105" t="s">
        <v>118</v>
      </c>
      <c r="C72" s="6"/>
      <c r="D72" s="32"/>
      <c r="E72" s="32"/>
      <c r="F72" s="6"/>
      <c r="G72" s="6"/>
      <c r="H72" s="6"/>
    </row>
    <row r="73" spans="1:9" x14ac:dyDescent="0.3">
      <c r="B73" s="5" t="s">
        <v>64</v>
      </c>
      <c r="C73" s="6"/>
      <c r="D73" s="6"/>
      <c r="E73" s="6"/>
      <c r="F73" s="6"/>
      <c r="G73" s="6"/>
      <c r="H73" s="6"/>
    </row>
    <row r="74" spans="1:9" x14ac:dyDescent="0.3">
      <c r="B74" s="5" t="s">
        <v>62</v>
      </c>
      <c r="C74" s="6"/>
      <c r="D74" s="6"/>
      <c r="E74" s="6"/>
      <c r="F74" s="6"/>
      <c r="G74" s="6"/>
      <c r="H74" s="6"/>
    </row>
    <row r="75" spans="1:9" x14ac:dyDescent="0.3">
      <c r="B75" s="5" t="s">
        <v>84</v>
      </c>
      <c r="C75" s="6"/>
      <c r="D75" s="6"/>
      <c r="E75" s="6"/>
      <c r="F75" s="6"/>
      <c r="G75" s="6"/>
      <c r="H75" s="6"/>
    </row>
    <row r="76" spans="1:9" x14ac:dyDescent="0.3">
      <c r="B76" s="11" t="s">
        <v>83</v>
      </c>
      <c r="C76" s="6"/>
      <c r="D76" s="6"/>
      <c r="E76" s="6"/>
      <c r="F76" s="6"/>
      <c r="G76" s="6"/>
      <c r="H76" s="6"/>
    </row>
    <row r="77" spans="1:9" x14ac:dyDescent="0.3">
      <c r="B77" s="5" t="s">
        <v>63</v>
      </c>
      <c r="C77" s="6"/>
      <c r="D77" s="6"/>
      <c r="E77" s="6"/>
      <c r="F77" s="6"/>
      <c r="G77" s="6"/>
      <c r="H77" s="6"/>
    </row>
    <row r="78" spans="1:9" x14ac:dyDescent="0.3">
      <c r="B78" s="5"/>
      <c r="C78" s="6"/>
      <c r="D78" s="6"/>
      <c r="E78" s="6"/>
      <c r="F78" s="6"/>
      <c r="G78" s="6"/>
      <c r="H78" s="6"/>
    </row>
    <row r="79" spans="1:9" s="10" customFormat="1" ht="15" customHeight="1" x14ac:dyDescent="0.3">
      <c r="A79" s="9" t="s">
        <v>119</v>
      </c>
      <c r="B79" s="20"/>
      <c r="C79" s="20"/>
      <c r="D79" s="20"/>
    </row>
    <row r="80" spans="1:9" ht="15" customHeight="1" x14ac:dyDescent="0.3">
      <c r="A80" s="13" t="s">
        <v>47</v>
      </c>
      <c r="B80" s="5"/>
      <c r="C80" s="21"/>
      <c r="D80" s="21"/>
    </row>
    <row r="81" spans="1:11" ht="15" customHeight="1" x14ac:dyDescent="0.3">
      <c r="A81" s="105"/>
      <c r="B81" s="5"/>
      <c r="C81" s="21"/>
      <c r="D81" s="21"/>
    </row>
    <row r="82" spans="1:11" ht="15" thickBot="1" x14ac:dyDescent="0.35">
      <c r="B82" s="17" t="s">
        <v>45</v>
      </c>
      <c r="C82" s="6"/>
      <c r="D82" s="6"/>
      <c r="E82" s="6"/>
      <c r="F82" s="6"/>
      <c r="G82" s="6"/>
      <c r="H82" s="6"/>
      <c r="I82" s="6"/>
      <c r="J82" s="6"/>
      <c r="K82" s="6"/>
    </row>
    <row r="83" spans="1:11" ht="15" customHeight="1" x14ac:dyDescent="0.3">
      <c r="B83" s="231" t="s">
        <v>74</v>
      </c>
      <c r="C83" s="232"/>
      <c r="D83" s="226" t="s">
        <v>20</v>
      </c>
      <c r="E83" s="219" t="s">
        <v>25</v>
      </c>
      <c r="F83" s="219" t="s">
        <v>32</v>
      </c>
      <c r="G83" s="219" t="s">
        <v>27</v>
      </c>
      <c r="H83" s="219" t="s">
        <v>33</v>
      </c>
      <c r="I83" s="219" t="s">
        <v>34</v>
      </c>
      <c r="J83" s="219" t="s">
        <v>35</v>
      </c>
      <c r="K83" s="221" t="s">
        <v>17</v>
      </c>
    </row>
    <row r="84" spans="1:11" ht="15.75" customHeight="1" thickBot="1" x14ac:dyDescent="0.35">
      <c r="B84" s="233"/>
      <c r="C84" s="234"/>
      <c r="D84" s="227"/>
      <c r="E84" s="220"/>
      <c r="F84" s="220"/>
      <c r="G84" s="220"/>
      <c r="H84" s="220"/>
      <c r="I84" s="220"/>
      <c r="J84" s="220"/>
      <c r="K84" s="222"/>
    </row>
    <row r="85" spans="1:11" x14ac:dyDescent="0.3">
      <c r="B85" s="216"/>
      <c r="C85" s="224" t="s">
        <v>75</v>
      </c>
      <c r="D85" s="226"/>
      <c r="E85" s="219"/>
      <c r="F85" s="219"/>
      <c r="G85" s="219"/>
      <c r="H85" s="219"/>
      <c r="I85" s="219"/>
      <c r="J85" s="219"/>
      <c r="K85" s="221"/>
    </row>
    <row r="86" spans="1:11" ht="15" thickBot="1" x14ac:dyDescent="0.35">
      <c r="B86" s="223"/>
      <c r="C86" s="225"/>
      <c r="D86" s="227"/>
      <c r="E86" s="220"/>
      <c r="F86" s="220"/>
      <c r="G86" s="220"/>
      <c r="H86" s="220"/>
      <c r="I86" s="220"/>
      <c r="J86" s="220"/>
      <c r="K86" s="222"/>
    </row>
    <row r="87" spans="1:11" ht="15" thickBot="1" x14ac:dyDescent="0.35">
      <c r="B87" s="216"/>
      <c r="C87" s="22" t="s">
        <v>20</v>
      </c>
      <c r="D87" s="23">
        <v>0</v>
      </c>
      <c r="E87" s="23">
        <v>0</v>
      </c>
      <c r="F87" s="23">
        <v>0</v>
      </c>
      <c r="G87" s="23">
        <v>47</v>
      </c>
      <c r="H87" s="23">
        <v>0</v>
      </c>
      <c r="I87" s="23">
        <v>21</v>
      </c>
      <c r="J87" s="23">
        <v>0</v>
      </c>
      <c r="K87" s="24">
        <v>70</v>
      </c>
    </row>
    <row r="88" spans="1:11" ht="15" thickBot="1" x14ac:dyDescent="0.35">
      <c r="B88" s="217"/>
      <c r="C88" s="25" t="s">
        <v>25</v>
      </c>
      <c r="D88" s="26">
        <v>0</v>
      </c>
      <c r="E88" s="26">
        <v>0</v>
      </c>
      <c r="F88" s="26">
        <v>0</v>
      </c>
      <c r="G88" s="26">
        <v>5</v>
      </c>
      <c r="H88" s="26">
        <v>0</v>
      </c>
      <c r="I88" s="26">
        <v>0</v>
      </c>
      <c r="J88" s="26">
        <v>0</v>
      </c>
      <c r="K88" s="27">
        <v>5</v>
      </c>
    </row>
    <row r="89" spans="1:11" ht="28.2" thickBot="1" x14ac:dyDescent="0.35">
      <c r="B89" s="217"/>
      <c r="C89" s="22" t="s">
        <v>32</v>
      </c>
      <c r="D89" s="23">
        <v>0</v>
      </c>
      <c r="E89" s="23">
        <v>0</v>
      </c>
      <c r="F89" s="23">
        <v>0</v>
      </c>
      <c r="G89" s="23">
        <v>0</v>
      </c>
      <c r="H89" s="23">
        <v>0</v>
      </c>
      <c r="I89" s="23">
        <v>0</v>
      </c>
      <c r="J89" s="23">
        <v>0</v>
      </c>
      <c r="K89" s="24">
        <v>0</v>
      </c>
    </row>
    <row r="90" spans="1:11" ht="15" thickBot="1" x14ac:dyDescent="0.35">
      <c r="B90" s="217"/>
      <c r="C90" s="25" t="s">
        <v>27</v>
      </c>
      <c r="D90" s="26">
        <v>22</v>
      </c>
      <c r="E90" s="26">
        <v>4</v>
      </c>
      <c r="F90" s="26">
        <v>0</v>
      </c>
      <c r="G90" s="28">
        <v>0</v>
      </c>
      <c r="H90" s="28">
        <v>19</v>
      </c>
      <c r="I90" s="28">
        <v>719</v>
      </c>
      <c r="J90" s="26">
        <v>0</v>
      </c>
      <c r="K90" s="27">
        <v>770</v>
      </c>
    </row>
    <row r="91" spans="1:11" ht="15" thickBot="1" x14ac:dyDescent="0.35">
      <c r="B91" s="217"/>
      <c r="C91" s="22" t="s">
        <v>33</v>
      </c>
      <c r="D91" s="23">
        <v>0</v>
      </c>
      <c r="E91" s="23">
        <v>0</v>
      </c>
      <c r="F91" s="23">
        <v>0</v>
      </c>
      <c r="G91" s="28">
        <v>17</v>
      </c>
      <c r="H91" s="28">
        <v>0</v>
      </c>
      <c r="I91" s="28">
        <v>50</v>
      </c>
      <c r="J91" s="23">
        <v>0</v>
      </c>
      <c r="K91" s="24">
        <v>71</v>
      </c>
    </row>
    <row r="92" spans="1:11" ht="15" thickBot="1" x14ac:dyDescent="0.35">
      <c r="B92" s="217"/>
      <c r="C92" s="22" t="s">
        <v>34</v>
      </c>
      <c r="D92" s="23">
        <v>29</v>
      </c>
      <c r="E92" s="23">
        <v>3</v>
      </c>
      <c r="F92" s="23">
        <v>0</v>
      </c>
      <c r="G92" s="28">
        <v>162</v>
      </c>
      <c r="H92" s="28">
        <v>14</v>
      </c>
      <c r="I92" s="28">
        <v>0</v>
      </c>
      <c r="J92" s="23">
        <v>0</v>
      </c>
      <c r="K92" s="24">
        <v>209</v>
      </c>
    </row>
    <row r="93" spans="1:11" ht="28.2" thickBot="1" x14ac:dyDescent="0.35">
      <c r="B93" s="217"/>
      <c r="C93" s="25" t="s">
        <v>35</v>
      </c>
      <c r="D93" s="26">
        <v>0</v>
      </c>
      <c r="E93" s="26">
        <v>0</v>
      </c>
      <c r="F93" s="26">
        <v>0</v>
      </c>
      <c r="G93" s="26">
        <v>0</v>
      </c>
      <c r="H93" s="26">
        <v>0</v>
      </c>
      <c r="I93" s="26">
        <v>0</v>
      </c>
      <c r="J93" s="26">
        <v>0</v>
      </c>
      <c r="K93" s="27">
        <v>0</v>
      </c>
    </row>
    <row r="94" spans="1:11" ht="15" thickBot="1" x14ac:dyDescent="0.35">
      <c r="B94" s="218"/>
      <c r="C94" s="25" t="s">
        <v>17</v>
      </c>
      <c r="D94" s="26">
        <f t="shared" ref="D94:J94" si="8">SUM(D87:D93)</f>
        <v>51</v>
      </c>
      <c r="E94" s="26">
        <f t="shared" si="8"/>
        <v>7</v>
      </c>
      <c r="F94" s="26">
        <f t="shared" si="8"/>
        <v>0</v>
      </c>
      <c r="G94" s="26">
        <f t="shared" si="8"/>
        <v>231</v>
      </c>
      <c r="H94" s="26">
        <f t="shared" si="8"/>
        <v>33</v>
      </c>
      <c r="I94" s="26">
        <f t="shared" si="8"/>
        <v>790</v>
      </c>
      <c r="J94" s="26">
        <f t="shared" si="8"/>
        <v>0</v>
      </c>
      <c r="K94" s="29">
        <f>SUM(G90:I92)</f>
        <v>981</v>
      </c>
    </row>
    <row r="95" spans="1:11" x14ac:dyDescent="0.3">
      <c r="B95" s="5"/>
    </row>
    <row r="96" spans="1:11" x14ac:dyDescent="0.3">
      <c r="B96" s="5"/>
    </row>
    <row r="97" spans="1:23" x14ac:dyDescent="0.3">
      <c r="B97" s="5"/>
    </row>
    <row r="98" spans="1:23" x14ac:dyDescent="0.3">
      <c r="B98" s="5"/>
    </row>
    <row r="99" spans="1:23" x14ac:dyDescent="0.3">
      <c r="B99" s="5"/>
    </row>
    <row r="100" spans="1:23" s="10" customFormat="1" ht="15" customHeight="1" x14ac:dyDescent="0.3">
      <c r="A100" s="9" t="s">
        <v>120</v>
      </c>
      <c r="B100" s="20"/>
      <c r="C100" s="20"/>
      <c r="D100" s="20"/>
    </row>
    <row r="101" spans="1:23" x14ac:dyDescent="0.3">
      <c r="A101" s="13" t="s">
        <v>140</v>
      </c>
    </row>
    <row r="102" spans="1:23" x14ac:dyDescent="0.3">
      <c r="A102" s="13" t="s">
        <v>138</v>
      </c>
    </row>
    <row r="103" spans="1:23" x14ac:dyDescent="0.3">
      <c r="A103" s="13"/>
    </row>
    <row r="105" spans="1:23" ht="76.5" customHeight="1" x14ac:dyDescent="0.3">
      <c r="C105" s="113" t="s">
        <v>141</v>
      </c>
      <c r="D105" s="165" t="s">
        <v>20</v>
      </c>
      <c r="E105" s="162" t="s">
        <v>79</v>
      </c>
      <c r="F105" s="162" t="s">
        <v>21</v>
      </c>
      <c r="G105" s="162" t="s">
        <v>22</v>
      </c>
      <c r="H105" s="162" t="s">
        <v>18</v>
      </c>
      <c r="I105" s="162" t="s">
        <v>142</v>
      </c>
      <c r="J105" s="167" t="s">
        <v>77</v>
      </c>
      <c r="K105" s="167" t="s">
        <v>23</v>
      </c>
      <c r="L105" s="167" t="s">
        <v>24</v>
      </c>
      <c r="M105" s="167" t="s">
        <v>78</v>
      </c>
      <c r="N105" s="169" t="s">
        <v>25</v>
      </c>
      <c r="O105" s="169" t="s">
        <v>26</v>
      </c>
      <c r="P105" s="169" t="s">
        <v>27</v>
      </c>
      <c r="Q105" s="169" t="s">
        <v>28</v>
      </c>
      <c r="R105" s="169" t="s">
        <v>29</v>
      </c>
      <c r="S105" s="169" t="s">
        <v>30</v>
      </c>
      <c r="T105" s="169" t="s">
        <v>31</v>
      </c>
      <c r="U105" s="169" t="s">
        <v>32</v>
      </c>
      <c r="V105" s="111" t="s">
        <v>36</v>
      </c>
      <c r="W105" s="111" t="s">
        <v>17</v>
      </c>
    </row>
    <row r="106" spans="1:23" x14ac:dyDescent="0.3">
      <c r="B106" s="112"/>
      <c r="C106" s="113" t="s">
        <v>143</v>
      </c>
      <c r="D106" s="112"/>
      <c r="E106" s="112"/>
      <c r="F106" s="112"/>
      <c r="G106" s="112"/>
      <c r="H106" s="112"/>
      <c r="I106" s="112"/>
      <c r="J106" s="112"/>
      <c r="K106" s="112"/>
      <c r="L106" s="112"/>
      <c r="M106" s="112"/>
      <c r="N106" s="112"/>
      <c r="O106" s="112"/>
      <c r="P106" s="112"/>
      <c r="Q106" s="112"/>
      <c r="R106" s="112"/>
      <c r="S106" s="112"/>
      <c r="T106" s="112"/>
      <c r="U106" s="112"/>
      <c r="V106" s="112"/>
      <c r="W106" s="112"/>
    </row>
    <row r="107" spans="1:23" x14ac:dyDescent="0.3">
      <c r="B107" s="112"/>
      <c r="C107" s="164" t="s">
        <v>20</v>
      </c>
      <c r="D107" s="115">
        <v>0</v>
      </c>
      <c r="E107" s="115">
        <v>0</v>
      </c>
      <c r="F107" s="115">
        <v>5</v>
      </c>
      <c r="G107" s="115">
        <v>35</v>
      </c>
      <c r="H107" s="115">
        <v>3</v>
      </c>
      <c r="I107" s="115">
        <v>0</v>
      </c>
      <c r="J107" s="115">
        <v>0</v>
      </c>
      <c r="K107" s="115">
        <v>0</v>
      </c>
      <c r="L107" s="115">
        <v>7</v>
      </c>
      <c r="M107" s="115">
        <v>0</v>
      </c>
      <c r="N107" s="115">
        <v>4</v>
      </c>
      <c r="O107" s="115">
        <v>17</v>
      </c>
      <c r="P107" s="115">
        <v>71</v>
      </c>
      <c r="Q107" s="115">
        <v>4</v>
      </c>
      <c r="R107" s="115">
        <v>112</v>
      </c>
      <c r="S107" s="115">
        <v>36</v>
      </c>
      <c r="T107" s="115">
        <v>0</v>
      </c>
      <c r="U107" s="115">
        <v>0</v>
      </c>
      <c r="V107" s="115">
        <v>0</v>
      </c>
      <c r="W107" s="115">
        <v>315</v>
      </c>
    </row>
    <row r="108" spans="1:23" x14ac:dyDescent="0.3">
      <c r="B108" s="112"/>
      <c r="C108" s="163" t="s">
        <v>79</v>
      </c>
      <c r="D108" s="115">
        <v>8</v>
      </c>
      <c r="E108" s="171">
        <v>0</v>
      </c>
      <c r="F108" s="171">
        <v>0</v>
      </c>
      <c r="G108" s="171">
        <v>8</v>
      </c>
      <c r="H108" s="171">
        <v>0</v>
      </c>
      <c r="I108" s="171">
        <v>0</v>
      </c>
      <c r="J108" s="115">
        <v>6</v>
      </c>
      <c r="K108" s="115">
        <v>0</v>
      </c>
      <c r="L108" s="115">
        <v>0</v>
      </c>
      <c r="M108" s="115">
        <v>0</v>
      </c>
      <c r="N108" s="115">
        <v>5</v>
      </c>
      <c r="O108" s="115">
        <v>0</v>
      </c>
      <c r="P108" s="115">
        <v>3</v>
      </c>
      <c r="Q108" s="115">
        <v>0</v>
      </c>
      <c r="R108" s="115">
        <v>0</v>
      </c>
      <c r="S108" s="115">
        <v>0</v>
      </c>
      <c r="T108" s="115">
        <v>0</v>
      </c>
      <c r="U108" s="115">
        <v>0</v>
      </c>
      <c r="V108" s="115">
        <v>0</v>
      </c>
      <c r="W108" s="115">
        <v>35</v>
      </c>
    </row>
    <row r="109" spans="1:23" x14ac:dyDescent="0.3">
      <c r="B109" s="112"/>
      <c r="C109" s="163" t="s">
        <v>21</v>
      </c>
      <c r="D109" s="115">
        <v>0</v>
      </c>
      <c r="E109" s="171">
        <v>0</v>
      </c>
      <c r="F109" s="171">
        <v>0</v>
      </c>
      <c r="G109" s="171">
        <v>0</v>
      </c>
      <c r="H109" s="171">
        <v>0</v>
      </c>
      <c r="I109" s="171">
        <v>0</v>
      </c>
      <c r="J109" s="115">
        <v>0</v>
      </c>
      <c r="K109" s="115">
        <v>0</v>
      </c>
      <c r="L109" s="115">
        <v>0</v>
      </c>
      <c r="M109" s="115">
        <v>0</v>
      </c>
      <c r="N109" s="115">
        <v>0</v>
      </c>
      <c r="O109" s="115">
        <v>0</v>
      </c>
      <c r="P109" s="115">
        <v>0</v>
      </c>
      <c r="Q109" s="115">
        <v>0</v>
      </c>
      <c r="R109" s="115">
        <v>0</v>
      </c>
      <c r="S109" s="115">
        <v>3</v>
      </c>
      <c r="T109" s="115">
        <v>0</v>
      </c>
      <c r="U109" s="115">
        <v>0</v>
      </c>
      <c r="V109" s="115">
        <v>0</v>
      </c>
      <c r="W109" s="115">
        <v>8</v>
      </c>
    </row>
    <row r="110" spans="1:23" x14ac:dyDescent="0.3">
      <c r="B110" s="112"/>
      <c r="C110" s="163" t="s">
        <v>22</v>
      </c>
      <c r="D110" s="115">
        <v>18</v>
      </c>
      <c r="E110" s="171">
        <v>16</v>
      </c>
      <c r="F110" s="171">
        <v>0</v>
      </c>
      <c r="G110" s="171">
        <v>0</v>
      </c>
      <c r="H110" s="171">
        <v>28</v>
      </c>
      <c r="I110" s="171">
        <v>3</v>
      </c>
      <c r="J110" s="115">
        <v>0</v>
      </c>
      <c r="K110" s="115">
        <v>3</v>
      </c>
      <c r="L110" s="115">
        <v>0</v>
      </c>
      <c r="M110" s="115">
        <v>3</v>
      </c>
      <c r="N110" s="115">
        <v>0</v>
      </c>
      <c r="O110" s="115">
        <v>4</v>
      </c>
      <c r="P110" s="115">
        <v>31</v>
      </c>
      <c r="Q110" s="115">
        <v>3</v>
      </c>
      <c r="R110" s="115">
        <v>12</v>
      </c>
      <c r="S110" s="115">
        <v>10</v>
      </c>
      <c r="T110" s="115">
        <v>3</v>
      </c>
      <c r="U110" s="115">
        <v>0</v>
      </c>
      <c r="V110" s="115">
        <v>0</v>
      </c>
      <c r="W110" s="115">
        <v>147</v>
      </c>
    </row>
    <row r="111" spans="1:23" x14ac:dyDescent="0.3">
      <c r="B111" s="112"/>
      <c r="C111" s="163" t="s">
        <v>18</v>
      </c>
      <c r="D111" s="115">
        <v>3</v>
      </c>
      <c r="E111" s="171">
        <v>0</v>
      </c>
      <c r="F111" s="171">
        <v>3</v>
      </c>
      <c r="G111" s="171">
        <v>5</v>
      </c>
      <c r="H111" s="171">
        <v>0</v>
      </c>
      <c r="I111" s="171">
        <v>0</v>
      </c>
      <c r="J111" s="115">
        <v>0</v>
      </c>
      <c r="K111" s="115">
        <v>3</v>
      </c>
      <c r="L111" s="115">
        <v>0</v>
      </c>
      <c r="M111" s="115">
        <v>0</v>
      </c>
      <c r="N111" s="115">
        <v>0</v>
      </c>
      <c r="O111" s="115">
        <v>3</v>
      </c>
      <c r="P111" s="115">
        <v>0</v>
      </c>
      <c r="Q111" s="115">
        <v>0</v>
      </c>
      <c r="R111" s="115">
        <v>0</v>
      </c>
      <c r="S111" s="115">
        <v>0</v>
      </c>
      <c r="T111" s="115">
        <v>0</v>
      </c>
      <c r="U111" s="115">
        <v>0</v>
      </c>
      <c r="V111" s="115">
        <v>0</v>
      </c>
      <c r="W111" s="115">
        <v>26</v>
      </c>
    </row>
    <row r="112" spans="1:23" ht="26.4" x14ac:dyDescent="0.3">
      <c r="B112" s="112"/>
      <c r="C112" s="163" t="s">
        <v>142</v>
      </c>
      <c r="D112" s="115">
        <v>0</v>
      </c>
      <c r="E112" s="171">
        <v>0</v>
      </c>
      <c r="F112" s="171">
        <v>0</v>
      </c>
      <c r="G112" s="171">
        <v>9</v>
      </c>
      <c r="H112" s="171">
        <v>0</v>
      </c>
      <c r="I112" s="171">
        <v>0</v>
      </c>
      <c r="J112" s="115">
        <v>0</v>
      </c>
      <c r="K112" s="115">
        <v>0</v>
      </c>
      <c r="L112" s="115">
        <v>0</v>
      </c>
      <c r="M112" s="115">
        <v>0</v>
      </c>
      <c r="N112" s="115">
        <v>0</v>
      </c>
      <c r="O112" s="115">
        <v>0</v>
      </c>
      <c r="P112" s="115">
        <v>0</v>
      </c>
      <c r="Q112" s="115">
        <v>0</v>
      </c>
      <c r="R112" s="115">
        <v>0</v>
      </c>
      <c r="S112" s="115">
        <v>0</v>
      </c>
      <c r="T112" s="115">
        <v>0</v>
      </c>
      <c r="U112" s="115">
        <v>0</v>
      </c>
      <c r="V112" s="115">
        <v>0</v>
      </c>
      <c r="W112" s="115">
        <v>8</v>
      </c>
    </row>
    <row r="113" spans="2:23" x14ac:dyDescent="0.3">
      <c r="B113" s="112"/>
      <c r="C113" s="166" t="s">
        <v>77</v>
      </c>
      <c r="D113" s="115">
        <v>0</v>
      </c>
      <c r="E113" s="115">
        <v>0</v>
      </c>
      <c r="F113" s="115">
        <v>0</v>
      </c>
      <c r="G113" s="115">
        <v>3</v>
      </c>
      <c r="H113" s="115">
        <v>0</v>
      </c>
      <c r="I113" s="115">
        <v>0</v>
      </c>
      <c r="J113" s="170">
        <v>0</v>
      </c>
      <c r="K113" s="170">
        <v>0</v>
      </c>
      <c r="L113" s="170">
        <v>0</v>
      </c>
      <c r="M113" s="170">
        <v>0</v>
      </c>
      <c r="N113" s="115">
        <v>3</v>
      </c>
      <c r="O113" s="115">
        <v>0</v>
      </c>
      <c r="P113" s="115">
        <v>0</v>
      </c>
      <c r="Q113" s="115">
        <v>0</v>
      </c>
      <c r="R113" s="115">
        <v>0</v>
      </c>
      <c r="S113" s="115">
        <v>0</v>
      </c>
      <c r="T113" s="115">
        <v>0</v>
      </c>
      <c r="U113" s="115">
        <v>0</v>
      </c>
      <c r="V113" s="115">
        <v>0</v>
      </c>
      <c r="W113" s="115">
        <v>12</v>
      </c>
    </row>
    <row r="114" spans="2:23" x14ac:dyDescent="0.3">
      <c r="B114" s="112"/>
      <c r="C114" s="166" t="s">
        <v>23</v>
      </c>
      <c r="D114" s="115">
        <v>0</v>
      </c>
      <c r="E114" s="115">
        <v>0</v>
      </c>
      <c r="F114" s="115">
        <v>0</v>
      </c>
      <c r="G114" s="115">
        <v>3</v>
      </c>
      <c r="H114" s="115">
        <v>0</v>
      </c>
      <c r="I114" s="115">
        <v>0</v>
      </c>
      <c r="J114" s="170">
        <v>0</v>
      </c>
      <c r="K114" s="170">
        <v>0</v>
      </c>
      <c r="L114" s="170">
        <v>3</v>
      </c>
      <c r="M114" s="170">
        <v>0</v>
      </c>
      <c r="N114" s="115">
        <v>0</v>
      </c>
      <c r="O114" s="115">
        <v>0</v>
      </c>
      <c r="P114" s="115">
        <v>0</v>
      </c>
      <c r="Q114" s="115">
        <v>0</v>
      </c>
      <c r="R114" s="115">
        <v>0</v>
      </c>
      <c r="S114" s="115">
        <v>0</v>
      </c>
      <c r="T114" s="115">
        <v>3</v>
      </c>
      <c r="U114" s="115">
        <v>0</v>
      </c>
      <c r="V114" s="115">
        <v>0</v>
      </c>
      <c r="W114" s="115">
        <v>10</v>
      </c>
    </row>
    <row r="115" spans="2:23" x14ac:dyDescent="0.3">
      <c r="B115" s="112"/>
      <c r="C115" s="166" t="s">
        <v>24</v>
      </c>
      <c r="D115" s="115">
        <v>3</v>
      </c>
      <c r="E115" s="115">
        <v>0</v>
      </c>
      <c r="F115" s="115">
        <v>0</v>
      </c>
      <c r="G115" s="115">
        <v>0</v>
      </c>
      <c r="H115" s="115">
        <v>0</v>
      </c>
      <c r="I115" s="115">
        <v>0</v>
      </c>
      <c r="J115" s="170">
        <v>0</v>
      </c>
      <c r="K115" s="170">
        <v>20</v>
      </c>
      <c r="L115" s="170">
        <v>0</v>
      </c>
      <c r="M115" s="170">
        <v>9</v>
      </c>
      <c r="N115" s="115">
        <v>0</v>
      </c>
      <c r="O115" s="115">
        <v>0</v>
      </c>
      <c r="P115" s="115">
        <v>0</v>
      </c>
      <c r="Q115" s="115">
        <v>0</v>
      </c>
      <c r="R115" s="115">
        <v>0</v>
      </c>
      <c r="S115" s="115">
        <v>0</v>
      </c>
      <c r="T115" s="115">
        <v>3</v>
      </c>
      <c r="U115" s="115">
        <v>0</v>
      </c>
      <c r="V115" s="115">
        <v>0</v>
      </c>
      <c r="W115" s="115">
        <v>36</v>
      </c>
    </row>
    <row r="116" spans="2:23" ht="26.4" x14ac:dyDescent="0.3">
      <c r="B116" s="112"/>
      <c r="C116" s="166" t="s">
        <v>78</v>
      </c>
      <c r="D116" s="115">
        <v>0</v>
      </c>
      <c r="E116" s="115">
        <v>0</v>
      </c>
      <c r="F116" s="115">
        <v>0</v>
      </c>
      <c r="G116" s="115">
        <v>0</v>
      </c>
      <c r="H116" s="115">
        <v>0</v>
      </c>
      <c r="I116" s="115">
        <v>0</v>
      </c>
      <c r="J116" s="170">
        <v>0</v>
      </c>
      <c r="K116" s="170">
        <v>0</v>
      </c>
      <c r="L116" s="170">
        <v>0</v>
      </c>
      <c r="M116" s="170">
        <v>0</v>
      </c>
      <c r="N116" s="115">
        <v>0</v>
      </c>
      <c r="O116" s="115">
        <v>0</v>
      </c>
      <c r="P116" s="115">
        <v>0</v>
      </c>
      <c r="Q116" s="115">
        <v>0</v>
      </c>
      <c r="R116" s="115">
        <v>0</v>
      </c>
      <c r="S116" s="115">
        <v>0</v>
      </c>
      <c r="T116" s="115">
        <v>0</v>
      </c>
      <c r="U116" s="115">
        <v>0</v>
      </c>
      <c r="V116" s="115">
        <v>0</v>
      </c>
      <c r="W116" s="115">
        <v>0</v>
      </c>
    </row>
    <row r="117" spans="2:23" x14ac:dyDescent="0.3">
      <c r="B117" s="112"/>
      <c r="C117" s="168" t="s">
        <v>25</v>
      </c>
      <c r="D117" s="115">
        <v>3</v>
      </c>
      <c r="E117" s="115">
        <v>0</v>
      </c>
      <c r="F117" s="115">
        <v>0</v>
      </c>
      <c r="G117" s="115">
        <v>0</v>
      </c>
      <c r="H117" s="115">
        <v>0</v>
      </c>
      <c r="I117" s="115">
        <v>0</v>
      </c>
      <c r="J117" s="170">
        <v>3</v>
      </c>
      <c r="K117" s="170">
        <v>0</v>
      </c>
      <c r="L117" s="170">
        <v>0</v>
      </c>
      <c r="M117" s="170">
        <v>0</v>
      </c>
      <c r="N117" s="115">
        <v>0</v>
      </c>
      <c r="O117" s="115">
        <v>8</v>
      </c>
      <c r="P117" s="115">
        <v>3</v>
      </c>
      <c r="Q117" s="115">
        <v>0</v>
      </c>
      <c r="R117" s="115">
        <v>14</v>
      </c>
      <c r="S117" s="115">
        <v>7</v>
      </c>
      <c r="T117" s="115">
        <v>0</v>
      </c>
      <c r="U117" s="115">
        <v>0</v>
      </c>
      <c r="V117" s="115">
        <v>0</v>
      </c>
      <c r="W117" s="115">
        <v>45</v>
      </c>
    </row>
    <row r="118" spans="2:23" x14ac:dyDescent="0.3">
      <c r="B118" s="112"/>
      <c r="C118" s="168" t="s">
        <v>26</v>
      </c>
      <c r="D118" s="115">
        <v>12</v>
      </c>
      <c r="E118" s="115">
        <v>0</v>
      </c>
      <c r="F118" s="115">
        <v>0</v>
      </c>
      <c r="G118" s="115">
        <v>9</v>
      </c>
      <c r="H118" s="115">
        <v>0</v>
      </c>
      <c r="I118" s="115">
        <v>0</v>
      </c>
      <c r="J118" s="115">
        <v>0</v>
      </c>
      <c r="K118" s="115">
        <v>4</v>
      </c>
      <c r="L118" s="115">
        <v>0</v>
      </c>
      <c r="M118" s="115">
        <v>0</v>
      </c>
      <c r="N118" s="172">
        <v>26</v>
      </c>
      <c r="O118" s="172">
        <v>0</v>
      </c>
      <c r="P118" s="172">
        <v>19</v>
      </c>
      <c r="Q118" s="172">
        <v>56</v>
      </c>
      <c r="R118" s="172">
        <v>173</v>
      </c>
      <c r="S118" s="172">
        <v>70</v>
      </c>
      <c r="T118" s="172">
        <v>5</v>
      </c>
      <c r="U118" s="172">
        <v>5</v>
      </c>
      <c r="V118" s="115">
        <v>0</v>
      </c>
      <c r="W118" s="115">
        <v>540</v>
      </c>
    </row>
    <row r="119" spans="2:23" x14ac:dyDescent="0.3">
      <c r="B119" s="112"/>
      <c r="C119" s="168" t="s">
        <v>27</v>
      </c>
      <c r="D119" s="115">
        <v>32</v>
      </c>
      <c r="E119" s="115">
        <v>0</v>
      </c>
      <c r="F119" s="115">
        <v>0</v>
      </c>
      <c r="G119" s="115">
        <v>16</v>
      </c>
      <c r="H119" s="115">
        <v>12</v>
      </c>
      <c r="I119" s="115">
        <v>0</v>
      </c>
      <c r="J119" s="115">
        <v>0</v>
      </c>
      <c r="K119" s="115">
        <v>8</v>
      </c>
      <c r="L119" s="115">
        <v>3</v>
      </c>
      <c r="M119" s="115">
        <v>0</v>
      </c>
      <c r="N119" s="172">
        <v>9</v>
      </c>
      <c r="O119" s="172">
        <v>23</v>
      </c>
      <c r="P119" s="172">
        <v>0</v>
      </c>
      <c r="Q119" s="172">
        <v>6</v>
      </c>
      <c r="R119" s="172">
        <v>137</v>
      </c>
      <c r="S119" s="172">
        <v>143</v>
      </c>
      <c r="T119" s="172">
        <v>3</v>
      </c>
      <c r="U119" s="172">
        <v>3</v>
      </c>
      <c r="V119" s="115">
        <v>3</v>
      </c>
      <c r="W119" s="115">
        <v>406</v>
      </c>
    </row>
    <row r="120" spans="2:23" x14ac:dyDescent="0.3">
      <c r="B120" s="112"/>
      <c r="C120" s="168" t="s">
        <v>28</v>
      </c>
      <c r="D120" s="115">
        <v>9</v>
      </c>
      <c r="E120" s="115">
        <v>0</v>
      </c>
      <c r="F120" s="115">
        <v>0</v>
      </c>
      <c r="G120" s="115">
        <v>3</v>
      </c>
      <c r="H120" s="115">
        <v>0</v>
      </c>
      <c r="I120" s="115">
        <v>0</v>
      </c>
      <c r="J120" s="115">
        <v>0</v>
      </c>
      <c r="K120" s="115">
        <v>0</v>
      </c>
      <c r="L120" s="115">
        <v>0</v>
      </c>
      <c r="M120" s="115">
        <v>0</v>
      </c>
      <c r="N120" s="172">
        <v>0</v>
      </c>
      <c r="O120" s="172">
        <v>60</v>
      </c>
      <c r="P120" s="172">
        <v>4</v>
      </c>
      <c r="Q120" s="172">
        <v>0</v>
      </c>
      <c r="R120" s="172">
        <v>140</v>
      </c>
      <c r="S120" s="172">
        <v>55</v>
      </c>
      <c r="T120" s="172">
        <v>0</v>
      </c>
      <c r="U120" s="172">
        <v>7</v>
      </c>
      <c r="V120" s="115">
        <v>0</v>
      </c>
      <c r="W120" s="115">
        <v>293</v>
      </c>
    </row>
    <row r="121" spans="2:23" x14ac:dyDescent="0.3">
      <c r="B121" s="112"/>
      <c r="C121" s="168" t="s">
        <v>29</v>
      </c>
      <c r="D121" s="115">
        <v>76</v>
      </c>
      <c r="E121" s="115">
        <v>0</v>
      </c>
      <c r="F121" s="115">
        <v>0</v>
      </c>
      <c r="G121" s="115">
        <v>14</v>
      </c>
      <c r="H121" s="115">
        <v>8</v>
      </c>
      <c r="I121" s="115">
        <v>5</v>
      </c>
      <c r="J121" s="115">
        <v>0</v>
      </c>
      <c r="K121" s="115">
        <v>4</v>
      </c>
      <c r="L121" s="115">
        <v>0</v>
      </c>
      <c r="M121" s="115">
        <v>0</v>
      </c>
      <c r="N121" s="172">
        <v>13</v>
      </c>
      <c r="O121" s="172">
        <v>321</v>
      </c>
      <c r="P121" s="172">
        <v>35</v>
      </c>
      <c r="Q121" s="172">
        <v>254</v>
      </c>
      <c r="R121" s="172">
        <v>0</v>
      </c>
      <c r="S121" s="172">
        <v>418</v>
      </c>
      <c r="T121" s="172">
        <v>28</v>
      </c>
      <c r="U121" s="172">
        <v>3</v>
      </c>
      <c r="V121" s="115">
        <v>0</v>
      </c>
      <c r="W121" s="115">
        <v>1366</v>
      </c>
    </row>
    <row r="122" spans="2:23" x14ac:dyDescent="0.3">
      <c r="B122" s="112"/>
      <c r="C122" s="168" t="s">
        <v>30</v>
      </c>
      <c r="D122" s="115">
        <v>35</v>
      </c>
      <c r="E122" s="115">
        <v>0</v>
      </c>
      <c r="F122" s="115">
        <v>0</v>
      </c>
      <c r="G122" s="115">
        <v>22</v>
      </c>
      <c r="H122" s="115">
        <v>0</v>
      </c>
      <c r="I122" s="115">
        <v>0</v>
      </c>
      <c r="J122" s="115">
        <v>0</v>
      </c>
      <c r="K122" s="115">
        <v>0</v>
      </c>
      <c r="L122" s="115">
        <v>3</v>
      </c>
      <c r="M122" s="115">
        <v>0</v>
      </c>
      <c r="N122" s="172">
        <v>12</v>
      </c>
      <c r="O122" s="172">
        <v>91</v>
      </c>
      <c r="P122" s="172">
        <v>52</v>
      </c>
      <c r="Q122" s="172">
        <v>108</v>
      </c>
      <c r="R122" s="172">
        <v>398</v>
      </c>
      <c r="S122" s="172">
        <v>0</v>
      </c>
      <c r="T122" s="172">
        <v>6</v>
      </c>
      <c r="U122" s="172">
        <v>3</v>
      </c>
      <c r="V122" s="115">
        <v>0</v>
      </c>
      <c r="W122" s="115">
        <v>747</v>
      </c>
    </row>
    <row r="123" spans="2:23" x14ac:dyDescent="0.3">
      <c r="B123" s="112"/>
      <c r="C123" s="168" t="s">
        <v>31</v>
      </c>
      <c r="D123" s="115">
        <v>0</v>
      </c>
      <c r="E123" s="115">
        <v>0</v>
      </c>
      <c r="F123" s="115">
        <v>0</v>
      </c>
      <c r="G123" s="115">
        <v>0</v>
      </c>
      <c r="H123" s="115">
        <v>0</v>
      </c>
      <c r="I123" s="115">
        <v>0</v>
      </c>
      <c r="J123" s="115">
        <v>0</v>
      </c>
      <c r="K123" s="115">
        <v>5</v>
      </c>
      <c r="L123" s="115">
        <v>0</v>
      </c>
      <c r="M123" s="115">
        <v>0</v>
      </c>
      <c r="N123" s="172">
        <v>0</v>
      </c>
      <c r="O123" s="172">
        <v>9</v>
      </c>
      <c r="P123" s="172">
        <v>0</v>
      </c>
      <c r="Q123" s="172">
        <v>0</v>
      </c>
      <c r="R123" s="172">
        <v>13</v>
      </c>
      <c r="S123" s="172">
        <v>0</v>
      </c>
      <c r="T123" s="172">
        <v>0</v>
      </c>
      <c r="U123" s="172">
        <v>0</v>
      </c>
      <c r="V123" s="115">
        <v>0</v>
      </c>
      <c r="W123" s="115">
        <v>29</v>
      </c>
    </row>
    <row r="124" spans="2:23" ht="26.4" x14ac:dyDescent="0.3">
      <c r="B124" s="112"/>
      <c r="C124" s="168" t="s">
        <v>32</v>
      </c>
      <c r="D124" s="115">
        <v>0</v>
      </c>
      <c r="E124" s="115">
        <v>0</v>
      </c>
      <c r="F124" s="115">
        <v>0</v>
      </c>
      <c r="G124" s="115">
        <v>0</v>
      </c>
      <c r="H124" s="115">
        <v>0</v>
      </c>
      <c r="I124" s="115">
        <v>0</v>
      </c>
      <c r="J124" s="115">
        <v>0</v>
      </c>
      <c r="K124" s="115">
        <v>0</v>
      </c>
      <c r="L124" s="115">
        <v>0</v>
      </c>
      <c r="M124" s="115">
        <v>0</v>
      </c>
      <c r="N124" s="172">
        <v>0</v>
      </c>
      <c r="O124" s="172">
        <v>3</v>
      </c>
      <c r="P124" s="172">
        <v>0</v>
      </c>
      <c r="Q124" s="172">
        <v>0</v>
      </c>
      <c r="R124" s="172">
        <v>0</v>
      </c>
      <c r="S124" s="172">
        <v>0</v>
      </c>
      <c r="T124" s="172">
        <v>0</v>
      </c>
      <c r="U124" s="172">
        <v>0</v>
      </c>
      <c r="V124" s="115">
        <v>0</v>
      </c>
      <c r="W124" s="115">
        <v>5</v>
      </c>
    </row>
    <row r="125" spans="2:23" x14ac:dyDescent="0.3">
      <c r="B125" s="112"/>
      <c r="C125" s="114" t="s">
        <v>36</v>
      </c>
      <c r="D125" s="115">
        <v>0</v>
      </c>
      <c r="E125" s="115">
        <v>0</v>
      </c>
      <c r="F125" s="115">
        <v>0</v>
      </c>
      <c r="G125" s="115">
        <v>0</v>
      </c>
      <c r="H125" s="115">
        <v>0</v>
      </c>
      <c r="I125" s="115">
        <v>0</v>
      </c>
      <c r="J125" s="115">
        <v>0</v>
      </c>
      <c r="K125" s="115">
        <v>0</v>
      </c>
      <c r="L125" s="115">
        <v>0</v>
      </c>
      <c r="M125" s="115">
        <v>0</v>
      </c>
      <c r="N125" s="115">
        <v>0</v>
      </c>
      <c r="O125" s="115">
        <v>3</v>
      </c>
      <c r="P125" s="115">
        <v>0</v>
      </c>
      <c r="Q125" s="115">
        <v>3</v>
      </c>
      <c r="R125" s="115">
        <v>6</v>
      </c>
      <c r="S125" s="115">
        <v>0</v>
      </c>
      <c r="T125" s="115">
        <v>0</v>
      </c>
      <c r="U125" s="115">
        <v>0</v>
      </c>
      <c r="V125" s="115">
        <v>0</v>
      </c>
      <c r="W125" s="115">
        <v>13</v>
      </c>
    </row>
    <row r="126" spans="2:23" x14ac:dyDescent="0.3">
      <c r="B126" s="112"/>
      <c r="C126" s="114" t="s">
        <v>17</v>
      </c>
      <c r="D126" s="115">
        <v>205</v>
      </c>
      <c r="E126" s="115">
        <v>21</v>
      </c>
      <c r="F126" s="115">
        <v>12</v>
      </c>
      <c r="G126" s="115">
        <v>126</v>
      </c>
      <c r="H126" s="115">
        <v>52</v>
      </c>
      <c r="I126" s="115">
        <v>8</v>
      </c>
      <c r="J126" s="115">
        <v>11</v>
      </c>
      <c r="K126" s="115">
        <v>49</v>
      </c>
      <c r="L126" s="115">
        <v>15</v>
      </c>
      <c r="M126" s="115">
        <v>13</v>
      </c>
      <c r="N126" s="115">
        <v>80</v>
      </c>
      <c r="O126" s="115">
        <v>591</v>
      </c>
      <c r="P126" s="115">
        <v>245</v>
      </c>
      <c r="Q126" s="115">
        <v>435</v>
      </c>
      <c r="R126" s="115">
        <v>1075</v>
      </c>
      <c r="S126" s="115">
        <v>753</v>
      </c>
      <c r="T126" s="115">
        <v>50</v>
      </c>
      <c r="U126" s="115">
        <v>24</v>
      </c>
      <c r="V126" s="115">
        <v>8</v>
      </c>
      <c r="W126" s="115">
        <v>4191</v>
      </c>
    </row>
    <row r="128" spans="2:23" x14ac:dyDescent="0.3">
      <c r="C128" t="s">
        <v>167</v>
      </c>
      <c r="D128" s="98">
        <f>SUM(E108:I112)</f>
        <v>72</v>
      </c>
    </row>
    <row r="129" spans="3:4" x14ac:dyDescent="0.3">
      <c r="C129" t="s">
        <v>168</v>
      </c>
      <c r="D129" s="98">
        <f>SUM(J113:M117)</f>
        <v>35</v>
      </c>
    </row>
    <row r="130" spans="3:4" x14ac:dyDescent="0.3">
      <c r="C130" t="s">
        <v>169</v>
      </c>
      <c r="D130" s="98">
        <f>SUM(N118:U124)</f>
        <v>2711</v>
      </c>
    </row>
    <row r="131" spans="3:4" x14ac:dyDescent="0.3">
      <c r="C131" s="116" t="s">
        <v>165</v>
      </c>
      <c r="D131" s="98">
        <f>SUM(D107:U124)</f>
        <v>3566</v>
      </c>
    </row>
    <row r="132" spans="3:4" x14ac:dyDescent="0.3">
      <c r="C132" s="116" t="s">
        <v>166</v>
      </c>
      <c r="D132" s="98">
        <f>SUM(D107:V125)</f>
        <v>3581</v>
      </c>
    </row>
  </sheetData>
  <autoFilter ref="A4:A17" xr:uid="{00000000-0009-0000-0000-000003000000}"/>
  <sortState xmlns:xlrd2="http://schemas.microsoft.com/office/spreadsheetml/2017/richdata2" ref="A63:H77">
    <sortCondition ref="B63:B77"/>
  </sortState>
  <mergeCells count="24">
    <mergeCell ref="J85:J86"/>
    <mergeCell ref="I35:I37"/>
    <mergeCell ref="C3:D3"/>
    <mergeCell ref="B83:C84"/>
    <mergeCell ref="D83:D84"/>
    <mergeCell ref="E83:E84"/>
    <mergeCell ref="B58:B61"/>
    <mergeCell ref="B49:B57"/>
    <mergeCell ref="B87:B94"/>
    <mergeCell ref="G83:G84"/>
    <mergeCell ref="H83:H84"/>
    <mergeCell ref="I83:I84"/>
    <mergeCell ref="K83:K84"/>
    <mergeCell ref="B85:B86"/>
    <mergeCell ref="C85:C86"/>
    <mergeCell ref="D85:D86"/>
    <mergeCell ref="E85:E86"/>
    <mergeCell ref="F85:F86"/>
    <mergeCell ref="F83:F84"/>
    <mergeCell ref="K85:K86"/>
    <mergeCell ref="J83:J84"/>
    <mergeCell ref="G85:G86"/>
    <mergeCell ref="H85:H86"/>
    <mergeCell ref="I85:I8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X143"/>
  <sheetViews>
    <sheetView topLeftCell="A113" zoomScale="75" zoomScaleNormal="75" workbookViewId="0">
      <selection activeCell="E66" sqref="E66"/>
    </sheetView>
  </sheetViews>
  <sheetFormatPr defaultRowHeight="14.4" x14ac:dyDescent="0.3"/>
  <cols>
    <col min="1" max="1" width="34.109375" customWidth="1"/>
    <col min="2" max="2" width="27.33203125" customWidth="1"/>
    <col min="3" max="3" width="40.5546875" customWidth="1"/>
    <col min="4" max="4" width="12.5546875" customWidth="1"/>
    <col min="5" max="6" width="14.44140625" customWidth="1"/>
    <col min="7" max="7" width="19" customWidth="1"/>
    <col min="8" max="8" width="17.44140625" customWidth="1"/>
    <col min="9" max="9" width="14.44140625" customWidth="1"/>
    <col min="10" max="10" width="21.6640625" customWidth="1"/>
    <col min="11" max="11" width="26.88671875" customWidth="1"/>
    <col min="12" max="12" width="26.5546875" customWidth="1"/>
    <col min="13" max="13" width="19" customWidth="1"/>
    <col min="14" max="14" width="33.88671875" customWidth="1"/>
  </cols>
  <sheetData>
    <row r="1" spans="1:16" x14ac:dyDescent="0.3">
      <c r="A1" s="9" t="s">
        <v>48</v>
      </c>
      <c r="B1" s="10"/>
      <c r="C1" s="10"/>
      <c r="D1" s="10"/>
      <c r="E1" s="10"/>
      <c r="F1" s="10"/>
      <c r="G1" s="10"/>
      <c r="H1" s="10"/>
      <c r="I1" s="10"/>
      <c r="J1" s="10"/>
      <c r="K1" s="10"/>
      <c r="L1" s="10"/>
      <c r="M1" s="10"/>
      <c r="N1" s="10"/>
      <c r="O1" s="10"/>
      <c r="P1" s="10"/>
    </row>
    <row r="2" spans="1:16" x14ac:dyDescent="0.3">
      <c r="E2" s="12" t="s">
        <v>46</v>
      </c>
      <c r="F2" s="3"/>
      <c r="G2" s="3"/>
    </row>
    <row r="3" spans="1:16" ht="57.6" x14ac:dyDescent="0.3">
      <c r="A3" s="158" t="s">
        <v>50</v>
      </c>
      <c r="B3" s="157" t="s">
        <v>152</v>
      </c>
      <c r="C3" s="229" t="s">
        <v>4</v>
      </c>
      <c r="D3" s="230"/>
      <c r="E3" s="153" t="s">
        <v>131</v>
      </c>
      <c r="F3" s="154" t="s">
        <v>102</v>
      </c>
      <c r="G3" s="155" t="s">
        <v>132</v>
      </c>
      <c r="H3" s="153" t="s">
        <v>133</v>
      </c>
      <c r="I3" s="154" t="s">
        <v>134</v>
      </c>
      <c r="J3" s="154" t="s">
        <v>103</v>
      </c>
      <c r="K3" s="155" t="s">
        <v>135</v>
      </c>
      <c r="L3" s="156" t="s">
        <v>5</v>
      </c>
      <c r="M3" s="156" t="s">
        <v>136</v>
      </c>
      <c r="N3" s="156" t="s">
        <v>6</v>
      </c>
    </row>
    <row r="4" spans="1:16" x14ac:dyDescent="0.3">
      <c r="A4" s="6" t="s">
        <v>12</v>
      </c>
      <c r="B4" s="14">
        <v>6091</v>
      </c>
      <c r="C4" s="6" t="s">
        <v>26</v>
      </c>
      <c r="D4" s="14">
        <v>4104</v>
      </c>
      <c r="H4" s="6"/>
      <c r="J4" s="6"/>
      <c r="K4" s="6"/>
      <c r="L4" s="15">
        <v>0.81599363437437833</v>
      </c>
      <c r="M4" s="6">
        <f>D4+G4+K4</f>
        <v>4104</v>
      </c>
      <c r="N4" s="15">
        <f t="shared" ref="N4:N18" si="0">M4/B4</f>
        <v>0.67378098834345757</v>
      </c>
    </row>
    <row r="5" spans="1:16" x14ac:dyDescent="0.3">
      <c r="A5" s="6" t="s">
        <v>11</v>
      </c>
      <c r="B5" s="14">
        <v>56978</v>
      </c>
      <c r="C5" s="6" t="s">
        <v>27</v>
      </c>
      <c r="D5" s="14">
        <v>12485</v>
      </c>
      <c r="E5" s="14">
        <v>10942</v>
      </c>
      <c r="F5" s="42">
        <f>-D93</f>
        <v>-82</v>
      </c>
      <c r="G5" s="6">
        <f>E5+F5</f>
        <v>10860</v>
      </c>
      <c r="H5" s="14">
        <v>24469</v>
      </c>
      <c r="I5" s="14">
        <v>2124</v>
      </c>
      <c r="J5" s="42">
        <f>-D94</f>
        <v>-301</v>
      </c>
      <c r="K5" s="117">
        <f>H5+I5+J5</f>
        <v>26292</v>
      </c>
      <c r="L5" s="15">
        <v>0.26303435669477793</v>
      </c>
      <c r="M5" s="6">
        <f t="shared" ref="M5:M18" si="1">D5+G5+K5</f>
        <v>49637</v>
      </c>
      <c r="N5" s="15">
        <f t="shared" si="0"/>
        <v>0.87116079890484044</v>
      </c>
    </row>
    <row r="6" spans="1:16" x14ac:dyDescent="0.3">
      <c r="A6" s="6" t="s">
        <v>39</v>
      </c>
      <c r="B6" s="14">
        <v>17</v>
      </c>
      <c r="C6" s="6" t="s">
        <v>43</v>
      </c>
      <c r="D6" s="14">
        <v>10</v>
      </c>
      <c r="H6" s="6"/>
      <c r="J6" s="6"/>
      <c r="K6" s="6"/>
      <c r="L6" s="15">
        <v>0.69230769230769229</v>
      </c>
      <c r="M6" s="6">
        <f t="shared" si="1"/>
        <v>10</v>
      </c>
      <c r="N6" s="15">
        <f t="shared" si="0"/>
        <v>0.58823529411764708</v>
      </c>
    </row>
    <row r="7" spans="1:16" x14ac:dyDescent="0.3">
      <c r="A7" s="6" t="s">
        <v>13</v>
      </c>
      <c r="B7" s="14">
        <v>499</v>
      </c>
      <c r="C7" s="6" t="s">
        <v>23</v>
      </c>
      <c r="D7" s="14">
        <v>253</v>
      </c>
      <c r="H7" s="6"/>
      <c r="J7" s="6"/>
      <c r="K7" s="6"/>
      <c r="L7" s="15">
        <v>0.47341772151898737</v>
      </c>
      <c r="M7" s="6">
        <f t="shared" si="1"/>
        <v>253</v>
      </c>
      <c r="N7" s="15">
        <f t="shared" si="0"/>
        <v>0.50701402805611218</v>
      </c>
    </row>
    <row r="8" spans="1:16" x14ac:dyDescent="0.3">
      <c r="A8" s="6" t="s">
        <v>19</v>
      </c>
      <c r="B8" s="14">
        <v>33</v>
      </c>
      <c r="C8" s="6" t="s">
        <v>40</v>
      </c>
      <c r="D8" s="14">
        <v>17</v>
      </c>
      <c r="H8" s="6"/>
      <c r="J8" s="6"/>
      <c r="K8" s="6"/>
      <c r="L8" s="15">
        <v>0.84848484848484851</v>
      </c>
      <c r="M8" s="6">
        <f t="shared" si="1"/>
        <v>17</v>
      </c>
      <c r="N8" s="15">
        <f t="shared" si="0"/>
        <v>0.51515151515151514</v>
      </c>
    </row>
    <row r="9" spans="1:16" x14ac:dyDescent="0.3">
      <c r="A9" s="6" t="s">
        <v>14</v>
      </c>
      <c r="B9" s="14">
        <v>514</v>
      </c>
      <c r="C9" s="6" t="s">
        <v>24</v>
      </c>
      <c r="D9" s="14">
        <v>186</v>
      </c>
      <c r="H9" s="6"/>
      <c r="J9" s="6"/>
      <c r="K9" s="6"/>
      <c r="L9" s="15">
        <v>0.43209876543209874</v>
      </c>
      <c r="M9" s="6">
        <f t="shared" si="1"/>
        <v>186</v>
      </c>
      <c r="N9" s="15">
        <f t="shared" si="0"/>
        <v>0.36186770428015563</v>
      </c>
    </row>
    <row r="10" spans="1:16" x14ac:dyDescent="0.3">
      <c r="A10" s="6" t="s">
        <v>10</v>
      </c>
      <c r="B10" s="14">
        <v>703</v>
      </c>
      <c r="C10" s="6" t="s">
        <v>28</v>
      </c>
      <c r="D10" s="14">
        <v>485</v>
      </c>
      <c r="H10" s="6"/>
      <c r="J10" s="6"/>
      <c r="K10" s="6"/>
      <c r="L10" s="15">
        <v>0.90641247833622185</v>
      </c>
      <c r="M10" s="6">
        <f t="shared" si="1"/>
        <v>485</v>
      </c>
      <c r="N10" s="15">
        <f t="shared" si="0"/>
        <v>0.68990042674253205</v>
      </c>
    </row>
    <row r="11" spans="1:16" x14ac:dyDescent="0.3">
      <c r="A11" s="6" t="s">
        <v>15</v>
      </c>
      <c r="B11" s="14">
        <v>22</v>
      </c>
      <c r="C11" s="6" t="s">
        <v>42</v>
      </c>
      <c r="D11" s="14">
        <v>9</v>
      </c>
      <c r="H11" s="6"/>
      <c r="J11" s="6"/>
      <c r="K11" s="6"/>
      <c r="L11" s="15">
        <v>0.4</v>
      </c>
      <c r="M11" s="6">
        <f t="shared" si="1"/>
        <v>9</v>
      </c>
      <c r="N11" s="15">
        <f t="shared" si="0"/>
        <v>0.40909090909090912</v>
      </c>
    </row>
    <row r="12" spans="1:16" x14ac:dyDescent="0.3">
      <c r="A12" s="6" t="s">
        <v>37</v>
      </c>
      <c r="B12" s="14">
        <v>26787</v>
      </c>
      <c r="C12" s="6" t="s">
        <v>22</v>
      </c>
      <c r="D12" s="14">
        <v>8752</v>
      </c>
      <c r="H12" s="6"/>
      <c r="J12" s="6"/>
      <c r="K12" s="6"/>
      <c r="L12" s="15">
        <v>0.33504017318179924</v>
      </c>
      <c r="M12" s="6">
        <f t="shared" si="1"/>
        <v>8752</v>
      </c>
      <c r="N12" s="15">
        <f t="shared" si="0"/>
        <v>0.32672565050210922</v>
      </c>
    </row>
    <row r="13" spans="1:16" x14ac:dyDescent="0.3">
      <c r="A13" s="6" t="s">
        <v>8</v>
      </c>
      <c r="B13" s="14">
        <v>19092</v>
      </c>
      <c r="C13" s="6" t="s">
        <v>29</v>
      </c>
      <c r="D13" s="14">
        <v>15310</v>
      </c>
      <c r="H13" s="6"/>
      <c r="J13" s="6"/>
      <c r="K13" s="6"/>
      <c r="L13" s="15">
        <v>0.91942257217847767</v>
      </c>
      <c r="M13" s="6">
        <f t="shared" si="1"/>
        <v>15310</v>
      </c>
      <c r="N13" s="15">
        <f t="shared" si="0"/>
        <v>0.80190655772051123</v>
      </c>
    </row>
    <row r="14" spans="1:16" x14ac:dyDescent="0.3">
      <c r="A14" s="6" t="s">
        <v>38</v>
      </c>
      <c r="B14" s="14">
        <v>1757</v>
      </c>
      <c r="C14" s="6" t="s">
        <v>18</v>
      </c>
      <c r="D14" s="14">
        <v>697</v>
      </c>
      <c r="H14" s="6"/>
      <c r="J14" s="6"/>
      <c r="K14" s="6"/>
      <c r="L14" s="15">
        <v>0.6517379679144385</v>
      </c>
      <c r="M14" s="6">
        <f t="shared" si="1"/>
        <v>697</v>
      </c>
      <c r="N14" s="15">
        <f t="shared" si="0"/>
        <v>0.39669891861126921</v>
      </c>
    </row>
    <row r="15" spans="1:16" x14ac:dyDescent="0.3">
      <c r="A15" s="6" t="s">
        <v>57</v>
      </c>
      <c r="B15" s="14">
        <v>9225</v>
      </c>
      <c r="C15" s="6" t="s">
        <v>36</v>
      </c>
      <c r="D15" s="54">
        <v>3783</v>
      </c>
      <c r="H15" s="6"/>
      <c r="J15" s="6"/>
      <c r="K15" s="6"/>
      <c r="L15" s="15">
        <v>0.42556616936782227</v>
      </c>
      <c r="M15" s="6">
        <f t="shared" si="1"/>
        <v>3783</v>
      </c>
      <c r="N15" s="15">
        <f t="shared" si="0"/>
        <v>0.41008130081300814</v>
      </c>
    </row>
    <row r="16" spans="1:16" x14ac:dyDescent="0.3">
      <c r="A16" s="6" t="s">
        <v>7</v>
      </c>
      <c r="B16" s="14">
        <v>9209</v>
      </c>
      <c r="C16" s="6" t="s">
        <v>30</v>
      </c>
      <c r="D16" s="14">
        <v>7718</v>
      </c>
      <c r="H16" s="6"/>
      <c r="J16" s="6"/>
      <c r="K16" s="6"/>
      <c r="L16" s="15">
        <v>0.93339488261672376</v>
      </c>
      <c r="M16" s="6">
        <f t="shared" si="1"/>
        <v>7718</v>
      </c>
      <c r="N16" s="15">
        <f t="shared" si="0"/>
        <v>0.83809316972526871</v>
      </c>
    </row>
    <row r="17" spans="1:16" x14ac:dyDescent="0.3">
      <c r="A17" s="6" t="s">
        <v>9</v>
      </c>
      <c r="B17" s="14">
        <v>121</v>
      </c>
      <c r="C17" s="6" t="s">
        <v>31</v>
      </c>
      <c r="D17" s="14">
        <v>92</v>
      </c>
      <c r="H17" s="6"/>
      <c r="J17" s="6"/>
      <c r="K17" s="6"/>
      <c r="L17" s="15">
        <v>0.91379310344827591</v>
      </c>
      <c r="M17" s="6">
        <f t="shared" si="1"/>
        <v>92</v>
      </c>
      <c r="N17" s="15">
        <f t="shared" si="0"/>
        <v>0.76033057851239672</v>
      </c>
    </row>
    <row r="18" spans="1:16" x14ac:dyDescent="0.3">
      <c r="A18" s="6" t="s">
        <v>16</v>
      </c>
      <c r="B18" s="14">
        <v>1107</v>
      </c>
      <c r="C18" s="6" t="s">
        <v>21</v>
      </c>
      <c r="D18" s="14">
        <v>289</v>
      </c>
      <c r="H18" s="6"/>
      <c r="J18" s="6"/>
      <c r="K18" s="6"/>
      <c r="L18" s="15">
        <v>0.29918864097363085</v>
      </c>
      <c r="M18" s="6">
        <f t="shared" si="1"/>
        <v>289</v>
      </c>
      <c r="N18" s="15">
        <f t="shared" si="0"/>
        <v>0.26106594399277328</v>
      </c>
    </row>
    <row r="19" spans="1:16" x14ac:dyDescent="0.3">
      <c r="A19" s="17" t="s">
        <v>17</v>
      </c>
      <c r="B19" s="18">
        <f>SUM(B4:B18)</f>
        <v>132155</v>
      </c>
      <c r="C19" s="18"/>
      <c r="D19" s="17"/>
      <c r="H19" s="17"/>
      <c r="J19" s="17"/>
      <c r="K19" s="17"/>
      <c r="L19" s="19"/>
      <c r="M19" s="18">
        <f>SUM(M4:M18)</f>
        <v>91342</v>
      </c>
      <c r="N19" s="19">
        <f>M19/B19</f>
        <v>0.69117324353978282</v>
      </c>
    </row>
    <row r="20" spans="1:16" x14ac:dyDescent="0.3">
      <c r="A20" s="6" t="s">
        <v>114</v>
      </c>
      <c r="B20" s="160">
        <v>3</v>
      </c>
      <c r="C20" s="18"/>
      <c r="D20" s="17"/>
      <c r="E20" s="17"/>
      <c r="G20" s="17"/>
      <c r="H20" s="17"/>
      <c r="I20" s="19"/>
      <c r="J20" s="18"/>
      <c r="K20" s="19"/>
      <c r="M20" s="7"/>
      <c r="N20" s="8"/>
    </row>
    <row r="21" spans="1:16" x14ac:dyDescent="0.3">
      <c r="A21" s="6" t="s">
        <v>110</v>
      </c>
      <c r="B21" s="160">
        <v>35</v>
      </c>
      <c r="C21" s="18"/>
      <c r="D21" s="17"/>
      <c r="E21" s="17"/>
      <c r="G21" s="17"/>
      <c r="H21" s="17"/>
      <c r="I21" s="19"/>
      <c r="J21" s="18"/>
      <c r="K21" s="19"/>
      <c r="M21" s="7"/>
      <c r="N21" s="8"/>
    </row>
    <row r="22" spans="1:16" x14ac:dyDescent="0.3">
      <c r="A22" s="6" t="s">
        <v>111</v>
      </c>
      <c r="B22" s="160">
        <v>3</v>
      </c>
      <c r="C22" s="18"/>
      <c r="D22" s="17"/>
      <c r="E22" s="17"/>
      <c r="G22" s="17"/>
      <c r="H22" s="17"/>
      <c r="I22" s="19"/>
      <c r="J22" s="18"/>
      <c r="K22" s="19"/>
      <c r="M22" s="7"/>
      <c r="N22" s="8"/>
    </row>
    <row r="23" spans="1:16" x14ac:dyDescent="0.3">
      <c r="A23" s="6" t="s">
        <v>112</v>
      </c>
      <c r="B23" s="160">
        <v>7</v>
      </c>
      <c r="C23" s="18"/>
      <c r="D23" s="17"/>
      <c r="E23" s="17"/>
      <c r="G23" s="17"/>
      <c r="H23" s="17"/>
      <c r="I23" s="19"/>
      <c r="J23" s="18"/>
      <c r="K23" s="19"/>
      <c r="M23" s="7"/>
      <c r="N23" s="8"/>
    </row>
    <row r="24" spans="1:16" x14ac:dyDescent="0.3">
      <c r="A24" s="38" t="s">
        <v>113</v>
      </c>
      <c r="B24" s="160">
        <v>235</v>
      </c>
      <c r="C24" s="18"/>
      <c r="D24" s="17"/>
      <c r="E24" s="17"/>
      <c r="G24" s="17"/>
      <c r="H24" s="17"/>
      <c r="I24" s="19"/>
      <c r="J24" s="18"/>
      <c r="K24" s="19"/>
      <c r="M24" s="7"/>
      <c r="N24" s="8"/>
    </row>
    <row r="25" spans="1:16" x14ac:dyDescent="0.3">
      <c r="A25" s="17" t="s">
        <v>17</v>
      </c>
      <c r="B25" s="18">
        <f>SUM(B19:B24)</f>
        <v>132438</v>
      </c>
      <c r="C25" s="18"/>
      <c r="D25" s="17"/>
      <c r="E25" s="17"/>
      <c r="G25" s="17"/>
      <c r="H25" s="17"/>
      <c r="I25" s="19"/>
      <c r="J25" s="18"/>
      <c r="K25" s="19"/>
      <c r="M25" s="7"/>
      <c r="N25" s="8"/>
    </row>
    <row r="26" spans="1:16" x14ac:dyDescent="0.3">
      <c r="A26" s="17"/>
      <c r="B26" s="18"/>
      <c r="C26" s="18"/>
      <c r="D26" s="17"/>
      <c r="E26" s="17"/>
      <c r="G26" s="17"/>
      <c r="H26" s="17"/>
      <c r="I26" s="19"/>
      <c r="J26" s="18"/>
      <c r="K26" s="19"/>
      <c r="M26" s="7"/>
      <c r="N26" s="8"/>
    </row>
    <row r="27" spans="1:16" x14ac:dyDescent="0.3">
      <c r="A27" s="17"/>
      <c r="B27" s="13" t="s">
        <v>164</v>
      </c>
      <c r="C27" s="18"/>
      <c r="D27" s="17"/>
      <c r="E27" s="17"/>
      <c r="F27" s="17"/>
      <c r="G27" s="17"/>
      <c r="H27" s="19"/>
      <c r="I27" s="18"/>
      <c r="J27" s="19"/>
      <c r="K27" s="6"/>
      <c r="N27" s="7"/>
      <c r="O27" s="8"/>
    </row>
    <row r="28" spans="1:16" x14ac:dyDescent="0.3">
      <c r="A28" s="17"/>
      <c r="B28" s="13" t="s">
        <v>65</v>
      </c>
      <c r="C28" s="18"/>
      <c r="D28" s="17"/>
      <c r="E28" s="17"/>
      <c r="F28" s="17"/>
      <c r="G28" s="17"/>
      <c r="H28" s="19"/>
      <c r="I28" s="18"/>
      <c r="J28" s="19"/>
      <c r="K28" s="6"/>
      <c r="N28" s="7"/>
      <c r="O28" s="8"/>
    </row>
    <row r="29" spans="1:16" x14ac:dyDescent="0.3">
      <c r="A29" s="17"/>
      <c r="B29" s="13" t="s">
        <v>72</v>
      </c>
      <c r="C29" s="18"/>
      <c r="D29" s="17"/>
      <c r="E29" s="17"/>
      <c r="F29" s="17"/>
      <c r="G29" s="17"/>
      <c r="H29" s="19"/>
      <c r="I29" s="18"/>
      <c r="J29" s="19"/>
      <c r="K29" s="6"/>
    </row>
    <row r="30" spans="1:16" x14ac:dyDescent="0.3">
      <c r="A30" s="17"/>
      <c r="B30" s="13"/>
      <c r="C30" s="18"/>
      <c r="D30" s="17"/>
      <c r="E30" s="17"/>
      <c r="F30" s="17"/>
      <c r="G30" s="17"/>
      <c r="H30" s="19"/>
      <c r="I30" s="18"/>
      <c r="J30" s="19"/>
      <c r="K30" s="6"/>
    </row>
    <row r="32" spans="1:16" x14ac:dyDescent="0.3">
      <c r="A32" s="9" t="s">
        <v>49</v>
      </c>
      <c r="B32" s="10"/>
      <c r="C32" s="10"/>
      <c r="D32" s="10"/>
      <c r="E32" s="10"/>
      <c r="F32" s="10"/>
      <c r="G32" s="10"/>
      <c r="H32" s="10"/>
      <c r="I32" s="10"/>
      <c r="J32" s="10"/>
      <c r="K32" s="10"/>
      <c r="L32" s="10"/>
      <c r="M32" s="10"/>
      <c r="N32" s="10"/>
      <c r="O32" s="10"/>
      <c r="P32" s="10"/>
    </row>
    <row r="34" spans="1:9" ht="55.8" x14ac:dyDescent="0.3">
      <c r="B34" s="30" t="s">
        <v>50</v>
      </c>
      <c r="C34" s="30" t="s">
        <v>51</v>
      </c>
      <c r="D34" s="31" t="s">
        <v>61</v>
      </c>
      <c r="E34" s="30" t="s">
        <v>52</v>
      </c>
      <c r="F34" s="30" t="s">
        <v>53</v>
      </c>
      <c r="G34" s="30" t="s">
        <v>54</v>
      </c>
      <c r="H34" s="30" t="s">
        <v>55</v>
      </c>
    </row>
    <row r="35" spans="1:9" ht="15" customHeight="1" x14ac:dyDescent="0.3">
      <c r="A35" s="6"/>
      <c r="B35" s="6" t="s">
        <v>19</v>
      </c>
      <c r="C35" s="42" t="s">
        <v>40</v>
      </c>
      <c r="D35" s="43">
        <f>E35</f>
        <v>17</v>
      </c>
      <c r="E35" s="43">
        <f t="shared" ref="E35:E48" si="2">VLOOKUP(B35,$A$4:$D$18,4,0)</f>
        <v>17</v>
      </c>
      <c r="F35" s="6"/>
      <c r="G35" s="6"/>
      <c r="H35" s="32"/>
      <c r="I35" s="228" t="s">
        <v>158</v>
      </c>
    </row>
    <row r="36" spans="1:9" x14ac:dyDescent="0.3">
      <c r="A36" s="6"/>
      <c r="B36" s="6" t="s">
        <v>39</v>
      </c>
      <c r="C36" s="42" t="s">
        <v>43</v>
      </c>
      <c r="D36" s="43">
        <f>E36</f>
        <v>10</v>
      </c>
      <c r="E36" s="43">
        <f>VLOOKUP(B36,$A$4:$D$18,4,0)</f>
        <v>10</v>
      </c>
      <c r="F36" s="6"/>
      <c r="G36" s="6"/>
      <c r="H36" s="32"/>
      <c r="I36" s="228"/>
    </row>
    <row r="37" spans="1:9" x14ac:dyDescent="0.3">
      <c r="A37" s="6"/>
      <c r="B37" s="6" t="s">
        <v>15</v>
      </c>
      <c r="C37" s="42" t="s">
        <v>42</v>
      </c>
      <c r="D37" s="43">
        <f>E37</f>
        <v>9</v>
      </c>
      <c r="E37" s="43">
        <f t="shared" si="2"/>
        <v>9</v>
      </c>
      <c r="F37" s="6"/>
      <c r="G37" s="6"/>
      <c r="H37" s="32"/>
      <c r="I37" s="228"/>
    </row>
    <row r="38" spans="1:9" x14ac:dyDescent="0.3">
      <c r="A38" s="6"/>
      <c r="B38" s="6" t="s">
        <v>12</v>
      </c>
      <c r="C38" s="6" t="s">
        <v>26</v>
      </c>
      <c r="D38" s="14">
        <v>16193</v>
      </c>
      <c r="E38" s="32">
        <f t="shared" si="2"/>
        <v>4104</v>
      </c>
      <c r="F38" s="14">
        <v>5317</v>
      </c>
      <c r="G38" s="14">
        <v>6298</v>
      </c>
      <c r="H38" s="32">
        <f>D38-SUM(E38:G38)</f>
        <v>474</v>
      </c>
    </row>
    <row r="39" spans="1:9" x14ac:dyDescent="0.3">
      <c r="A39" s="6"/>
      <c r="B39" s="6" t="s">
        <v>57</v>
      </c>
      <c r="C39" s="6" t="s">
        <v>36</v>
      </c>
      <c r="D39" s="14">
        <v>7085</v>
      </c>
      <c r="E39" s="32">
        <f t="shared" si="2"/>
        <v>3783</v>
      </c>
      <c r="F39" s="14">
        <v>2871</v>
      </c>
      <c r="G39" s="14">
        <v>3</v>
      </c>
      <c r="H39" s="32">
        <f t="shared" ref="H39:H66" si="3">D39-SUM(E39:G39)</f>
        <v>428</v>
      </c>
    </row>
    <row r="40" spans="1:9" x14ac:dyDescent="0.3">
      <c r="A40" s="6"/>
      <c r="B40" s="6" t="s">
        <v>13</v>
      </c>
      <c r="C40" s="6" t="s">
        <v>23</v>
      </c>
      <c r="D40" s="14">
        <v>677</v>
      </c>
      <c r="E40" s="32">
        <f t="shared" si="2"/>
        <v>253</v>
      </c>
      <c r="F40" s="14">
        <v>218</v>
      </c>
      <c r="G40" s="14">
        <v>36</v>
      </c>
      <c r="H40" s="32">
        <f t="shared" si="3"/>
        <v>170</v>
      </c>
    </row>
    <row r="41" spans="1:9" x14ac:dyDescent="0.3">
      <c r="A41" s="6"/>
      <c r="B41" s="6" t="s">
        <v>14</v>
      </c>
      <c r="C41" s="6" t="s">
        <v>24</v>
      </c>
      <c r="D41" s="14">
        <v>409</v>
      </c>
      <c r="E41" s="32">
        <f t="shared" si="2"/>
        <v>186</v>
      </c>
      <c r="F41" s="14">
        <v>204</v>
      </c>
      <c r="G41" s="14">
        <v>9</v>
      </c>
      <c r="H41" s="32">
        <f t="shared" si="3"/>
        <v>10</v>
      </c>
    </row>
    <row r="42" spans="1:9" x14ac:dyDescent="0.3">
      <c r="A42" s="6"/>
      <c r="B42" s="6" t="s">
        <v>10</v>
      </c>
      <c r="C42" s="6" t="s">
        <v>28</v>
      </c>
      <c r="D42" s="14">
        <v>3143</v>
      </c>
      <c r="E42" s="32">
        <f t="shared" si="2"/>
        <v>485</v>
      </c>
      <c r="F42" s="14">
        <v>794</v>
      </c>
      <c r="G42" s="14">
        <v>1670</v>
      </c>
      <c r="H42" s="32">
        <f t="shared" si="3"/>
        <v>194</v>
      </c>
    </row>
    <row r="43" spans="1:9" x14ac:dyDescent="0.3">
      <c r="A43" s="6"/>
      <c r="B43" s="6" t="s">
        <v>37</v>
      </c>
      <c r="C43" s="6" t="s">
        <v>22</v>
      </c>
      <c r="D43" s="14">
        <v>15460</v>
      </c>
      <c r="E43" s="32">
        <f t="shared" si="2"/>
        <v>8752</v>
      </c>
      <c r="F43" s="14">
        <v>6294</v>
      </c>
      <c r="G43" s="14">
        <v>37</v>
      </c>
      <c r="H43" s="32">
        <f t="shared" si="3"/>
        <v>377</v>
      </c>
    </row>
    <row r="44" spans="1:9" x14ac:dyDescent="0.3">
      <c r="A44" s="6"/>
      <c r="B44" s="6" t="s">
        <v>8</v>
      </c>
      <c r="C44" s="6" t="s">
        <v>29</v>
      </c>
      <c r="D44" s="14">
        <v>55843</v>
      </c>
      <c r="E44" s="32">
        <f t="shared" si="2"/>
        <v>15310</v>
      </c>
      <c r="F44" s="14">
        <v>18395</v>
      </c>
      <c r="G44" s="14">
        <v>20145</v>
      </c>
      <c r="H44" s="32">
        <f t="shared" si="3"/>
        <v>1993</v>
      </c>
    </row>
    <row r="45" spans="1:9" x14ac:dyDescent="0.3">
      <c r="A45" s="6"/>
      <c r="B45" s="6" t="s">
        <v>38</v>
      </c>
      <c r="C45" s="6" t="s">
        <v>18</v>
      </c>
      <c r="D45" s="14">
        <v>1405</v>
      </c>
      <c r="E45" s="32">
        <f t="shared" si="2"/>
        <v>697</v>
      </c>
      <c r="F45" s="14">
        <v>584</v>
      </c>
      <c r="G45" s="14">
        <v>15</v>
      </c>
      <c r="H45" s="32">
        <f t="shared" si="3"/>
        <v>109</v>
      </c>
    </row>
    <row r="46" spans="1:9" x14ac:dyDescent="0.3">
      <c r="A46" s="6"/>
      <c r="B46" s="6" t="s">
        <v>7</v>
      </c>
      <c r="C46" s="6" t="s">
        <v>30</v>
      </c>
      <c r="D46" s="14">
        <v>25096</v>
      </c>
      <c r="E46" s="32">
        <f t="shared" si="2"/>
        <v>7718</v>
      </c>
      <c r="F46" s="14">
        <v>11916</v>
      </c>
      <c r="G46" s="14">
        <v>4238</v>
      </c>
      <c r="H46" s="32">
        <f t="shared" si="3"/>
        <v>1224</v>
      </c>
    </row>
    <row r="47" spans="1:9" x14ac:dyDescent="0.3">
      <c r="A47" s="6"/>
      <c r="B47" s="6" t="s">
        <v>9</v>
      </c>
      <c r="C47" s="6" t="s">
        <v>31</v>
      </c>
      <c r="D47" s="14">
        <v>430</v>
      </c>
      <c r="E47" s="32">
        <f t="shared" si="2"/>
        <v>92</v>
      </c>
      <c r="F47" s="14">
        <v>130</v>
      </c>
      <c r="G47" s="14">
        <v>106</v>
      </c>
      <c r="H47" s="32">
        <f t="shared" si="3"/>
        <v>102</v>
      </c>
    </row>
    <row r="48" spans="1:9" x14ac:dyDescent="0.3">
      <c r="A48" s="6"/>
      <c r="B48" s="6" t="s">
        <v>16</v>
      </c>
      <c r="C48" s="6" t="s">
        <v>21</v>
      </c>
      <c r="D48" s="14">
        <v>705</v>
      </c>
      <c r="E48" s="32">
        <f t="shared" si="2"/>
        <v>289</v>
      </c>
      <c r="F48" s="14">
        <v>377</v>
      </c>
      <c r="G48" s="14">
        <v>3</v>
      </c>
      <c r="H48" s="32">
        <f t="shared" si="3"/>
        <v>36</v>
      </c>
    </row>
    <row r="49" spans="1:9" x14ac:dyDescent="0.3">
      <c r="A49" s="6"/>
      <c r="B49" s="235" t="s">
        <v>11</v>
      </c>
      <c r="C49" s="42" t="s">
        <v>27</v>
      </c>
      <c r="D49" s="14">
        <v>23770</v>
      </c>
      <c r="E49" s="43">
        <f>D5</f>
        <v>12485</v>
      </c>
      <c r="F49" s="14">
        <v>9412</v>
      </c>
      <c r="G49" s="14">
        <v>1046</v>
      </c>
      <c r="H49" s="32">
        <f t="shared" si="3"/>
        <v>827</v>
      </c>
    </row>
    <row r="50" spans="1:9" x14ac:dyDescent="0.3">
      <c r="A50" s="6"/>
      <c r="B50" s="235"/>
      <c r="C50" s="122" t="s">
        <v>56</v>
      </c>
      <c r="D50" s="127">
        <v>16211</v>
      </c>
      <c r="E50" s="126">
        <f>E5</f>
        <v>10942</v>
      </c>
      <c r="F50" s="127">
        <v>4519</v>
      </c>
      <c r="G50" s="127">
        <v>384</v>
      </c>
      <c r="H50" s="32">
        <f t="shared" si="3"/>
        <v>366</v>
      </c>
    </row>
    <row r="51" spans="1:9" ht="26.4" x14ac:dyDescent="0.3">
      <c r="A51" s="6"/>
      <c r="B51" s="235"/>
      <c r="C51" s="123" t="s">
        <v>102</v>
      </c>
      <c r="D51" s="134">
        <f>-M93</f>
        <v>-109</v>
      </c>
      <c r="E51" s="134">
        <f>-D93</f>
        <v>-82</v>
      </c>
      <c r="F51" s="134">
        <f>-D107</f>
        <v>-22</v>
      </c>
      <c r="G51" s="134">
        <f>-M107</f>
        <v>0</v>
      </c>
      <c r="H51" s="142">
        <f>D51-SUM(E51:G51)</f>
        <v>-5</v>
      </c>
      <c r="I51" s="11" t="s">
        <v>47</v>
      </c>
    </row>
    <row r="52" spans="1:9" x14ac:dyDescent="0.3">
      <c r="A52" s="6"/>
      <c r="B52" s="235"/>
      <c r="C52" s="120" t="s">
        <v>129</v>
      </c>
      <c r="D52" s="118">
        <f>D50+D51</f>
        <v>16102</v>
      </c>
      <c r="E52" s="118">
        <f t="shared" ref="E52:G52" si="4">E50+E51</f>
        <v>10860</v>
      </c>
      <c r="F52" s="118">
        <f t="shared" si="4"/>
        <v>4497</v>
      </c>
      <c r="G52" s="118">
        <f t="shared" si="4"/>
        <v>384</v>
      </c>
      <c r="H52" s="119">
        <f t="shared" ref="H52:H56" si="5">D52-SUM(E52:G52)</f>
        <v>361</v>
      </c>
      <c r="I52" s="6"/>
    </row>
    <row r="53" spans="1:9" x14ac:dyDescent="0.3">
      <c r="A53" s="6"/>
      <c r="B53" s="235"/>
      <c r="C53" s="124" t="s">
        <v>34</v>
      </c>
      <c r="D53" s="129"/>
      <c r="E53" s="126">
        <f>H5</f>
        <v>24469</v>
      </c>
      <c r="F53" s="129"/>
      <c r="G53" s="129"/>
      <c r="H53" s="119"/>
      <c r="I53" s="11"/>
    </row>
    <row r="54" spans="1:9" x14ac:dyDescent="0.3">
      <c r="A54" s="6"/>
      <c r="B54" s="235"/>
      <c r="C54" s="124" t="s">
        <v>33</v>
      </c>
      <c r="D54" s="129"/>
      <c r="E54" s="135">
        <f>I5</f>
        <v>2124</v>
      </c>
      <c r="F54" s="129"/>
      <c r="G54" s="129"/>
      <c r="H54" s="119"/>
      <c r="I54" s="11"/>
    </row>
    <row r="55" spans="1:9" ht="26.4" x14ac:dyDescent="0.3">
      <c r="A55" s="6"/>
      <c r="B55" s="235"/>
      <c r="C55" s="123" t="s">
        <v>103</v>
      </c>
      <c r="D55" s="136"/>
      <c r="E55" s="137">
        <f>-D94</f>
        <v>-301</v>
      </c>
      <c r="F55" s="136"/>
      <c r="G55" s="136"/>
      <c r="H55" s="142"/>
      <c r="I55" s="11" t="s">
        <v>47</v>
      </c>
    </row>
    <row r="56" spans="1:9" x14ac:dyDescent="0.3">
      <c r="A56" s="6"/>
      <c r="B56" s="235"/>
      <c r="C56" s="42" t="s">
        <v>130</v>
      </c>
      <c r="D56" s="106">
        <f>E56/E52*D52</f>
        <v>38982.853038674031</v>
      </c>
      <c r="E56" s="106">
        <f t="shared" ref="E56" si="6">SUM(E53:E55)</f>
        <v>26292</v>
      </c>
      <c r="F56" s="106">
        <f>E56/E52*F52</f>
        <v>10887.212154696133</v>
      </c>
      <c r="G56" s="106">
        <f>E56/E52*G52</f>
        <v>929.66187845303875</v>
      </c>
      <c r="H56" s="147">
        <f t="shared" si="5"/>
        <v>873.97900552485953</v>
      </c>
      <c r="I56" s="11" t="s">
        <v>147</v>
      </c>
    </row>
    <row r="57" spans="1:9" x14ac:dyDescent="0.3">
      <c r="A57" s="6"/>
      <c r="B57" s="235"/>
      <c r="C57" s="45" t="s">
        <v>41</v>
      </c>
      <c r="D57" s="46">
        <f>D49+D52+D56</f>
        <v>78854.853038674031</v>
      </c>
      <c r="E57" s="46">
        <f t="shared" ref="E57:G57" si="7">E49+E52+E56</f>
        <v>49637</v>
      </c>
      <c r="F57" s="46">
        <f t="shared" si="7"/>
        <v>24796.212154696135</v>
      </c>
      <c r="G57" s="46">
        <f t="shared" si="7"/>
        <v>2359.6618784530388</v>
      </c>
      <c r="H57" s="32">
        <f>D57-SUM(E57:G57)</f>
        <v>2061.979005524845</v>
      </c>
    </row>
    <row r="58" spans="1:9" x14ac:dyDescent="0.3">
      <c r="A58" s="6"/>
      <c r="B58" s="235" t="s">
        <v>99</v>
      </c>
      <c r="C58" s="35" t="s">
        <v>77</v>
      </c>
      <c r="D58" s="36">
        <v>99</v>
      </c>
      <c r="E58" s="36">
        <v>26</v>
      </c>
      <c r="F58" s="36">
        <v>38</v>
      </c>
      <c r="G58" s="36">
        <v>3</v>
      </c>
      <c r="H58" s="32">
        <f t="shared" si="3"/>
        <v>32</v>
      </c>
    </row>
    <row r="59" spans="1:9" x14ac:dyDescent="0.3">
      <c r="A59" s="6"/>
      <c r="B59" s="235"/>
      <c r="C59" s="33" t="s">
        <v>85</v>
      </c>
      <c r="D59" s="36">
        <v>138</v>
      </c>
      <c r="E59" s="37">
        <v>36</v>
      </c>
      <c r="F59" s="36">
        <v>42</v>
      </c>
      <c r="G59" s="36">
        <v>3</v>
      </c>
      <c r="H59" s="32">
        <f t="shared" si="3"/>
        <v>57</v>
      </c>
    </row>
    <row r="60" spans="1:9" x14ac:dyDescent="0.3">
      <c r="A60" s="6"/>
      <c r="B60" s="235"/>
      <c r="C60" s="33" t="s">
        <v>97</v>
      </c>
      <c r="D60" s="49">
        <f>-SUM(D35:D37)</f>
        <v>-36</v>
      </c>
      <c r="E60" s="49">
        <f>-SUM(E35:E37)</f>
        <v>-36</v>
      </c>
      <c r="F60" s="129"/>
      <c r="G60" s="129"/>
      <c r="H60" s="146"/>
    </row>
    <row r="61" spans="1:9" x14ac:dyDescent="0.3">
      <c r="A61" s="6"/>
      <c r="B61" s="235"/>
      <c r="C61" s="47" t="s">
        <v>98</v>
      </c>
      <c r="D61" s="51">
        <f>SUM(D58:D60)</f>
        <v>201</v>
      </c>
      <c r="E61" s="51">
        <f t="shared" ref="E61:G61" si="8">SUM(E58:E60)</f>
        <v>26</v>
      </c>
      <c r="F61" s="51">
        <f t="shared" si="8"/>
        <v>80</v>
      </c>
      <c r="G61" s="51">
        <f t="shared" si="8"/>
        <v>6</v>
      </c>
      <c r="H61" s="32">
        <f t="shared" si="3"/>
        <v>89</v>
      </c>
    </row>
    <row r="62" spans="1:9" x14ac:dyDescent="0.3">
      <c r="A62" s="6"/>
      <c r="B62" s="33" t="s">
        <v>82</v>
      </c>
      <c r="C62" s="44" t="s">
        <v>68</v>
      </c>
      <c r="D62" s="39">
        <v>443</v>
      </c>
      <c r="E62" s="37">
        <v>78</v>
      </c>
      <c r="F62" s="39">
        <v>230</v>
      </c>
      <c r="G62" s="39">
        <v>87</v>
      </c>
      <c r="H62" s="32">
        <f t="shared" si="3"/>
        <v>48</v>
      </c>
    </row>
    <row r="63" spans="1:9" x14ac:dyDescent="0.3">
      <c r="A63" s="6"/>
      <c r="B63" s="33" t="s">
        <v>82</v>
      </c>
      <c r="C63" s="44" t="s">
        <v>25</v>
      </c>
      <c r="D63" s="39">
        <v>2164</v>
      </c>
      <c r="E63" s="37">
        <v>548</v>
      </c>
      <c r="F63" s="37">
        <v>946</v>
      </c>
      <c r="G63" s="39">
        <v>529</v>
      </c>
      <c r="H63" s="32">
        <f t="shared" si="3"/>
        <v>141</v>
      </c>
    </row>
    <row r="64" spans="1:9" x14ac:dyDescent="0.3">
      <c r="A64" s="6"/>
      <c r="B64" s="33" t="s">
        <v>80</v>
      </c>
      <c r="C64" s="44" t="s">
        <v>86</v>
      </c>
      <c r="D64" s="39">
        <v>530</v>
      </c>
      <c r="E64" s="37">
        <v>259</v>
      </c>
      <c r="F64" s="39">
        <v>250</v>
      </c>
      <c r="G64" s="39">
        <v>0</v>
      </c>
      <c r="H64" s="32">
        <f t="shared" si="3"/>
        <v>21</v>
      </c>
    </row>
    <row r="65" spans="1:16" x14ac:dyDescent="0.3">
      <c r="A65" s="6"/>
      <c r="B65" s="33" t="s">
        <v>80</v>
      </c>
      <c r="C65" s="44" t="s">
        <v>79</v>
      </c>
      <c r="D65" s="39">
        <v>643</v>
      </c>
      <c r="E65" s="37">
        <v>442</v>
      </c>
      <c r="F65" s="37">
        <v>158</v>
      </c>
      <c r="G65" s="39">
        <v>0</v>
      </c>
      <c r="H65" s="32">
        <f t="shared" si="3"/>
        <v>43</v>
      </c>
    </row>
    <row r="66" spans="1:16" x14ac:dyDescent="0.3">
      <c r="B66" s="33" t="s">
        <v>81</v>
      </c>
      <c r="C66" s="38" t="s">
        <v>117</v>
      </c>
      <c r="D66" s="39">
        <v>12541</v>
      </c>
      <c r="E66" s="49">
        <f>12153-F66-G66</f>
        <v>3435</v>
      </c>
      <c r="F66" s="39">
        <v>6722</v>
      </c>
      <c r="G66" s="39">
        <v>1996</v>
      </c>
      <c r="H66" s="34">
        <f t="shared" si="3"/>
        <v>388</v>
      </c>
    </row>
    <row r="67" spans="1:16" x14ac:dyDescent="0.3">
      <c r="B67" s="35"/>
      <c r="C67" s="40" t="s">
        <v>58</v>
      </c>
      <c r="D67" s="41">
        <f>SUM(D35:D48)+D57+SUM(D61:D66)</f>
        <v>221858.85303867405</v>
      </c>
      <c r="E67" s="41">
        <f>SUM(E35:E48)+E57+SUM(E61:E66)</f>
        <v>96130</v>
      </c>
      <c r="F67" s="41">
        <f>SUM(F35:F48)+F57+SUM(F61:F66)</f>
        <v>80282.212154696143</v>
      </c>
      <c r="G67" s="41">
        <f>SUM(G35:G48)+G57+SUM(G61:G66)</f>
        <v>37537.661878453036</v>
      </c>
      <c r="H67" s="41">
        <f>SUM(H35:H48)+H57+SUM(H61:H66)</f>
        <v>7908.979005524845</v>
      </c>
      <c r="I67" s="52"/>
    </row>
    <row r="68" spans="1:16" x14ac:dyDescent="0.3">
      <c r="B68" s="35"/>
      <c r="C68" s="40" t="s">
        <v>59</v>
      </c>
      <c r="D68" s="41">
        <f>D67-D39</f>
        <v>214773.85303867405</v>
      </c>
      <c r="E68" s="41">
        <f>E67-E39</f>
        <v>92347</v>
      </c>
      <c r="F68" s="41">
        <f>F67-F39</f>
        <v>77411.212154696143</v>
      </c>
      <c r="G68" s="41">
        <f>G67-G39</f>
        <v>37534.661878453036</v>
      </c>
      <c r="H68" s="41">
        <f>H67-H39</f>
        <v>7480.979005524845</v>
      </c>
    </row>
    <row r="69" spans="1:16" ht="15" customHeight="1" x14ac:dyDescent="0.3">
      <c r="B69" s="35"/>
      <c r="C69" s="109" t="s">
        <v>137</v>
      </c>
      <c r="D69" s="110">
        <f>-D142</f>
        <v>-5187</v>
      </c>
      <c r="E69" s="110"/>
      <c r="F69" s="110"/>
      <c r="G69" s="110"/>
      <c r="H69" s="110">
        <f>D69</f>
        <v>-5187</v>
      </c>
    </row>
    <row r="70" spans="1:16" x14ac:dyDescent="0.3">
      <c r="B70" s="35"/>
      <c r="C70" s="109" t="s">
        <v>139</v>
      </c>
      <c r="D70" s="110">
        <f>D68+D69</f>
        <v>209586.85303867405</v>
      </c>
      <c r="E70" s="110">
        <f t="shared" ref="E70:G70" si="9">E68+E69</f>
        <v>92347</v>
      </c>
      <c r="F70" s="110">
        <f t="shared" si="9"/>
        <v>77411.212154696143</v>
      </c>
      <c r="G70" s="110">
        <f t="shared" si="9"/>
        <v>37534.661878453036</v>
      </c>
      <c r="H70" s="110">
        <f>H68+H69</f>
        <v>2293.979005524845</v>
      </c>
    </row>
    <row r="71" spans="1:16" x14ac:dyDescent="0.3">
      <c r="B71" s="4" t="s">
        <v>60</v>
      </c>
      <c r="C71" s="6"/>
      <c r="D71" s="32"/>
      <c r="E71" s="32"/>
      <c r="F71" s="6"/>
      <c r="G71" s="6"/>
      <c r="H71" s="6"/>
    </row>
    <row r="72" spans="1:16" x14ac:dyDescent="0.3">
      <c r="B72" s="105" t="s">
        <v>118</v>
      </c>
      <c r="C72" s="6"/>
      <c r="D72" s="32"/>
      <c r="E72" s="32"/>
      <c r="F72" s="6"/>
      <c r="G72" s="6"/>
      <c r="H72" s="6"/>
    </row>
    <row r="73" spans="1:16" x14ac:dyDescent="0.3">
      <c r="B73" s="5" t="s">
        <v>64</v>
      </c>
      <c r="C73" s="6"/>
      <c r="D73" s="6"/>
      <c r="E73" s="6"/>
      <c r="F73" s="6"/>
      <c r="G73" s="6"/>
      <c r="H73" s="6"/>
    </row>
    <row r="74" spans="1:16" x14ac:dyDescent="0.3">
      <c r="B74" s="5" t="s">
        <v>62</v>
      </c>
      <c r="C74" s="6"/>
      <c r="D74" s="6"/>
      <c r="E74" s="6"/>
      <c r="F74" s="6"/>
      <c r="G74" s="6"/>
      <c r="H74" s="6"/>
    </row>
    <row r="75" spans="1:16" x14ac:dyDescent="0.3">
      <c r="B75" s="5" t="s">
        <v>84</v>
      </c>
      <c r="C75" s="6"/>
      <c r="D75" s="6"/>
      <c r="E75" s="6"/>
      <c r="F75" s="6"/>
      <c r="G75" s="6"/>
      <c r="H75" s="6"/>
    </row>
    <row r="76" spans="1:16" x14ac:dyDescent="0.3">
      <c r="B76" s="11" t="s">
        <v>83</v>
      </c>
      <c r="C76" s="6"/>
      <c r="D76" s="6"/>
      <c r="E76" s="6"/>
      <c r="F76" s="6"/>
      <c r="G76" s="6"/>
      <c r="H76" s="6"/>
    </row>
    <row r="77" spans="1:16" x14ac:dyDescent="0.3">
      <c r="B77" s="5" t="s">
        <v>63</v>
      </c>
      <c r="C77" s="6"/>
      <c r="D77" s="6"/>
      <c r="E77" s="6"/>
      <c r="F77" s="6"/>
      <c r="G77" s="6"/>
      <c r="H77" s="6"/>
    </row>
    <row r="78" spans="1:16" x14ac:dyDescent="0.3">
      <c r="B78" s="5"/>
      <c r="C78" s="6"/>
      <c r="D78" s="6"/>
      <c r="E78" s="6"/>
      <c r="F78" s="6"/>
      <c r="G78" s="6"/>
      <c r="H78" s="6"/>
    </row>
    <row r="79" spans="1:16" x14ac:dyDescent="0.3">
      <c r="A79" s="9" t="s">
        <v>119</v>
      </c>
      <c r="B79" s="20"/>
      <c r="C79" s="20"/>
      <c r="D79" s="20"/>
      <c r="E79" s="10"/>
      <c r="F79" s="10"/>
      <c r="G79" s="10"/>
      <c r="H79" s="10"/>
      <c r="I79" s="10"/>
      <c r="J79" s="10"/>
      <c r="K79" s="10"/>
      <c r="L79" s="10"/>
      <c r="M79" s="10"/>
      <c r="N79" s="10"/>
      <c r="O79" s="10"/>
      <c r="P79" s="10"/>
    </row>
    <row r="80" spans="1:16" x14ac:dyDescent="0.3">
      <c r="A80" s="13" t="s">
        <v>47</v>
      </c>
      <c r="B80" s="5"/>
      <c r="C80" s="21"/>
      <c r="D80" s="21"/>
    </row>
    <row r="81" spans="1:17" x14ac:dyDescent="0.3">
      <c r="A81" s="105"/>
      <c r="B81" s="5"/>
      <c r="C81" s="21"/>
      <c r="D81" s="21"/>
    </row>
    <row r="82" spans="1:17" x14ac:dyDescent="0.3">
      <c r="B82" s="17" t="s">
        <v>45</v>
      </c>
      <c r="C82" s="6"/>
      <c r="D82" s="6"/>
      <c r="E82" s="6"/>
      <c r="F82" s="6"/>
      <c r="G82" s="6"/>
      <c r="H82" s="6"/>
      <c r="K82" s="17" t="s">
        <v>73</v>
      </c>
      <c r="L82" s="6"/>
      <c r="M82" s="6"/>
    </row>
    <row r="83" spans="1:17" ht="15" thickBot="1" x14ac:dyDescent="0.35">
      <c r="B83" s="242"/>
      <c r="C83" s="242"/>
      <c r="D83" s="242"/>
      <c r="E83" s="242"/>
      <c r="F83" s="242"/>
      <c r="H83" s="73"/>
      <c r="K83" s="242"/>
      <c r="L83" s="243"/>
      <c r="M83" s="71"/>
      <c r="N83" s="55"/>
      <c r="O83" s="55"/>
      <c r="P83" s="55"/>
      <c r="Q83" s="72"/>
    </row>
    <row r="84" spans="1:17" ht="15" customHeight="1" x14ac:dyDescent="0.3">
      <c r="B84" s="238" t="s">
        <v>87</v>
      </c>
      <c r="C84" s="239"/>
      <c r="D84" s="249" t="s">
        <v>34</v>
      </c>
      <c r="E84" s="251" t="s">
        <v>56</v>
      </c>
      <c r="F84" s="251" t="s">
        <v>33</v>
      </c>
      <c r="G84" s="253" t="s">
        <v>27</v>
      </c>
      <c r="H84" s="244" t="s">
        <v>17</v>
      </c>
      <c r="K84" s="238" t="s">
        <v>87</v>
      </c>
      <c r="L84" s="239"/>
      <c r="M84" s="70" t="s">
        <v>34</v>
      </c>
      <c r="N84" s="69" t="s">
        <v>56</v>
      </c>
      <c r="O84" s="69" t="s">
        <v>33</v>
      </c>
      <c r="P84" s="69" t="s">
        <v>27</v>
      </c>
      <c r="Q84" s="68" t="s">
        <v>17</v>
      </c>
    </row>
    <row r="85" spans="1:17" ht="15" thickBot="1" x14ac:dyDescent="0.35">
      <c r="B85" s="240"/>
      <c r="C85" s="241"/>
      <c r="D85" s="250"/>
      <c r="E85" s="252"/>
      <c r="F85" s="252"/>
      <c r="G85" s="252"/>
      <c r="H85" s="245"/>
      <c r="K85" s="240"/>
      <c r="L85" s="241"/>
      <c r="M85" s="67"/>
      <c r="N85" s="65"/>
      <c r="O85" s="65"/>
      <c r="P85" s="65"/>
      <c r="Q85" s="63"/>
    </row>
    <row r="86" spans="1:17" x14ac:dyDescent="0.3">
      <c r="B86" s="254"/>
      <c r="C86" s="236" t="s">
        <v>88</v>
      </c>
      <c r="D86" s="256"/>
      <c r="E86" s="253"/>
      <c r="F86" s="253"/>
      <c r="G86" s="253"/>
      <c r="H86" s="244"/>
      <c r="K86" s="254"/>
      <c r="L86" s="236" t="s">
        <v>88</v>
      </c>
      <c r="M86" s="66"/>
      <c r="N86" s="64"/>
      <c r="O86" s="64"/>
      <c r="P86" s="64"/>
      <c r="Q86" s="60"/>
    </row>
    <row r="87" spans="1:17" ht="15" thickBot="1" x14ac:dyDescent="0.35">
      <c r="B87" s="255"/>
      <c r="C87" s="237"/>
      <c r="D87" s="250"/>
      <c r="E87" s="252"/>
      <c r="F87" s="252"/>
      <c r="G87" s="252"/>
      <c r="H87" s="245"/>
      <c r="K87" s="255"/>
      <c r="L87" s="237"/>
      <c r="M87" s="67"/>
      <c r="N87" s="65"/>
      <c r="O87" s="65"/>
      <c r="P87" s="65"/>
      <c r="Q87" s="63"/>
    </row>
    <row r="88" spans="1:17" ht="15" thickBot="1" x14ac:dyDescent="0.35">
      <c r="B88" s="246"/>
      <c r="C88" s="56" t="s">
        <v>33</v>
      </c>
      <c r="D88" s="57">
        <v>61</v>
      </c>
      <c r="E88" s="57">
        <v>3</v>
      </c>
      <c r="F88" s="57">
        <v>0</v>
      </c>
      <c r="G88" s="57">
        <v>19</v>
      </c>
      <c r="H88" s="61">
        <v>89</v>
      </c>
      <c r="K88" s="246"/>
      <c r="L88" s="56" t="s">
        <v>33</v>
      </c>
      <c r="M88" s="57">
        <v>369</v>
      </c>
      <c r="N88" s="57">
        <v>10</v>
      </c>
      <c r="O88" s="57">
        <v>0</v>
      </c>
      <c r="P88" s="57">
        <v>26</v>
      </c>
      <c r="Q88" s="61">
        <v>406</v>
      </c>
    </row>
    <row r="89" spans="1:17" ht="15" thickBot="1" x14ac:dyDescent="0.35">
      <c r="B89" s="247"/>
      <c r="C89" s="58" t="s">
        <v>34</v>
      </c>
      <c r="D89" s="59">
        <v>0</v>
      </c>
      <c r="E89" s="59">
        <v>37</v>
      </c>
      <c r="F89" s="59">
        <v>12</v>
      </c>
      <c r="G89" s="59">
        <v>52</v>
      </c>
      <c r="H89" s="62">
        <v>106</v>
      </c>
      <c r="K89" s="247"/>
      <c r="L89" s="58" t="s">
        <v>34</v>
      </c>
      <c r="M89" s="59">
        <v>0</v>
      </c>
      <c r="N89" s="59">
        <v>62</v>
      </c>
      <c r="O89" s="59">
        <v>420</v>
      </c>
      <c r="P89" s="59">
        <v>78</v>
      </c>
      <c r="Q89" s="62">
        <v>554</v>
      </c>
    </row>
    <row r="90" spans="1:17" ht="15" thickBot="1" x14ac:dyDescent="0.35">
      <c r="B90" s="247"/>
      <c r="C90" s="56" t="s">
        <v>56</v>
      </c>
      <c r="D90" s="57">
        <v>45</v>
      </c>
      <c r="E90" s="57">
        <v>0</v>
      </c>
      <c r="F90" s="57">
        <v>0</v>
      </c>
      <c r="G90" s="57">
        <v>74</v>
      </c>
      <c r="H90" s="61">
        <v>126</v>
      </c>
      <c r="K90" s="247"/>
      <c r="L90" s="56" t="s">
        <v>56</v>
      </c>
      <c r="M90" s="57">
        <v>60</v>
      </c>
      <c r="N90" s="57">
        <v>0</v>
      </c>
      <c r="O90" s="57">
        <v>3</v>
      </c>
      <c r="P90" s="57">
        <v>97</v>
      </c>
      <c r="Q90" s="61">
        <v>158</v>
      </c>
    </row>
    <row r="91" spans="1:17" ht="15" thickBot="1" x14ac:dyDescent="0.35">
      <c r="B91" s="247"/>
      <c r="C91" s="58" t="s">
        <v>27</v>
      </c>
      <c r="D91" s="59">
        <v>42</v>
      </c>
      <c r="E91" s="59">
        <v>8</v>
      </c>
      <c r="F91" s="59">
        <v>30</v>
      </c>
      <c r="G91" s="59">
        <v>0</v>
      </c>
      <c r="H91" s="62">
        <v>80</v>
      </c>
      <c r="K91" s="247"/>
      <c r="L91" s="58" t="s">
        <v>27</v>
      </c>
      <c r="M91" s="59">
        <v>53</v>
      </c>
      <c r="N91" s="59">
        <v>12</v>
      </c>
      <c r="O91" s="59">
        <v>31</v>
      </c>
      <c r="P91" s="59">
        <v>0</v>
      </c>
      <c r="Q91" s="62">
        <v>99</v>
      </c>
    </row>
    <row r="92" spans="1:17" ht="15" thickBot="1" x14ac:dyDescent="0.35">
      <c r="B92" s="248"/>
      <c r="C92" s="56" t="s">
        <v>17</v>
      </c>
      <c r="D92" s="57">
        <v>149</v>
      </c>
      <c r="E92" s="57">
        <v>52</v>
      </c>
      <c r="F92" s="57">
        <v>41</v>
      </c>
      <c r="G92" s="57">
        <v>153</v>
      </c>
      <c r="H92" s="61">
        <v>396</v>
      </c>
      <c r="K92" s="248"/>
      <c r="L92" s="56" t="s">
        <v>17</v>
      </c>
      <c r="M92" s="57">
        <v>488</v>
      </c>
      <c r="N92" s="57">
        <v>79</v>
      </c>
      <c r="O92" s="57">
        <v>455</v>
      </c>
      <c r="P92" s="57">
        <v>202</v>
      </c>
      <c r="Q92" s="61">
        <v>1221</v>
      </c>
    </row>
    <row r="93" spans="1:17" ht="20.399999999999999" x14ac:dyDescent="0.3">
      <c r="C93" s="97" t="s">
        <v>102</v>
      </c>
      <c r="D93" s="98">
        <f>E91+G90+E90+G91</f>
        <v>82</v>
      </c>
      <c r="L93" s="97" t="s">
        <v>102</v>
      </c>
      <c r="M93" s="98">
        <f>N91+P90+N90+P91</f>
        <v>109</v>
      </c>
    </row>
    <row r="94" spans="1:17" ht="20.399999999999999" x14ac:dyDescent="0.3">
      <c r="C94" s="97" t="s">
        <v>103</v>
      </c>
      <c r="D94" s="98">
        <f>SUM(D88:G91)-D93</f>
        <v>301</v>
      </c>
    </row>
    <row r="97" spans="1:17" ht="15" thickBot="1" x14ac:dyDescent="0.35">
      <c r="B97" s="17" t="s">
        <v>67</v>
      </c>
      <c r="C97" s="13" t="s">
        <v>76</v>
      </c>
      <c r="D97" s="6"/>
      <c r="E97" s="6"/>
      <c r="F97" s="6"/>
      <c r="G97" s="6"/>
      <c r="H97" s="6"/>
      <c r="I97" s="6"/>
      <c r="J97" s="6"/>
      <c r="K97" s="17" t="s">
        <v>66</v>
      </c>
      <c r="M97" s="17"/>
    </row>
    <row r="98" spans="1:17" ht="15.75" customHeight="1" x14ac:dyDescent="0.3">
      <c r="B98" s="257" t="s">
        <v>87</v>
      </c>
      <c r="C98" s="258"/>
      <c r="D98" s="256" t="s">
        <v>34</v>
      </c>
      <c r="E98" s="253" t="s">
        <v>56</v>
      </c>
      <c r="F98" s="253" t="s">
        <v>33</v>
      </c>
      <c r="G98" s="253" t="s">
        <v>27</v>
      </c>
      <c r="H98" s="244" t="s">
        <v>17</v>
      </c>
      <c r="K98" s="238" t="s">
        <v>87</v>
      </c>
      <c r="L98" s="239"/>
      <c r="M98" s="249" t="s">
        <v>34</v>
      </c>
      <c r="N98" s="251" t="s">
        <v>56</v>
      </c>
      <c r="O98" s="251" t="s">
        <v>33</v>
      </c>
      <c r="P98" s="253" t="s">
        <v>27</v>
      </c>
      <c r="Q98" s="244" t="s">
        <v>17</v>
      </c>
    </row>
    <row r="99" spans="1:17" ht="15" thickBot="1" x14ac:dyDescent="0.35">
      <c r="B99" s="240"/>
      <c r="C99" s="241"/>
      <c r="D99" s="250"/>
      <c r="E99" s="252"/>
      <c r="F99" s="252"/>
      <c r="G99" s="252"/>
      <c r="H99" s="245"/>
      <c r="K99" s="240"/>
      <c r="L99" s="241"/>
      <c r="M99" s="250"/>
      <c r="N99" s="252"/>
      <c r="O99" s="252"/>
      <c r="P99" s="252"/>
      <c r="Q99" s="245"/>
    </row>
    <row r="100" spans="1:17" x14ac:dyDescent="0.3">
      <c r="B100" s="254"/>
      <c r="C100" s="236" t="s">
        <v>88</v>
      </c>
      <c r="D100" s="256"/>
      <c r="E100" s="253"/>
      <c r="F100" s="253"/>
      <c r="G100" s="253"/>
      <c r="H100" s="244"/>
      <c r="K100" s="254"/>
      <c r="L100" s="236" t="s">
        <v>88</v>
      </c>
      <c r="M100" s="256"/>
      <c r="N100" s="253"/>
      <c r="O100" s="253"/>
      <c r="P100" s="253"/>
      <c r="Q100" s="244"/>
    </row>
    <row r="101" spans="1:17" ht="15" thickBot="1" x14ac:dyDescent="0.35">
      <c r="B101" s="255"/>
      <c r="C101" s="237"/>
      <c r="D101" s="250"/>
      <c r="E101" s="252"/>
      <c r="F101" s="252"/>
      <c r="G101" s="252"/>
      <c r="H101" s="245"/>
      <c r="K101" s="255"/>
      <c r="L101" s="237"/>
      <c r="M101" s="250"/>
      <c r="N101" s="252"/>
      <c r="O101" s="252"/>
      <c r="P101" s="252"/>
      <c r="Q101" s="245"/>
    </row>
    <row r="102" spans="1:17" ht="15" thickBot="1" x14ac:dyDescent="0.35">
      <c r="B102" s="246"/>
      <c r="C102" s="56" t="s">
        <v>33</v>
      </c>
      <c r="D102" s="57">
        <v>43</v>
      </c>
      <c r="E102" s="57">
        <v>0</v>
      </c>
      <c r="F102" s="57">
        <v>0</v>
      </c>
      <c r="G102" s="57">
        <v>6</v>
      </c>
      <c r="H102" s="61">
        <v>50</v>
      </c>
      <c r="K102" s="246"/>
      <c r="L102" s="56" t="s">
        <v>33</v>
      </c>
      <c r="M102" s="57">
        <v>0</v>
      </c>
      <c r="N102" s="57">
        <v>0</v>
      </c>
      <c r="O102" s="57">
        <v>0</v>
      </c>
      <c r="P102" s="57">
        <v>0</v>
      </c>
      <c r="Q102" s="61">
        <v>0</v>
      </c>
    </row>
    <row r="103" spans="1:17" ht="15" thickBot="1" x14ac:dyDescent="0.35">
      <c r="B103" s="247"/>
      <c r="C103" s="58" t="s">
        <v>34</v>
      </c>
      <c r="D103" s="59">
        <v>0</v>
      </c>
      <c r="E103" s="59">
        <v>17</v>
      </c>
      <c r="F103" s="59">
        <v>29</v>
      </c>
      <c r="G103" s="59">
        <v>19</v>
      </c>
      <c r="H103" s="62">
        <v>70</v>
      </c>
      <c r="K103" s="247"/>
      <c r="L103" s="58" t="s">
        <v>34</v>
      </c>
      <c r="M103" s="59">
        <v>0</v>
      </c>
      <c r="N103" s="59">
        <v>0</v>
      </c>
      <c r="O103" s="59">
        <v>0</v>
      </c>
      <c r="P103" s="59">
        <v>0</v>
      </c>
      <c r="Q103" s="62">
        <v>6</v>
      </c>
    </row>
    <row r="104" spans="1:17" ht="15" thickBot="1" x14ac:dyDescent="0.35">
      <c r="B104" s="247"/>
      <c r="C104" s="56" t="s">
        <v>56</v>
      </c>
      <c r="D104" s="57">
        <v>6</v>
      </c>
      <c r="E104" s="57">
        <v>0</v>
      </c>
      <c r="F104" s="57">
        <v>0</v>
      </c>
      <c r="G104" s="57">
        <v>19</v>
      </c>
      <c r="H104" s="61">
        <v>25</v>
      </c>
      <c r="K104" s="247"/>
      <c r="L104" s="56" t="s">
        <v>56</v>
      </c>
      <c r="M104" s="57">
        <v>0</v>
      </c>
      <c r="N104" s="57">
        <v>0</v>
      </c>
      <c r="O104" s="57">
        <v>0</v>
      </c>
      <c r="P104" s="57">
        <v>0</v>
      </c>
      <c r="Q104" s="61">
        <v>3</v>
      </c>
    </row>
    <row r="105" spans="1:17" ht="15" thickBot="1" x14ac:dyDescent="0.35">
      <c r="B105" s="247"/>
      <c r="C105" s="58" t="s">
        <v>27</v>
      </c>
      <c r="D105" s="59">
        <v>11</v>
      </c>
      <c r="E105" s="59">
        <v>3</v>
      </c>
      <c r="F105" s="59">
        <v>3</v>
      </c>
      <c r="G105" s="59">
        <v>0</v>
      </c>
      <c r="H105" s="62">
        <v>18</v>
      </c>
      <c r="K105" s="247"/>
      <c r="L105" s="58" t="s">
        <v>27</v>
      </c>
      <c r="M105" s="59">
        <v>0</v>
      </c>
      <c r="N105" s="59">
        <v>0</v>
      </c>
      <c r="O105" s="59">
        <v>0</v>
      </c>
      <c r="P105" s="59">
        <v>0</v>
      </c>
      <c r="Q105" s="62">
        <v>3</v>
      </c>
    </row>
    <row r="106" spans="1:17" ht="15" thickBot="1" x14ac:dyDescent="0.35">
      <c r="B106" s="248"/>
      <c r="C106" s="56" t="s">
        <v>17</v>
      </c>
      <c r="D106" s="57">
        <v>62</v>
      </c>
      <c r="E106" s="57">
        <v>21</v>
      </c>
      <c r="F106" s="57">
        <v>38</v>
      </c>
      <c r="G106" s="57">
        <v>43</v>
      </c>
      <c r="H106" s="61">
        <v>159</v>
      </c>
      <c r="K106" s="248"/>
      <c r="L106" s="56" t="s">
        <v>17</v>
      </c>
      <c r="M106" s="57">
        <v>3</v>
      </c>
      <c r="N106" s="57">
        <v>0</v>
      </c>
      <c r="O106" s="57">
        <v>4</v>
      </c>
      <c r="P106" s="57">
        <v>7</v>
      </c>
      <c r="Q106" s="61">
        <v>10</v>
      </c>
    </row>
    <row r="107" spans="1:17" ht="20.399999999999999" x14ac:dyDescent="0.3">
      <c r="C107" s="97" t="s">
        <v>102</v>
      </c>
      <c r="D107" s="98">
        <f>E105+G104+E104+G105</f>
        <v>22</v>
      </c>
      <c r="L107" s="97" t="s">
        <v>102</v>
      </c>
      <c r="M107" s="98">
        <f>N105+P104+N104+P105</f>
        <v>0</v>
      </c>
    </row>
    <row r="110" spans="1:17" s="10" customFormat="1" ht="15" customHeight="1" x14ac:dyDescent="0.3">
      <c r="A110" s="9" t="s">
        <v>120</v>
      </c>
      <c r="B110" s="20"/>
      <c r="C110" s="20"/>
      <c r="D110" s="20"/>
    </row>
    <row r="111" spans="1:17" x14ac:dyDescent="0.3">
      <c r="A111" s="13" t="s">
        <v>140</v>
      </c>
    </row>
    <row r="112" spans="1:17" x14ac:dyDescent="0.3">
      <c r="A112" s="13" t="s">
        <v>138</v>
      </c>
    </row>
    <row r="115" spans="2:24" ht="26.4" x14ac:dyDescent="0.3">
      <c r="C115" s="113" t="s">
        <v>145</v>
      </c>
      <c r="D115" s="111" t="s">
        <v>20</v>
      </c>
      <c r="E115" s="162" t="s">
        <v>79</v>
      </c>
      <c r="F115" s="162" t="s">
        <v>21</v>
      </c>
      <c r="G115" s="162" t="s">
        <v>22</v>
      </c>
      <c r="H115" s="162" t="s">
        <v>18</v>
      </c>
      <c r="I115" s="162" t="s">
        <v>86</v>
      </c>
      <c r="J115" s="167" t="s">
        <v>77</v>
      </c>
      <c r="K115" s="167" t="s">
        <v>23</v>
      </c>
      <c r="L115" s="167" t="s">
        <v>24</v>
      </c>
      <c r="M115" s="167" t="s">
        <v>85</v>
      </c>
      <c r="N115" s="169" t="s">
        <v>25</v>
      </c>
      <c r="O115" s="169" t="s">
        <v>26</v>
      </c>
      <c r="P115" s="169" t="s">
        <v>27</v>
      </c>
      <c r="Q115" s="169" t="s">
        <v>28</v>
      </c>
      <c r="R115" s="169" t="s">
        <v>29</v>
      </c>
      <c r="S115" s="169" t="s">
        <v>30</v>
      </c>
      <c r="T115" s="169" t="s">
        <v>31</v>
      </c>
      <c r="U115" s="169" t="s">
        <v>68</v>
      </c>
      <c r="V115" s="169" t="s">
        <v>56</v>
      </c>
      <c r="W115" s="165" t="s">
        <v>36</v>
      </c>
      <c r="X115" s="111" t="s">
        <v>17</v>
      </c>
    </row>
    <row r="116" spans="2:24" x14ac:dyDescent="0.3">
      <c r="B116" s="112"/>
      <c r="C116" s="113" t="s">
        <v>146</v>
      </c>
      <c r="D116" s="112"/>
      <c r="E116" s="112"/>
      <c r="F116" s="112"/>
      <c r="G116" s="112"/>
      <c r="H116" s="112"/>
      <c r="I116" s="112"/>
      <c r="J116" s="112"/>
      <c r="K116" s="112"/>
      <c r="L116" s="112"/>
      <c r="M116" s="112"/>
      <c r="N116" s="112"/>
      <c r="O116" s="112"/>
      <c r="P116" s="112"/>
      <c r="Q116" s="112"/>
      <c r="R116" s="112"/>
      <c r="S116" s="112"/>
      <c r="T116" s="112"/>
      <c r="U116" s="112"/>
      <c r="V116" s="112"/>
      <c r="W116" s="112"/>
      <c r="X116" s="112"/>
    </row>
    <row r="117" spans="2:24" x14ac:dyDescent="0.3">
      <c r="B117" s="112"/>
      <c r="C117" s="114" t="s">
        <v>20</v>
      </c>
      <c r="D117" s="115">
        <v>0</v>
      </c>
      <c r="E117" s="115">
        <v>6</v>
      </c>
      <c r="F117" s="115">
        <v>3</v>
      </c>
      <c r="G117" s="115">
        <v>20</v>
      </c>
      <c r="H117" s="115">
        <v>3</v>
      </c>
      <c r="I117" s="115">
        <v>0</v>
      </c>
      <c r="J117" s="115">
        <v>0</v>
      </c>
      <c r="K117" s="115">
        <v>0</v>
      </c>
      <c r="L117" s="115">
        <v>0</v>
      </c>
      <c r="M117" s="115">
        <v>0</v>
      </c>
      <c r="N117" s="115">
        <v>16</v>
      </c>
      <c r="O117" s="115">
        <v>13</v>
      </c>
      <c r="P117" s="115">
        <v>36</v>
      </c>
      <c r="Q117" s="115">
        <v>19</v>
      </c>
      <c r="R117" s="115">
        <v>124</v>
      </c>
      <c r="S117" s="115">
        <v>38</v>
      </c>
      <c r="T117" s="115">
        <v>0</v>
      </c>
      <c r="U117" s="115">
        <v>0</v>
      </c>
      <c r="V117" s="115">
        <v>8</v>
      </c>
      <c r="W117" s="115">
        <v>0</v>
      </c>
      <c r="X117" s="115">
        <v>288</v>
      </c>
    </row>
    <row r="118" spans="2:24" x14ac:dyDescent="0.3">
      <c r="B118" s="112"/>
      <c r="C118" s="163" t="s">
        <v>79</v>
      </c>
      <c r="D118" s="115">
        <v>13</v>
      </c>
      <c r="E118" s="171">
        <v>0</v>
      </c>
      <c r="F118" s="171">
        <v>0</v>
      </c>
      <c r="G118" s="171">
        <v>32</v>
      </c>
      <c r="H118" s="171">
        <v>3</v>
      </c>
      <c r="I118" s="171">
        <v>0</v>
      </c>
      <c r="J118" s="115">
        <v>0</v>
      </c>
      <c r="K118" s="115">
        <v>0</v>
      </c>
      <c r="L118" s="115">
        <v>0</v>
      </c>
      <c r="M118" s="115">
        <v>0</v>
      </c>
      <c r="N118" s="115">
        <v>3</v>
      </c>
      <c r="O118" s="115">
        <v>0</v>
      </c>
      <c r="P118" s="115">
        <v>0</v>
      </c>
      <c r="Q118" s="115">
        <v>0</v>
      </c>
      <c r="R118" s="115">
        <v>0</v>
      </c>
      <c r="S118" s="115">
        <v>0</v>
      </c>
      <c r="T118" s="115">
        <v>0</v>
      </c>
      <c r="U118" s="115">
        <v>0</v>
      </c>
      <c r="V118" s="115">
        <v>0</v>
      </c>
      <c r="W118" s="115">
        <v>0</v>
      </c>
      <c r="X118" s="115">
        <v>46</v>
      </c>
    </row>
    <row r="119" spans="2:24" x14ac:dyDescent="0.3">
      <c r="B119" s="112"/>
      <c r="C119" s="163" t="s">
        <v>21</v>
      </c>
      <c r="D119" s="115">
        <v>9</v>
      </c>
      <c r="E119" s="171">
        <v>0</v>
      </c>
      <c r="F119" s="171">
        <v>0</v>
      </c>
      <c r="G119" s="171">
        <v>0</v>
      </c>
      <c r="H119" s="171">
        <v>3</v>
      </c>
      <c r="I119" s="171">
        <v>0</v>
      </c>
      <c r="J119" s="115">
        <v>0</v>
      </c>
      <c r="K119" s="115">
        <v>0</v>
      </c>
      <c r="L119" s="115">
        <v>0</v>
      </c>
      <c r="M119" s="115">
        <v>0</v>
      </c>
      <c r="N119" s="115">
        <v>0</v>
      </c>
      <c r="O119" s="115">
        <v>0</v>
      </c>
      <c r="P119" s="115">
        <v>4</v>
      </c>
      <c r="Q119" s="115">
        <v>0</v>
      </c>
      <c r="R119" s="115">
        <v>4</v>
      </c>
      <c r="S119" s="115">
        <v>0</v>
      </c>
      <c r="T119" s="115">
        <v>0</v>
      </c>
      <c r="U119" s="115">
        <v>0</v>
      </c>
      <c r="V119" s="115">
        <v>0</v>
      </c>
      <c r="W119" s="115">
        <v>0</v>
      </c>
      <c r="X119" s="115">
        <v>23</v>
      </c>
    </row>
    <row r="120" spans="2:24" x14ac:dyDescent="0.3">
      <c r="B120" s="112"/>
      <c r="C120" s="163" t="s">
        <v>22</v>
      </c>
      <c r="D120" s="115">
        <v>30</v>
      </c>
      <c r="E120" s="171">
        <v>14</v>
      </c>
      <c r="F120" s="171">
        <v>0</v>
      </c>
      <c r="G120" s="171">
        <v>0</v>
      </c>
      <c r="H120" s="171">
        <v>15</v>
      </c>
      <c r="I120" s="171">
        <v>4</v>
      </c>
      <c r="J120" s="115">
        <v>0</v>
      </c>
      <c r="K120" s="115">
        <v>8</v>
      </c>
      <c r="L120" s="115">
        <v>0</v>
      </c>
      <c r="M120" s="115">
        <v>4</v>
      </c>
      <c r="N120" s="115">
        <v>0</v>
      </c>
      <c r="O120" s="115">
        <v>3</v>
      </c>
      <c r="P120" s="115">
        <v>41</v>
      </c>
      <c r="Q120" s="115">
        <v>3</v>
      </c>
      <c r="R120" s="115">
        <v>22</v>
      </c>
      <c r="S120" s="115">
        <v>20</v>
      </c>
      <c r="T120" s="115">
        <v>0</v>
      </c>
      <c r="U120" s="115">
        <v>0</v>
      </c>
      <c r="V120" s="115">
        <v>5</v>
      </c>
      <c r="W120" s="115">
        <v>0</v>
      </c>
      <c r="X120" s="115">
        <v>170</v>
      </c>
    </row>
    <row r="121" spans="2:24" x14ac:dyDescent="0.3">
      <c r="B121" s="112"/>
      <c r="C121" s="163" t="s">
        <v>18</v>
      </c>
      <c r="D121" s="115">
        <v>0</v>
      </c>
      <c r="E121" s="171">
        <v>0</v>
      </c>
      <c r="F121" s="171">
        <v>4</v>
      </c>
      <c r="G121" s="171">
        <v>8</v>
      </c>
      <c r="H121" s="171">
        <v>0</v>
      </c>
      <c r="I121" s="171">
        <v>3</v>
      </c>
      <c r="J121" s="115">
        <v>0</v>
      </c>
      <c r="K121" s="115">
        <v>6</v>
      </c>
      <c r="L121" s="115">
        <v>0</v>
      </c>
      <c r="M121" s="115">
        <v>0</v>
      </c>
      <c r="N121" s="115">
        <v>0</v>
      </c>
      <c r="O121" s="115">
        <v>0</v>
      </c>
      <c r="P121" s="115">
        <v>3</v>
      </c>
      <c r="Q121" s="115">
        <v>0</v>
      </c>
      <c r="R121" s="115">
        <v>8</v>
      </c>
      <c r="S121" s="115">
        <v>0</v>
      </c>
      <c r="T121" s="115">
        <v>0</v>
      </c>
      <c r="U121" s="115">
        <v>0</v>
      </c>
      <c r="V121" s="115">
        <v>0</v>
      </c>
      <c r="W121" s="115">
        <v>0</v>
      </c>
      <c r="X121" s="115">
        <v>30</v>
      </c>
    </row>
    <row r="122" spans="2:24" x14ac:dyDescent="0.3">
      <c r="B122" s="112"/>
      <c r="C122" s="163" t="s">
        <v>86</v>
      </c>
      <c r="D122" s="115">
        <v>0</v>
      </c>
      <c r="E122" s="171">
        <v>3</v>
      </c>
      <c r="F122" s="171">
        <v>0</v>
      </c>
      <c r="G122" s="171">
        <v>10</v>
      </c>
      <c r="H122" s="171">
        <v>8</v>
      </c>
      <c r="I122" s="171">
        <v>0</v>
      </c>
      <c r="J122" s="115">
        <v>0</v>
      </c>
      <c r="K122" s="115">
        <v>0</v>
      </c>
      <c r="L122" s="115">
        <v>0</v>
      </c>
      <c r="M122" s="115">
        <v>0</v>
      </c>
      <c r="N122" s="115">
        <v>0</v>
      </c>
      <c r="O122" s="115">
        <v>0</v>
      </c>
      <c r="P122" s="115">
        <v>0</v>
      </c>
      <c r="Q122" s="115">
        <v>0</v>
      </c>
      <c r="R122" s="115">
        <v>3</v>
      </c>
      <c r="S122" s="115">
        <v>0</v>
      </c>
      <c r="T122" s="115">
        <v>0</v>
      </c>
      <c r="U122" s="115">
        <v>0</v>
      </c>
      <c r="V122" s="115">
        <v>0</v>
      </c>
      <c r="W122" s="115">
        <v>0</v>
      </c>
      <c r="X122" s="115">
        <v>27</v>
      </c>
    </row>
    <row r="123" spans="2:24" x14ac:dyDescent="0.3">
      <c r="B123" s="112"/>
      <c r="C123" s="166" t="s">
        <v>77</v>
      </c>
      <c r="D123" s="115">
        <v>0</v>
      </c>
      <c r="E123" s="115">
        <v>0</v>
      </c>
      <c r="F123" s="115">
        <v>0</v>
      </c>
      <c r="G123" s="115">
        <v>0</v>
      </c>
      <c r="H123" s="115">
        <v>0</v>
      </c>
      <c r="I123" s="115">
        <v>0</v>
      </c>
      <c r="J123" s="170">
        <v>0</v>
      </c>
      <c r="K123" s="170">
        <v>0</v>
      </c>
      <c r="L123" s="170">
        <v>0</v>
      </c>
      <c r="M123" s="170">
        <v>0</v>
      </c>
      <c r="N123" s="115">
        <v>0</v>
      </c>
      <c r="O123" s="115">
        <v>0</v>
      </c>
      <c r="P123" s="115">
        <v>0</v>
      </c>
      <c r="Q123" s="115">
        <v>0</v>
      </c>
      <c r="R123" s="115">
        <v>0</v>
      </c>
      <c r="S123" s="115">
        <v>0</v>
      </c>
      <c r="T123" s="115">
        <v>0</v>
      </c>
      <c r="U123" s="115">
        <v>0</v>
      </c>
      <c r="V123" s="115">
        <v>0</v>
      </c>
      <c r="W123" s="115">
        <v>0</v>
      </c>
      <c r="X123" s="115">
        <v>0</v>
      </c>
    </row>
    <row r="124" spans="2:24" x14ac:dyDescent="0.3">
      <c r="B124" s="112"/>
      <c r="C124" s="166" t="s">
        <v>23</v>
      </c>
      <c r="D124" s="115">
        <v>0</v>
      </c>
      <c r="E124" s="115">
        <v>0</v>
      </c>
      <c r="F124" s="115">
        <v>0</v>
      </c>
      <c r="G124" s="115">
        <v>0</v>
      </c>
      <c r="H124" s="115">
        <v>3</v>
      </c>
      <c r="I124" s="115">
        <v>0</v>
      </c>
      <c r="J124" s="170">
        <v>0</v>
      </c>
      <c r="K124" s="170">
        <v>0</v>
      </c>
      <c r="L124" s="170">
        <v>0</v>
      </c>
      <c r="M124" s="170">
        <v>0</v>
      </c>
      <c r="N124" s="115">
        <v>0</v>
      </c>
      <c r="O124" s="115">
        <v>0</v>
      </c>
      <c r="P124" s="115">
        <v>5</v>
      </c>
      <c r="Q124" s="115">
        <v>0</v>
      </c>
      <c r="R124" s="115">
        <v>0</v>
      </c>
      <c r="S124" s="115">
        <v>3</v>
      </c>
      <c r="T124" s="115">
        <v>4</v>
      </c>
      <c r="U124" s="115">
        <v>0</v>
      </c>
      <c r="V124" s="115">
        <v>0</v>
      </c>
      <c r="W124" s="115">
        <v>0</v>
      </c>
      <c r="X124" s="115">
        <v>22</v>
      </c>
    </row>
    <row r="125" spans="2:24" x14ac:dyDescent="0.3">
      <c r="B125" s="112"/>
      <c r="C125" s="166" t="s">
        <v>24</v>
      </c>
      <c r="D125" s="115">
        <v>0</v>
      </c>
      <c r="E125" s="115">
        <v>0</v>
      </c>
      <c r="F125" s="115">
        <v>0</v>
      </c>
      <c r="G125" s="115">
        <v>0</v>
      </c>
      <c r="H125" s="115">
        <v>0</v>
      </c>
      <c r="I125" s="115">
        <v>0</v>
      </c>
      <c r="J125" s="170">
        <v>0</v>
      </c>
      <c r="K125" s="170">
        <v>4</v>
      </c>
      <c r="L125" s="170">
        <v>0</v>
      </c>
      <c r="M125" s="170">
        <v>0</v>
      </c>
      <c r="N125" s="115">
        <v>0</v>
      </c>
      <c r="O125" s="115">
        <v>0</v>
      </c>
      <c r="P125" s="115">
        <v>0</v>
      </c>
      <c r="Q125" s="115">
        <v>0</v>
      </c>
      <c r="R125" s="115">
        <v>3</v>
      </c>
      <c r="S125" s="115">
        <v>4</v>
      </c>
      <c r="T125" s="115">
        <v>0</v>
      </c>
      <c r="U125" s="115">
        <v>0</v>
      </c>
      <c r="V125" s="115">
        <v>0</v>
      </c>
      <c r="W125" s="115">
        <v>0</v>
      </c>
      <c r="X125" s="115">
        <v>16</v>
      </c>
    </row>
    <row r="126" spans="2:24" x14ac:dyDescent="0.3">
      <c r="B126" s="112"/>
      <c r="C126" s="166" t="s">
        <v>85</v>
      </c>
      <c r="D126" s="115">
        <v>0</v>
      </c>
      <c r="E126" s="115">
        <v>0</v>
      </c>
      <c r="F126" s="115">
        <v>0</v>
      </c>
      <c r="G126" s="115">
        <v>3</v>
      </c>
      <c r="H126" s="115">
        <v>0</v>
      </c>
      <c r="I126" s="115">
        <v>0</v>
      </c>
      <c r="J126" s="170">
        <v>0</v>
      </c>
      <c r="K126" s="170">
        <v>0</v>
      </c>
      <c r="L126" s="170">
        <v>0</v>
      </c>
      <c r="M126" s="170">
        <v>0</v>
      </c>
      <c r="N126" s="115">
        <v>0</v>
      </c>
      <c r="O126" s="115">
        <v>0</v>
      </c>
      <c r="P126" s="115">
        <v>0</v>
      </c>
      <c r="Q126" s="115">
        <v>0</v>
      </c>
      <c r="R126" s="115">
        <v>0</v>
      </c>
      <c r="S126" s="115">
        <v>0</v>
      </c>
      <c r="T126" s="115">
        <v>0</v>
      </c>
      <c r="U126" s="115">
        <v>0</v>
      </c>
      <c r="V126" s="115">
        <v>0</v>
      </c>
      <c r="W126" s="115">
        <v>0</v>
      </c>
      <c r="X126" s="115">
        <v>7</v>
      </c>
    </row>
    <row r="127" spans="2:24" x14ac:dyDescent="0.3">
      <c r="B127" s="112"/>
      <c r="C127" s="168" t="s">
        <v>25</v>
      </c>
      <c r="D127" s="115">
        <v>15</v>
      </c>
      <c r="E127" s="115">
        <v>3</v>
      </c>
      <c r="F127" s="115">
        <v>0</v>
      </c>
      <c r="G127" s="115">
        <v>0</v>
      </c>
      <c r="H127" s="115">
        <v>0</v>
      </c>
      <c r="I127" s="115">
        <v>0</v>
      </c>
      <c r="J127" s="115">
        <v>0</v>
      </c>
      <c r="K127" s="115">
        <v>0</v>
      </c>
      <c r="L127" s="115">
        <v>0</v>
      </c>
      <c r="M127" s="115">
        <v>0</v>
      </c>
      <c r="N127" s="173">
        <v>0</v>
      </c>
      <c r="O127" s="173">
        <v>4</v>
      </c>
      <c r="P127" s="173">
        <v>0</v>
      </c>
      <c r="Q127" s="173">
        <v>4</v>
      </c>
      <c r="R127" s="173">
        <v>4</v>
      </c>
      <c r="S127" s="173">
        <v>11</v>
      </c>
      <c r="T127" s="173">
        <v>0</v>
      </c>
      <c r="U127" s="173">
        <v>0</v>
      </c>
      <c r="V127" s="173">
        <v>0</v>
      </c>
      <c r="W127" s="115">
        <v>0</v>
      </c>
      <c r="X127" s="115">
        <v>47</v>
      </c>
    </row>
    <row r="128" spans="2:24" x14ac:dyDescent="0.3">
      <c r="B128" s="112"/>
      <c r="C128" s="168" t="s">
        <v>26</v>
      </c>
      <c r="D128" s="115">
        <v>12</v>
      </c>
      <c r="E128" s="115">
        <v>0</v>
      </c>
      <c r="F128" s="115">
        <v>0</v>
      </c>
      <c r="G128" s="115">
        <v>21</v>
      </c>
      <c r="H128" s="115">
        <v>0</v>
      </c>
      <c r="I128" s="115">
        <v>0</v>
      </c>
      <c r="J128" s="115">
        <v>0</v>
      </c>
      <c r="K128" s="115">
        <v>5</v>
      </c>
      <c r="L128" s="115">
        <v>0</v>
      </c>
      <c r="M128" s="115">
        <v>0</v>
      </c>
      <c r="N128" s="173">
        <v>20</v>
      </c>
      <c r="O128" s="173">
        <v>0</v>
      </c>
      <c r="P128" s="173">
        <v>38</v>
      </c>
      <c r="Q128" s="173">
        <v>108</v>
      </c>
      <c r="R128" s="173">
        <v>259</v>
      </c>
      <c r="S128" s="173">
        <v>79</v>
      </c>
      <c r="T128" s="173">
        <v>12</v>
      </c>
      <c r="U128" s="173">
        <v>4</v>
      </c>
      <c r="V128" s="173">
        <v>4</v>
      </c>
      <c r="W128" s="115">
        <v>0</v>
      </c>
      <c r="X128" s="115">
        <v>719</v>
      </c>
    </row>
    <row r="129" spans="2:24" x14ac:dyDescent="0.3">
      <c r="B129" s="112"/>
      <c r="C129" s="168" t="s">
        <v>27</v>
      </c>
      <c r="D129" s="115">
        <v>34</v>
      </c>
      <c r="E129" s="115">
        <v>0</v>
      </c>
      <c r="F129" s="115">
        <v>0</v>
      </c>
      <c r="G129" s="115">
        <v>17</v>
      </c>
      <c r="H129" s="115">
        <v>3</v>
      </c>
      <c r="I129" s="115">
        <v>3</v>
      </c>
      <c r="J129" s="115">
        <v>0</v>
      </c>
      <c r="K129" s="115">
        <v>15</v>
      </c>
      <c r="L129" s="115">
        <v>0</v>
      </c>
      <c r="M129" s="115">
        <v>0</v>
      </c>
      <c r="N129" s="173">
        <v>6</v>
      </c>
      <c r="O129" s="173">
        <v>28</v>
      </c>
      <c r="P129" s="173">
        <v>0</v>
      </c>
      <c r="Q129" s="173">
        <v>5</v>
      </c>
      <c r="R129" s="173">
        <v>118</v>
      </c>
      <c r="S129" s="173">
        <v>209</v>
      </c>
      <c r="T129" s="173">
        <v>7</v>
      </c>
      <c r="U129" s="173">
        <v>8</v>
      </c>
      <c r="V129" s="174">
        <v>12</v>
      </c>
      <c r="W129" s="115">
        <v>3</v>
      </c>
      <c r="X129" s="115">
        <v>483</v>
      </c>
    </row>
    <row r="130" spans="2:24" x14ac:dyDescent="0.3">
      <c r="B130" s="112"/>
      <c r="C130" s="168" t="s">
        <v>28</v>
      </c>
      <c r="D130" s="115">
        <v>4</v>
      </c>
      <c r="E130" s="115">
        <v>0</v>
      </c>
      <c r="F130" s="115">
        <v>0</v>
      </c>
      <c r="G130" s="115">
        <v>6</v>
      </c>
      <c r="H130" s="115">
        <v>0</v>
      </c>
      <c r="I130" s="115">
        <v>0</v>
      </c>
      <c r="J130" s="115">
        <v>0</v>
      </c>
      <c r="K130" s="115">
        <v>0</v>
      </c>
      <c r="L130" s="115">
        <v>0</v>
      </c>
      <c r="M130" s="115">
        <v>0</v>
      </c>
      <c r="N130" s="173">
        <v>0</v>
      </c>
      <c r="O130" s="173">
        <v>67</v>
      </c>
      <c r="P130" s="173">
        <v>5</v>
      </c>
      <c r="Q130" s="173">
        <v>0</v>
      </c>
      <c r="R130" s="173">
        <v>162</v>
      </c>
      <c r="S130" s="173">
        <v>53</v>
      </c>
      <c r="T130" s="173">
        <v>0</v>
      </c>
      <c r="U130" s="173">
        <v>0</v>
      </c>
      <c r="V130" s="173">
        <v>0</v>
      </c>
      <c r="W130" s="115">
        <v>0</v>
      </c>
      <c r="X130" s="115">
        <v>306</v>
      </c>
    </row>
    <row r="131" spans="2:24" x14ac:dyDescent="0.3">
      <c r="B131" s="112"/>
      <c r="C131" s="168" t="s">
        <v>29</v>
      </c>
      <c r="D131" s="115">
        <v>87</v>
      </c>
      <c r="E131" s="115">
        <v>0</v>
      </c>
      <c r="F131" s="115">
        <v>3</v>
      </c>
      <c r="G131" s="115">
        <v>28</v>
      </c>
      <c r="H131" s="115">
        <v>15</v>
      </c>
      <c r="I131" s="115">
        <v>0</v>
      </c>
      <c r="J131" s="115">
        <v>0</v>
      </c>
      <c r="K131" s="115">
        <v>6</v>
      </c>
      <c r="L131" s="115">
        <v>0</v>
      </c>
      <c r="M131" s="115">
        <v>0</v>
      </c>
      <c r="N131" s="173">
        <v>11</v>
      </c>
      <c r="O131" s="173">
        <v>496</v>
      </c>
      <c r="P131" s="173">
        <v>178</v>
      </c>
      <c r="Q131" s="173">
        <v>375</v>
      </c>
      <c r="R131" s="173">
        <v>0</v>
      </c>
      <c r="S131" s="173">
        <v>730</v>
      </c>
      <c r="T131" s="173">
        <v>39</v>
      </c>
      <c r="U131" s="173">
        <v>8</v>
      </c>
      <c r="V131" s="173">
        <v>12</v>
      </c>
      <c r="W131" s="115">
        <v>9</v>
      </c>
      <c r="X131" s="115">
        <v>2278</v>
      </c>
    </row>
    <row r="132" spans="2:24" x14ac:dyDescent="0.3">
      <c r="B132" s="112"/>
      <c r="C132" s="168" t="s">
        <v>30</v>
      </c>
      <c r="D132" s="115">
        <v>22</v>
      </c>
      <c r="E132" s="115">
        <v>0</v>
      </c>
      <c r="F132" s="115">
        <v>0</v>
      </c>
      <c r="G132" s="115">
        <v>20</v>
      </c>
      <c r="H132" s="115">
        <v>0</v>
      </c>
      <c r="I132" s="115">
        <v>0</v>
      </c>
      <c r="J132" s="115">
        <v>0</v>
      </c>
      <c r="K132" s="115">
        <v>3</v>
      </c>
      <c r="L132" s="115">
        <v>0</v>
      </c>
      <c r="M132" s="115">
        <v>0</v>
      </c>
      <c r="N132" s="173">
        <v>4</v>
      </c>
      <c r="O132" s="173">
        <v>140</v>
      </c>
      <c r="P132" s="173">
        <v>158</v>
      </c>
      <c r="Q132" s="173">
        <v>191</v>
      </c>
      <c r="R132" s="173">
        <v>597</v>
      </c>
      <c r="S132" s="173">
        <v>0</v>
      </c>
      <c r="T132" s="173">
        <v>9</v>
      </c>
      <c r="U132" s="173">
        <v>11</v>
      </c>
      <c r="V132" s="173">
        <v>0</v>
      </c>
      <c r="W132" s="115">
        <v>0</v>
      </c>
      <c r="X132" s="115">
        <v>1191</v>
      </c>
    </row>
    <row r="133" spans="2:24" x14ac:dyDescent="0.3">
      <c r="B133" s="112"/>
      <c r="C133" s="168" t="s">
        <v>31</v>
      </c>
      <c r="D133" s="115">
        <v>3</v>
      </c>
      <c r="E133" s="115">
        <v>0</v>
      </c>
      <c r="F133" s="115">
        <v>0</v>
      </c>
      <c r="G133" s="115">
        <v>0</v>
      </c>
      <c r="H133" s="115">
        <v>0</v>
      </c>
      <c r="I133" s="115">
        <v>0</v>
      </c>
      <c r="J133" s="115">
        <v>0</v>
      </c>
      <c r="K133" s="115">
        <v>16</v>
      </c>
      <c r="L133" s="115">
        <v>0</v>
      </c>
      <c r="M133" s="115">
        <v>0</v>
      </c>
      <c r="N133" s="173">
        <v>3</v>
      </c>
      <c r="O133" s="173">
        <v>3</v>
      </c>
      <c r="P133" s="173">
        <v>5</v>
      </c>
      <c r="Q133" s="173">
        <v>0</v>
      </c>
      <c r="R133" s="173">
        <v>11</v>
      </c>
      <c r="S133" s="173">
        <v>0</v>
      </c>
      <c r="T133" s="173">
        <v>0</v>
      </c>
      <c r="U133" s="173">
        <v>0</v>
      </c>
      <c r="V133" s="173">
        <v>0</v>
      </c>
      <c r="W133" s="115">
        <v>0</v>
      </c>
      <c r="X133" s="115">
        <v>52</v>
      </c>
    </row>
    <row r="134" spans="2:24" x14ac:dyDescent="0.3">
      <c r="B134" s="112"/>
      <c r="C134" s="168" t="s">
        <v>68</v>
      </c>
      <c r="D134" s="115">
        <v>0</v>
      </c>
      <c r="E134" s="115">
        <v>0</v>
      </c>
      <c r="F134" s="115">
        <v>0</v>
      </c>
      <c r="G134" s="115">
        <v>0</v>
      </c>
      <c r="H134" s="115">
        <v>0</v>
      </c>
      <c r="I134" s="115">
        <v>0</v>
      </c>
      <c r="J134" s="115">
        <v>0</v>
      </c>
      <c r="K134" s="115">
        <v>0</v>
      </c>
      <c r="L134" s="115">
        <v>0</v>
      </c>
      <c r="M134" s="115">
        <v>0</v>
      </c>
      <c r="N134" s="173">
        <v>0</v>
      </c>
      <c r="O134" s="173">
        <v>12</v>
      </c>
      <c r="P134" s="173">
        <v>0</v>
      </c>
      <c r="Q134" s="173">
        <v>0</v>
      </c>
      <c r="R134" s="173">
        <v>0</v>
      </c>
      <c r="S134" s="173">
        <v>0</v>
      </c>
      <c r="T134" s="173">
        <v>0</v>
      </c>
      <c r="U134" s="173">
        <v>0</v>
      </c>
      <c r="V134" s="173">
        <v>0</v>
      </c>
      <c r="W134" s="115">
        <v>0</v>
      </c>
      <c r="X134" s="115">
        <v>18</v>
      </c>
    </row>
    <row r="135" spans="2:24" x14ac:dyDescent="0.3">
      <c r="B135" s="112"/>
      <c r="C135" s="168" t="s">
        <v>56</v>
      </c>
      <c r="D135" s="115">
        <v>5</v>
      </c>
      <c r="E135" s="115">
        <v>0</v>
      </c>
      <c r="F135" s="115">
        <v>0</v>
      </c>
      <c r="G135" s="115">
        <v>0</v>
      </c>
      <c r="H135" s="115">
        <v>0</v>
      </c>
      <c r="I135" s="115">
        <v>0</v>
      </c>
      <c r="J135" s="115">
        <v>0</v>
      </c>
      <c r="K135" s="115">
        <v>0</v>
      </c>
      <c r="L135" s="115">
        <v>0</v>
      </c>
      <c r="M135" s="115">
        <v>0</v>
      </c>
      <c r="N135" s="173">
        <v>0</v>
      </c>
      <c r="O135" s="173">
        <v>3</v>
      </c>
      <c r="P135" s="174">
        <v>97</v>
      </c>
      <c r="Q135" s="173">
        <v>0</v>
      </c>
      <c r="R135" s="173">
        <v>12</v>
      </c>
      <c r="S135" s="173">
        <v>7</v>
      </c>
      <c r="T135" s="173">
        <v>0</v>
      </c>
      <c r="U135" s="173">
        <v>0</v>
      </c>
      <c r="V135" s="173">
        <v>0</v>
      </c>
      <c r="W135" s="115">
        <v>3</v>
      </c>
      <c r="X135" s="115">
        <v>125</v>
      </c>
    </row>
    <row r="136" spans="2:24" x14ac:dyDescent="0.3">
      <c r="B136" s="112"/>
      <c r="C136" s="164" t="s">
        <v>36</v>
      </c>
      <c r="D136" s="115">
        <v>0</v>
      </c>
      <c r="E136" s="115">
        <v>0</v>
      </c>
      <c r="F136" s="115">
        <v>0</v>
      </c>
      <c r="G136" s="115">
        <v>0</v>
      </c>
      <c r="H136" s="115">
        <v>0</v>
      </c>
      <c r="I136" s="115">
        <v>0</v>
      </c>
      <c r="J136" s="115">
        <v>0</v>
      </c>
      <c r="K136" s="115">
        <v>0</v>
      </c>
      <c r="L136" s="115">
        <v>0</v>
      </c>
      <c r="M136" s="115">
        <v>0</v>
      </c>
      <c r="N136" s="115">
        <v>0</v>
      </c>
      <c r="O136" s="115">
        <v>0</v>
      </c>
      <c r="P136" s="115">
        <v>0</v>
      </c>
      <c r="Q136" s="115">
        <v>0</v>
      </c>
      <c r="R136" s="115">
        <v>12</v>
      </c>
      <c r="S136" s="115">
        <v>0</v>
      </c>
      <c r="T136" s="115">
        <v>0</v>
      </c>
      <c r="U136" s="115">
        <v>0</v>
      </c>
      <c r="V136" s="115">
        <v>0</v>
      </c>
      <c r="W136" s="115">
        <v>0</v>
      </c>
      <c r="X136" s="115">
        <v>18</v>
      </c>
    </row>
    <row r="137" spans="2:24" x14ac:dyDescent="0.3">
      <c r="B137" s="112"/>
      <c r="C137" s="114" t="s">
        <v>17</v>
      </c>
      <c r="D137" s="115">
        <v>239</v>
      </c>
      <c r="E137" s="115">
        <v>32</v>
      </c>
      <c r="F137" s="115">
        <v>10</v>
      </c>
      <c r="G137" s="115">
        <v>163</v>
      </c>
      <c r="H137" s="115">
        <v>58</v>
      </c>
      <c r="I137" s="115">
        <v>11</v>
      </c>
      <c r="J137" s="115">
        <v>0</v>
      </c>
      <c r="K137" s="115">
        <v>59</v>
      </c>
      <c r="L137" s="115">
        <v>9</v>
      </c>
      <c r="M137" s="115">
        <v>10</v>
      </c>
      <c r="N137" s="115">
        <v>69</v>
      </c>
      <c r="O137" s="115">
        <v>827</v>
      </c>
      <c r="P137" s="115">
        <v>587</v>
      </c>
      <c r="Q137" s="115">
        <v>711</v>
      </c>
      <c r="R137" s="115">
        <v>1487</v>
      </c>
      <c r="S137" s="115">
        <v>1163</v>
      </c>
      <c r="T137" s="115">
        <v>97</v>
      </c>
      <c r="U137" s="115">
        <v>30</v>
      </c>
      <c r="V137" s="115">
        <v>46</v>
      </c>
      <c r="W137" s="115">
        <v>17</v>
      </c>
      <c r="X137" s="115">
        <v>6132</v>
      </c>
    </row>
    <row r="139" spans="2:24" x14ac:dyDescent="0.3">
      <c r="C139" t="s">
        <v>167</v>
      </c>
      <c r="D139" s="98">
        <f>SUM(E118:I122)</f>
        <v>107</v>
      </c>
    </row>
    <row r="140" spans="2:24" x14ac:dyDescent="0.3">
      <c r="C140" t="s">
        <v>168</v>
      </c>
      <c r="D140" s="98">
        <f>SUM(J123:M126)</f>
        <v>4</v>
      </c>
    </row>
    <row r="141" spans="2:24" x14ac:dyDescent="0.3">
      <c r="C141" t="s">
        <v>169</v>
      </c>
      <c r="D141" s="98">
        <f>SUM(N127:V135)-P135-V129</f>
        <v>4230</v>
      </c>
    </row>
    <row r="142" spans="2:24" x14ac:dyDescent="0.3">
      <c r="C142" s="116" t="s">
        <v>165</v>
      </c>
      <c r="D142" s="98">
        <f>SUM(D117:V135)-P135-V129</f>
        <v>5187</v>
      </c>
    </row>
    <row r="143" spans="2:24" x14ac:dyDescent="0.3">
      <c r="C143" s="116" t="s">
        <v>166</v>
      </c>
      <c r="D143" s="98">
        <f>SUM(D117:W136)-P135-V129</f>
        <v>5214</v>
      </c>
    </row>
  </sheetData>
  <mergeCells count="52">
    <mergeCell ref="B102:B106"/>
    <mergeCell ref="K102:K106"/>
    <mergeCell ref="B98:C99"/>
    <mergeCell ref="D98:D99"/>
    <mergeCell ref="E98:E99"/>
    <mergeCell ref="F98:F99"/>
    <mergeCell ref="G98:G99"/>
    <mergeCell ref="H98:H99"/>
    <mergeCell ref="B100:B101"/>
    <mergeCell ref="C100:C101"/>
    <mergeCell ref="D100:D101"/>
    <mergeCell ref="E100:E101"/>
    <mergeCell ref="F100:F101"/>
    <mergeCell ref="G100:G101"/>
    <mergeCell ref="H100:H101"/>
    <mergeCell ref="Q98:Q99"/>
    <mergeCell ref="K100:K101"/>
    <mergeCell ref="L100:L101"/>
    <mergeCell ref="M100:M101"/>
    <mergeCell ref="N100:N101"/>
    <mergeCell ref="O100:O101"/>
    <mergeCell ref="P100:P101"/>
    <mergeCell ref="Q100:Q101"/>
    <mergeCell ref="P98:P99"/>
    <mergeCell ref="K98:L99"/>
    <mergeCell ref="M98:M99"/>
    <mergeCell ref="N98:N99"/>
    <mergeCell ref="O98:O99"/>
    <mergeCell ref="K88:K92"/>
    <mergeCell ref="B83:F83"/>
    <mergeCell ref="B84:C85"/>
    <mergeCell ref="D84:D85"/>
    <mergeCell ref="E84:E85"/>
    <mergeCell ref="F84:F85"/>
    <mergeCell ref="G84:G85"/>
    <mergeCell ref="H84:H85"/>
    <mergeCell ref="B86:B87"/>
    <mergeCell ref="K86:K87"/>
    <mergeCell ref="C86:C87"/>
    <mergeCell ref="D86:D87"/>
    <mergeCell ref="E86:E87"/>
    <mergeCell ref="F86:F87"/>
    <mergeCell ref="G86:G87"/>
    <mergeCell ref="B88:B92"/>
    <mergeCell ref="L86:L87"/>
    <mergeCell ref="K84:L85"/>
    <mergeCell ref="C3:D3"/>
    <mergeCell ref="I35:I37"/>
    <mergeCell ref="B58:B61"/>
    <mergeCell ref="K83:L83"/>
    <mergeCell ref="H86:H87"/>
    <mergeCell ref="B49:B57"/>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X145"/>
  <sheetViews>
    <sheetView zoomScale="77" zoomScaleNormal="77" workbookViewId="0">
      <selection activeCell="E57" sqref="E57:G57"/>
    </sheetView>
  </sheetViews>
  <sheetFormatPr defaultRowHeight="14.4" x14ac:dyDescent="0.3"/>
  <cols>
    <col min="1" max="1" width="27.33203125" customWidth="1"/>
    <col min="2" max="2" width="15.88671875" customWidth="1"/>
    <col min="3" max="3" width="43.5546875" customWidth="1"/>
    <col min="4" max="4" width="20.109375" customWidth="1"/>
    <col min="5" max="10" width="16.88671875" customWidth="1"/>
    <col min="11" max="11" width="32.5546875" customWidth="1"/>
    <col min="12" max="12" width="36.44140625" customWidth="1"/>
    <col min="13" max="13" width="12.88671875" customWidth="1"/>
    <col min="14" max="14" width="26.44140625" customWidth="1"/>
  </cols>
  <sheetData>
    <row r="1" spans="1:16" x14ac:dyDescent="0.3">
      <c r="A1" s="9" t="s">
        <v>48</v>
      </c>
      <c r="B1" s="10"/>
      <c r="C1" s="10"/>
      <c r="D1" s="10"/>
      <c r="E1" s="10"/>
      <c r="F1" s="10"/>
      <c r="G1" s="10"/>
      <c r="H1" s="10"/>
      <c r="I1" s="10"/>
      <c r="J1" s="10"/>
      <c r="K1" s="10"/>
      <c r="L1" s="10"/>
      <c r="M1" s="10"/>
      <c r="N1" s="10"/>
      <c r="O1" s="10"/>
      <c r="P1" s="10"/>
    </row>
    <row r="2" spans="1:16" x14ac:dyDescent="0.3">
      <c r="E2" s="12"/>
      <c r="F2" s="3"/>
      <c r="G2" s="3"/>
    </row>
    <row r="3" spans="1:16" ht="86.4" x14ac:dyDescent="0.3">
      <c r="A3" s="158" t="s">
        <v>50</v>
      </c>
      <c r="B3" s="157" t="s">
        <v>152</v>
      </c>
      <c r="C3" s="229" t="s">
        <v>4</v>
      </c>
      <c r="D3" s="230"/>
      <c r="E3" s="153" t="s">
        <v>131</v>
      </c>
      <c r="F3" s="154" t="s">
        <v>102</v>
      </c>
      <c r="G3" s="155" t="s">
        <v>132</v>
      </c>
      <c r="H3" s="153" t="s">
        <v>133</v>
      </c>
      <c r="I3" s="154" t="s">
        <v>134</v>
      </c>
      <c r="J3" s="154" t="s">
        <v>103</v>
      </c>
      <c r="K3" s="155" t="s">
        <v>135</v>
      </c>
      <c r="L3" s="156" t="s">
        <v>5</v>
      </c>
      <c r="M3" s="156" t="s">
        <v>136</v>
      </c>
      <c r="N3" s="156" t="s">
        <v>6</v>
      </c>
    </row>
    <row r="4" spans="1:16" x14ac:dyDescent="0.3">
      <c r="A4" s="6" t="s">
        <v>12</v>
      </c>
      <c r="B4" s="14">
        <v>6830</v>
      </c>
      <c r="C4" s="6" t="s">
        <v>26</v>
      </c>
      <c r="D4" s="14">
        <v>4968</v>
      </c>
      <c r="H4" s="6"/>
      <c r="J4" s="6"/>
      <c r="K4" s="6"/>
      <c r="L4" s="15">
        <v>0.81599363437437833</v>
      </c>
      <c r="M4" s="6">
        <f>D4+G4+K4</f>
        <v>4968</v>
      </c>
      <c r="N4" s="15">
        <f t="shared" ref="N4:N19" si="0">M4/B4</f>
        <v>0.72737920937042455</v>
      </c>
    </row>
    <row r="5" spans="1:16" x14ac:dyDescent="0.3">
      <c r="A5" s="6" t="s">
        <v>11</v>
      </c>
      <c r="B5" s="14">
        <v>61472</v>
      </c>
      <c r="C5" s="6" t="s">
        <v>27</v>
      </c>
      <c r="D5" s="14">
        <v>19182</v>
      </c>
      <c r="E5" s="14">
        <v>7717</v>
      </c>
      <c r="F5" s="43">
        <f>E51</f>
        <v>-99</v>
      </c>
      <c r="G5" s="32">
        <f>E5+F5</f>
        <v>7618</v>
      </c>
      <c r="H5" s="14">
        <v>30497</v>
      </c>
      <c r="I5" s="14">
        <v>2138</v>
      </c>
      <c r="J5" s="42">
        <f>-D96</f>
        <v>-5197</v>
      </c>
      <c r="K5" s="117">
        <f>H5+I5+J5</f>
        <v>27438</v>
      </c>
      <c r="L5" s="15">
        <v>0.26303435669477793</v>
      </c>
      <c r="M5" s="32">
        <f>D5+G5+K5</f>
        <v>54238</v>
      </c>
      <c r="N5" s="15">
        <f t="shared" si="0"/>
        <v>0.88232040603852158</v>
      </c>
    </row>
    <row r="6" spans="1:16" x14ac:dyDescent="0.3">
      <c r="A6" s="6" t="s">
        <v>39</v>
      </c>
      <c r="B6" s="14">
        <v>23</v>
      </c>
      <c r="C6" s="6" t="s">
        <v>43</v>
      </c>
      <c r="D6" s="14">
        <v>12</v>
      </c>
      <c r="H6" s="6"/>
      <c r="J6" s="6"/>
      <c r="K6" s="6"/>
      <c r="L6" s="15">
        <v>0.69230769230769229</v>
      </c>
      <c r="M6" s="6">
        <f t="shared" ref="M6:M18" si="1">D6+G6+K6</f>
        <v>12</v>
      </c>
      <c r="N6" s="15">
        <f t="shared" si="0"/>
        <v>0.52173913043478259</v>
      </c>
    </row>
    <row r="7" spans="1:16" x14ac:dyDescent="0.3">
      <c r="A7" s="6" t="s">
        <v>13</v>
      </c>
      <c r="B7" s="14">
        <v>505</v>
      </c>
      <c r="C7" s="6" t="s">
        <v>23</v>
      </c>
      <c r="D7" s="14">
        <v>277</v>
      </c>
      <c r="H7" s="6"/>
      <c r="J7" s="6"/>
      <c r="K7" s="6"/>
      <c r="L7" s="15">
        <v>0.47341772151898737</v>
      </c>
      <c r="M7" s="6">
        <f t="shared" si="1"/>
        <v>277</v>
      </c>
      <c r="N7" s="15">
        <f t="shared" si="0"/>
        <v>0.54851485148514856</v>
      </c>
    </row>
    <row r="8" spans="1:16" x14ac:dyDescent="0.3">
      <c r="A8" s="6" t="s">
        <v>19</v>
      </c>
      <c r="B8" s="14">
        <v>33</v>
      </c>
      <c r="C8" s="6" t="s">
        <v>40</v>
      </c>
      <c r="D8" s="14">
        <v>17</v>
      </c>
      <c r="H8" s="6"/>
      <c r="J8" s="6"/>
      <c r="K8" s="6"/>
      <c r="L8" s="15">
        <v>0.84848484848484851</v>
      </c>
      <c r="M8" s="6">
        <f t="shared" si="1"/>
        <v>17</v>
      </c>
      <c r="N8" s="15">
        <f t="shared" si="0"/>
        <v>0.51515151515151514</v>
      </c>
    </row>
    <row r="9" spans="1:16" x14ac:dyDescent="0.3">
      <c r="A9" s="6" t="s">
        <v>14</v>
      </c>
      <c r="B9" s="14">
        <v>563</v>
      </c>
      <c r="C9" s="6" t="s">
        <v>24</v>
      </c>
      <c r="D9" s="14">
        <v>225</v>
      </c>
      <c r="H9" s="6"/>
      <c r="J9" s="6"/>
      <c r="K9" s="6"/>
      <c r="L9" s="15">
        <v>0.43209876543209874</v>
      </c>
      <c r="M9" s="6">
        <f t="shared" si="1"/>
        <v>225</v>
      </c>
      <c r="N9" s="15">
        <f t="shared" si="0"/>
        <v>0.39964476021314388</v>
      </c>
    </row>
    <row r="10" spans="1:16" x14ac:dyDescent="0.3">
      <c r="A10" s="6" t="s">
        <v>10</v>
      </c>
      <c r="B10" s="14">
        <v>809</v>
      </c>
      <c r="C10" s="6" t="s">
        <v>28</v>
      </c>
      <c r="D10" s="14">
        <v>570</v>
      </c>
      <c r="H10" s="6"/>
      <c r="J10" s="6"/>
      <c r="K10" s="6"/>
      <c r="L10" s="15">
        <v>0.90641247833622185</v>
      </c>
      <c r="M10" s="6">
        <f t="shared" si="1"/>
        <v>570</v>
      </c>
      <c r="N10" s="15">
        <f t="shared" si="0"/>
        <v>0.70457354758961677</v>
      </c>
    </row>
    <row r="11" spans="1:16" x14ac:dyDescent="0.3">
      <c r="A11" s="6" t="s">
        <v>15</v>
      </c>
      <c r="B11" s="14">
        <v>21</v>
      </c>
      <c r="C11" s="6" t="s">
        <v>42</v>
      </c>
      <c r="D11" s="14">
        <v>8</v>
      </c>
      <c r="H11" s="6"/>
      <c r="J11" s="6"/>
      <c r="K11" s="6"/>
      <c r="L11" s="15">
        <v>0.4</v>
      </c>
      <c r="M11" s="6">
        <f t="shared" si="1"/>
        <v>8</v>
      </c>
      <c r="N11" s="15">
        <f t="shared" si="0"/>
        <v>0.38095238095238093</v>
      </c>
    </row>
    <row r="12" spans="1:16" x14ac:dyDescent="0.3">
      <c r="A12" s="6" t="s">
        <v>37</v>
      </c>
      <c r="B12" s="14">
        <v>28803</v>
      </c>
      <c r="C12" s="6" t="s">
        <v>22</v>
      </c>
      <c r="D12" s="14">
        <v>10550</v>
      </c>
      <c r="H12" s="6"/>
      <c r="J12" s="6"/>
      <c r="K12" s="6"/>
      <c r="L12" s="15">
        <v>0.33504017318179924</v>
      </c>
      <c r="M12" s="6">
        <f t="shared" si="1"/>
        <v>10550</v>
      </c>
      <c r="N12" s="15">
        <f t="shared" si="0"/>
        <v>0.36628129014338784</v>
      </c>
    </row>
    <row r="13" spans="1:16" x14ac:dyDescent="0.3">
      <c r="A13" s="6" t="s">
        <v>8</v>
      </c>
      <c r="B13" s="14">
        <v>24016</v>
      </c>
      <c r="C13" s="6" t="s">
        <v>29</v>
      </c>
      <c r="D13" s="14">
        <v>19632</v>
      </c>
      <c r="H13" s="6"/>
      <c r="J13" s="6"/>
      <c r="K13" s="6"/>
      <c r="L13" s="15">
        <v>0.91942257217847767</v>
      </c>
      <c r="M13" s="6">
        <f t="shared" si="1"/>
        <v>19632</v>
      </c>
      <c r="N13" s="15">
        <f t="shared" si="0"/>
        <v>0.81745502998001329</v>
      </c>
    </row>
    <row r="14" spans="1:16" x14ac:dyDescent="0.3">
      <c r="A14" s="6" t="s">
        <v>38</v>
      </c>
      <c r="B14" s="14">
        <v>1987</v>
      </c>
      <c r="C14" s="6" t="s">
        <v>18</v>
      </c>
      <c r="D14" s="14">
        <v>890</v>
      </c>
      <c r="H14" s="6"/>
      <c r="J14" s="6"/>
      <c r="K14" s="6"/>
      <c r="L14" s="15">
        <v>0.6517379679144385</v>
      </c>
      <c r="M14" s="6">
        <f t="shared" si="1"/>
        <v>890</v>
      </c>
      <c r="N14" s="15">
        <f t="shared" si="0"/>
        <v>0.44791142425767488</v>
      </c>
    </row>
    <row r="15" spans="1:16" x14ac:dyDescent="0.3">
      <c r="A15" s="6" t="s">
        <v>57</v>
      </c>
      <c r="B15" s="14">
        <v>9242</v>
      </c>
      <c r="C15" s="6" t="s">
        <v>36</v>
      </c>
      <c r="D15" s="54">
        <v>4391</v>
      </c>
      <c r="H15" s="6"/>
      <c r="J15" s="6"/>
      <c r="K15" s="6"/>
      <c r="L15" s="15">
        <v>0.42556616936782227</v>
      </c>
      <c r="M15" s="6">
        <f t="shared" si="1"/>
        <v>4391</v>
      </c>
      <c r="N15" s="15">
        <f t="shared" si="0"/>
        <v>0.47511361177234362</v>
      </c>
    </row>
    <row r="16" spans="1:16" x14ac:dyDescent="0.3">
      <c r="A16" s="6" t="s">
        <v>7</v>
      </c>
      <c r="B16" s="14">
        <v>9967</v>
      </c>
      <c r="C16" s="6" t="s">
        <v>30</v>
      </c>
      <c r="D16" s="14">
        <v>8635</v>
      </c>
      <c r="H16" s="6"/>
      <c r="J16" s="6"/>
      <c r="K16" s="6"/>
      <c r="L16" s="15">
        <v>0.93339488261672376</v>
      </c>
      <c r="M16" s="6">
        <f t="shared" si="1"/>
        <v>8635</v>
      </c>
      <c r="N16" s="15">
        <f t="shared" si="0"/>
        <v>0.8663589846493428</v>
      </c>
    </row>
    <row r="17" spans="1:16" x14ac:dyDescent="0.3">
      <c r="A17" s="6" t="s">
        <v>9</v>
      </c>
      <c r="B17" s="14">
        <v>149</v>
      </c>
      <c r="C17" s="6" t="s">
        <v>31</v>
      </c>
      <c r="D17" s="14">
        <v>109</v>
      </c>
      <c r="H17" s="6"/>
      <c r="J17" s="6"/>
      <c r="K17" s="6"/>
      <c r="L17" s="15">
        <v>0.91379310344827591</v>
      </c>
      <c r="M17" s="6">
        <f t="shared" si="1"/>
        <v>109</v>
      </c>
      <c r="N17" s="15">
        <f t="shared" si="0"/>
        <v>0.73154362416107388</v>
      </c>
    </row>
    <row r="18" spans="1:16" x14ac:dyDescent="0.3">
      <c r="A18" s="6" t="s">
        <v>16</v>
      </c>
      <c r="B18" s="14">
        <v>1155</v>
      </c>
      <c r="C18" s="6" t="s">
        <v>21</v>
      </c>
      <c r="D18" s="14">
        <v>357</v>
      </c>
      <c r="H18" s="6"/>
      <c r="J18" s="6"/>
      <c r="K18" s="6"/>
      <c r="L18" s="15">
        <v>0.29918864097363085</v>
      </c>
      <c r="M18" s="6">
        <f t="shared" si="1"/>
        <v>357</v>
      </c>
      <c r="N18" s="15">
        <f t="shared" si="0"/>
        <v>0.30909090909090908</v>
      </c>
    </row>
    <row r="19" spans="1:16" x14ac:dyDescent="0.3">
      <c r="A19" s="17" t="s">
        <v>115</v>
      </c>
      <c r="B19" s="18">
        <f>SUM(B4:B18)</f>
        <v>145575</v>
      </c>
      <c r="C19" s="18"/>
      <c r="D19" s="17"/>
      <c r="H19" s="17"/>
      <c r="J19" s="17"/>
      <c r="K19" s="17"/>
      <c r="L19" s="19"/>
      <c r="M19" s="18">
        <f>SUM(M4:M18)</f>
        <v>104879</v>
      </c>
      <c r="N19" s="19">
        <f t="shared" si="0"/>
        <v>0.72044650523784992</v>
      </c>
    </row>
    <row r="20" spans="1:16" x14ac:dyDescent="0.3">
      <c r="A20" s="6" t="s">
        <v>114</v>
      </c>
      <c r="B20" s="160">
        <v>0</v>
      </c>
      <c r="C20" s="18"/>
      <c r="D20" s="17"/>
      <c r="H20" s="17"/>
      <c r="J20" s="17"/>
      <c r="K20" s="17"/>
      <c r="L20" s="19"/>
      <c r="M20" s="18"/>
      <c r="N20" s="19"/>
    </row>
    <row r="21" spans="1:16" x14ac:dyDescent="0.3">
      <c r="A21" s="6" t="s">
        <v>110</v>
      </c>
      <c r="B21" s="160">
        <v>29</v>
      </c>
      <c r="C21" s="18"/>
      <c r="D21" s="17"/>
      <c r="H21" s="17"/>
      <c r="J21" s="17"/>
      <c r="K21" s="17"/>
      <c r="L21" s="19"/>
      <c r="M21" s="18"/>
      <c r="N21" s="19"/>
    </row>
    <row r="22" spans="1:16" x14ac:dyDescent="0.3">
      <c r="A22" s="6" t="s">
        <v>111</v>
      </c>
      <c r="B22" s="160">
        <v>8</v>
      </c>
      <c r="C22" s="18"/>
      <c r="D22" s="17"/>
      <c r="H22" s="17"/>
      <c r="J22" s="17"/>
      <c r="K22" s="17"/>
      <c r="L22" s="19"/>
      <c r="M22" s="18"/>
      <c r="N22" s="19"/>
    </row>
    <row r="23" spans="1:16" x14ac:dyDescent="0.3">
      <c r="A23" s="6" t="s">
        <v>112</v>
      </c>
      <c r="B23" s="160">
        <v>5</v>
      </c>
      <c r="C23" s="18"/>
      <c r="D23" s="17"/>
      <c r="E23" s="17"/>
      <c r="G23" s="17"/>
      <c r="H23" s="17"/>
      <c r="I23" s="19"/>
      <c r="J23" s="18"/>
      <c r="K23" s="19"/>
      <c r="M23" s="7"/>
      <c r="N23" s="8"/>
    </row>
    <row r="24" spans="1:16" x14ac:dyDescent="0.3">
      <c r="A24" s="38" t="s">
        <v>113</v>
      </c>
      <c r="B24" s="160">
        <v>31</v>
      </c>
      <c r="C24" s="18"/>
      <c r="D24" s="17"/>
      <c r="E24" s="17"/>
      <c r="G24" s="17"/>
      <c r="H24" s="17"/>
      <c r="I24" s="19"/>
      <c r="J24" s="18"/>
      <c r="K24" s="19"/>
      <c r="M24" s="7"/>
      <c r="N24" s="8"/>
    </row>
    <row r="25" spans="1:16" x14ac:dyDescent="0.3">
      <c r="A25" s="17" t="s">
        <v>17</v>
      </c>
      <c r="B25" s="18">
        <f>SUM(B19:B24)</f>
        <v>145648</v>
      </c>
      <c r="C25" s="18"/>
      <c r="D25" s="17"/>
      <c r="E25" s="17"/>
      <c r="G25" s="17"/>
      <c r="H25" s="17"/>
      <c r="I25" s="19"/>
      <c r="J25" s="18"/>
      <c r="K25" s="19"/>
      <c r="M25" s="7"/>
      <c r="N25" s="8"/>
    </row>
    <row r="26" spans="1:16" x14ac:dyDescent="0.3">
      <c r="A26" s="17"/>
      <c r="B26" s="18"/>
      <c r="C26" s="18"/>
      <c r="D26" s="17"/>
      <c r="E26" s="17"/>
      <c r="G26" s="17"/>
      <c r="H26" s="17"/>
      <c r="I26" s="19"/>
      <c r="J26" s="18"/>
      <c r="K26" s="19"/>
      <c r="M26" s="7"/>
      <c r="N26" s="8"/>
    </row>
    <row r="27" spans="1:16" x14ac:dyDescent="0.3">
      <c r="A27" s="17"/>
      <c r="B27" s="13" t="s">
        <v>164</v>
      </c>
      <c r="C27" s="18"/>
      <c r="D27" s="17"/>
      <c r="E27" s="17"/>
      <c r="F27" s="17"/>
      <c r="G27" s="17"/>
      <c r="H27" s="19"/>
      <c r="I27" s="18"/>
      <c r="J27" s="19"/>
      <c r="K27" s="6"/>
      <c r="N27" s="7"/>
      <c r="O27" s="8"/>
    </row>
    <row r="28" spans="1:16" x14ac:dyDescent="0.3">
      <c r="A28" s="17"/>
      <c r="B28" s="13" t="s">
        <v>65</v>
      </c>
      <c r="C28" s="18"/>
      <c r="D28" s="17"/>
      <c r="E28" s="17"/>
      <c r="F28" s="17"/>
      <c r="G28" s="17"/>
      <c r="H28" s="19"/>
      <c r="I28" s="18"/>
      <c r="J28" s="19"/>
      <c r="K28" s="6"/>
      <c r="N28" s="7"/>
      <c r="O28" s="8"/>
    </row>
    <row r="29" spans="1:16" x14ac:dyDescent="0.3">
      <c r="A29" s="17"/>
      <c r="B29" s="13" t="s">
        <v>72</v>
      </c>
      <c r="C29" s="18"/>
      <c r="D29" s="17"/>
      <c r="E29" s="17"/>
      <c r="F29" s="17"/>
      <c r="G29" s="17"/>
      <c r="H29" s="19"/>
      <c r="I29" s="18"/>
      <c r="J29" s="19"/>
      <c r="K29" s="6"/>
    </row>
    <row r="30" spans="1:16" x14ac:dyDescent="0.3">
      <c r="A30" s="17"/>
      <c r="B30" s="13"/>
      <c r="C30" s="18"/>
      <c r="D30" s="17"/>
      <c r="E30" s="17"/>
      <c r="F30" s="17"/>
      <c r="G30" s="17"/>
      <c r="H30" s="19"/>
      <c r="I30" s="18"/>
      <c r="J30" s="19"/>
      <c r="K30" s="6"/>
    </row>
    <row r="32" spans="1:16" x14ac:dyDescent="0.3">
      <c r="A32" s="9" t="s">
        <v>49</v>
      </c>
      <c r="B32" s="10"/>
      <c r="C32" s="10"/>
      <c r="D32" s="10"/>
      <c r="E32" s="10"/>
      <c r="F32" s="10"/>
      <c r="G32" s="10"/>
      <c r="H32" s="10"/>
      <c r="I32" s="10"/>
      <c r="J32" s="10"/>
      <c r="K32" s="10"/>
      <c r="L32" s="10"/>
      <c r="M32" s="10"/>
      <c r="N32" s="10"/>
      <c r="O32" s="10"/>
      <c r="P32" s="10"/>
    </row>
    <row r="34" spans="1:9" ht="28.2" x14ac:dyDescent="0.3">
      <c r="B34" s="30" t="s">
        <v>50</v>
      </c>
      <c r="C34" s="30" t="s">
        <v>51</v>
      </c>
      <c r="D34" s="31" t="s">
        <v>61</v>
      </c>
      <c r="E34" s="30" t="s">
        <v>52</v>
      </c>
      <c r="F34" s="30" t="s">
        <v>53</v>
      </c>
      <c r="G34" s="30" t="s">
        <v>54</v>
      </c>
      <c r="H34" s="30" t="s">
        <v>55</v>
      </c>
    </row>
    <row r="35" spans="1:9" ht="14.4" customHeight="1" x14ac:dyDescent="0.3">
      <c r="A35" s="6"/>
      <c r="B35" s="6" t="s">
        <v>19</v>
      </c>
      <c r="C35" s="42" t="s">
        <v>40</v>
      </c>
      <c r="D35" s="43">
        <f>E35</f>
        <v>17</v>
      </c>
      <c r="E35" s="43">
        <f t="shared" ref="E35:E48" si="2">VLOOKUP(B35,$A$4:$D$18,4,0)</f>
        <v>17</v>
      </c>
      <c r="F35" s="6"/>
      <c r="G35" s="6"/>
      <c r="H35" s="32"/>
      <c r="I35" s="228" t="s">
        <v>158</v>
      </c>
    </row>
    <row r="36" spans="1:9" x14ac:dyDescent="0.3">
      <c r="A36" s="6"/>
      <c r="B36" s="6" t="s">
        <v>39</v>
      </c>
      <c r="C36" s="42" t="s">
        <v>43</v>
      </c>
      <c r="D36" s="43">
        <f>E36</f>
        <v>12</v>
      </c>
      <c r="E36" s="43">
        <f t="shared" si="2"/>
        <v>12</v>
      </c>
      <c r="F36" s="6"/>
      <c r="G36" s="6"/>
      <c r="H36" s="32"/>
      <c r="I36" s="228"/>
    </row>
    <row r="37" spans="1:9" x14ac:dyDescent="0.3">
      <c r="A37" s="6"/>
      <c r="B37" s="6" t="s">
        <v>15</v>
      </c>
      <c r="C37" s="42" t="s">
        <v>42</v>
      </c>
      <c r="D37" s="43">
        <f>E37</f>
        <v>8</v>
      </c>
      <c r="E37" s="43">
        <f t="shared" si="2"/>
        <v>8</v>
      </c>
      <c r="F37" s="6"/>
      <c r="G37" s="6"/>
      <c r="H37" s="32"/>
      <c r="I37" s="228"/>
    </row>
    <row r="38" spans="1:9" x14ac:dyDescent="0.3">
      <c r="A38" s="6"/>
      <c r="B38" s="6" t="s">
        <v>12</v>
      </c>
      <c r="C38" s="6" t="s">
        <v>26</v>
      </c>
      <c r="D38" s="14">
        <v>22234</v>
      </c>
      <c r="E38" s="32">
        <f t="shared" si="2"/>
        <v>4968</v>
      </c>
      <c r="F38" s="14">
        <v>7973</v>
      </c>
      <c r="G38" s="14">
        <v>8708</v>
      </c>
      <c r="H38" s="32">
        <f>D38-SUM(E38:G38)</f>
        <v>585</v>
      </c>
    </row>
    <row r="39" spans="1:9" x14ac:dyDescent="0.3">
      <c r="A39" s="6"/>
      <c r="B39" s="6" t="s">
        <v>57</v>
      </c>
      <c r="C39" s="6" t="s">
        <v>36</v>
      </c>
      <c r="D39" s="14">
        <v>8962</v>
      </c>
      <c r="E39" s="32">
        <f t="shared" si="2"/>
        <v>4391</v>
      </c>
      <c r="F39" s="14">
        <v>4054</v>
      </c>
      <c r="G39" s="14">
        <v>0</v>
      </c>
      <c r="H39" s="32">
        <f t="shared" ref="H39:H66" si="3">D39-SUM(E39:G39)</f>
        <v>517</v>
      </c>
    </row>
    <row r="40" spans="1:9" x14ac:dyDescent="0.3">
      <c r="A40" s="6"/>
      <c r="B40" s="6" t="s">
        <v>13</v>
      </c>
      <c r="C40" s="6" t="s">
        <v>23</v>
      </c>
      <c r="D40" s="14">
        <v>875</v>
      </c>
      <c r="E40" s="32">
        <f t="shared" si="2"/>
        <v>277</v>
      </c>
      <c r="F40" s="14">
        <v>323</v>
      </c>
      <c r="G40" s="14">
        <v>55</v>
      </c>
      <c r="H40" s="32">
        <f t="shared" si="3"/>
        <v>220</v>
      </c>
    </row>
    <row r="41" spans="1:9" x14ac:dyDescent="0.3">
      <c r="A41" s="6"/>
      <c r="B41" s="6" t="s">
        <v>14</v>
      </c>
      <c r="C41" s="6" t="s">
        <v>24</v>
      </c>
      <c r="D41" s="14">
        <v>511</v>
      </c>
      <c r="E41" s="32">
        <f t="shared" si="2"/>
        <v>225</v>
      </c>
      <c r="F41" s="14">
        <v>228</v>
      </c>
      <c r="G41" s="14">
        <v>21</v>
      </c>
      <c r="H41" s="32">
        <f t="shared" si="3"/>
        <v>37</v>
      </c>
    </row>
    <row r="42" spans="1:9" x14ac:dyDescent="0.3">
      <c r="A42" s="6"/>
      <c r="B42" s="6" t="s">
        <v>10</v>
      </c>
      <c r="C42" s="6" t="s">
        <v>28</v>
      </c>
      <c r="D42" s="14">
        <v>4962</v>
      </c>
      <c r="E42" s="32">
        <f t="shared" si="2"/>
        <v>570</v>
      </c>
      <c r="F42" s="14">
        <v>1390</v>
      </c>
      <c r="G42" s="14">
        <v>2692</v>
      </c>
      <c r="H42" s="32">
        <f t="shared" si="3"/>
        <v>310</v>
      </c>
    </row>
    <row r="43" spans="1:9" x14ac:dyDescent="0.3">
      <c r="A43" s="6"/>
      <c r="B43" s="6" t="s">
        <v>37</v>
      </c>
      <c r="C43" s="6" t="s">
        <v>22</v>
      </c>
      <c r="D43" s="14">
        <v>18798</v>
      </c>
      <c r="E43" s="32">
        <f t="shared" si="2"/>
        <v>10550</v>
      </c>
      <c r="F43" s="14">
        <v>7658</v>
      </c>
      <c r="G43" s="14">
        <v>67</v>
      </c>
      <c r="H43" s="32">
        <f t="shared" si="3"/>
        <v>523</v>
      </c>
    </row>
    <row r="44" spans="1:9" x14ac:dyDescent="0.3">
      <c r="A44" s="6"/>
      <c r="B44" s="6" t="s">
        <v>8</v>
      </c>
      <c r="C44" s="6" t="s">
        <v>29</v>
      </c>
      <c r="D44" s="14">
        <v>75755</v>
      </c>
      <c r="E44" s="32">
        <f t="shared" si="2"/>
        <v>19632</v>
      </c>
      <c r="F44" s="14">
        <v>26057</v>
      </c>
      <c r="G44" s="14">
        <v>27203</v>
      </c>
      <c r="H44" s="32">
        <f t="shared" si="3"/>
        <v>2863</v>
      </c>
    </row>
    <row r="45" spans="1:9" x14ac:dyDescent="0.3">
      <c r="A45" s="6"/>
      <c r="B45" s="6" t="s">
        <v>38</v>
      </c>
      <c r="C45" s="6" t="s">
        <v>18</v>
      </c>
      <c r="D45" s="14">
        <v>1880</v>
      </c>
      <c r="E45" s="32">
        <f t="shared" si="2"/>
        <v>890</v>
      </c>
      <c r="F45" s="14">
        <v>693</v>
      </c>
      <c r="G45" s="14">
        <v>72</v>
      </c>
      <c r="H45" s="32">
        <f t="shared" si="3"/>
        <v>225</v>
      </c>
    </row>
    <row r="46" spans="1:9" x14ac:dyDescent="0.3">
      <c r="A46" s="6"/>
      <c r="B46" s="6" t="s">
        <v>7</v>
      </c>
      <c r="C46" s="6" t="s">
        <v>30</v>
      </c>
      <c r="D46" s="14">
        <v>32697</v>
      </c>
      <c r="E46" s="32">
        <f t="shared" si="2"/>
        <v>8635</v>
      </c>
      <c r="F46" s="14">
        <v>15881</v>
      </c>
      <c r="G46" s="14">
        <v>6423</v>
      </c>
      <c r="H46" s="32">
        <f t="shared" si="3"/>
        <v>1758</v>
      </c>
    </row>
    <row r="47" spans="1:9" x14ac:dyDescent="0.3">
      <c r="A47" s="6"/>
      <c r="B47" s="6" t="s">
        <v>9</v>
      </c>
      <c r="C47" s="6" t="s">
        <v>31</v>
      </c>
      <c r="D47" s="14">
        <v>707</v>
      </c>
      <c r="E47" s="32">
        <f t="shared" si="2"/>
        <v>109</v>
      </c>
      <c r="F47" s="14">
        <v>195</v>
      </c>
      <c r="G47" s="14">
        <v>206</v>
      </c>
      <c r="H47" s="32">
        <f t="shared" si="3"/>
        <v>197</v>
      </c>
    </row>
    <row r="48" spans="1:9" x14ac:dyDescent="0.3">
      <c r="A48" s="6"/>
      <c r="B48" s="6" t="s">
        <v>16</v>
      </c>
      <c r="C48" s="6" t="s">
        <v>21</v>
      </c>
      <c r="D48" s="14">
        <v>962</v>
      </c>
      <c r="E48" s="32">
        <f t="shared" si="2"/>
        <v>357</v>
      </c>
      <c r="F48" s="14">
        <v>533</v>
      </c>
      <c r="G48" s="14">
        <v>18</v>
      </c>
      <c r="H48" s="32">
        <f t="shared" si="3"/>
        <v>54</v>
      </c>
    </row>
    <row r="49" spans="1:9" x14ac:dyDescent="0.3">
      <c r="A49" s="6"/>
      <c r="B49" s="235" t="s">
        <v>11</v>
      </c>
      <c r="C49" s="42" t="s">
        <v>27</v>
      </c>
      <c r="D49" s="14">
        <v>37001</v>
      </c>
      <c r="E49" s="43">
        <f>D5</f>
        <v>19182</v>
      </c>
      <c r="F49" s="14">
        <v>14825</v>
      </c>
      <c r="G49" s="14">
        <v>1707</v>
      </c>
      <c r="H49" s="32">
        <f t="shared" si="3"/>
        <v>1287</v>
      </c>
    </row>
    <row r="50" spans="1:9" x14ac:dyDescent="0.3">
      <c r="A50" s="6"/>
      <c r="B50" s="235"/>
      <c r="C50" s="122" t="s">
        <v>56</v>
      </c>
      <c r="D50" s="127">
        <v>13501</v>
      </c>
      <c r="E50" s="126">
        <f>E5</f>
        <v>7717</v>
      </c>
      <c r="F50" s="127">
        <v>4975</v>
      </c>
      <c r="G50" s="127">
        <v>484</v>
      </c>
      <c r="H50" s="32">
        <f t="shared" si="3"/>
        <v>325</v>
      </c>
    </row>
    <row r="51" spans="1:9" ht="26.4" x14ac:dyDescent="0.3">
      <c r="A51" s="6"/>
      <c r="B51" s="235"/>
      <c r="C51" s="123" t="s">
        <v>102</v>
      </c>
      <c r="D51" s="138">
        <f>-M95</f>
        <v>-145</v>
      </c>
      <c r="E51" s="139">
        <f>-D95</f>
        <v>-99</v>
      </c>
      <c r="F51" s="138">
        <f>-D108</f>
        <v>-36</v>
      </c>
      <c r="G51" s="138">
        <f>-M108</f>
        <v>-3</v>
      </c>
      <c r="H51" s="143">
        <f t="shared" si="3"/>
        <v>-7</v>
      </c>
      <c r="I51" s="11" t="s">
        <v>47</v>
      </c>
    </row>
    <row r="52" spans="1:9" x14ac:dyDescent="0.3">
      <c r="A52" s="6"/>
      <c r="B52" s="235"/>
      <c r="C52" s="48" t="s">
        <v>129</v>
      </c>
      <c r="D52" s="50">
        <f>D50+D51</f>
        <v>13356</v>
      </c>
      <c r="E52" s="50">
        <f t="shared" ref="E52:G52" si="4">E50+E51</f>
        <v>7618</v>
      </c>
      <c r="F52" s="50">
        <f t="shared" si="4"/>
        <v>4939</v>
      </c>
      <c r="G52" s="50">
        <f t="shared" si="4"/>
        <v>481</v>
      </c>
      <c r="H52" s="32">
        <f t="shared" si="3"/>
        <v>318</v>
      </c>
      <c r="I52" s="6"/>
    </row>
    <row r="53" spans="1:9" x14ac:dyDescent="0.3">
      <c r="A53" s="6"/>
      <c r="B53" s="235"/>
      <c r="C53" s="124" t="s">
        <v>34</v>
      </c>
      <c r="D53" s="129"/>
      <c r="E53" s="126">
        <f>H5</f>
        <v>30497</v>
      </c>
      <c r="F53" s="129"/>
      <c r="G53" s="129"/>
      <c r="H53" s="32"/>
      <c r="I53" s="11"/>
    </row>
    <row r="54" spans="1:9" x14ac:dyDescent="0.3">
      <c r="A54" s="6"/>
      <c r="B54" s="235"/>
      <c r="C54" s="124" t="s">
        <v>33</v>
      </c>
      <c r="D54" s="129"/>
      <c r="E54" s="135">
        <f>I5</f>
        <v>2138</v>
      </c>
      <c r="F54" s="129"/>
      <c r="G54" s="129"/>
      <c r="H54" s="32"/>
      <c r="I54" s="11"/>
    </row>
    <row r="55" spans="1:9" ht="26.4" x14ac:dyDescent="0.3">
      <c r="A55" s="6"/>
      <c r="B55" s="235"/>
      <c r="C55" s="125" t="s">
        <v>103</v>
      </c>
      <c r="D55" s="149"/>
      <c r="E55" s="148">
        <f>-D96</f>
        <v>-5197</v>
      </c>
      <c r="F55" s="149"/>
      <c r="G55" s="149"/>
      <c r="H55" s="32"/>
      <c r="I55" s="11" t="s">
        <v>47</v>
      </c>
    </row>
    <row r="56" spans="1:9" x14ac:dyDescent="0.3">
      <c r="A56" s="6"/>
      <c r="B56" s="235"/>
      <c r="C56" s="140" t="s">
        <v>130</v>
      </c>
      <c r="D56" s="141">
        <f>E56/E52*D52</f>
        <v>48104.742452087157</v>
      </c>
      <c r="E56" s="141">
        <f>SUM(E53:E55)</f>
        <v>27438</v>
      </c>
      <c r="F56" s="141">
        <f>E56/E52*F52</f>
        <v>17788.957994224205</v>
      </c>
      <c r="G56" s="141">
        <f>E56/E52*G52</f>
        <v>1732.4334470989761</v>
      </c>
      <c r="H56" s="143">
        <f t="shared" si="3"/>
        <v>1145.351010763974</v>
      </c>
      <c r="I56" s="11" t="s">
        <v>147</v>
      </c>
    </row>
    <row r="57" spans="1:9" x14ac:dyDescent="0.3">
      <c r="A57" s="6"/>
      <c r="B57" s="235"/>
      <c r="C57" s="42" t="s">
        <v>41</v>
      </c>
      <c r="D57" s="43">
        <f>D49+D52+D56</f>
        <v>98461.742452087157</v>
      </c>
      <c r="E57" s="43">
        <f t="shared" ref="E57:G57" si="5">E49+E52+E56</f>
        <v>54238</v>
      </c>
      <c r="F57" s="43">
        <f t="shared" si="5"/>
        <v>37552.957994224205</v>
      </c>
      <c r="G57" s="43">
        <f t="shared" si="5"/>
        <v>3920.4334470989761</v>
      </c>
      <c r="H57" s="32">
        <f>D57-SUM(E57:G57)</f>
        <v>2750.351010763974</v>
      </c>
    </row>
    <row r="58" spans="1:9" x14ac:dyDescent="0.3">
      <c r="A58" s="6"/>
      <c r="B58" s="235" t="s">
        <v>99</v>
      </c>
      <c r="C58" s="35" t="s">
        <v>77</v>
      </c>
      <c r="D58" s="36">
        <v>108</v>
      </c>
      <c r="E58" s="36">
        <v>38</v>
      </c>
      <c r="F58" s="36">
        <v>39</v>
      </c>
      <c r="G58" s="36">
        <v>3</v>
      </c>
      <c r="H58" s="32">
        <f t="shared" si="3"/>
        <v>28</v>
      </c>
    </row>
    <row r="59" spans="1:9" x14ac:dyDescent="0.3">
      <c r="A59" s="6"/>
      <c r="B59" s="235"/>
      <c r="C59" s="33" t="s">
        <v>85</v>
      </c>
      <c r="D59" s="36">
        <v>172</v>
      </c>
      <c r="E59" s="37">
        <v>47</v>
      </c>
      <c r="F59" s="36">
        <v>40</v>
      </c>
      <c r="G59" s="36">
        <v>5</v>
      </c>
      <c r="H59" s="32">
        <f t="shared" si="3"/>
        <v>80</v>
      </c>
    </row>
    <row r="60" spans="1:9" x14ac:dyDescent="0.3">
      <c r="A60" s="6"/>
      <c r="B60" s="235"/>
      <c r="C60" s="33" t="s">
        <v>97</v>
      </c>
      <c r="D60" s="49">
        <f>-SUM(D35:D37)</f>
        <v>-37</v>
      </c>
      <c r="E60" s="49">
        <f>-SUM(E35:E37)</f>
        <v>-37</v>
      </c>
      <c r="F60" s="129"/>
      <c r="G60" s="129"/>
      <c r="H60" s="146"/>
    </row>
    <row r="61" spans="1:9" x14ac:dyDescent="0.3">
      <c r="A61" s="6"/>
      <c r="B61" s="235"/>
      <c r="C61" s="47" t="s">
        <v>98</v>
      </c>
      <c r="D61" s="51">
        <f>SUM(D58:D60)</f>
        <v>243</v>
      </c>
      <c r="E61" s="51">
        <f t="shared" ref="E61:G61" si="6">SUM(E58:E60)</f>
        <v>48</v>
      </c>
      <c r="F61" s="51">
        <f t="shared" si="6"/>
        <v>79</v>
      </c>
      <c r="G61" s="51">
        <f t="shared" si="6"/>
        <v>8</v>
      </c>
      <c r="H61" s="32">
        <f t="shared" si="3"/>
        <v>108</v>
      </c>
    </row>
    <row r="62" spans="1:9" x14ac:dyDescent="0.3">
      <c r="A62" s="6"/>
      <c r="B62" s="33" t="s">
        <v>82</v>
      </c>
      <c r="C62" s="44" t="s">
        <v>68</v>
      </c>
      <c r="D62" s="39">
        <v>531</v>
      </c>
      <c r="E62" s="37">
        <v>115</v>
      </c>
      <c r="F62" s="39">
        <v>255</v>
      </c>
      <c r="G62" s="39">
        <v>110</v>
      </c>
      <c r="H62" s="32">
        <f t="shared" si="3"/>
        <v>51</v>
      </c>
    </row>
    <row r="63" spans="1:9" x14ac:dyDescent="0.3">
      <c r="A63" s="6"/>
      <c r="B63" s="33" t="s">
        <v>82</v>
      </c>
      <c r="C63" s="44" t="s">
        <v>25</v>
      </c>
      <c r="D63" s="39">
        <v>3165</v>
      </c>
      <c r="E63" s="37">
        <v>732</v>
      </c>
      <c r="F63" s="37">
        <v>1322</v>
      </c>
      <c r="G63" s="39">
        <v>810</v>
      </c>
      <c r="H63" s="32">
        <f t="shared" si="3"/>
        <v>301</v>
      </c>
    </row>
    <row r="64" spans="1:9" x14ac:dyDescent="0.3">
      <c r="A64" s="6"/>
      <c r="B64" s="33" t="s">
        <v>80</v>
      </c>
      <c r="C64" s="44" t="s">
        <v>86</v>
      </c>
      <c r="D64" s="39">
        <v>95</v>
      </c>
      <c r="E64" s="37">
        <v>53</v>
      </c>
      <c r="F64" s="39">
        <v>25</v>
      </c>
      <c r="G64" s="39">
        <v>0</v>
      </c>
      <c r="H64" s="32">
        <f t="shared" si="3"/>
        <v>17</v>
      </c>
    </row>
    <row r="65" spans="1:9" x14ac:dyDescent="0.3">
      <c r="A65" s="6"/>
      <c r="B65" s="33" t="s">
        <v>80</v>
      </c>
      <c r="C65" s="44" t="s">
        <v>79</v>
      </c>
      <c r="D65" s="39">
        <v>1092</v>
      </c>
      <c r="E65" s="37">
        <v>719</v>
      </c>
      <c r="F65" s="37">
        <v>269</v>
      </c>
      <c r="G65" s="39">
        <v>9</v>
      </c>
      <c r="H65" s="32">
        <f t="shared" si="3"/>
        <v>95</v>
      </c>
    </row>
    <row r="66" spans="1:9" x14ac:dyDescent="0.3">
      <c r="B66" s="33" t="s">
        <v>81</v>
      </c>
      <c r="C66" s="38" t="s">
        <v>117</v>
      </c>
      <c r="D66" s="39">
        <v>8634</v>
      </c>
      <c r="E66" s="49">
        <f>8212-F66-G66</f>
        <v>3131</v>
      </c>
      <c r="F66" s="39">
        <v>2874</v>
      </c>
      <c r="G66" s="39">
        <v>2207</v>
      </c>
      <c r="H66" s="34">
        <f t="shared" si="3"/>
        <v>422</v>
      </c>
    </row>
    <row r="67" spans="1:9" x14ac:dyDescent="0.3">
      <c r="B67" s="35"/>
      <c r="C67" s="40" t="s">
        <v>58</v>
      </c>
      <c r="D67" s="41">
        <f>SUM(D35:D48)+D57+SUM(D61:D66)</f>
        <v>280601.74245208717</v>
      </c>
      <c r="E67" s="41">
        <f>SUM(E35:E48)+E57+SUM(E61:E66)</f>
        <v>109677</v>
      </c>
      <c r="F67" s="41">
        <f>SUM(F35:F48)+F57+SUM(F61:F66)</f>
        <v>107361.95799422421</v>
      </c>
      <c r="G67" s="41">
        <f>SUM(G35:G48)+G57+SUM(G61:G66)</f>
        <v>52529.433447098978</v>
      </c>
      <c r="H67" s="41">
        <f>SUM(H35:H48)+H57+SUM(H61:H66)</f>
        <v>11033.351010763974</v>
      </c>
      <c r="I67" s="52"/>
    </row>
    <row r="68" spans="1:9" x14ac:dyDescent="0.3">
      <c r="B68" s="35"/>
      <c r="C68" s="40" t="s">
        <v>59</v>
      </c>
      <c r="D68" s="41">
        <f>D67-D39</f>
        <v>271639.74245208717</v>
      </c>
      <c r="E68" s="41">
        <f>E67-E39</f>
        <v>105286</v>
      </c>
      <c r="F68" s="41">
        <f>F67-F39</f>
        <v>103307.95799422421</v>
      </c>
      <c r="G68" s="41">
        <f>G67-G39</f>
        <v>52529.433447098978</v>
      </c>
      <c r="H68" s="41">
        <f>H67-H39</f>
        <v>10516.351010763974</v>
      </c>
    </row>
    <row r="69" spans="1:9" ht="15" customHeight="1" x14ac:dyDescent="0.3">
      <c r="B69" s="35"/>
      <c r="C69" s="109" t="s">
        <v>137</v>
      </c>
      <c r="D69" s="110">
        <f>-D144</f>
        <v>-9878</v>
      </c>
      <c r="E69" s="110"/>
      <c r="F69" s="110"/>
      <c r="G69" s="110"/>
      <c r="H69" s="110">
        <f>D69</f>
        <v>-9878</v>
      </c>
    </row>
    <row r="70" spans="1:9" x14ac:dyDescent="0.3">
      <c r="B70" s="35"/>
      <c r="C70" s="109" t="s">
        <v>139</v>
      </c>
      <c r="D70" s="110">
        <f>D68+D69</f>
        <v>261761.74245208717</v>
      </c>
      <c r="E70" s="110">
        <f>E68+E69</f>
        <v>105286</v>
      </c>
      <c r="F70" s="110">
        <f>F68+F69</f>
        <v>103307.95799422421</v>
      </c>
      <c r="G70" s="110">
        <f>G68+G69</f>
        <v>52529.433447098978</v>
      </c>
      <c r="H70" s="110">
        <f>H68+H69</f>
        <v>638.35101076397405</v>
      </c>
    </row>
    <row r="71" spans="1:9" x14ac:dyDescent="0.3">
      <c r="B71" s="35"/>
      <c r="C71" s="109"/>
      <c r="D71" s="110"/>
      <c r="E71" s="110"/>
      <c r="F71" s="110"/>
      <c r="G71" s="110"/>
      <c r="H71" s="110"/>
    </row>
    <row r="72" spans="1:9" x14ac:dyDescent="0.3">
      <c r="B72" s="35"/>
      <c r="C72" s="109"/>
      <c r="D72" s="110"/>
      <c r="E72" s="110"/>
      <c r="F72" s="110"/>
      <c r="G72" s="110"/>
      <c r="H72" s="110"/>
    </row>
    <row r="73" spans="1:9" x14ac:dyDescent="0.3">
      <c r="B73" s="4" t="s">
        <v>60</v>
      </c>
      <c r="C73" s="6"/>
      <c r="D73" s="32"/>
      <c r="E73" s="32"/>
      <c r="F73" s="6"/>
      <c r="G73" s="6"/>
      <c r="H73" s="6"/>
    </row>
    <row r="74" spans="1:9" x14ac:dyDescent="0.3">
      <c r="B74" s="105" t="s">
        <v>118</v>
      </c>
      <c r="C74" s="6"/>
      <c r="D74" s="32"/>
      <c r="E74" s="32"/>
      <c r="F74" s="6"/>
      <c r="G74" s="6"/>
      <c r="H74" s="6"/>
    </row>
    <row r="75" spans="1:9" x14ac:dyDescent="0.3">
      <c r="B75" s="5" t="s">
        <v>64</v>
      </c>
      <c r="C75" s="6"/>
      <c r="D75" s="6"/>
      <c r="E75" s="6"/>
      <c r="F75" s="6"/>
      <c r="G75" s="6"/>
      <c r="H75" s="6"/>
    </row>
    <row r="76" spans="1:9" x14ac:dyDescent="0.3">
      <c r="B76" s="5" t="s">
        <v>62</v>
      </c>
      <c r="C76" s="6"/>
      <c r="D76" s="6"/>
      <c r="E76" s="6"/>
      <c r="F76" s="6"/>
      <c r="G76" s="6"/>
      <c r="H76" s="6"/>
    </row>
    <row r="77" spans="1:9" x14ac:dyDescent="0.3">
      <c r="B77" s="5" t="s">
        <v>84</v>
      </c>
      <c r="C77" s="6"/>
      <c r="D77" s="6"/>
      <c r="E77" s="6"/>
      <c r="F77" s="6"/>
      <c r="G77" s="6"/>
      <c r="H77" s="6"/>
    </row>
    <row r="78" spans="1:9" x14ac:dyDescent="0.3">
      <c r="B78" s="11" t="s">
        <v>83</v>
      </c>
      <c r="C78" s="6"/>
      <c r="D78" s="6"/>
      <c r="E78" s="6"/>
      <c r="F78" s="6"/>
      <c r="G78" s="6"/>
      <c r="H78" s="6"/>
    </row>
    <row r="79" spans="1:9" x14ac:dyDescent="0.3">
      <c r="B79" s="5" t="s">
        <v>63</v>
      </c>
      <c r="C79" s="6"/>
      <c r="D79" s="6"/>
      <c r="E79" s="6"/>
      <c r="F79" s="6"/>
      <c r="G79" s="6"/>
      <c r="H79" s="6"/>
    </row>
    <row r="80" spans="1:9" x14ac:dyDescent="0.3">
      <c r="B80" s="5"/>
      <c r="C80" s="6"/>
      <c r="D80" s="6"/>
      <c r="E80" s="6"/>
      <c r="F80" s="6"/>
      <c r="G80" s="6"/>
      <c r="H80" s="6"/>
    </row>
    <row r="81" spans="1:17" x14ac:dyDescent="0.3">
      <c r="A81" s="9" t="s">
        <v>119</v>
      </c>
      <c r="B81" s="20"/>
      <c r="C81" s="20"/>
      <c r="D81" s="20"/>
      <c r="E81" s="10"/>
      <c r="F81" s="10"/>
      <c r="G81" s="10"/>
      <c r="H81" s="10"/>
      <c r="I81" s="10"/>
      <c r="J81" s="10"/>
      <c r="K81" s="10"/>
      <c r="L81" s="10"/>
      <c r="M81" s="10"/>
      <c r="N81" s="10"/>
      <c r="O81" s="10"/>
      <c r="P81" s="10"/>
    </row>
    <row r="82" spans="1:17" x14ac:dyDescent="0.3">
      <c r="A82" s="13" t="s">
        <v>47</v>
      </c>
      <c r="B82" s="5"/>
      <c r="C82" s="21"/>
      <c r="D82" s="21"/>
    </row>
    <row r="83" spans="1:17" x14ac:dyDescent="0.3">
      <c r="A83" s="105"/>
      <c r="B83" s="5"/>
      <c r="C83" s="21"/>
      <c r="D83" s="21"/>
    </row>
    <row r="85" spans="1:17" ht="15" thickBot="1" x14ac:dyDescent="0.35">
      <c r="B85" s="17" t="s">
        <v>45</v>
      </c>
      <c r="C85" s="6"/>
      <c r="D85" s="6"/>
      <c r="E85" s="6"/>
      <c r="F85" s="6"/>
      <c r="G85" s="6"/>
      <c r="H85" s="6"/>
      <c r="K85" s="17" t="s">
        <v>73</v>
      </c>
      <c r="L85" s="6"/>
    </row>
    <row r="86" spans="1:17" x14ac:dyDescent="0.3">
      <c r="B86" s="257" t="s">
        <v>87</v>
      </c>
      <c r="C86" s="258"/>
      <c r="D86" s="256" t="s">
        <v>27</v>
      </c>
      <c r="E86" s="253" t="s">
        <v>34</v>
      </c>
      <c r="F86" s="253" t="s">
        <v>56</v>
      </c>
      <c r="G86" s="253" t="s">
        <v>33</v>
      </c>
      <c r="H86" s="244" t="s">
        <v>17</v>
      </c>
      <c r="K86" s="257" t="s">
        <v>87</v>
      </c>
      <c r="L86" s="258"/>
      <c r="M86" s="256" t="s">
        <v>27</v>
      </c>
      <c r="N86" s="253" t="s">
        <v>34</v>
      </c>
      <c r="O86" s="253" t="s">
        <v>56</v>
      </c>
      <c r="P86" s="253" t="s">
        <v>33</v>
      </c>
      <c r="Q86" s="244" t="s">
        <v>17</v>
      </c>
    </row>
    <row r="87" spans="1:17" ht="15" thickBot="1" x14ac:dyDescent="0.35">
      <c r="B87" s="240"/>
      <c r="C87" s="241"/>
      <c r="D87" s="250"/>
      <c r="E87" s="252"/>
      <c r="F87" s="252"/>
      <c r="G87" s="252"/>
      <c r="H87" s="245"/>
      <c r="K87" s="240"/>
      <c r="L87" s="241"/>
      <c r="M87" s="250"/>
      <c r="N87" s="252"/>
      <c r="O87" s="252"/>
      <c r="P87" s="252"/>
      <c r="Q87" s="245"/>
    </row>
    <row r="88" spans="1:17" x14ac:dyDescent="0.3">
      <c r="B88" s="254"/>
      <c r="C88" s="236" t="s">
        <v>88</v>
      </c>
      <c r="D88" s="256"/>
      <c r="E88" s="253"/>
      <c r="F88" s="253"/>
      <c r="G88" s="253"/>
      <c r="H88" s="244"/>
      <c r="K88" s="254"/>
      <c r="L88" s="236" t="s">
        <v>88</v>
      </c>
      <c r="M88" s="256"/>
      <c r="N88" s="253"/>
      <c r="O88" s="253"/>
      <c r="P88" s="253"/>
      <c r="Q88" s="244"/>
    </row>
    <row r="89" spans="1:17" ht="15" thickBot="1" x14ac:dyDescent="0.35">
      <c r="B89" s="255"/>
      <c r="C89" s="237"/>
      <c r="D89" s="250"/>
      <c r="E89" s="252"/>
      <c r="F89" s="252"/>
      <c r="G89" s="252"/>
      <c r="H89" s="245"/>
      <c r="K89" s="255"/>
      <c r="L89" s="237"/>
      <c r="M89" s="250"/>
      <c r="N89" s="252"/>
      <c r="O89" s="252"/>
      <c r="P89" s="252"/>
      <c r="Q89" s="245"/>
    </row>
    <row r="90" spans="1:17" ht="15" thickBot="1" x14ac:dyDescent="0.35">
      <c r="B90" s="246"/>
      <c r="C90" s="56" t="s">
        <v>27</v>
      </c>
      <c r="D90" s="57">
        <v>0</v>
      </c>
      <c r="E90" s="74">
        <v>2683</v>
      </c>
      <c r="F90" s="57">
        <v>68</v>
      </c>
      <c r="G90" s="57">
        <v>51</v>
      </c>
      <c r="H90" s="75">
        <v>2795</v>
      </c>
      <c r="K90" s="246"/>
      <c r="L90" s="56" t="s">
        <v>27</v>
      </c>
      <c r="M90" s="57">
        <v>0</v>
      </c>
      <c r="N90" s="74">
        <v>3742</v>
      </c>
      <c r="O90" s="57">
        <v>94</v>
      </c>
      <c r="P90" s="57">
        <v>56</v>
      </c>
      <c r="Q90" s="75">
        <v>3897</v>
      </c>
    </row>
    <row r="91" spans="1:17" ht="15" thickBot="1" x14ac:dyDescent="0.35">
      <c r="B91" s="247"/>
      <c r="C91" s="58" t="s">
        <v>33</v>
      </c>
      <c r="D91" s="59">
        <v>68</v>
      </c>
      <c r="E91" s="59">
        <v>35</v>
      </c>
      <c r="F91" s="59">
        <v>16</v>
      </c>
      <c r="G91" s="59">
        <v>0</v>
      </c>
      <c r="H91" s="62">
        <v>120</v>
      </c>
      <c r="K91" s="247"/>
      <c r="L91" s="58" t="s">
        <v>33</v>
      </c>
      <c r="M91" s="59">
        <v>83</v>
      </c>
      <c r="N91" s="59">
        <v>358</v>
      </c>
      <c r="O91" s="59">
        <v>17</v>
      </c>
      <c r="P91" s="59">
        <v>0</v>
      </c>
      <c r="Q91" s="62">
        <v>453</v>
      </c>
    </row>
    <row r="92" spans="1:17" ht="15" thickBot="1" x14ac:dyDescent="0.35">
      <c r="B92" s="247"/>
      <c r="C92" s="56" t="s">
        <v>34</v>
      </c>
      <c r="D92" s="74">
        <v>1687</v>
      </c>
      <c r="E92" s="57">
        <v>0</v>
      </c>
      <c r="F92" s="57">
        <v>278</v>
      </c>
      <c r="G92" s="57">
        <v>32</v>
      </c>
      <c r="H92" s="75">
        <v>2001</v>
      </c>
      <c r="K92" s="247"/>
      <c r="L92" s="56" t="s">
        <v>34</v>
      </c>
      <c r="M92" s="74">
        <v>2323</v>
      </c>
      <c r="N92" s="57">
        <v>0</v>
      </c>
      <c r="O92" s="57">
        <v>409</v>
      </c>
      <c r="P92" s="74">
        <v>1171</v>
      </c>
      <c r="Q92" s="75">
        <v>3905</v>
      </c>
    </row>
    <row r="93" spans="1:17" ht="15" thickBot="1" x14ac:dyDescent="0.35">
      <c r="B93" s="247"/>
      <c r="C93" s="58" t="s">
        <v>56</v>
      </c>
      <c r="D93" s="59">
        <v>31</v>
      </c>
      <c r="E93" s="59">
        <v>338</v>
      </c>
      <c r="F93" s="59">
        <v>0</v>
      </c>
      <c r="G93" s="59">
        <v>9</v>
      </c>
      <c r="H93" s="62">
        <v>378</v>
      </c>
      <c r="K93" s="247"/>
      <c r="L93" s="58" t="s">
        <v>56</v>
      </c>
      <c r="M93" s="59">
        <v>51</v>
      </c>
      <c r="N93" s="59">
        <v>457</v>
      </c>
      <c r="O93" s="59">
        <v>0</v>
      </c>
      <c r="P93" s="59">
        <v>9</v>
      </c>
      <c r="Q93" s="62">
        <v>515</v>
      </c>
    </row>
    <row r="94" spans="1:17" ht="15" thickBot="1" x14ac:dyDescent="0.35">
      <c r="B94" s="248"/>
      <c r="C94" s="56" t="s">
        <v>17</v>
      </c>
      <c r="D94" s="74">
        <v>1787</v>
      </c>
      <c r="E94" s="74">
        <v>3060</v>
      </c>
      <c r="F94" s="57">
        <v>362</v>
      </c>
      <c r="G94" s="57">
        <v>82</v>
      </c>
      <c r="H94" s="75">
        <v>5290</v>
      </c>
      <c r="K94" s="248"/>
      <c r="L94" s="56" t="s">
        <v>17</v>
      </c>
      <c r="M94" s="74">
        <v>2458</v>
      </c>
      <c r="N94" s="74">
        <v>4560</v>
      </c>
      <c r="O94" s="57">
        <v>518</v>
      </c>
      <c r="P94" s="74">
        <v>1240</v>
      </c>
      <c r="Q94" s="75">
        <v>8777</v>
      </c>
    </row>
    <row r="95" spans="1:17" ht="20.399999999999999" x14ac:dyDescent="0.3">
      <c r="C95" s="97" t="s">
        <v>102</v>
      </c>
      <c r="D95" s="98">
        <f>D93+F90+F93+D90</f>
        <v>99</v>
      </c>
      <c r="L95" s="97" t="s">
        <v>102</v>
      </c>
      <c r="M95" s="98">
        <f>M93+O90+O93+M90</f>
        <v>145</v>
      </c>
    </row>
    <row r="96" spans="1:17" ht="20.399999999999999" x14ac:dyDescent="0.3">
      <c r="C96" s="97" t="s">
        <v>103</v>
      </c>
      <c r="D96" s="98">
        <f>SUM(D90:G93)-D95</f>
        <v>5197</v>
      </c>
    </row>
    <row r="98" spans="1:17" ht="15" thickBot="1" x14ac:dyDescent="0.35">
      <c r="B98" s="17" t="s">
        <v>67</v>
      </c>
      <c r="C98" s="13" t="s">
        <v>76</v>
      </c>
      <c r="D98" s="6"/>
      <c r="E98" s="6"/>
      <c r="F98" s="6"/>
      <c r="G98" s="6"/>
      <c r="H98" s="6"/>
      <c r="I98" s="6"/>
      <c r="J98" s="6"/>
      <c r="K98" s="17" t="s">
        <v>66</v>
      </c>
    </row>
    <row r="99" spans="1:17" x14ac:dyDescent="0.3">
      <c r="B99" s="257" t="s">
        <v>87</v>
      </c>
      <c r="C99" s="258"/>
      <c r="D99" s="256" t="s">
        <v>27</v>
      </c>
      <c r="E99" s="253" t="s">
        <v>34</v>
      </c>
      <c r="F99" s="253" t="s">
        <v>56</v>
      </c>
      <c r="G99" s="253" t="s">
        <v>33</v>
      </c>
      <c r="H99" s="244" t="s">
        <v>17</v>
      </c>
      <c r="K99" s="257" t="s">
        <v>87</v>
      </c>
      <c r="L99" s="258"/>
      <c r="M99" s="256" t="s">
        <v>27</v>
      </c>
      <c r="N99" s="253" t="s">
        <v>34</v>
      </c>
      <c r="O99" s="253" t="s">
        <v>56</v>
      </c>
      <c r="P99" s="253" t="s">
        <v>33</v>
      </c>
      <c r="Q99" s="244" t="s">
        <v>17</v>
      </c>
    </row>
    <row r="100" spans="1:17" ht="15" thickBot="1" x14ac:dyDescent="0.35">
      <c r="B100" s="240"/>
      <c r="C100" s="241"/>
      <c r="D100" s="250"/>
      <c r="E100" s="252"/>
      <c r="F100" s="252"/>
      <c r="G100" s="252"/>
      <c r="H100" s="245"/>
      <c r="K100" s="240"/>
      <c r="L100" s="241"/>
      <c r="M100" s="250"/>
      <c r="N100" s="252"/>
      <c r="O100" s="252"/>
      <c r="P100" s="252"/>
      <c r="Q100" s="245"/>
    </row>
    <row r="101" spans="1:17" x14ac:dyDescent="0.3">
      <c r="B101" s="254"/>
      <c r="C101" s="236" t="s">
        <v>88</v>
      </c>
      <c r="D101" s="256"/>
      <c r="E101" s="253"/>
      <c r="F101" s="253"/>
      <c r="G101" s="253"/>
      <c r="H101" s="244"/>
      <c r="K101" s="254"/>
      <c r="L101" s="236" t="s">
        <v>88</v>
      </c>
      <c r="M101" s="256"/>
      <c r="N101" s="253"/>
      <c r="O101" s="253"/>
      <c r="P101" s="253"/>
      <c r="Q101" s="244"/>
    </row>
    <row r="102" spans="1:17" ht="15" thickBot="1" x14ac:dyDescent="0.35">
      <c r="B102" s="255"/>
      <c r="C102" s="237"/>
      <c r="D102" s="250"/>
      <c r="E102" s="252"/>
      <c r="F102" s="252"/>
      <c r="G102" s="252"/>
      <c r="H102" s="245"/>
      <c r="K102" s="255"/>
      <c r="L102" s="237"/>
      <c r="M102" s="250"/>
      <c r="N102" s="252"/>
      <c r="O102" s="252"/>
      <c r="P102" s="252"/>
      <c r="Q102" s="245"/>
    </row>
    <row r="103" spans="1:17" ht="15" thickBot="1" x14ac:dyDescent="0.35">
      <c r="B103" s="246"/>
      <c r="C103" s="56" t="s">
        <v>27</v>
      </c>
      <c r="D103" s="57">
        <v>0</v>
      </c>
      <c r="E103" s="57">
        <v>936</v>
      </c>
      <c r="F103" s="57">
        <v>20</v>
      </c>
      <c r="G103" s="57">
        <v>10</v>
      </c>
      <c r="H103" s="61">
        <v>963</v>
      </c>
      <c r="K103" s="246"/>
      <c r="L103" s="56" t="s">
        <v>27</v>
      </c>
      <c r="M103" s="57">
        <v>0</v>
      </c>
      <c r="N103" s="57">
        <v>78</v>
      </c>
      <c r="O103" s="57">
        <v>3</v>
      </c>
      <c r="P103" s="57">
        <v>0</v>
      </c>
      <c r="Q103" s="61">
        <v>81</v>
      </c>
    </row>
    <row r="104" spans="1:17" ht="15" thickBot="1" x14ac:dyDescent="0.35">
      <c r="B104" s="247"/>
      <c r="C104" s="58" t="s">
        <v>33</v>
      </c>
      <c r="D104" s="59">
        <v>15</v>
      </c>
      <c r="E104" s="59">
        <v>55</v>
      </c>
      <c r="F104" s="59">
        <v>0</v>
      </c>
      <c r="G104" s="59">
        <v>0</v>
      </c>
      <c r="H104" s="62">
        <v>71</v>
      </c>
      <c r="K104" s="247"/>
      <c r="L104" s="58" t="s">
        <v>33</v>
      </c>
      <c r="M104" s="59">
        <v>0</v>
      </c>
      <c r="N104" s="59">
        <v>0</v>
      </c>
      <c r="O104" s="59">
        <v>0</v>
      </c>
      <c r="P104" s="59">
        <v>0</v>
      </c>
      <c r="Q104" s="62">
        <v>4</v>
      </c>
    </row>
    <row r="105" spans="1:17" ht="15" thickBot="1" x14ac:dyDescent="0.35">
      <c r="B105" s="247"/>
      <c r="C105" s="56" t="s">
        <v>34</v>
      </c>
      <c r="D105" s="57">
        <v>528</v>
      </c>
      <c r="E105" s="57">
        <v>0</v>
      </c>
      <c r="F105" s="57">
        <v>112</v>
      </c>
      <c r="G105" s="57">
        <v>154</v>
      </c>
      <c r="H105" s="61">
        <v>799</v>
      </c>
      <c r="K105" s="247"/>
      <c r="L105" s="56" t="s">
        <v>34</v>
      </c>
      <c r="M105" s="57">
        <v>58</v>
      </c>
      <c r="N105" s="57">
        <v>0</v>
      </c>
      <c r="O105" s="57">
        <v>7</v>
      </c>
      <c r="P105" s="57">
        <v>0</v>
      </c>
      <c r="Q105" s="61">
        <v>70</v>
      </c>
    </row>
    <row r="106" spans="1:17" ht="15" thickBot="1" x14ac:dyDescent="0.35">
      <c r="B106" s="247"/>
      <c r="C106" s="58" t="s">
        <v>56</v>
      </c>
      <c r="D106" s="59">
        <v>16</v>
      </c>
      <c r="E106" s="59">
        <v>100</v>
      </c>
      <c r="F106" s="59">
        <v>0</v>
      </c>
      <c r="G106" s="59">
        <v>0</v>
      </c>
      <c r="H106" s="62">
        <v>114</v>
      </c>
      <c r="K106" s="247"/>
      <c r="L106" s="58" t="s">
        <v>56</v>
      </c>
      <c r="M106" s="59">
        <v>0</v>
      </c>
      <c r="N106" s="59">
        <v>8</v>
      </c>
      <c r="O106" s="59">
        <v>0</v>
      </c>
      <c r="P106" s="59">
        <v>0</v>
      </c>
      <c r="Q106" s="62">
        <v>8</v>
      </c>
    </row>
    <row r="107" spans="1:17" ht="15" thickBot="1" x14ac:dyDescent="0.35">
      <c r="B107" s="248"/>
      <c r="C107" s="56" t="s">
        <v>17</v>
      </c>
      <c r="D107" s="57">
        <v>562</v>
      </c>
      <c r="E107" s="74">
        <v>1098</v>
      </c>
      <c r="F107" s="57">
        <v>136</v>
      </c>
      <c r="G107" s="57">
        <v>158</v>
      </c>
      <c r="H107" s="75">
        <v>1952</v>
      </c>
      <c r="K107" s="248"/>
      <c r="L107" s="56" t="s">
        <v>17</v>
      </c>
      <c r="M107" s="57">
        <v>60</v>
      </c>
      <c r="N107" s="57">
        <v>90</v>
      </c>
      <c r="O107" s="57">
        <v>16</v>
      </c>
      <c r="P107" s="57">
        <v>0</v>
      </c>
      <c r="Q107" s="75">
        <v>159</v>
      </c>
    </row>
    <row r="108" spans="1:17" ht="20.399999999999999" x14ac:dyDescent="0.3">
      <c r="C108" s="97" t="s">
        <v>102</v>
      </c>
      <c r="D108" s="98">
        <f>D106+F103+F106+D103</f>
        <v>36</v>
      </c>
      <c r="L108" s="97" t="s">
        <v>102</v>
      </c>
      <c r="M108" s="98">
        <f>M106+O103+O106+M103</f>
        <v>3</v>
      </c>
    </row>
    <row r="112" spans="1:17" s="10" customFormat="1" ht="15" customHeight="1" x14ac:dyDescent="0.3">
      <c r="A112" s="9" t="s">
        <v>120</v>
      </c>
      <c r="B112" s="20"/>
      <c r="C112" s="20"/>
      <c r="D112" s="20"/>
    </row>
    <row r="113" spans="1:24" x14ac:dyDescent="0.3">
      <c r="A113" s="13" t="s">
        <v>140</v>
      </c>
    </row>
    <row r="114" spans="1:24" x14ac:dyDescent="0.3">
      <c r="A114" s="13" t="s">
        <v>138</v>
      </c>
    </row>
    <row r="117" spans="1:24" ht="26.4" x14ac:dyDescent="0.3">
      <c r="C117" s="113" t="s">
        <v>145</v>
      </c>
      <c r="D117" s="111" t="s">
        <v>20</v>
      </c>
      <c r="E117" s="162" t="s">
        <v>79</v>
      </c>
      <c r="F117" s="162" t="s">
        <v>21</v>
      </c>
      <c r="G117" s="162" t="s">
        <v>22</v>
      </c>
      <c r="H117" s="162" t="s">
        <v>18</v>
      </c>
      <c r="I117" s="162" t="s">
        <v>86</v>
      </c>
      <c r="J117" s="167" t="s">
        <v>77</v>
      </c>
      <c r="K117" s="167" t="s">
        <v>23</v>
      </c>
      <c r="L117" s="167" t="s">
        <v>24</v>
      </c>
      <c r="M117" s="167" t="s">
        <v>85</v>
      </c>
      <c r="N117" s="169" t="s">
        <v>25</v>
      </c>
      <c r="O117" s="169" t="s">
        <v>26</v>
      </c>
      <c r="P117" s="169" t="s">
        <v>27</v>
      </c>
      <c r="Q117" s="169" t="s">
        <v>28</v>
      </c>
      <c r="R117" s="169" t="s">
        <v>29</v>
      </c>
      <c r="S117" s="169" t="s">
        <v>30</v>
      </c>
      <c r="T117" s="169" t="s">
        <v>31</v>
      </c>
      <c r="U117" s="169" t="s">
        <v>68</v>
      </c>
      <c r="V117" s="169" t="s">
        <v>56</v>
      </c>
      <c r="W117" s="165" t="s">
        <v>36</v>
      </c>
      <c r="X117" s="111" t="s">
        <v>17</v>
      </c>
    </row>
    <row r="118" spans="1:24" x14ac:dyDescent="0.3">
      <c r="B118" s="112"/>
      <c r="C118" s="113" t="s">
        <v>146</v>
      </c>
      <c r="D118" s="112"/>
      <c r="E118" s="112"/>
      <c r="F118" s="112"/>
      <c r="G118" s="112"/>
      <c r="H118" s="112"/>
      <c r="I118" s="112"/>
      <c r="J118" s="112"/>
      <c r="K118" s="112"/>
      <c r="L118" s="112"/>
      <c r="M118" s="112"/>
      <c r="N118" s="112"/>
      <c r="O118" s="112"/>
      <c r="P118" s="112"/>
      <c r="Q118" s="112"/>
      <c r="R118" s="112"/>
      <c r="S118" s="112"/>
      <c r="T118" s="112"/>
      <c r="U118" s="112"/>
      <c r="V118" s="112"/>
      <c r="W118" s="112"/>
      <c r="X118" s="112"/>
    </row>
    <row r="119" spans="1:24" x14ac:dyDescent="0.3">
      <c r="B119" s="112"/>
      <c r="C119" s="114" t="s">
        <v>20</v>
      </c>
      <c r="D119" s="115">
        <v>0</v>
      </c>
      <c r="E119" s="115">
        <v>36</v>
      </c>
      <c r="F119" s="115">
        <v>4</v>
      </c>
      <c r="G119" s="115">
        <v>33</v>
      </c>
      <c r="H119" s="115">
        <v>0</v>
      </c>
      <c r="I119" s="115">
        <v>0</v>
      </c>
      <c r="J119" s="115">
        <v>0</v>
      </c>
      <c r="K119" s="115">
        <v>0</v>
      </c>
      <c r="L119" s="115">
        <v>0</v>
      </c>
      <c r="M119" s="115">
        <v>0</v>
      </c>
      <c r="N119" s="115">
        <v>20</v>
      </c>
      <c r="O119" s="115">
        <v>32</v>
      </c>
      <c r="P119" s="115">
        <v>18</v>
      </c>
      <c r="Q119" s="115">
        <v>10</v>
      </c>
      <c r="R119" s="115">
        <v>105</v>
      </c>
      <c r="S119" s="115">
        <v>23</v>
      </c>
      <c r="T119" s="115">
        <v>0</v>
      </c>
      <c r="U119" s="115">
        <v>6</v>
      </c>
      <c r="V119" s="115">
        <v>8</v>
      </c>
      <c r="W119" s="115">
        <v>3</v>
      </c>
      <c r="X119" s="115">
        <v>308</v>
      </c>
    </row>
    <row r="120" spans="1:24" x14ac:dyDescent="0.3">
      <c r="B120" s="112"/>
      <c r="C120" s="163" t="s">
        <v>79</v>
      </c>
      <c r="D120" s="115">
        <v>22</v>
      </c>
      <c r="E120" s="171">
        <v>0</v>
      </c>
      <c r="F120" s="171">
        <v>7</v>
      </c>
      <c r="G120" s="171">
        <v>36</v>
      </c>
      <c r="H120" s="171">
        <v>0</v>
      </c>
      <c r="I120" s="171">
        <v>0</v>
      </c>
      <c r="J120" s="115">
        <v>0</v>
      </c>
      <c r="K120" s="115">
        <v>0</v>
      </c>
      <c r="L120" s="115">
        <v>0</v>
      </c>
      <c r="M120" s="115">
        <v>0</v>
      </c>
      <c r="N120" s="115">
        <v>14</v>
      </c>
      <c r="O120" s="115">
        <v>0</v>
      </c>
      <c r="P120" s="115">
        <v>0</v>
      </c>
      <c r="Q120" s="115">
        <v>0</v>
      </c>
      <c r="R120" s="115">
        <v>0</v>
      </c>
      <c r="S120" s="115">
        <v>0</v>
      </c>
      <c r="T120" s="115">
        <v>0</v>
      </c>
      <c r="U120" s="115">
        <v>8</v>
      </c>
      <c r="V120" s="115">
        <v>0</v>
      </c>
      <c r="W120" s="115">
        <v>0</v>
      </c>
      <c r="X120" s="115">
        <v>86</v>
      </c>
    </row>
    <row r="121" spans="1:24" x14ac:dyDescent="0.3">
      <c r="B121" s="112"/>
      <c r="C121" s="163" t="s">
        <v>21</v>
      </c>
      <c r="D121" s="115">
        <v>3</v>
      </c>
      <c r="E121" s="171">
        <v>0</v>
      </c>
      <c r="F121" s="171">
        <v>0</v>
      </c>
      <c r="G121" s="171">
        <v>4</v>
      </c>
      <c r="H121" s="171">
        <v>6</v>
      </c>
      <c r="I121" s="171">
        <v>0</v>
      </c>
      <c r="J121" s="115">
        <v>0</v>
      </c>
      <c r="K121" s="115">
        <v>0</v>
      </c>
      <c r="L121" s="115">
        <v>0</v>
      </c>
      <c r="M121" s="115">
        <v>0</v>
      </c>
      <c r="N121" s="115">
        <v>0</v>
      </c>
      <c r="O121" s="115">
        <v>6</v>
      </c>
      <c r="P121" s="115">
        <v>4</v>
      </c>
      <c r="Q121" s="115">
        <v>0</v>
      </c>
      <c r="R121" s="115">
        <v>5</v>
      </c>
      <c r="S121" s="115">
        <v>5</v>
      </c>
      <c r="T121" s="115">
        <v>0</v>
      </c>
      <c r="U121" s="115">
        <v>0</v>
      </c>
      <c r="V121" s="115">
        <v>0</v>
      </c>
      <c r="W121" s="115">
        <v>0</v>
      </c>
      <c r="X121" s="115">
        <v>32</v>
      </c>
    </row>
    <row r="122" spans="1:24" x14ac:dyDescent="0.3">
      <c r="B122" s="112"/>
      <c r="C122" s="163" t="s">
        <v>22</v>
      </c>
      <c r="D122" s="115">
        <v>52</v>
      </c>
      <c r="E122" s="171">
        <v>64</v>
      </c>
      <c r="F122" s="171">
        <v>3</v>
      </c>
      <c r="G122" s="171">
        <v>0</v>
      </c>
      <c r="H122" s="171">
        <v>52</v>
      </c>
      <c r="I122" s="171">
        <v>10</v>
      </c>
      <c r="J122" s="115">
        <v>0</v>
      </c>
      <c r="K122" s="115">
        <v>8</v>
      </c>
      <c r="L122" s="115">
        <v>0</v>
      </c>
      <c r="M122" s="115">
        <v>3</v>
      </c>
      <c r="N122" s="115">
        <v>3</v>
      </c>
      <c r="O122" s="115">
        <v>28</v>
      </c>
      <c r="P122" s="115">
        <v>57</v>
      </c>
      <c r="Q122" s="115">
        <v>0</v>
      </c>
      <c r="R122" s="115">
        <v>32</v>
      </c>
      <c r="S122" s="115">
        <v>18</v>
      </c>
      <c r="T122" s="115">
        <v>3</v>
      </c>
      <c r="U122" s="115">
        <v>0</v>
      </c>
      <c r="V122" s="115">
        <v>0</v>
      </c>
      <c r="W122" s="115">
        <v>0</v>
      </c>
      <c r="X122" s="115">
        <v>352</v>
      </c>
    </row>
    <row r="123" spans="1:24" x14ac:dyDescent="0.3">
      <c r="B123" s="112"/>
      <c r="C123" s="163" t="s">
        <v>18</v>
      </c>
      <c r="D123" s="115">
        <v>0</v>
      </c>
      <c r="E123" s="171">
        <v>0</v>
      </c>
      <c r="F123" s="171">
        <v>7</v>
      </c>
      <c r="G123" s="171">
        <v>9</v>
      </c>
      <c r="H123" s="171">
        <v>0</v>
      </c>
      <c r="I123" s="171">
        <v>0</v>
      </c>
      <c r="J123" s="115">
        <v>0</v>
      </c>
      <c r="K123" s="115">
        <v>6</v>
      </c>
      <c r="L123" s="115">
        <v>0</v>
      </c>
      <c r="M123" s="115">
        <v>0</v>
      </c>
      <c r="N123" s="115">
        <v>0</v>
      </c>
      <c r="O123" s="115">
        <v>0</v>
      </c>
      <c r="P123" s="115">
        <v>16</v>
      </c>
      <c r="Q123" s="115">
        <v>0</v>
      </c>
      <c r="R123" s="115">
        <v>5</v>
      </c>
      <c r="S123" s="115">
        <v>10</v>
      </c>
      <c r="T123" s="115">
        <v>0</v>
      </c>
      <c r="U123" s="115">
        <v>0</v>
      </c>
      <c r="V123" s="115">
        <v>0</v>
      </c>
      <c r="W123" s="115">
        <v>0</v>
      </c>
      <c r="X123" s="115">
        <v>65</v>
      </c>
    </row>
    <row r="124" spans="1:24" x14ac:dyDescent="0.3">
      <c r="B124" s="112"/>
      <c r="C124" s="163" t="s">
        <v>86</v>
      </c>
      <c r="D124" s="115">
        <v>0</v>
      </c>
      <c r="E124" s="171">
        <v>0</v>
      </c>
      <c r="F124" s="171">
        <v>0</v>
      </c>
      <c r="G124" s="171">
        <v>0</v>
      </c>
      <c r="H124" s="171">
        <v>3</v>
      </c>
      <c r="I124" s="171">
        <v>0</v>
      </c>
      <c r="J124" s="115">
        <v>0</v>
      </c>
      <c r="K124" s="115">
        <v>0</v>
      </c>
      <c r="L124" s="115">
        <v>0</v>
      </c>
      <c r="M124" s="115">
        <v>0</v>
      </c>
      <c r="N124" s="115">
        <v>0</v>
      </c>
      <c r="O124" s="115">
        <v>0</v>
      </c>
      <c r="P124" s="115">
        <v>0</v>
      </c>
      <c r="Q124" s="115">
        <v>0</v>
      </c>
      <c r="R124" s="115">
        <v>0</v>
      </c>
      <c r="S124" s="115">
        <v>0</v>
      </c>
      <c r="T124" s="115">
        <v>0</v>
      </c>
      <c r="U124" s="115">
        <v>0</v>
      </c>
      <c r="V124" s="115">
        <v>0</v>
      </c>
      <c r="W124" s="115">
        <v>0</v>
      </c>
      <c r="X124" s="115">
        <v>9</v>
      </c>
    </row>
    <row r="125" spans="1:24" x14ac:dyDescent="0.3">
      <c r="B125" s="112"/>
      <c r="C125" s="166" t="s">
        <v>77</v>
      </c>
      <c r="D125" s="115">
        <v>0</v>
      </c>
      <c r="E125" s="115">
        <v>0</v>
      </c>
      <c r="F125" s="115">
        <v>0</v>
      </c>
      <c r="G125" s="115">
        <v>4</v>
      </c>
      <c r="H125" s="115">
        <v>0</v>
      </c>
      <c r="I125" s="115">
        <v>0</v>
      </c>
      <c r="J125" s="170">
        <v>0</v>
      </c>
      <c r="K125" s="170">
        <v>0</v>
      </c>
      <c r="L125" s="170">
        <v>0</v>
      </c>
      <c r="M125" s="170">
        <v>0</v>
      </c>
      <c r="N125" s="115">
        <v>0</v>
      </c>
      <c r="O125" s="115">
        <v>0</v>
      </c>
      <c r="P125" s="115">
        <v>0</v>
      </c>
      <c r="Q125" s="115">
        <v>0</v>
      </c>
      <c r="R125" s="115">
        <v>0</v>
      </c>
      <c r="S125" s="115">
        <v>0</v>
      </c>
      <c r="T125" s="115">
        <v>0</v>
      </c>
      <c r="U125" s="115">
        <v>0</v>
      </c>
      <c r="V125" s="115">
        <v>0</v>
      </c>
      <c r="W125" s="115">
        <v>0</v>
      </c>
      <c r="X125" s="115">
        <v>5</v>
      </c>
    </row>
    <row r="126" spans="1:24" x14ac:dyDescent="0.3">
      <c r="B126" s="112"/>
      <c r="C126" s="166" t="s">
        <v>23</v>
      </c>
      <c r="D126" s="115">
        <v>0</v>
      </c>
      <c r="E126" s="115">
        <v>0</v>
      </c>
      <c r="F126" s="115">
        <v>0</v>
      </c>
      <c r="G126" s="115">
        <v>3</v>
      </c>
      <c r="H126" s="115">
        <v>0</v>
      </c>
      <c r="I126" s="115">
        <v>0</v>
      </c>
      <c r="J126" s="170">
        <v>9</v>
      </c>
      <c r="K126" s="170">
        <v>0</v>
      </c>
      <c r="L126" s="170">
        <v>0</v>
      </c>
      <c r="M126" s="170">
        <v>0</v>
      </c>
      <c r="N126" s="115">
        <v>0</v>
      </c>
      <c r="O126" s="115">
        <v>0</v>
      </c>
      <c r="P126" s="115">
        <v>8</v>
      </c>
      <c r="Q126" s="115">
        <v>0</v>
      </c>
      <c r="R126" s="115">
        <v>7</v>
      </c>
      <c r="S126" s="115">
        <v>0</v>
      </c>
      <c r="T126" s="115">
        <v>19</v>
      </c>
      <c r="U126" s="115">
        <v>0</v>
      </c>
      <c r="V126" s="115">
        <v>5</v>
      </c>
      <c r="W126" s="115">
        <v>0</v>
      </c>
      <c r="X126" s="115">
        <v>61</v>
      </c>
    </row>
    <row r="127" spans="1:24" x14ac:dyDescent="0.3">
      <c r="B127" s="112"/>
      <c r="C127" s="166" t="s">
        <v>24</v>
      </c>
      <c r="D127" s="115">
        <v>5</v>
      </c>
      <c r="E127" s="115">
        <v>0</v>
      </c>
      <c r="F127" s="115">
        <v>0</v>
      </c>
      <c r="G127" s="115">
        <v>0</v>
      </c>
      <c r="H127" s="115">
        <v>0</v>
      </c>
      <c r="I127" s="115">
        <v>0</v>
      </c>
      <c r="J127" s="170">
        <v>0</v>
      </c>
      <c r="K127" s="170">
        <v>11</v>
      </c>
      <c r="L127" s="170">
        <v>0</v>
      </c>
      <c r="M127" s="170">
        <v>11</v>
      </c>
      <c r="N127" s="115">
        <v>0</v>
      </c>
      <c r="O127" s="115">
        <v>0</v>
      </c>
      <c r="P127" s="115">
        <v>7</v>
      </c>
      <c r="Q127" s="115">
        <v>0</v>
      </c>
      <c r="R127" s="115">
        <v>0</v>
      </c>
      <c r="S127" s="115">
        <v>5</v>
      </c>
      <c r="T127" s="115">
        <v>11</v>
      </c>
      <c r="U127" s="115">
        <v>0</v>
      </c>
      <c r="V127" s="115">
        <v>0</v>
      </c>
      <c r="W127" s="115">
        <v>0</v>
      </c>
      <c r="X127" s="115">
        <v>46</v>
      </c>
    </row>
    <row r="128" spans="1:24" x14ac:dyDescent="0.3">
      <c r="B128" s="112"/>
      <c r="C128" s="166" t="s">
        <v>85</v>
      </c>
      <c r="D128" s="115">
        <v>0</v>
      </c>
      <c r="E128" s="115">
        <v>0</v>
      </c>
      <c r="F128" s="115">
        <v>0</v>
      </c>
      <c r="G128" s="115">
        <v>0</v>
      </c>
      <c r="H128" s="115">
        <v>0</v>
      </c>
      <c r="I128" s="115">
        <v>0</v>
      </c>
      <c r="J128" s="170">
        <v>0</v>
      </c>
      <c r="K128" s="170">
        <v>0</v>
      </c>
      <c r="L128" s="170">
        <v>3</v>
      </c>
      <c r="M128" s="170">
        <v>0</v>
      </c>
      <c r="N128" s="115">
        <v>0</v>
      </c>
      <c r="O128" s="115">
        <v>0</v>
      </c>
      <c r="P128" s="115">
        <v>0</v>
      </c>
      <c r="Q128" s="115">
        <v>0</v>
      </c>
      <c r="R128" s="115">
        <v>0</v>
      </c>
      <c r="S128" s="115">
        <v>0</v>
      </c>
      <c r="T128" s="115">
        <v>0</v>
      </c>
      <c r="U128" s="115">
        <v>0</v>
      </c>
      <c r="V128" s="115">
        <v>0</v>
      </c>
      <c r="W128" s="115">
        <v>0</v>
      </c>
      <c r="X128" s="115">
        <v>4</v>
      </c>
    </row>
    <row r="129" spans="2:24" x14ac:dyDescent="0.3">
      <c r="B129" s="112"/>
      <c r="C129" s="168" t="s">
        <v>25</v>
      </c>
      <c r="D129" s="115">
        <v>17</v>
      </c>
      <c r="E129" s="115">
        <v>14</v>
      </c>
      <c r="F129" s="115">
        <v>0</v>
      </c>
      <c r="G129" s="115">
        <v>3</v>
      </c>
      <c r="H129" s="115">
        <v>6</v>
      </c>
      <c r="I129" s="115">
        <v>0</v>
      </c>
      <c r="J129" s="115">
        <v>3</v>
      </c>
      <c r="K129" s="115">
        <v>0</v>
      </c>
      <c r="L129" s="115">
        <v>0</v>
      </c>
      <c r="M129" s="115">
        <v>0</v>
      </c>
      <c r="N129" s="173">
        <v>0</v>
      </c>
      <c r="O129" s="173">
        <v>44</v>
      </c>
      <c r="P129" s="173">
        <v>4</v>
      </c>
      <c r="Q129" s="173">
        <v>6</v>
      </c>
      <c r="R129" s="173">
        <v>6</v>
      </c>
      <c r="S129" s="173">
        <v>14</v>
      </c>
      <c r="T129" s="173">
        <v>4</v>
      </c>
      <c r="U129" s="173">
        <v>3</v>
      </c>
      <c r="V129" s="173">
        <v>0</v>
      </c>
      <c r="W129" s="115">
        <v>0</v>
      </c>
      <c r="X129" s="115">
        <v>137</v>
      </c>
    </row>
    <row r="130" spans="2:24" x14ac:dyDescent="0.3">
      <c r="B130" s="112"/>
      <c r="C130" s="168" t="s">
        <v>26</v>
      </c>
      <c r="D130" s="115">
        <v>34</v>
      </c>
      <c r="E130" s="115">
        <v>0</v>
      </c>
      <c r="F130" s="115">
        <v>0</v>
      </c>
      <c r="G130" s="115">
        <v>8</v>
      </c>
      <c r="H130" s="115">
        <v>0</v>
      </c>
      <c r="I130" s="115">
        <v>0</v>
      </c>
      <c r="J130" s="115">
        <v>0</v>
      </c>
      <c r="K130" s="115">
        <v>5</v>
      </c>
      <c r="L130" s="115">
        <v>0</v>
      </c>
      <c r="M130" s="115">
        <v>0</v>
      </c>
      <c r="N130" s="173">
        <v>39</v>
      </c>
      <c r="O130" s="173">
        <v>0</v>
      </c>
      <c r="P130" s="173">
        <v>50</v>
      </c>
      <c r="Q130" s="173">
        <v>184</v>
      </c>
      <c r="R130" s="173">
        <v>547</v>
      </c>
      <c r="S130" s="173">
        <v>157</v>
      </c>
      <c r="T130" s="173">
        <v>11</v>
      </c>
      <c r="U130" s="173">
        <v>42</v>
      </c>
      <c r="V130" s="173">
        <v>4</v>
      </c>
      <c r="W130" s="115">
        <v>0</v>
      </c>
      <c r="X130" s="115">
        <v>1587</v>
      </c>
    </row>
    <row r="131" spans="2:24" x14ac:dyDescent="0.3">
      <c r="B131" s="112"/>
      <c r="C131" s="168" t="s">
        <v>27</v>
      </c>
      <c r="D131" s="115">
        <v>32</v>
      </c>
      <c r="E131" s="115">
        <v>4</v>
      </c>
      <c r="F131" s="115">
        <v>7</v>
      </c>
      <c r="G131" s="115">
        <v>22</v>
      </c>
      <c r="H131" s="115">
        <v>33</v>
      </c>
      <c r="I131" s="115">
        <v>0</v>
      </c>
      <c r="J131" s="115">
        <v>0</v>
      </c>
      <c r="K131" s="115">
        <v>9</v>
      </c>
      <c r="L131" s="115">
        <v>0</v>
      </c>
      <c r="M131" s="115">
        <v>3</v>
      </c>
      <c r="N131" s="173">
        <v>20</v>
      </c>
      <c r="O131" s="173">
        <v>79</v>
      </c>
      <c r="P131" s="173">
        <v>0</v>
      </c>
      <c r="Q131" s="173">
        <v>8</v>
      </c>
      <c r="R131" s="173">
        <v>239</v>
      </c>
      <c r="S131" s="173">
        <v>384</v>
      </c>
      <c r="T131" s="173">
        <v>16</v>
      </c>
      <c r="U131" s="173">
        <v>7</v>
      </c>
      <c r="V131" s="174">
        <v>94</v>
      </c>
      <c r="W131" s="115">
        <v>5</v>
      </c>
      <c r="X131" s="115">
        <v>979</v>
      </c>
    </row>
    <row r="132" spans="2:24" x14ac:dyDescent="0.3">
      <c r="B132" s="112"/>
      <c r="C132" s="168" t="s">
        <v>28</v>
      </c>
      <c r="D132" s="115">
        <v>13</v>
      </c>
      <c r="E132" s="115">
        <v>0</v>
      </c>
      <c r="F132" s="115">
        <v>0</v>
      </c>
      <c r="G132" s="115">
        <v>3</v>
      </c>
      <c r="H132" s="115">
        <v>5</v>
      </c>
      <c r="I132" s="115">
        <v>0</v>
      </c>
      <c r="J132" s="115">
        <v>0</v>
      </c>
      <c r="K132" s="115">
        <v>0</v>
      </c>
      <c r="L132" s="115">
        <v>0</v>
      </c>
      <c r="M132" s="115">
        <v>0</v>
      </c>
      <c r="N132" s="173">
        <v>0</v>
      </c>
      <c r="O132" s="173">
        <v>145</v>
      </c>
      <c r="P132" s="173">
        <v>11</v>
      </c>
      <c r="Q132" s="173">
        <v>0</v>
      </c>
      <c r="R132" s="173">
        <v>300</v>
      </c>
      <c r="S132" s="173">
        <v>153</v>
      </c>
      <c r="T132" s="173">
        <v>0</v>
      </c>
      <c r="U132" s="173">
        <v>0</v>
      </c>
      <c r="V132" s="173">
        <v>0</v>
      </c>
      <c r="W132" s="115">
        <v>0</v>
      </c>
      <c r="X132" s="115">
        <v>645</v>
      </c>
    </row>
    <row r="133" spans="2:24" x14ac:dyDescent="0.3">
      <c r="B133" s="112"/>
      <c r="C133" s="168" t="s">
        <v>29</v>
      </c>
      <c r="D133" s="115">
        <v>165</v>
      </c>
      <c r="E133" s="115">
        <v>0</v>
      </c>
      <c r="F133" s="115">
        <v>0</v>
      </c>
      <c r="G133" s="115">
        <v>40</v>
      </c>
      <c r="H133" s="115">
        <v>69</v>
      </c>
      <c r="I133" s="115">
        <v>0</v>
      </c>
      <c r="J133" s="115">
        <v>0</v>
      </c>
      <c r="K133" s="115">
        <v>15</v>
      </c>
      <c r="L133" s="115">
        <v>0</v>
      </c>
      <c r="M133" s="115">
        <v>0</v>
      </c>
      <c r="N133" s="173">
        <v>51</v>
      </c>
      <c r="O133" s="173">
        <v>865</v>
      </c>
      <c r="P133" s="173">
        <v>282</v>
      </c>
      <c r="Q133" s="173">
        <v>727</v>
      </c>
      <c r="R133" s="173">
        <v>0</v>
      </c>
      <c r="S133" s="173">
        <v>1353</v>
      </c>
      <c r="T133" s="173">
        <v>121</v>
      </c>
      <c r="U133" s="173">
        <v>0</v>
      </c>
      <c r="V133" s="173">
        <v>35</v>
      </c>
      <c r="W133" s="115">
        <v>8</v>
      </c>
      <c r="X133" s="115">
        <v>4321</v>
      </c>
    </row>
    <row r="134" spans="2:24" x14ac:dyDescent="0.3">
      <c r="B134" s="112"/>
      <c r="C134" s="168" t="s">
        <v>30</v>
      </c>
      <c r="D134" s="115">
        <v>68</v>
      </c>
      <c r="E134" s="115">
        <v>0</v>
      </c>
      <c r="F134" s="115">
        <v>3</v>
      </c>
      <c r="G134" s="115">
        <v>42</v>
      </c>
      <c r="H134" s="115">
        <v>3</v>
      </c>
      <c r="I134" s="115">
        <v>0</v>
      </c>
      <c r="J134" s="115">
        <v>0</v>
      </c>
      <c r="K134" s="115">
        <v>9</v>
      </c>
      <c r="L134" s="115">
        <v>3</v>
      </c>
      <c r="M134" s="115">
        <v>0</v>
      </c>
      <c r="N134" s="173">
        <v>16</v>
      </c>
      <c r="O134" s="173">
        <v>289</v>
      </c>
      <c r="P134" s="173">
        <v>363</v>
      </c>
      <c r="Q134" s="173">
        <v>342</v>
      </c>
      <c r="R134" s="173">
        <v>1207</v>
      </c>
      <c r="S134" s="173">
        <v>0</v>
      </c>
      <c r="T134" s="173">
        <v>3</v>
      </c>
      <c r="U134" s="173">
        <v>12</v>
      </c>
      <c r="V134" s="173">
        <v>12</v>
      </c>
      <c r="W134" s="115">
        <v>0</v>
      </c>
      <c r="X134" s="115">
        <v>2455</v>
      </c>
    </row>
    <row r="135" spans="2:24" x14ac:dyDescent="0.3">
      <c r="B135" s="112"/>
      <c r="C135" s="168" t="s">
        <v>31</v>
      </c>
      <c r="D135" s="115">
        <v>0</v>
      </c>
      <c r="E135" s="115">
        <v>0</v>
      </c>
      <c r="F135" s="115">
        <v>0</v>
      </c>
      <c r="G135" s="115">
        <v>0</v>
      </c>
      <c r="H135" s="115">
        <v>0</v>
      </c>
      <c r="I135" s="115">
        <v>0</v>
      </c>
      <c r="J135" s="115">
        <v>0</v>
      </c>
      <c r="K135" s="115">
        <v>20</v>
      </c>
      <c r="L135" s="115">
        <v>6</v>
      </c>
      <c r="M135" s="115">
        <v>0</v>
      </c>
      <c r="N135" s="173">
        <v>5</v>
      </c>
      <c r="O135" s="173">
        <v>0</v>
      </c>
      <c r="P135" s="173">
        <v>10</v>
      </c>
      <c r="Q135" s="173">
        <v>0</v>
      </c>
      <c r="R135" s="173">
        <v>26</v>
      </c>
      <c r="S135" s="173">
        <v>21</v>
      </c>
      <c r="T135" s="173">
        <v>0</v>
      </c>
      <c r="U135" s="173">
        <v>0</v>
      </c>
      <c r="V135" s="173">
        <v>0</v>
      </c>
      <c r="W135" s="115">
        <v>0</v>
      </c>
      <c r="X135" s="115">
        <v>99</v>
      </c>
    </row>
    <row r="136" spans="2:24" x14ac:dyDescent="0.3">
      <c r="B136" s="112"/>
      <c r="C136" s="168" t="s">
        <v>68</v>
      </c>
      <c r="D136" s="115">
        <v>0</v>
      </c>
      <c r="E136" s="115">
        <v>0</v>
      </c>
      <c r="F136" s="115">
        <v>0</v>
      </c>
      <c r="G136" s="115">
        <v>0</v>
      </c>
      <c r="H136" s="115">
        <v>0</v>
      </c>
      <c r="I136" s="115">
        <v>0</v>
      </c>
      <c r="J136" s="115">
        <v>0</v>
      </c>
      <c r="K136" s="115">
        <v>0</v>
      </c>
      <c r="L136" s="115">
        <v>0</v>
      </c>
      <c r="M136" s="115">
        <v>0</v>
      </c>
      <c r="N136" s="173">
        <v>0</v>
      </c>
      <c r="O136" s="173">
        <v>16</v>
      </c>
      <c r="P136" s="173">
        <v>3</v>
      </c>
      <c r="Q136" s="173">
        <v>0</v>
      </c>
      <c r="R136" s="173">
        <v>0</v>
      </c>
      <c r="S136" s="173">
        <v>0</v>
      </c>
      <c r="T136" s="173">
        <v>0</v>
      </c>
      <c r="U136" s="173">
        <v>0</v>
      </c>
      <c r="V136" s="173">
        <v>0</v>
      </c>
      <c r="W136" s="115">
        <v>0</v>
      </c>
      <c r="X136" s="115">
        <v>30</v>
      </c>
    </row>
    <row r="137" spans="2:24" x14ac:dyDescent="0.3">
      <c r="B137" s="112"/>
      <c r="C137" s="168" t="s">
        <v>56</v>
      </c>
      <c r="D137" s="115">
        <v>13</v>
      </c>
      <c r="E137" s="115">
        <v>0</v>
      </c>
      <c r="F137" s="115">
        <v>0</v>
      </c>
      <c r="G137" s="115">
        <v>3</v>
      </c>
      <c r="H137" s="115">
        <v>0</v>
      </c>
      <c r="I137" s="115">
        <v>0</v>
      </c>
      <c r="J137" s="115">
        <v>0</v>
      </c>
      <c r="K137" s="115">
        <v>0</v>
      </c>
      <c r="L137" s="115">
        <v>0</v>
      </c>
      <c r="M137" s="115">
        <v>0</v>
      </c>
      <c r="N137" s="173">
        <v>0</v>
      </c>
      <c r="O137" s="173">
        <v>8</v>
      </c>
      <c r="P137" s="174">
        <v>51</v>
      </c>
      <c r="Q137" s="173">
        <v>0</v>
      </c>
      <c r="R137" s="173">
        <v>25</v>
      </c>
      <c r="S137" s="173">
        <v>17</v>
      </c>
      <c r="T137" s="173">
        <v>0</v>
      </c>
      <c r="U137" s="173">
        <v>0</v>
      </c>
      <c r="V137" s="173">
        <v>0</v>
      </c>
      <c r="W137" s="115">
        <v>0</v>
      </c>
      <c r="X137" s="115">
        <v>129</v>
      </c>
    </row>
    <row r="138" spans="2:24" x14ac:dyDescent="0.3">
      <c r="B138" s="112"/>
      <c r="C138" s="164" t="s">
        <v>36</v>
      </c>
      <c r="D138" s="115">
        <v>0</v>
      </c>
      <c r="E138" s="115">
        <v>0</v>
      </c>
      <c r="F138" s="115">
        <v>0</v>
      </c>
      <c r="G138" s="115">
        <v>0</v>
      </c>
      <c r="H138" s="115">
        <v>0</v>
      </c>
      <c r="I138" s="115">
        <v>0</v>
      </c>
      <c r="J138" s="115">
        <v>0</v>
      </c>
      <c r="K138" s="115">
        <v>0</v>
      </c>
      <c r="L138" s="115">
        <v>0</v>
      </c>
      <c r="M138" s="115">
        <v>0</v>
      </c>
      <c r="N138" s="115">
        <v>0</v>
      </c>
      <c r="O138" s="115">
        <v>0</v>
      </c>
      <c r="P138" s="115">
        <v>3</v>
      </c>
      <c r="Q138" s="115">
        <v>9</v>
      </c>
      <c r="R138" s="115">
        <v>9</v>
      </c>
      <c r="S138" s="115">
        <v>0</v>
      </c>
      <c r="T138" s="115">
        <v>0</v>
      </c>
      <c r="U138" s="115">
        <v>0</v>
      </c>
      <c r="V138" s="115">
        <v>0</v>
      </c>
      <c r="W138" s="115">
        <v>0</v>
      </c>
      <c r="X138" s="115">
        <v>35</v>
      </c>
    </row>
    <row r="139" spans="2:24" x14ac:dyDescent="0.3">
      <c r="B139" s="112"/>
      <c r="C139" s="114" t="s">
        <v>17</v>
      </c>
      <c r="D139" s="115">
        <v>424</v>
      </c>
      <c r="E139" s="115">
        <v>124</v>
      </c>
      <c r="F139" s="115">
        <v>38</v>
      </c>
      <c r="G139" s="115">
        <v>228</v>
      </c>
      <c r="H139" s="115">
        <v>190</v>
      </c>
      <c r="I139" s="115">
        <v>16</v>
      </c>
      <c r="J139" s="115">
        <v>11</v>
      </c>
      <c r="K139" s="115">
        <v>92</v>
      </c>
      <c r="L139" s="115">
        <v>13</v>
      </c>
      <c r="M139" s="115">
        <v>22</v>
      </c>
      <c r="N139" s="115">
        <v>181</v>
      </c>
      <c r="O139" s="115">
        <v>1649</v>
      </c>
      <c r="P139" s="115">
        <v>909</v>
      </c>
      <c r="Q139" s="115">
        <v>1299</v>
      </c>
      <c r="R139" s="115">
        <v>2775</v>
      </c>
      <c r="S139" s="115">
        <v>2196</v>
      </c>
      <c r="T139" s="115">
        <v>228</v>
      </c>
      <c r="U139" s="115">
        <v>78</v>
      </c>
      <c r="V139" s="115">
        <v>170</v>
      </c>
      <c r="W139" s="115">
        <v>19</v>
      </c>
      <c r="X139" s="115">
        <v>11904</v>
      </c>
    </row>
    <row r="141" spans="2:24" x14ac:dyDescent="0.3">
      <c r="C141" t="s">
        <v>167</v>
      </c>
      <c r="D141" s="98">
        <f>SUM(E120:I124)</f>
        <v>201</v>
      </c>
    </row>
    <row r="142" spans="2:24" x14ac:dyDescent="0.3">
      <c r="C142" t="s">
        <v>168</v>
      </c>
      <c r="D142" s="98">
        <f>SUM(J125:M128)</f>
        <v>34</v>
      </c>
    </row>
    <row r="143" spans="2:24" x14ac:dyDescent="0.3">
      <c r="C143" t="s">
        <v>169</v>
      </c>
      <c r="D143" s="98">
        <f>SUM(N129:V137)-P137-V131</f>
        <v>8286</v>
      </c>
    </row>
    <row r="144" spans="2:24" x14ac:dyDescent="0.3">
      <c r="C144" s="116" t="s">
        <v>165</v>
      </c>
      <c r="D144" s="98">
        <f>SUM(D119:V137)-P137-V131</f>
        <v>9878</v>
      </c>
    </row>
    <row r="145" spans="3:4" x14ac:dyDescent="0.3">
      <c r="C145" s="116" t="s">
        <v>166</v>
      </c>
      <c r="D145" s="98">
        <f>SUM(D119:W138)-P137-V131</f>
        <v>9915</v>
      </c>
    </row>
  </sheetData>
  <mergeCells count="60">
    <mergeCell ref="P101:P102"/>
    <mergeCell ref="Q101:Q102"/>
    <mergeCell ref="O99:O100"/>
    <mergeCell ref="K101:K102"/>
    <mergeCell ref="L101:L102"/>
    <mergeCell ref="M101:M102"/>
    <mergeCell ref="N101:N102"/>
    <mergeCell ref="O101:O102"/>
    <mergeCell ref="H101:H102"/>
    <mergeCell ref="B103:B107"/>
    <mergeCell ref="K99:L100"/>
    <mergeCell ref="M99:M100"/>
    <mergeCell ref="N99:N100"/>
    <mergeCell ref="K103:K107"/>
    <mergeCell ref="B101:B102"/>
    <mergeCell ref="C101:C102"/>
    <mergeCell ref="D101:D102"/>
    <mergeCell ref="E101:E102"/>
    <mergeCell ref="F101:F102"/>
    <mergeCell ref="G101:G102"/>
    <mergeCell ref="B99:C100"/>
    <mergeCell ref="D99:D100"/>
    <mergeCell ref="E99:E100"/>
    <mergeCell ref="F99:F100"/>
    <mergeCell ref="N86:N87"/>
    <mergeCell ref="O86:O87"/>
    <mergeCell ref="P86:P87"/>
    <mergeCell ref="Q86:Q87"/>
    <mergeCell ref="K88:K89"/>
    <mergeCell ref="N88:N89"/>
    <mergeCell ref="O88:O89"/>
    <mergeCell ref="P88:P89"/>
    <mergeCell ref="G99:G100"/>
    <mergeCell ref="B90:B94"/>
    <mergeCell ref="Q88:Q89"/>
    <mergeCell ref="K90:K94"/>
    <mergeCell ref="B88:B89"/>
    <mergeCell ref="C88:C89"/>
    <mergeCell ref="H99:H100"/>
    <mergeCell ref="D88:D89"/>
    <mergeCell ref="E88:E89"/>
    <mergeCell ref="F88:F89"/>
    <mergeCell ref="G88:G89"/>
    <mergeCell ref="H88:H89"/>
    <mergeCell ref="P99:P100"/>
    <mergeCell ref="Q99:Q100"/>
    <mergeCell ref="L88:L89"/>
    <mergeCell ref="M88:M89"/>
    <mergeCell ref="H86:H87"/>
    <mergeCell ref="M86:M87"/>
    <mergeCell ref="C3:D3"/>
    <mergeCell ref="I35:I37"/>
    <mergeCell ref="B49:B57"/>
    <mergeCell ref="B58:B61"/>
    <mergeCell ref="K86:L87"/>
    <mergeCell ref="B86:C87"/>
    <mergeCell ref="D86:D87"/>
    <mergeCell ref="E86:E87"/>
    <mergeCell ref="F86:F87"/>
    <mergeCell ref="G86:G87"/>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X145"/>
  <sheetViews>
    <sheetView topLeftCell="A29" zoomScale="77" zoomScaleNormal="77" workbookViewId="0">
      <selection activeCell="A57" sqref="A57"/>
    </sheetView>
  </sheetViews>
  <sheetFormatPr defaultRowHeight="14.4" x14ac:dyDescent="0.3"/>
  <cols>
    <col min="1" max="1" width="37.5546875" customWidth="1"/>
    <col min="2" max="2" width="15.88671875" customWidth="1"/>
    <col min="3" max="3" width="43.5546875" customWidth="1"/>
    <col min="4" max="4" width="20.109375" customWidth="1"/>
    <col min="5" max="10" width="16.88671875" customWidth="1"/>
    <col min="11" max="11" width="32.5546875" customWidth="1"/>
    <col min="12" max="12" width="36.44140625" customWidth="1"/>
    <col min="13" max="13" width="12.88671875" customWidth="1"/>
    <col min="14" max="14" width="26.44140625" customWidth="1"/>
  </cols>
  <sheetData>
    <row r="1" spans="1:16" x14ac:dyDescent="0.3">
      <c r="A1" s="9" t="s">
        <v>48</v>
      </c>
      <c r="B1" s="10"/>
      <c r="C1" s="10"/>
      <c r="D1" s="10"/>
      <c r="E1" s="10"/>
      <c r="F1" s="10"/>
      <c r="G1" s="10"/>
      <c r="H1" s="10"/>
      <c r="I1" s="10"/>
      <c r="J1" s="10"/>
      <c r="K1" s="10"/>
      <c r="L1" s="10"/>
      <c r="M1" s="10"/>
      <c r="N1" s="10"/>
      <c r="O1" s="10"/>
      <c r="P1" s="10"/>
    </row>
    <row r="2" spans="1:16" x14ac:dyDescent="0.3">
      <c r="E2" s="12"/>
      <c r="F2" s="3"/>
      <c r="G2" s="3"/>
    </row>
    <row r="3" spans="1:16" ht="86.4" x14ac:dyDescent="0.3">
      <c r="A3" s="158" t="s">
        <v>50</v>
      </c>
      <c r="B3" s="157" t="s">
        <v>152</v>
      </c>
      <c r="C3" s="229" t="s">
        <v>4</v>
      </c>
      <c r="D3" s="230"/>
      <c r="E3" s="153" t="s">
        <v>131</v>
      </c>
      <c r="F3" s="154" t="s">
        <v>102</v>
      </c>
      <c r="G3" s="155" t="s">
        <v>132</v>
      </c>
      <c r="H3" s="153" t="s">
        <v>133</v>
      </c>
      <c r="I3" s="154" t="s">
        <v>134</v>
      </c>
      <c r="J3" s="154" t="s">
        <v>103</v>
      </c>
      <c r="K3" s="155" t="s">
        <v>135</v>
      </c>
      <c r="L3" s="156" t="s">
        <v>5</v>
      </c>
      <c r="M3" s="156" t="s">
        <v>136</v>
      </c>
      <c r="N3" s="156" t="s">
        <v>6</v>
      </c>
    </row>
    <row r="4" spans="1:16" x14ac:dyDescent="0.3">
      <c r="A4" s="6" t="s">
        <v>12</v>
      </c>
      <c r="B4" s="160">
        <v>7112</v>
      </c>
      <c r="C4" s="6" t="s">
        <v>26</v>
      </c>
      <c r="D4" s="14">
        <v>5352</v>
      </c>
      <c r="H4" s="6"/>
      <c r="J4" s="6"/>
      <c r="K4" s="6"/>
      <c r="L4" s="15">
        <v>0.81599363437437833</v>
      </c>
      <c r="M4" s="6">
        <f>D4+G4+K4</f>
        <v>5352</v>
      </c>
      <c r="N4" s="15">
        <f>MIN(M4/B4,100%)</f>
        <v>0.75253093363329582</v>
      </c>
    </row>
    <row r="5" spans="1:16" x14ac:dyDescent="0.3">
      <c r="A5" s="6" t="s">
        <v>11</v>
      </c>
      <c r="B5" s="160">
        <v>68947</v>
      </c>
      <c r="C5" s="6" t="s">
        <v>27</v>
      </c>
      <c r="D5" s="14">
        <v>23978</v>
      </c>
      <c r="E5" s="14">
        <v>9473</v>
      </c>
      <c r="F5" s="43">
        <f>E51</f>
        <v>-173</v>
      </c>
      <c r="G5" s="32">
        <f>E5+F5</f>
        <v>9300</v>
      </c>
      <c r="H5" s="14">
        <v>31984</v>
      </c>
      <c r="I5" s="14">
        <v>2253</v>
      </c>
      <c r="J5" s="42">
        <f>-D94</f>
        <v>-6568</v>
      </c>
      <c r="K5" s="117">
        <f>H5+I5+J5</f>
        <v>27669</v>
      </c>
      <c r="L5" s="15">
        <v>0.26303435669477793</v>
      </c>
      <c r="M5" s="32">
        <f>D5+G5+K5</f>
        <v>60947</v>
      </c>
      <c r="N5" s="15">
        <f t="shared" ref="N5:N19" si="0">MIN(M5/B5,100%)</f>
        <v>0.88396884563505296</v>
      </c>
    </row>
    <row r="6" spans="1:16" x14ac:dyDescent="0.3">
      <c r="A6" s="6" t="s">
        <v>39</v>
      </c>
      <c r="B6" s="160">
        <v>16</v>
      </c>
      <c r="C6" s="6" t="s">
        <v>43</v>
      </c>
      <c r="D6" s="161">
        <f>18+0</f>
        <v>18</v>
      </c>
      <c r="H6" s="6"/>
      <c r="J6" s="6"/>
      <c r="K6" s="6"/>
      <c r="L6" s="15">
        <v>0.69230769230769229</v>
      </c>
      <c r="M6" s="6">
        <f t="shared" ref="M6:M18" si="1">D6+G6+K6</f>
        <v>18</v>
      </c>
      <c r="N6" s="15">
        <f t="shared" si="0"/>
        <v>1</v>
      </c>
    </row>
    <row r="7" spans="1:16" x14ac:dyDescent="0.3">
      <c r="A7" s="6" t="s">
        <v>13</v>
      </c>
      <c r="B7" s="160">
        <v>684</v>
      </c>
      <c r="C7" s="6" t="s">
        <v>23</v>
      </c>
      <c r="D7" s="14">
        <v>415</v>
      </c>
      <c r="H7" s="6"/>
      <c r="J7" s="6"/>
      <c r="K7" s="6"/>
      <c r="L7" s="15">
        <v>0.47341772151898737</v>
      </c>
      <c r="M7" s="6">
        <f t="shared" si="1"/>
        <v>415</v>
      </c>
      <c r="N7" s="15">
        <f t="shared" si="0"/>
        <v>0.60672514619883045</v>
      </c>
    </row>
    <row r="8" spans="1:16" x14ac:dyDescent="0.3">
      <c r="A8" s="6" t="s">
        <v>19</v>
      </c>
      <c r="B8" s="160">
        <v>30</v>
      </c>
      <c r="C8" s="6" t="s">
        <v>40</v>
      </c>
      <c r="D8" s="14">
        <f>3+5</f>
        <v>8</v>
      </c>
      <c r="H8" s="6"/>
      <c r="J8" s="6"/>
      <c r="K8" s="6"/>
      <c r="L8" s="15">
        <v>0.84848484848484851</v>
      </c>
      <c r="M8" s="6">
        <f t="shared" si="1"/>
        <v>8</v>
      </c>
      <c r="N8" s="15">
        <f t="shared" si="0"/>
        <v>0.26666666666666666</v>
      </c>
    </row>
    <row r="9" spans="1:16" x14ac:dyDescent="0.3">
      <c r="A9" s="6" t="s">
        <v>14</v>
      </c>
      <c r="B9" s="160">
        <v>617</v>
      </c>
      <c r="C9" s="6" t="s">
        <v>24</v>
      </c>
      <c r="D9" s="14">
        <v>247</v>
      </c>
      <c r="H9" s="6"/>
      <c r="J9" s="6"/>
      <c r="K9" s="6"/>
      <c r="L9" s="15">
        <v>0.43209876543209874</v>
      </c>
      <c r="M9" s="6">
        <f t="shared" si="1"/>
        <v>247</v>
      </c>
      <c r="N9" s="15">
        <f t="shared" si="0"/>
        <v>0.40032414910858993</v>
      </c>
    </row>
    <row r="10" spans="1:16" x14ac:dyDescent="0.3">
      <c r="A10" s="6" t="s">
        <v>10</v>
      </c>
      <c r="B10" s="160">
        <v>878</v>
      </c>
      <c r="C10" s="6" t="s">
        <v>28</v>
      </c>
      <c r="D10" s="14">
        <v>642</v>
      </c>
      <c r="H10" s="6"/>
      <c r="J10" s="6"/>
      <c r="K10" s="6"/>
      <c r="L10" s="15">
        <v>0.90641247833622185</v>
      </c>
      <c r="M10" s="6">
        <f t="shared" si="1"/>
        <v>642</v>
      </c>
      <c r="N10" s="15">
        <f t="shared" si="0"/>
        <v>0.7312072892938497</v>
      </c>
    </row>
    <row r="11" spans="1:16" x14ac:dyDescent="0.3">
      <c r="A11" s="6" t="s">
        <v>15</v>
      </c>
      <c r="B11" s="160">
        <v>20</v>
      </c>
      <c r="C11" s="6" t="s">
        <v>42</v>
      </c>
      <c r="D11" s="14">
        <f>0+10</f>
        <v>10</v>
      </c>
      <c r="H11" s="6"/>
      <c r="J11" s="6"/>
      <c r="K11" s="6"/>
      <c r="L11" s="15">
        <v>0.4</v>
      </c>
      <c r="M11" s="6">
        <f t="shared" si="1"/>
        <v>10</v>
      </c>
      <c r="N11" s="15">
        <f t="shared" si="0"/>
        <v>0.5</v>
      </c>
    </row>
    <row r="12" spans="1:16" x14ac:dyDescent="0.3">
      <c r="A12" s="6" t="s">
        <v>37</v>
      </c>
      <c r="B12" s="160">
        <v>29984</v>
      </c>
      <c r="C12" s="6" t="s">
        <v>22</v>
      </c>
      <c r="D12" s="14">
        <v>11371</v>
      </c>
      <c r="H12" s="6"/>
      <c r="J12" s="6"/>
      <c r="K12" s="6"/>
      <c r="L12" s="15">
        <v>0.33504017318179924</v>
      </c>
      <c r="M12" s="6">
        <f t="shared" si="1"/>
        <v>11371</v>
      </c>
      <c r="N12" s="15">
        <f t="shared" si="0"/>
        <v>0.37923559231590181</v>
      </c>
    </row>
    <row r="13" spans="1:16" x14ac:dyDescent="0.3">
      <c r="A13" s="6" t="s">
        <v>8</v>
      </c>
      <c r="B13" s="160">
        <v>28107</v>
      </c>
      <c r="C13" s="6" t="s">
        <v>29</v>
      </c>
      <c r="D13" s="14">
        <v>23932</v>
      </c>
      <c r="H13" s="6"/>
      <c r="J13" s="6"/>
      <c r="K13" s="6"/>
      <c r="L13" s="15">
        <v>0.91942257217847767</v>
      </c>
      <c r="M13" s="6">
        <f t="shared" si="1"/>
        <v>23932</v>
      </c>
      <c r="N13" s="15">
        <f t="shared" si="0"/>
        <v>0.85146049026932791</v>
      </c>
    </row>
    <row r="14" spans="1:16" x14ac:dyDescent="0.3">
      <c r="A14" s="6" t="s">
        <v>38</v>
      </c>
      <c r="B14" s="160">
        <v>2863</v>
      </c>
      <c r="C14" s="6" t="s">
        <v>18</v>
      </c>
      <c r="D14" s="14">
        <v>1451</v>
      </c>
      <c r="H14" s="6"/>
      <c r="J14" s="6"/>
      <c r="K14" s="6"/>
      <c r="L14" s="15">
        <v>0.6517379679144385</v>
      </c>
      <c r="M14" s="6">
        <f t="shared" si="1"/>
        <v>1451</v>
      </c>
      <c r="N14" s="15">
        <f t="shared" si="0"/>
        <v>0.50681103737338451</v>
      </c>
    </row>
    <row r="15" spans="1:16" x14ac:dyDescent="0.3">
      <c r="A15" s="6" t="s">
        <v>57</v>
      </c>
      <c r="B15" s="160">
        <v>9761</v>
      </c>
      <c r="C15" s="6" t="s">
        <v>36</v>
      </c>
      <c r="D15" s="54">
        <v>5086</v>
      </c>
      <c r="H15" s="6"/>
      <c r="J15" s="6"/>
      <c r="K15" s="6"/>
      <c r="L15" s="15">
        <v>0.42556616936782227</v>
      </c>
      <c r="M15" s="6">
        <f t="shared" si="1"/>
        <v>5086</v>
      </c>
      <c r="N15" s="15">
        <f t="shared" si="0"/>
        <v>0.52105317078168223</v>
      </c>
    </row>
    <row r="16" spans="1:16" x14ac:dyDescent="0.3">
      <c r="A16" s="6" t="s">
        <v>7</v>
      </c>
      <c r="B16" s="160">
        <v>12260</v>
      </c>
      <c r="C16" s="6" t="s">
        <v>30</v>
      </c>
      <c r="D16" s="14">
        <v>10592</v>
      </c>
      <c r="H16" s="6"/>
      <c r="J16" s="6"/>
      <c r="K16" s="6"/>
      <c r="L16" s="15">
        <v>0.93339488261672376</v>
      </c>
      <c r="M16" s="6">
        <f t="shared" si="1"/>
        <v>10592</v>
      </c>
      <c r="N16" s="15">
        <f t="shared" si="0"/>
        <v>0.86394779771615005</v>
      </c>
    </row>
    <row r="17" spans="1:16" x14ac:dyDescent="0.3">
      <c r="A17" s="6" t="s">
        <v>9</v>
      </c>
      <c r="B17" s="160">
        <v>206</v>
      </c>
      <c r="C17" s="6" t="s">
        <v>31</v>
      </c>
      <c r="D17" s="14">
        <v>140</v>
      </c>
      <c r="H17" s="6"/>
      <c r="J17" s="6"/>
      <c r="K17" s="6"/>
      <c r="L17" s="15">
        <v>0.91379310344827591</v>
      </c>
      <c r="M17" s="6">
        <f t="shared" si="1"/>
        <v>140</v>
      </c>
      <c r="N17" s="15">
        <f t="shared" si="0"/>
        <v>0.67961165048543692</v>
      </c>
    </row>
    <row r="18" spans="1:16" x14ac:dyDescent="0.3">
      <c r="A18" s="6" t="s">
        <v>16</v>
      </c>
      <c r="B18" s="160">
        <v>2975</v>
      </c>
      <c r="C18" s="6" t="s">
        <v>21</v>
      </c>
      <c r="D18" s="14">
        <v>1610</v>
      </c>
      <c r="H18" s="6"/>
      <c r="J18" s="6"/>
      <c r="K18" s="6"/>
      <c r="L18" s="15">
        <v>0.29918864097363085</v>
      </c>
      <c r="M18" s="6">
        <f t="shared" si="1"/>
        <v>1610</v>
      </c>
      <c r="N18" s="15">
        <f t="shared" si="0"/>
        <v>0.54117647058823526</v>
      </c>
    </row>
    <row r="19" spans="1:16" x14ac:dyDescent="0.3">
      <c r="A19" s="17" t="s">
        <v>115</v>
      </c>
      <c r="B19" s="18">
        <f>SUM(B4:B18)</f>
        <v>164460</v>
      </c>
      <c r="C19" s="18"/>
      <c r="D19" s="17"/>
      <c r="H19" s="17"/>
      <c r="J19" s="17"/>
      <c r="K19" s="17"/>
      <c r="L19" s="19"/>
      <c r="M19" s="18">
        <f>SUM(M4:M18)</f>
        <v>121821</v>
      </c>
      <c r="N19" s="15">
        <f t="shared" si="0"/>
        <v>0.74073330901130974</v>
      </c>
    </row>
    <row r="20" spans="1:16" x14ac:dyDescent="0.3">
      <c r="A20" s="6" t="s">
        <v>114</v>
      </c>
      <c r="B20" s="160">
        <v>0</v>
      </c>
      <c r="C20" s="18"/>
      <c r="D20" s="17"/>
      <c r="H20" s="17"/>
      <c r="J20" s="17"/>
      <c r="K20" s="17"/>
      <c r="L20" s="19"/>
      <c r="M20" s="18"/>
      <c r="N20" s="19"/>
    </row>
    <row r="21" spans="1:16" x14ac:dyDescent="0.3">
      <c r="A21" s="6" t="s">
        <v>110</v>
      </c>
      <c r="B21" s="160">
        <v>24</v>
      </c>
      <c r="C21" s="18"/>
      <c r="D21" s="17"/>
      <c r="H21" s="17"/>
      <c r="J21" s="17"/>
      <c r="K21" s="17"/>
      <c r="L21" s="19"/>
      <c r="M21" s="18"/>
      <c r="N21" s="19"/>
    </row>
    <row r="22" spans="1:16" x14ac:dyDescent="0.3">
      <c r="A22" s="6" t="s">
        <v>111</v>
      </c>
      <c r="B22" s="160">
        <v>0</v>
      </c>
      <c r="C22" s="18"/>
      <c r="D22" s="17"/>
      <c r="H22" s="17"/>
      <c r="J22" s="17"/>
      <c r="K22" s="17"/>
      <c r="L22" s="19"/>
      <c r="M22" s="18"/>
      <c r="N22" s="19"/>
    </row>
    <row r="23" spans="1:16" x14ac:dyDescent="0.3">
      <c r="A23" s="6" t="s">
        <v>112</v>
      </c>
      <c r="B23" s="160">
        <v>3</v>
      </c>
      <c r="C23" s="18"/>
      <c r="D23" s="17"/>
      <c r="E23" s="17"/>
      <c r="G23" s="17"/>
      <c r="H23" s="17"/>
      <c r="I23" s="19"/>
      <c r="J23" s="18"/>
      <c r="K23" s="19"/>
      <c r="M23" s="7"/>
      <c r="N23" s="8"/>
    </row>
    <row r="24" spans="1:16" x14ac:dyDescent="0.3">
      <c r="A24" s="38" t="s">
        <v>113</v>
      </c>
      <c r="B24" s="160">
        <v>18</v>
      </c>
      <c r="C24" s="18"/>
      <c r="D24" s="17"/>
      <c r="E24" s="17"/>
      <c r="G24" s="17"/>
      <c r="H24" s="17"/>
      <c r="I24" s="19"/>
      <c r="J24" s="18"/>
      <c r="K24" s="19"/>
      <c r="M24" s="7"/>
      <c r="N24" s="8"/>
    </row>
    <row r="25" spans="1:16" x14ac:dyDescent="0.3">
      <c r="A25" s="17" t="s">
        <v>17</v>
      </c>
      <c r="B25" s="18">
        <f>SUM(B19:B24)</f>
        <v>164505</v>
      </c>
      <c r="C25" s="18"/>
      <c r="D25" s="17"/>
      <c r="E25" s="17"/>
      <c r="G25" s="17"/>
      <c r="H25" s="17"/>
      <c r="I25" s="19"/>
      <c r="J25" s="18"/>
      <c r="K25" s="19"/>
      <c r="M25" s="7"/>
      <c r="N25" s="8"/>
    </row>
    <row r="26" spans="1:16" x14ac:dyDescent="0.3">
      <c r="A26" s="17"/>
      <c r="B26" s="18"/>
      <c r="C26" s="18"/>
      <c r="D26" s="17"/>
      <c r="E26" s="17"/>
      <c r="G26" s="17"/>
      <c r="H26" s="17"/>
      <c r="I26" s="19"/>
      <c r="J26" s="18"/>
      <c r="K26" s="19"/>
      <c r="M26" s="7"/>
      <c r="N26" s="8"/>
    </row>
    <row r="27" spans="1:16" x14ac:dyDescent="0.3">
      <c r="A27" s="17"/>
      <c r="B27" s="13" t="s">
        <v>164</v>
      </c>
      <c r="C27" s="18"/>
      <c r="D27" s="17"/>
      <c r="E27" s="17"/>
      <c r="F27" s="17"/>
      <c r="G27" s="17"/>
      <c r="H27" s="19"/>
      <c r="I27" s="18"/>
      <c r="J27" s="19"/>
      <c r="K27" s="6"/>
      <c r="N27" s="7"/>
      <c r="O27" s="8"/>
    </row>
    <row r="28" spans="1:16" x14ac:dyDescent="0.3">
      <c r="A28" s="17"/>
      <c r="B28" s="13" t="s">
        <v>65</v>
      </c>
      <c r="C28" s="18"/>
      <c r="D28" s="17"/>
      <c r="E28" s="17"/>
      <c r="F28" s="17"/>
      <c r="G28" s="17"/>
      <c r="H28" s="19"/>
      <c r="I28" s="18"/>
      <c r="J28" s="19"/>
      <c r="K28" s="6"/>
      <c r="N28" s="7"/>
      <c r="O28" s="8"/>
    </row>
    <row r="29" spans="1:16" x14ac:dyDescent="0.3">
      <c r="A29" s="17"/>
      <c r="B29" s="13" t="s">
        <v>72</v>
      </c>
      <c r="C29" s="18"/>
      <c r="D29" s="17"/>
      <c r="E29" s="17"/>
      <c r="F29" s="17"/>
      <c r="G29" s="17"/>
      <c r="H29" s="19"/>
      <c r="I29" s="18"/>
      <c r="J29" s="19"/>
      <c r="K29" s="6"/>
    </row>
    <row r="30" spans="1:16" x14ac:dyDescent="0.3">
      <c r="A30" s="17"/>
      <c r="B30" s="13"/>
      <c r="C30" s="18"/>
      <c r="D30" s="17"/>
      <c r="E30" s="17"/>
      <c r="F30" s="17"/>
      <c r="G30" s="17"/>
      <c r="H30" s="19"/>
      <c r="I30" s="18"/>
      <c r="J30" s="19"/>
      <c r="K30" s="6"/>
    </row>
    <row r="32" spans="1:16" x14ac:dyDescent="0.3">
      <c r="A32" s="9" t="s">
        <v>49</v>
      </c>
      <c r="B32" s="10"/>
      <c r="C32" s="10"/>
      <c r="D32" s="10"/>
      <c r="E32" s="10"/>
      <c r="F32" s="10"/>
      <c r="G32" s="10"/>
      <c r="H32" s="10"/>
      <c r="I32" s="10"/>
      <c r="J32" s="10"/>
      <c r="K32" s="10"/>
      <c r="L32" s="10"/>
      <c r="M32" s="10"/>
      <c r="N32" s="10"/>
      <c r="O32" s="10"/>
      <c r="P32" s="10"/>
    </row>
    <row r="34" spans="1:16" ht="28.2" x14ac:dyDescent="0.3">
      <c r="B34" s="30" t="s">
        <v>50</v>
      </c>
      <c r="C34" s="30" t="s">
        <v>51</v>
      </c>
      <c r="D34" s="31" t="s">
        <v>61</v>
      </c>
      <c r="E34" s="30" t="s">
        <v>52</v>
      </c>
      <c r="F34" s="30" t="s">
        <v>53</v>
      </c>
      <c r="G34" s="30" t="s">
        <v>54</v>
      </c>
      <c r="H34" s="30" t="s">
        <v>55</v>
      </c>
      <c r="P34" t="s">
        <v>89</v>
      </c>
    </row>
    <row r="35" spans="1:16" ht="14.4" customHeight="1" x14ac:dyDescent="0.3">
      <c r="A35" s="6"/>
      <c r="B35" s="6" t="s">
        <v>19</v>
      </c>
      <c r="C35" s="42" t="s">
        <v>40</v>
      </c>
      <c r="D35" s="43">
        <f>E35</f>
        <v>8</v>
      </c>
      <c r="E35" s="43">
        <f t="shared" ref="E35:E48" si="2">VLOOKUP(B35,$A$4:$D$18,4,0)</f>
        <v>8</v>
      </c>
      <c r="F35" s="6"/>
      <c r="G35" s="6"/>
      <c r="H35" s="32"/>
      <c r="I35" s="228" t="s">
        <v>158</v>
      </c>
    </row>
    <row r="36" spans="1:16" x14ac:dyDescent="0.3">
      <c r="A36" s="6"/>
      <c r="B36" s="6" t="s">
        <v>39</v>
      </c>
      <c r="C36" s="42" t="s">
        <v>43</v>
      </c>
      <c r="D36" s="43">
        <f>E36</f>
        <v>18</v>
      </c>
      <c r="E36" s="43">
        <f t="shared" si="2"/>
        <v>18</v>
      </c>
      <c r="F36" s="6"/>
      <c r="G36" s="6"/>
      <c r="H36" s="32"/>
      <c r="I36" s="228"/>
    </row>
    <row r="37" spans="1:16" x14ac:dyDescent="0.3">
      <c r="A37" s="6"/>
      <c r="B37" s="6" t="s">
        <v>15</v>
      </c>
      <c r="C37" s="42" t="s">
        <v>42</v>
      </c>
      <c r="D37" s="43">
        <f>E37</f>
        <v>10</v>
      </c>
      <c r="E37" s="43">
        <f t="shared" si="2"/>
        <v>10</v>
      </c>
      <c r="F37" s="6"/>
      <c r="G37" s="6"/>
      <c r="H37" s="32"/>
      <c r="I37" s="228"/>
    </row>
    <row r="38" spans="1:16" x14ac:dyDescent="0.3">
      <c r="A38" s="6"/>
      <c r="B38" s="6" t="s">
        <v>12</v>
      </c>
      <c r="C38" s="6" t="s">
        <v>26</v>
      </c>
      <c r="D38" s="14">
        <v>27494</v>
      </c>
      <c r="E38" s="32">
        <f t="shared" si="2"/>
        <v>5352</v>
      </c>
      <c r="F38" s="14">
        <v>12030</v>
      </c>
      <c r="G38" s="14">
        <v>9741</v>
      </c>
      <c r="H38" s="32">
        <f>D38-SUM(E38:G38)</f>
        <v>371</v>
      </c>
    </row>
    <row r="39" spans="1:16" x14ac:dyDescent="0.3">
      <c r="A39" s="6"/>
      <c r="B39" s="6" t="s">
        <v>57</v>
      </c>
      <c r="C39" s="6" t="s">
        <v>36</v>
      </c>
      <c r="D39" s="14">
        <v>11105</v>
      </c>
      <c r="E39" s="32">
        <f t="shared" si="2"/>
        <v>5086</v>
      </c>
      <c r="F39" s="14">
        <v>5510</v>
      </c>
      <c r="G39" s="14">
        <v>6</v>
      </c>
      <c r="H39" s="32">
        <f t="shared" ref="H39:H66" si="3">D39-SUM(E39:G39)</f>
        <v>503</v>
      </c>
    </row>
    <row r="40" spans="1:16" x14ac:dyDescent="0.3">
      <c r="A40" s="6"/>
      <c r="B40" s="6" t="s">
        <v>13</v>
      </c>
      <c r="C40" s="6" t="s">
        <v>23</v>
      </c>
      <c r="D40" s="14">
        <v>1263</v>
      </c>
      <c r="E40" s="32">
        <f t="shared" si="2"/>
        <v>415</v>
      </c>
      <c r="F40" s="14">
        <v>489</v>
      </c>
      <c r="G40" s="14">
        <v>80</v>
      </c>
      <c r="H40" s="32">
        <f t="shared" si="3"/>
        <v>279</v>
      </c>
    </row>
    <row r="41" spans="1:16" x14ac:dyDescent="0.3">
      <c r="A41" s="6"/>
      <c r="B41" s="6" t="s">
        <v>14</v>
      </c>
      <c r="C41" s="6" t="s">
        <v>24</v>
      </c>
      <c r="D41" s="14">
        <v>571</v>
      </c>
      <c r="E41" s="32">
        <f t="shared" si="2"/>
        <v>247</v>
      </c>
      <c r="F41" s="14">
        <v>283</v>
      </c>
      <c r="G41" s="14">
        <v>17</v>
      </c>
      <c r="H41" s="32">
        <f t="shared" si="3"/>
        <v>24</v>
      </c>
    </row>
    <row r="42" spans="1:16" x14ac:dyDescent="0.3">
      <c r="A42" s="6"/>
      <c r="B42" s="6" t="s">
        <v>10</v>
      </c>
      <c r="C42" s="6" t="s">
        <v>28</v>
      </c>
      <c r="D42" s="14">
        <v>6225</v>
      </c>
      <c r="E42" s="32">
        <f t="shared" si="2"/>
        <v>642</v>
      </c>
      <c r="F42" s="14">
        <v>2225</v>
      </c>
      <c r="G42" s="14">
        <v>2910</v>
      </c>
      <c r="H42" s="32">
        <f t="shared" si="3"/>
        <v>448</v>
      </c>
    </row>
    <row r="43" spans="1:16" x14ac:dyDescent="0.3">
      <c r="A43" s="6"/>
      <c r="B43" s="6" t="s">
        <v>37</v>
      </c>
      <c r="C43" s="6" t="s">
        <v>22</v>
      </c>
      <c r="D43" s="14">
        <v>22668</v>
      </c>
      <c r="E43" s="32">
        <f t="shared" si="2"/>
        <v>11371</v>
      </c>
      <c r="F43" s="14">
        <v>10749</v>
      </c>
      <c r="G43" s="14">
        <v>89</v>
      </c>
      <c r="H43" s="32">
        <f t="shared" si="3"/>
        <v>459</v>
      </c>
    </row>
    <row r="44" spans="1:16" x14ac:dyDescent="0.3">
      <c r="A44" s="6"/>
      <c r="B44" s="6" t="s">
        <v>8</v>
      </c>
      <c r="C44" s="6" t="s">
        <v>29</v>
      </c>
      <c r="D44" s="14">
        <v>98022</v>
      </c>
      <c r="E44" s="32">
        <f t="shared" si="2"/>
        <v>23932</v>
      </c>
      <c r="F44" s="14">
        <v>40276</v>
      </c>
      <c r="G44" s="14">
        <v>31589</v>
      </c>
      <c r="H44" s="32">
        <f t="shared" si="3"/>
        <v>2225</v>
      </c>
    </row>
    <row r="45" spans="1:16" x14ac:dyDescent="0.3">
      <c r="A45" s="6"/>
      <c r="B45" s="6" t="s">
        <v>38</v>
      </c>
      <c r="C45" s="6" t="s">
        <v>18</v>
      </c>
      <c r="D45" s="14">
        <v>2704</v>
      </c>
      <c r="E45" s="32">
        <f t="shared" si="2"/>
        <v>1451</v>
      </c>
      <c r="F45" s="14">
        <v>937</v>
      </c>
      <c r="G45" s="14">
        <v>74</v>
      </c>
      <c r="H45" s="32">
        <f t="shared" si="3"/>
        <v>242</v>
      </c>
    </row>
    <row r="46" spans="1:16" x14ac:dyDescent="0.3">
      <c r="A46" s="6"/>
      <c r="B46" s="6" t="s">
        <v>7</v>
      </c>
      <c r="C46" s="6" t="s">
        <v>30</v>
      </c>
      <c r="D46" s="14">
        <v>43469</v>
      </c>
      <c r="E46" s="32">
        <f t="shared" si="2"/>
        <v>10592</v>
      </c>
      <c r="F46" s="14">
        <v>23522</v>
      </c>
      <c r="G46" s="14">
        <v>7718</v>
      </c>
      <c r="H46" s="32">
        <f t="shared" si="3"/>
        <v>1637</v>
      </c>
    </row>
    <row r="47" spans="1:16" x14ac:dyDescent="0.3">
      <c r="A47" s="6"/>
      <c r="B47" s="6" t="s">
        <v>9</v>
      </c>
      <c r="C47" s="6" t="s">
        <v>31</v>
      </c>
      <c r="D47" s="14">
        <v>995</v>
      </c>
      <c r="E47" s="32">
        <f t="shared" si="2"/>
        <v>140</v>
      </c>
      <c r="F47" s="14">
        <v>297</v>
      </c>
      <c r="G47" s="14">
        <v>288</v>
      </c>
      <c r="H47" s="32">
        <f t="shared" si="3"/>
        <v>270</v>
      </c>
    </row>
    <row r="48" spans="1:16" x14ac:dyDescent="0.3">
      <c r="A48" s="6"/>
      <c r="B48" s="6" t="s">
        <v>16</v>
      </c>
      <c r="C48" s="6" t="s">
        <v>21</v>
      </c>
      <c r="D48" s="14">
        <v>2380</v>
      </c>
      <c r="E48" s="32">
        <f t="shared" si="2"/>
        <v>1610</v>
      </c>
      <c r="F48" s="14">
        <v>679</v>
      </c>
      <c r="G48" s="14">
        <v>20</v>
      </c>
      <c r="H48" s="32">
        <f t="shared" si="3"/>
        <v>71</v>
      </c>
    </row>
    <row r="49" spans="1:9" x14ac:dyDescent="0.3">
      <c r="A49" s="6"/>
      <c r="B49" s="235" t="s">
        <v>11</v>
      </c>
      <c r="C49" s="42" t="s">
        <v>27</v>
      </c>
      <c r="D49" s="14">
        <v>48354</v>
      </c>
      <c r="E49" s="43">
        <f>D5</f>
        <v>23978</v>
      </c>
      <c r="F49" s="14">
        <v>21010</v>
      </c>
      <c r="G49" s="14">
        <v>2130</v>
      </c>
      <c r="H49" s="32">
        <f t="shared" si="3"/>
        <v>1236</v>
      </c>
    </row>
    <row r="50" spans="1:9" x14ac:dyDescent="0.3">
      <c r="A50" s="6"/>
      <c r="B50" s="235"/>
      <c r="C50" s="122" t="s">
        <v>56</v>
      </c>
      <c r="D50" s="127">
        <v>17942</v>
      </c>
      <c r="E50" s="126">
        <f>E5</f>
        <v>9473</v>
      </c>
      <c r="F50" s="127">
        <v>7486</v>
      </c>
      <c r="G50" s="127">
        <v>708</v>
      </c>
      <c r="H50" s="32">
        <f t="shared" si="3"/>
        <v>275</v>
      </c>
    </row>
    <row r="51" spans="1:9" ht="26.4" x14ac:dyDescent="0.3">
      <c r="A51" s="6"/>
      <c r="B51" s="235"/>
      <c r="C51" s="123" t="s">
        <v>102</v>
      </c>
      <c r="D51" s="138">
        <f>-M93</f>
        <v>-243</v>
      </c>
      <c r="E51" s="139">
        <f>-D93</f>
        <v>-173</v>
      </c>
      <c r="F51" s="138">
        <f>-D107</f>
        <v>-58</v>
      </c>
      <c r="G51" s="138">
        <f>-M107</f>
        <v>0</v>
      </c>
      <c r="H51" s="143">
        <f t="shared" si="3"/>
        <v>-12</v>
      </c>
      <c r="I51" s="11" t="s">
        <v>47</v>
      </c>
    </row>
    <row r="52" spans="1:9" x14ac:dyDescent="0.3">
      <c r="A52" s="6"/>
      <c r="B52" s="235"/>
      <c r="C52" s="48" t="s">
        <v>129</v>
      </c>
      <c r="D52" s="50">
        <f>D50+D51</f>
        <v>17699</v>
      </c>
      <c r="E52" s="50">
        <f t="shared" ref="E52:G52" si="4">E50+E51</f>
        <v>9300</v>
      </c>
      <c r="F52" s="50">
        <f t="shared" si="4"/>
        <v>7428</v>
      </c>
      <c r="G52" s="50">
        <f t="shared" si="4"/>
        <v>708</v>
      </c>
      <c r="H52" s="32">
        <f>D52-SUM(E52:G52)</f>
        <v>263</v>
      </c>
      <c r="I52" s="6"/>
    </row>
    <row r="53" spans="1:9" x14ac:dyDescent="0.3">
      <c r="A53" s="6"/>
      <c r="B53" s="235"/>
      <c r="C53" s="124" t="s">
        <v>34</v>
      </c>
      <c r="D53" s="129"/>
      <c r="E53" s="126">
        <f>H5</f>
        <v>31984</v>
      </c>
      <c r="F53" s="129"/>
      <c r="G53" s="129"/>
      <c r="H53" s="32"/>
      <c r="I53" s="11"/>
    </row>
    <row r="54" spans="1:9" x14ac:dyDescent="0.3">
      <c r="A54" s="6"/>
      <c r="B54" s="235"/>
      <c r="C54" s="124" t="s">
        <v>33</v>
      </c>
      <c r="D54" s="129"/>
      <c r="E54" s="135">
        <f>I5</f>
        <v>2253</v>
      </c>
      <c r="F54" s="129"/>
      <c r="G54" s="129"/>
      <c r="H54" s="32"/>
      <c r="I54" s="11"/>
    </row>
    <row r="55" spans="1:9" ht="26.4" x14ac:dyDescent="0.3">
      <c r="A55" s="6"/>
      <c r="B55" s="235"/>
      <c r="C55" s="125" t="s">
        <v>103</v>
      </c>
      <c r="D55" s="149"/>
      <c r="E55" s="148">
        <f>-D94</f>
        <v>-6568</v>
      </c>
      <c r="F55" s="149"/>
      <c r="G55" s="149"/>
      <c r="H55" s="32"/>
      <c r="I55" s="11" t="s">
        <v>47</v>
      </c>
    </row>
    <row r="56" spans="1:9" x14ac:dyDescent="0.3">
      <c r="A56" s="6"/>
      <c r="B56" s="235"/>
      <c r="C56" s="140" t="s">
        <v>130</v>
      </c>
      <c r="D56" s="141">
        <f>E56/E52*D52</f>
        <v>52657.379677419354</v>
      </c>
      <c r="E56" s="141">
        <f>SUM(E53:E55)</f>
        <v>27669</v>
      </c>
      <c r="F56" s="141">
        <f>E56/E52*F52</f>
        <v>22099.49806451613</v>
      </c>
      <c r="G56" s="141">
        <f>E56/E52*G52</f>
        <v>2106.4141935483872</v>
      </c>
      <c r="H56" s="143">
        <f t="shared" si="3"/>
        <v>782.4674193548417</v>
      </c>
      <c r="I56" s="11" t="s">
        <v>147</v>
      </c>
    </row>
    <row r="57" spans="1:9" x14ac:dyDescent="0.3">
      <c r="A57" s="6"/>
      <c r="B57" s="235"/>
      <c r="C57" s="42" t="s">
        <v>41</v>
      </c>
      <c r="D57" s="43">
        <f>D49+D52+D56</f>
        <v>118710.37967741935</v>
      </c>
      <c r="E57" s="43">
        <f t="shared" ref="E57:G57" si="5">E49+E52+E56</f>
        <v>60947</v>
      </c>
      <c r="F57" s="43">
        <f t="shared" si="5"/>
        <v>50537.498064516127</v>
      </c>
      <c r="G57" s="43">
        <f t="shared" si="5"/>
        <v>4944.4141935483876</v>
      </c>
      <c r="H57" s="32">
        <f>D57-SUM(E57:G57)</f>
        <v>2281.4674193548271</v>
      </c>
    </row>
    <row r="58" spans="1:9" x14ac:dyDescent="0.3">
      <c r="A58" s="6"/>
      <c r="B58" s="235" t="s">
        <v>99</v>
      </c>
      <c r="C58" s="35" t="s">
        <v>77</v>
      </c>
      <c r="D58" s="36">
        <v>148</v>
      </c>
      <c r="E58" s="36">
        <v>40</v>
      </c>
      <c r="F58" s="36">
        <v>57</v>
      </c>
      <c r="G58" s="36">
        <v>5</v>
      </c>
      <c r="H58" s="32">
        <f t="shared" si="3"/>
        <v>46</v>
      </c>
    </row>
    <row r="59" spans="1:9" x14ac:dyDescent="0.3">
      <c r="A59" s="6"/>
      <c r="B59" s="235"/>
      <c r="C59" s="33" t="s">
        <v>85</v>
      </c>
      <c r="D59" s="36">
        <v>210</v>
      </c>
      <c r="E59" s="37">
        <v>43</v>
      </c>
      <c r="F59" s="36">
        <v>80</v>
      </c>
      <c r="G59" s="36">
        <v>0</v>
      </c>
      <c r="H59" s="32">
        <f t="shared" si="3"/>
        <v>87</v>
      </c>
    </row>
    <row r="60" spans="1:9" x14ac:dyDescent="0.3">
      <c r="A60" s="6"/>
      <c r="B60" s="235"/>
      <c r="C60" s="33" t="s">
        <v>97</v>
      </c>
      <c r="D60" s="49">
        <f>-SUM(D35:D37)</f>
        <v>-36</v>
      </c>
      <c r="E60" s="49">
        <f>-SUM(E35:E37)</f>
        <v>-36</v>
      </c>
      <c r="F60" s="129"/>
      <c r="G60" s="129"/>
      <c r="H60" s="146"/>
    </row>
    <row r="61" spans="1:9" x14ac:dyDescent="0.3">
      <c r="A61" s="6"/>
      <c r="B61" s="235"/>
      <c r="C61" s="47" t="s">
        <v>98</v>
      </c>
      <c r="D61" s="51">
        <f>SUM(D58:D60)</f>
        <v>322</v>
      </c>
      <c r="E61" s="51">
        <f t="shared" ref="E61:G61" si="6">SUM(E58:E60)</f>
        <v>47</v>
      </c>
      <c r="F61" s="51">
        <f t="shared" si="6"/>
        <v>137</v>
      </c>
      <c r="G61" s="51">
        <f t="shared" si="6"/>
        <v>5</v>
      </c>
      <c r="H61" s="32">
        <f t="shared" si="3"/>
        <v>133</v>
      </c>
    </row>
    <row r="62" spans="1:9" x14ac:dyDescent="0.3">
      <c r="A62" s="6"/>
      <c r="B62" s="33" t="s">
        <v>82</v>
      </c>
      <c r="C62" s="44" t="s">
        <v>68</v>
      </c>
      <c r="D62" s="39">
        <v>868</v>
      </c>
      <c r="E62" s="37">
        <v>181</v>
      </c>
      <c r="F62" s="39">
        <v>460</v>
      </c>
      <c r="G62" s="39">
        <v>150</v>
      </c>
      <c r="H62" s="32">
        <f t="shared" si="3"/>
        <v>77</v>
      </c>
    </row>
    <row r="63" spans="1:9" x14ac:dyDescent="0.3">
      <c r="A63" s="6"/>
      <c r="B63" s="33" t="s">
        <v>82</v>
      </c>
      <c r="C63" s="44" t="s">
        <v>25</v>
      </c>
      <c r="D63" s="39">
        <v>4787</v>
      </c>
      <c r="E63" s="37">
        <v>939</v>
      </c>
      <c r="F63" s="37">
        <v>2334</v>
      </c>
      <c r="G63" s="39">
        <v>1161</v>
      </c>
      <c r="H63" s="32">
        <f t="shared" si="3"/>
        <v>353</v>
      </c>
    </row>
    <row r="64" spans="1:9" x14ac:dyDescent="0.3">
      <c r="A64" s="6"/>
      <c r="B64" s="33" t="s">
        <v>80</v>
      </c>
      <c r="C64" s="44" t="s">
        <v>86</v>
      </c>
      <c r="D64" s="39">
        <v>136</v>
      </c>
      <c r="E64" s="37">
        <v>85</v>
      </c>
      <c r="F64" s="39">
        <v>33</v>
      </c>
      <c r="G64" s="39">
        <v>3</v>
      </c>
      <c r="H64" s="32">
        <f t="shared" si="3"/>
        <v>15</v>
      </c>
    </row>
    <row r="65" spans="1:16" x14ac:dyDescent="0.3">
      <c r="A65" s="6"/>
      <c r="B65" s="33" t="s">
        <v>80</v>
      </c>
      <c r="C65" s="44" t="s">
        <v>79</v>
      </c>
      <c r="D65" s="39">
        <v>1561</v>
      </c>
      <c r="E65" s="37">
        <v>931</v>
      </c>
      <c r="F65" s="37">
        <v>489</v>
      </c>
      <c r="G65" s="39">
        <v>8</v>
      </c>
      <c r="H65" s="32">
        <f t="shared" si="3"/>
        <v>133</v>
      </c>
    </row>
    <row r="66" spans="1:16" x14ac:dyDescent="0.3">
      <c r="B66" s="33" t="s">
        <v>81</v>
      </c>
      <c r="C66" s="38" t="s">
        <v>117</v>
      </c>
      <c r="D66" s="39">
        <v>8129</v>
      </c>
      <c r="E66" s="49">
        <f>7904-F66-G66</f>
        <v>2887</v>
      </c>
      <c r="F66" s="39">
        <v>3042</v>
      </c>
      <c r="G66" s="39">
        <v>1975</v>
      </c>
      <c r="H66" s="34">
        <f t="shared" si="3"/>
        <v>225</v>
      </c>
    </row>
    <row r="67" spans="1:16" x14ac:dyDescent="0.3">
      <c r="B67" s="35"/>
      <c r="C67" s="40" t="s">
        <v>58</v>
      </c>
      <c r="D67" s="41">
        <f>SUM(D35:D48)+D57+SUM(D61:D66)</f>
        <v>351445.37967741932</v>
      </c>
      <c r="E67" s="41">
        <f>SUM(E35:E48)+E57+SUM(E61:E66)</f>
        <v>126891</v>
      </c>
      <c r="F67" s="41">
        <f>SUM(F35:F48)+F57+SUM(F61:F66)</f>
        <v>154029.49806451611</v>
      </c>
      <c r="G67" s="41">
        <f>SUM(G35:G48)+G57+SUM(G61:G66)</f>
        <v>60778.414193548386</v>
      </c>
      <c r="H67" s="41">
        <f>SUM(H35:H48)+H57+SUM(H61:H66)</f>
        <v>9746.4674193548271</v>
      </c>
      <c r="I67" s="52"/>
    </row>
    <row r="68" spans="1:16" x14ac:dyDescent="0.3">
      <c r="B68" s="35"/>
      <c r="C68" s="40" t="s">
        <v>59</v>
      </c>
      <c r="D68" s="41">
        <f>D67-D39</f>
        <v>340340.37967741932</v>
      </c>
      <c r="E68" s="41">
        <f>E67-E39</f>
        <v>121805</v>
      </c>
      <c r="F68" s="41">
        <f>F67-F39</f>
        <v>148519.49806451611</v>
      </c>
      <c r="G68" s="41">
        <f>G67-G39</f>
        <v>60772.414193548386</v>
      </c>
      <c r="H68" s="41">
        <f>H67-H39</f>
        <v>9243.4674193548271</v>
      </c>
    </row>
    <row r="69" spans="1:16" x14ac:dyDescent="0.3">
      <c r="B69" s="35"/>
      <c r="C69" s="109" t="s">
        <v>137</v>
      </c>
      <c r="D69" s="110">
        <f>-D144</f>
        <v>-14230</v>
      </c>
      <c r="E69" s="110"/>
      <c r="F69" s="110"/>
      <c r="G69" s="110"/>
      <c r="H69" s="110">
        <f>D69</f>
        <v>-14230</v>
      </c>
    </row>
    <row r="70" spans="1:16" x14ac:dyDescent="0.3">
      <c r="B70" s="35"/>
      <c r="C70" s="109" t="s">
        <v>139</v>
      </c>
      <c r="D70" s="110">
        <f>D68+D69</f>
        <v>326110.37967741932</v>
      </c>
      <c r="E70" s="110">
        <f>E68+E69</f>
        <v>121805</v>
      </c>
      <c r="F70" s="110">
        <f>F68+F69</f>
        <v>148519.49806451611</v>
      </c>
      <c r="G70" s="110">
        <f>G68+G69</f>
        <v>60772.414193548386</v>
      </c>
      <c r="H70" s="110">
        <f>H68+H69</f>
        <v>-4986.5325806451729</v>
      </c>
    </row>
    <row r="71" spans="1:16" x14ac:dyDescent="0.3">
      <c r="B71" s="4" t="s">
        <v>60</v>
      </c>
      <c r="C71" s="6"/>
      <c r="D71" s="32"/>
      <c r="E71" s="32"/>
      <c r="F71" s="6"/>
      <c r="G71" s="6"/>
      <c r="H71" s="6"/>
    </row>
    <row r="72" spans="1:16" x14ac:dyDescent="0.3">
      <c r="B72" s="105" t="s">
        <v>118</v>
      </c>
      <c r="C72" s="6"/>
      <c r="D72" s="32"/>
      <c r="E72" s="32"/>
      <c r="F72" s="6"/>
      <c r="G72" s="6"/>
      <c r="H72" s="6"/>
    </row>
    <row r="73" spans="1:16" x14ac:dyDescent="0.3">
      <c r="B73" s="5" t="s">
        <v>64</v>
      </c>
      <c r="C73" s="6"/>
      <c r="D73" s="6"/>
      <c r="E73" s="6"/>
      <c r="F73" s="6"/>
      <c r="G73" s="6"/>
      <c r="H73" s="6"/>
    </row>
    <row r="74" spans="1:16" x14ac:dyDescent="0.3">
      <c r="B74" s="5" t="s">
        <v>62</v>
      </c>
      <c r="C74" s="6"/>
      <c r="D74" s="6"/>
      <c r="E74" s="6"/>
      <c r="F74" s="6"/>
      <c r="G74" s="6"/>
      <c r="H74" s="6"/>
    </row>
    <row r="75" spans="1:16" x14ac:dyDescent="0.3">
      <c r="B75" s="5" t="s">
        <v>84</v>
      </c>
      <c r="C75" s="6"/>
      <c r="D75" s="6"/>
      <c r="E75" s="6"/>
      <c r="F75" s="6"/>
      <c r="G75" s="6"/>
      <c r="H75" s="6"/>
    </row>
    <row r="76" spans="1:16" x14ac:dyDescent="0.3">
      <c r="B76" s="11" t="s">
        <v>83</v>
      </c>
      <c r="C76" s="6"/>
      <c r="D76" s="6"/>
      <c r="E76" s="6"/>
      <c r="F76" s="6"/>
      <c r="G76" s="6"/>
      <c r="H76" s="6"/>
    </row>
    <row r="77" spans="1:16" x14ac:dyDescent="0.3">
      <c r="B77" s="5" t="s">
        <v>63</v>
      </c>
      <c r="C77" s="6"/>
      <c r="D77" s="6"/>
      <c r="E77" s="6"/>
      <c r="F77" s="6"/>
      <c r="G77" s="6"/>
      <c r="H77" s="6"/>
    </row>
    <row r="78" spans="1:16" x14ac:dyDescent="0.3">
      <c r="B78" s="5"/>
      <c r="C78" s="6"/>
      <c r="D78" s="6"/>
      <c r="E78" s="6"/>
      <c r="F78" s="6"/>
      <c r="G78" s="6"/>
      <c r="H78" s="6"/>
    </row>
    <row r="79" spans="1:16" x14ac:dyDescent="0.3">
      <c r="A79" s="9" t="s">
        <v>119</v>
      </c>
      <c r="B79" s="20"/>
      <c r="C79" s="20"/>
      <c r="D79" s="20"/>
      <c r="E79" s="10"/>
      <c r="F79" s="10"/>
      <c r="G79" s="10"/>
      <c r="H79" s="10"/>
      <c r="I79" s="10"/>
      <c r="J79" s="10"/>
      <c r="K79" s="10"/>
      <c r="L79" s="10"/>
      <c r="M79" s="10"/>
      <c r="N79" s="10"/>
      <c r="O79" s="10"/>
      <c r="P79" s="10"/>
    </row>
    <row r="80" spans="1:16" x14ac:dyDescent="0.3">
      <c r="A80" s="13" t="s">
        <v>47</v>
      </c>
      <c r="B80" s="5"/>
      <c r="C80" s="21"/>
      <c r="D80" s="21"/>
    </row>
    <row r="81" spans="1:17" x14ac:dyDescent="0.3">
      <c r="A81" s="105"/>
      <c r="B81" s="5"/>
      <c r="C81" s="21"/>
      <c r="D81" s="21"/>
    </row>
    <row r="83" spans="1:17" x14ac:dyDescent="0.3">
      <c r="B83" s="17" t="s">
        <v>45</v>
      </c>
      <c r="C83" s="6"/>
      <c r="D83" s="6"/>
      <c r="E83" s="6"/>
      <c r="F83" s="6"/>
      <c r="G83" s="6"/>
      <c r="H83" s="6"/>
      <c r="K83" s="17" t="s">
        <v>73</v>
      </c>
      <c r="L83" s="6"/>
    </row>
    <row r="84" spans="1:17" x14ac:dyDescent="0.3">
      <c r="B84" s="17"/>
      <c r="C84" s="6"/>
      <c r="D84" s="6"/>
      <c r="E84" s="6"/>
      <c r="F84" s="6"/>
      <c r="G84" s="6"/>
      <c r="H84" s="6"/>
      <c r="K84" s="17"/>
      <c r="L84" s="6"/>
    </row>
    <row r="85" spans="1:17" x14ac:dyDescent="0.3">
      <c r="C85" s="17" t="s">
        <v>162</v>
      </c>
      <c r="D85" s="17" t="s">
        <v>27</v>
      </c>
      <c r="E85" s="17" t="s">
        <v>33</v>
      </c>
      <c r="F85" s="17" t="s">
        <v>34</v>
      </c>
      <c r="G85" s="17" t="s">
        <v>56</v>
      </c>
      <c r="H85" s="17" t="s">
        <v>17</v>
      </c>
      <c r="L85" s="17" t="s">
        <v>162</v>
      </c>
      <c r="M85" s="17" t="s">
        <v>27</v>
      </c>
      <c r="N85" s="17" t="s">
        <v>33</v>
      </c>
      <c r="O85" s="17" t="s">
        <v>34</v>
      </c>
      <c r="P85" s="17" t="s">
        <v>56</v>
      </c>
      <c r="Q85" s="17" t="s">
        <v>17</v>
      </c>
    </row>
    <row r="86" spans="1:17" x14ac:dyDescent="0.3">
      <c r="C86" s="17" t="s">
        <v>163</v>
      </c>
      <c r="D86" s="6"/>
      <c r="E86" s="6"/>
      <c r="F86" s="6"/>
      <c r="G86" s="6"/>
      <c r="H86" s="6"/>
      <c r="L86" s="17" t="s">
        <v>163</v>
      </c>
      <c r="M86" s="6"/>
      <c r="N86" s="6"/>
      <c r="O86" s="6"/>
      <c r="P86" s="6"/>
      <c r="Q86" s="6"/>
    </row>
    <row r="87" spans="1:17" x14ac:dyDescent="0.3">
      <c r="C87" s="17" t="s">
        <v>27</v>
      </c>
      <c r="D87" s="14">
        <v>0</v>
      </c>
      <c r="E87" s="14">
        <v>69</v>
      </c>
      <c r="F87" s="14">
        <v>3854</v>
      </c>
      <c r="G87" s="14">
        <v>117</v>
      </c>
      <c r="H87" s="14">
        <v>4043</v>
      </c>
      <c r="L87" s="17" t="s">
        <v>27</v>
      </c>
      <c r="M87" s="14">
        <v>0</v>
      </c>
      <c r="N87" s="14">
        <v>95</v>
      </c>
      <c r="O87" s="14">
        <v>5823</v>
      </c>
      <c r="P87" s="14">
        <v>152</v>
      </c>
      <c r="Q87" s="14">
        <v>6077</v>
      </c>
    </row>
    <row r="88" spans="1:17" x14ac:dyDescent="0.3">
      <c r="C88" s="17" t="s">
        <v>33</v>
      </c>
      <c r="D88" s="14">
        <v>67</v>
      </c>
      <c r="E88" s="14">
        <v>0</v>
      </c>
      <c r="F88" s="14">
        <v>6</v>
      </c>
      <c r="G88" s="14">
        <v>10</v>
      </c>
      <c r="H88" s="14">
        <v>90</v>
      </c>
      <c r="L88" s="17" t="s">
        <v>33</v>
      </c>
      <c r="M88" s="14">
        <v>85</v>
      </c>
      <c r="N88" s="14">
        <v>0</v>
      </c>
      <c r="O88" s="14">
        <v>1055</v>
      </c>
      <c r="P88" s="14">
        <v>17</v>
      </c>
      <c r="Q88" s="14">
        <v>1157</v>
      </c>
    </row>
    <row r="89" spans="1:17" x14ac:dyDescent="0.3">
      <c r="C89" s="17" t="s">
        <v>34</v>
      </c>
      <c r="D89" s="14">
        <v>1942</v>
      </c>
      <c r="E89" s="14">
        <v>38</v>
      </c>
      <c r="F89" s="14">
        <v>0</v>
      </c>
      <c r="G89" s="14">
        <v>272</v>
      </c>
      <c r="H89" s="14">
        <v>2256</v>
      </c>
      <c r="L89" s="17" t="s">
        <v>34</v>
      </c>
      <c r="M89" s="14">
        <v>2833</v>
      </c>
      <c r="N89" s="14">
        <v>3779</v>
      </c>
      <c r="O89" s="14">
        <v>0</v>
      </c>
      <c r="P89" s="14">
        <v>484</v>
      </c>
      <c r="Q89" s="14">
        <v>7097</v>
      </c>
    </row>
    <row r="90" spans="1:17" x14ac:dyDescent="0.3">
      <c r="C90" s="17" t="s">
        <v>56</v>
      </c>
      <c r="D90" s="14">
        <v>56</v>
      </c>
      <c r="E90" s="14">
        <v>7</v>
      </c>
      <c r="F90" s="14">
        <v>303</v>
      </c>
      <c r="G90" s="14">
        <v>0</v>
      </c>
      <c r="H90" s="14">
        <v>372</v>
      </c>
      <c r="L90" s="17" t="s">
        <v>56</v>
      </c>
      <c r="M90" s="14">
        <v>91</v>
      </c>
      <c r="N90" s="14">
        <v>12</v>
      </c>
      <c r="O90" s="14">
        <v>472</v>
      </c>
      <c r="P90" s="14">
        <v>0</v>
      </c>
      <c r="Q90" s="14">
        <v>572</v>
      </c>
    </row>
    <row r="91" spans="1:17" x14ac:dyDescent="0.3">
      <c r="C91" s="17" t="s">
        <v>17</v>
      </c>
      <c r="D91" s="14">
        <v>2079</v>
      </c>
      <c r="E91" s="14">
        <v>114</v>
      </c>
      <c r="F91" s="14">
        <v>4163</v>
      </c>
      <c r="G91" s="14">
        <v>405</v>
      </c>
      <c r="H91" s="14">
        <v>6756</v>
      </c>
      <c r="L91" s="17" t="s">
        <v>17</v>
      </c>
      <c r="M91" s="14">
        <v>3007</v>
      </c>
      <c r="N91" s="14">
        <v>3887</v>
      </c>
      <c r="O91" s="14">
        <v>7355</v>
      </c>
      <c r="P91" s="14">
        <v>655</v>
      </c>
      <c r="Q91" s="14">
        <v>14898</v>
      </c>
    </row>
    <row r="92" spans="1:17" x14ac:dyDescent="0.3">
      <c r="B92" s="17"/>
      <c r="C92" s="6"/>
      <c r="D92" s="6"/>
      <c r="E92" s="6"/>
      <c r="F92" s="6"/>
      <c r="G92" s="6"/>
      <c r="H92" s="6"/>
      <c r="L92" s="6"/>
      <c r="M92" s="6"/>
      <c r="N92" s="6"/>
      <c r="O92" s="6"/>
      <c r="P92" s="6"/>
      <c r="Q92" s="6"/>
    </row>
    <row r="93" spans="1:17" ht="20.399999999999999" x14ac:dyDescent="0.3">
      <c r="B93" s="17"/>
      <c r="C93" s="97" t="s">
        <v>102</v>
      </c>
      <c r="D93" s="98">
        <f>D87+G87+G90+D90</f>
        <v>173</v>
      </c>
      <c r="E93" s="6"/>
      <c r="F93" s="6"/>
      <c r="G93" s="6"/>
      <c r="H93" s="6"/>
      <c r="L93" s="97" t="s">
        <v>102</v>
      </c>
      <c r="M93" s="98">
        <f>M87+P87+P90+M90</f>
        <v>243</v>
      </c>
      <c r="N93" s="6"/>
      <c r="O93" s="6"/>
      <c r="P93" s="6"/>
      <c r="Q93" s="6"/>
    </row>
    <row r="94" spans="1:17" ht="20.399999999999999" x14ac:dyDescent="0.3">
      <c r="B94" s="17"/>
      <c r="C94" s="97" t="s">
        <v>103</v>
      </c>
      <c r="D94" s="98">
        <f>SUM(D87:G90)-D93</f>
        <v>6568</v>
      </c>
      <c r="E94" s="6"/>
      <c r="F94" s="6"/>
      <c r="G94" s="6"/>
      <c r="H94" s="6"/>
      <c r="K94" s="17"/>
      <c r="L94" s="6"/>
      <c r="M94" s="6"/>
      <c r="N94" s="6"/>
      <c r="O94" s="6"/>
      <c r="P94" s="6"/>
    </row>
    <row r="95" spans="1:17" x14ac:dyDescent="0.3">
      <c r="B95" s="17"/>
      <c r="C95" s="6"/>
      <c r="D95" s="6"/>
      <c r="E95" s="6"/>
      <c r="F95" s="6"/>
      <c r="G95" s="6"/>
      <c r="H95" s="6"/>
      <c r="K95" s="17"/>
      <c r="L95" s="6"/>
    </row>
    <row r="96" spans="1:17" x14ac:dyDescent="0.3">
      <c r="B96" s="17"/>
      <c r="C96" s="6"/>
      <c r="D96" s="6"/>
      <c r="E96" s="6"/>
      <c r="F96" s="6"/>
      <c r="G96" s="6"/>
      <c r="H96" s="6"/>
      <c r="K96" s="17"/>
      <c r="L96" s="6"/>
    </row>
    <row r="97" spans="1:17" x14ac:dyDescent="0.3">
      <c r="B97" s="17" t="s">
        <v>67</v>
      </c>
      <c r="C97" s="13" t="s">
        <v>76</v>
      </c>
      <c r="D97" s="6"/>
      <c r="E97" s="6"/>
      <c r="F97" s="6"/>
      <c r="G97" s="6"/>
      <c r="H97" s="6"/>
      <c r="K97" s="17" t="s">
        <v>66</v>
      </c>
      <c r="L97" s="13" t="s">
        <v>76</v>
      </c>
      <c r="M97" s="6"/>
      <c r="N97" s="6"/>
      <c r="O97" s="6"/>
      <c r="P97" s="6"/>
      <c r="Q97" s="6"/>
    </row>
    <row r="98" spans="1:17" x14ac:dyDescent="0.3">
      <c r="B98" s="17"/>
      <c r="C98" s="6"/>
      <c r="D98" s="6"/>
      <c r="E98" s="6"/>
      <c r="F98" s="6"/>
      <c r="G98" s="6"/>
      <c r="H98" s="6"/>
      <c r="K98" s="17"/>
      <c r="L98" s="6"/>
      <c r="M98" s="6"/>
      <c r="N98" s="6"/>
      <c r="O98" s="6"/>
      <c r="P98" s="6"/>
      <c r="Q98" s="6"/>
    </row>
    <row r="99" spans="1:17" x14ac:dyDescent="0.3">
      <c r="B99" s="17"/>
      <c r="C99" s="17" t="s">
        <v>162</v>
      </c>
      <c r="D99" s="17" t="s">
        <v>27</v>
      </c>
      <c r="E99" s="17" t="s">
        <v>33</v>
      </c>
      <c r="F99" s="17" t="s">
        <v>34</v>
      </c>
      <c r="G99" s="17" t="s">
        <v>56</v>
      </c>
      <c r="H99" s="17" t="s">
        <v>17</v>
      </c>
      <c r="K99" s="17"/>
      <c r="L99" s="17" t="s">
        <v>162</v>
      </c>
      <c r="M99" s="17" t="s">
        <v>27</v>
      </c>
      <c r="N99" s="17" t="s">
        <v>33</v>
      </c>
      <c r="O99" s="17" t="s">
        <v>34</v>
      </c>
      <c r="P99" s="17" t="s">
        <v>56</v>
      </c>
      <c r="Q99" s="17" t="s">
        <v>17</v>
      </c>
    </row>
    <row r="100" spans="1:17" x14ac:dyDescent="0.3">
      <c r="B100" s="17"/>
      <c r="C100" s="17" t="s">
        <v>163</v>
      </c>
      <c r="D100" s="6"/>
      <c r="E100" s="6"/>
      <c r="F100" s="6"/>
      <c r="G100" s="6"/>
      <c r="H100" s="6"/>
      <c r="K100" s="17"/>
      <c r="L100" s="17" t="s">
        <v>163</v>
      </c>
      <c r="M100" s="6"/>
      <c r="N100" s="6"/>
      <c r="O100" s="6"/>
      <c r="P100" s="6"/>
      <c r="Q100" s="6"/>
    </row>
    <row r="101" spans="1:17" x14ac:dyDescent="0.3">
      <c r="B101" s="17"/>
      <c r="C101" s="17" t="s">
        <v>27</v>
      </c>
      <c r="D101" s="14">
        <v>0</v>
      </c>
      <c r="E101" s="14">
        <v>25</v>
      </c>
      <c r="F101" s="14">
        <v>1754</v>
      </c>
      <c r="G101" s="14">
        <v>33</v>
      </c>
      <c r="H101" s="14">
        <v>1809</v>
      </c>
      <c r="K101" s="17"/>
      <c r="L101" s="17" t="s">
        <v>27</v>
      </c>
      <c r="M101" s="14">
        <v>0</v>
      </c>
      <c r="N101" s="14">
        <v>4</v>
      </c>
      <c r="O101" s="14">
        <v>168</v>
      </c>
      <c r="P101" s="14">
        <v>0</v>
      </c>
      <c r="Q101" s="14">
        <v>177</v>
      </c>
    </row>
    <row r="102" spans="1:17" x14ac:dyDescent="0.3">
      <c r="B102" s="17"/>
      <c r="C102" s="17" t="s">
        <v>33</v>
      </c>
      <c r="D102" s="14">
        <v>8</v>
      </c>
      <c r="E102" s="14">
        <v>0</v>
      </c>
      <c r="F102" s="14">
        <v>174</v>
      </c>
      <c r="G102" s="14">
        <v>0</v>
      </c>
      <c r="H102" s="14">
        <v>185</v>
      </c>
      <c r="K102" s="17"/>
      <c r="L102" s="17" t="s">
        <v>33</v>
      </c>
      <c r="M102" s="14">
        <v>0</v>
      </c>
      <c r="N102" s="14">
        <v>0</v>
      </c>
      <c r="O102" s="14">
        <v>4</v>
      </c>
      <c r="P102" s="14">
        <v>0</v>
      </c>
      <c r="Q102" s="14">
        <v>0</v>
      </c>
    </row>
    <row r="103" spans="1:17" x14ac:dyDescent="0.3">
      <c r="B103" s="17"/>
      <c r="C103" s="17" t="s">
        <v>34</v>
      </c>
      <c r="D103" s="14">
        <v>759</v>
      </c>
      <c r="E103" s="14">
        <v>537</v>
      </c>
      <c r="F103" s="14">
        <v>0</v>
      </c>
      <c r="G103" s="14">
        <v>184</v>
      </c>
      <c r="H103" s="14">
        <v>1479</v>
      </c>
      <c r="K103" s="17"/>
      <c r="L103" s="17" t="s">
        <v>34</v>
      </c>
      <c r="M103" s="14">
        <v>88</v>
      </c>
      <c r="N103" s="14">
        <v>9</v>
      </c>
      <c r="O103" s="14">
        <v>0</v>
      </c>
      <c r="P103" s="14">
        <v>18</v>
      </c>
      <c r="Q103" s="14">
        <v>117</v>
      </c>
    </row>
    <row r="104" spans="1:17" x14ac:dyDescent="0.3">
      <c r="B104" s="17"/>
      <c r="C104" s="17" t="s">
        <v>56</v>
      </c>
      <c r="D104" s="14">
        <v>25</v>
      </c>
      <c r="E104" s="14">
        <v>4</v>
      </c>
      <c r="F104" s="14">
        <v>157</v>
      </c>
      <c r="G104" s="14">
        <v>0</v>
      </c>
      <c r="H104" s="14">
        <v>181</v>
      </c>
      <c r="K104" s="17"/>
      <c r="L104" s="17" t="s">
        <v>56</v>
      </c>
      <c r="M104" s="14">
        <v>0</v>
      </c>
      <c r="N104" s="14">
        <v>0</v>
      </c>
      <c r="O104" s="14">
        <v>6</v>
      </c>
      <c r="P104" s="14">
        <v>0</v>
      </c>
      <c r="Q104" s="14">
        <v>10</v>
      </c>
    </row>
    <row r="105" spans="1:17" x14ac:dyDescent="0.3">
      <c r="B105" s="17"/>
      <c r="C105" s="17" t="s">
        <v>17</v>
      </c>
      <c r="D105" s="14">
        <v>797</v>
      </c>
      <c r="E105" s="14">
        <v>562</v>
      </c>
      <c r="F105" s="14">
        <v>2080</v>
      </c>
      <c r="G105" s="14">
        <v>219</v>
      </c>
      <c r="H105" s="14">
        <v>3658</v>
      </c>
      <c r="K105" s="17"/>
      <c r="L105" s="17" t="s">
        <v>17</v>
      </c>
      <c r="M105" s="14">
        <v>93</v>
      </c>
      <c r="N105" s="14">
        <v>13</v>
      </c>
      <c r="O105" s="14">
        <v>184</v>
      </c>
      <c r="P105" s="14">
        <v>22</v>
      </c>
      <c r="Q105" s="14">
        <v>307</v>
      </c>
    </row>
    <row r="106" spans="1:17" x14ac:dyDescent="0.3">
      <c r="B106" s="17"/>
      <c r="C106" s="6"/>
      <c r="D106" s="6"/>
      <c r="E106" s="6"/>
      <c r="F106" s="6"/>
      <c r="G106" s="6"/>
      <c r="H106" s="6"/>
      <c r="K106" s="17"/>
      <c r="L106" s="6"/>
      <c r="M106" s="6"/>
      <c r="N106" s="6"/>
      <c r="O106" s="6"/>
      <c r="P106" s="6"/>
      <c r="Q106" s="6"/>
    </row>
    <row r="107" spans="1:17" ht="20.399999999999999" x14ac:dyDescent="0.3">
      <c r="B107" s="17"/>
      <c r="C107" s="97" t="s">
        <v>102</v>
      </c>
      <c r="D107" s="98">
        <f>D101+G101+G104+D104</f>
        <v>58</v>
      </c>
      <c r="E107" s="6"/>
      <c r="F107" s="6"/>
      <c r="G107" s="6"/>
      <c r="H107" s="6"/>
      <c r="K107" s="17"/>
      <c r="L107" s="97" t="s">
        <v>102</v>
      </c>
      <c r="M107" s="98">
        <f>M101+P101+P104+M104</f>
        <v>0</v>
      </c>
      <c r="N107" s="6"/>
      <c r="O107" s="6"/>
      <c r="P107" s="6"/>
      <c r="Q107" s="6"/>
    </row>
    <row r="108" spans="1:17" x14ac:dyDescent="0.3">
      <c r="B108" s="17"/>
      <c r="C108" s="6"/>
      <c r="D108" s="6"/>
      <c r="E108" s="6"/>
      <c r="F108" s="6"/>
      <c r="G108" s="6"/>
      <c r="H108" s="6"/>
      <c r="K108" s="17"/>
      <c r="L108" s="6"/>
    </row>
    <row r="112" spans="1:17" s="10" customFormat="1" ht="15" customHeight="1" x14ac:dyDescent="0.3">
      <c r="A112" s="9" t="s">
        <v>120</v>
      </c>
      <c r="B112" s="20"/>
      <c r="C112" s="20"/>
      <c r="D112" s="20"/>
    </row>
    <row r="113" spans="1:24" x14ac:dyDescent="0.3">
      <c r="A113" s="13" t="s">
        <v>140</v>
      </c>
    </row>
    <row r="114" spans="1:24" x14ac:dyDescent="0.3">
      <c r="A114" s="13" t="s">
        <v>138</v>
      </c>
    </row>
    <row r="117" spans="1:24" ht="26.4" x14ac:dyDescent="0.3">
      <c r="B117" s="112"/>
      <c r="C117" s="113" t="s">
        <v>162</v>
      </c>
      <c r="D117" s="111" t="s">
        <v>20</v>
      </c>
      <c r="E117" s="162" t="s">
        <v>79</v>
      </c>
      <c r="F117" s="162" t="s">
        <v>21</v>
      </c>
      <c r="G117" s="162" t="s">
        <v>22</v>
      </c>
      <c r="H117" s="162" t="s">
        <v>18</v>
      </c>
      <c r="I117" s="162" t="s">
        <v>86</v>
      </c>
      <c r="J117" s="167" t="s">
        <v>77</v>
      </c>
      <c r="K117" s="167" t="s">
        <v>23</v>
      </c>
      <c r="L117" s="167" t="s">
        <v>24</v>
      </c>
      <c r="M117" s="167" t="s">
        <v>85</v>
      </c>
      <c r="N117" s="169" t="s">
        <v>25</v>
      </c>
      <c r="O117" s="169" t="s">
        <v>26</v>
      </c>
      <c r="P117" s="169" t="s">
        <v>27</v>
      </c>
      <c r="Q117" s="169" t="s">
        <v>28</v>
      </c>
      <c r="R117" s="169" t="s">
        <v>29</v>
      </c>
      <c r="S117" s="169" t="s">
        <v>30</v>
      </c>
      <c r="T117" s="169" t="s">
        <v>31</v>
      </c>
      <c r="U117" s="169" t="s">
        <v>68</v>
      </c>
      <c r="V117" s="169" t="s">
        <v>56</v>
      </c>
      <c r="W117" s="165" t="s">
        <v>36</v>
      </c>
      <c r="X117" s="111" t="s">
        <v>17</v>
      </c>
    </row>
    <row r="118" spans="1:24" x14ac:dyDescent="0.3">
      <c r="B118" s="112"/>
      <c r="C118" s="113" t="s">
        <v>163</v>
      </c>
      <c r="D118" s="112"/>
      <c r="E118" s="112"/>
      <c r="F118" s="112"/>
      <c r="G118" s="112"/>
      <c r="H118" s="112"/>
      <c r="I118" s="112"/>
      <c r="J118" s="112"/>
      <c r="K118" s="112"/>
      <c r="L118" s="112"/>
      <c r="M118" s="112"/>
      <c r="N118" s="112"/>
      <c r="O118" s="112"/>
      <c r="P118" s="112"/>
      <c r="Q118" s="112"/>
      <c r="R118" s="112"/>
      <c r="S118" s="112"/>
      <c r="T118" s="112"/>
      <c r="U118" s="112"/>
      <c r="V118" s="112"/>
      <c r="W118" s="112"/>
      <c r="X118" s="112"/>
    </row>
    <row r="119" spans="1:24" x14ac:dyDescent="0.3">
      <c r="B119" s="112"/>
      <c r="C119" s="114" t="s">
        <v>20</v>
      </c>
      <c r="D119" s="115">
        <v>0</v>
      </c>
      <c r="E119" s="115">
        <v>23</v>
      </c>
      <c r="F119" s="115">
        <v>0</v>
      </c>
      <c r="G119" s="115">
        <v>14</v>
      </c>
      <c r="H119" s="115">
        <v>0</v>
      </c>
      <c r="I119" s="115">
        <v>0</v>
      </c>
      <c r="J119" s="115">
        <v>0</v>
      </c>
      <c r="K119" s="115">
        <v>4</v>
      </c>
      <c r="L119" s="115">
        <v>0</v>
      </c>
      <c r="M119" s="115">
        <v>0</v>
      </c>
      <c r="N119" s="115">
        <v>14</v>
      </c>
      <c r="O119" s="115">
        <v>46</v>
      </c>
      <c r="P119" s="115">
        <v>39</v>
      </c>
      <c r="Q119" s="115">
        <v>0</v>
      </c>
      <c r="R119" s="115">
        <v>75</v>
      </c>
      <c r="S119" s="115">
        <v>34</v>
      </c>
      <c r="T119" s="115">
        <v>5</v>
      </c>
      <c r="U119" s="115">
        <v>4</v>
      </c>
      <c r="V119" s="115">
        <v>25</v>
      </c>
      <c r="W119" s="115">
        <v>0</v>
      </c>
      <c r="X119" s="115">
        <v>289</v>
      </c>
    </row>
    <row r="120" spans="1:24" x14ac:dyDescent="0.3">
      <c r="B120" s="112"/>
      <c r="C120" s="163" t="s">
        <v>79</v>
      </c>
      <c r="D120" s="115">
        <v>19</v>
      </c>
      <c r="E120" s="171">
        <v>0</v>
      </c>
      <c r="F120" s="171">
        <v>3</v>
      </c>
      <c r="G120" s="171">
        <v>25</v>
      </c>
      <c r="H120" s="171">
        <v>11</v>
      </c>
      <c r="I120" s="171">
        <v>0</v>
      </c>
      <c r="J120" s="115">
        <v>3</v>
      </c>
      <c r="K120" s="115">
        <v>0</v>
      </c>
      <c r="L120" s="115">
        <v>0</v>
      </c>
      <c r="M120" s="115">
        <v>0</v>
      </c>
      <c r="N120" s="115">
        <v>20</v>
      </c>
      <c r="O120" s="115">
        <v>0</v>
      </c>
      <c r="P120" s="115">
        <v>0</v>
      </c>
      <c r="Q120" s="115">
        <v>0</v>
      </c>
      <c r="R120" s="115">
        <v>0</v>
      </c>
      <c r="S120" s="115">
        <v>4</v>
      </c>
      <c r="T120" s="115">
        <v>0</v>
      </c>
      <c r="U120" s="115">
        <v>0</v>
      </c>
      <c r="V120" s="115">
        <v>0</v>
      </c>
      <c r="W120" s="115">
        <v>0</v>
      </c>
      <c r="X120" s="115">
        <v>83</v>
      </c>
    </row>
    <row r="121" spans="1:24" x14ac:dyDescent="0.3">
      <c r="B121" s="112"/>
      <c r="C121" s="163" t="s">
        <v>21</v>
      </c>
      <c r="D121" s="115">
        <v>8</v>
      </c>
      <c r="E121" s="171">
        <v>3</v>
      </c>
      <c r="F121" s="171">
        <v>0</v>
      </c>
      <c r="G121" s="171">
        <v>5</v>
      </c>
      <c r="H121" s="171">
        <v>5</v>
      </c>
      <c r="I121" s="171">
        <v>3</v>
      </c>
      <c r="J121" s="115">
        <v>0</v>
      </c>
      <c r="K121" s="115">
        <v>0</v>
      </c>
      <c r="L121" s="115">
        <v>0</v>
      </c>
      <c r="M121" s="115">
        <v>0</v>
      </c>
      <c r="N121" s="115">
        <v>0</v>
      </c>
      <c r="O121" s="115">
        <v>5</v>
      </c>
      <c r="P121" s="115">
        <v>7</v>
      </c>
      <c r="Q121" s="115">
        <v>0</v>
      </c>
      <c r="R121" s="115">
        <v>5</v>
      </c>
      <c r="S121" s="115">
        <v>3</v>
      </c>
      <c r="T121" s="115">
        <v>0</v>
      </c>
      <c r="U121" s="115">
        <v>0</v>
      </c>
      <c r="V121" s="115">
        <v>0</v>
      </c>
      <c r="W121" s="115">
        <v>0</v>
      </c>
      <c r="X121" s="115">
        <v>44</v>
      </c>
    </row>
    <row r="122" spans="1:24" x14ac:dyDescent="0.3">
      <c r="B122" s="112"/>
      <c r="C122" s="163" t="s">
        <v>22</v>
      </c>
      <c r="D122" s="115">
        <v>44</v>
      </c>
      <c r="E122" s="171">
        <v>56</v>
      </c>
      <c r="F122" s="171">
        <v>4</v>
      </c>
      <c r="G122" s="171">
        <v>0</v>
      </c>
      <c r="H122" s="171">
        <v>64</v>
      </c>
      <c r="I122" s="171">
        <v>11</v>
      </c>
      <c r="J122" s="115">
        <v>0</v>
      </c>
      <c r="K122" s="115">
        <v>4</v>
      </c>
      <c r="L122" s="115">
        <v>0</v>
      </c>
      <c r="M122" s="115">
        <v>18</v>
      </c>
      <c r="N122" s="115">
        <v>5</v>
      </c>
      <c r="O122" s="115">
        <v>35</v>
      </c>
      <c r="P122" s="115">
        <v>78</v>
      </c>
      <c r="Q122" s="115">
        <v>11</v>
      </c>
      <c r="R122" s="115">
        <v>44</v>
      </c>
      <c r="S122" s="115">
        <v>28</v>
      </c>
      <c r="T122" s="115">
        <v>5</v>
      </c>
      <c r="U122" s="115">
        <v>0</v>
      </c>
      <c r="V122" s="115">
        <v>0</v>
      </c>
      <c r="W122" s="115">
        <v>5</v>
      </c>
      <c r="X122" s="115">
        <v>424</v>
      </c>
    </row>
    <row r="123" spans="1:24" x14ac:dyDescent="0.3">
      <c r="B123" s="112"/>
      <c r="C123" s="163" t="s">
        <v>18</v>
      </c>
      <c r="D123" s="115">
        <v>7</v>
      </c>
      <c r="E123" s="171">
        <v>16</v>
      </c>
      <c r="F123" s="171">
        <v>4</v>
      </c>
      <c r="G123" s="171">
        <v>36</v>
      </c>
      <c r="H123" s="171">
        <v>0</v>
      </c>
      <c r="I123" s="171">
        <v>0</v>
      </c>
      <c r="J123" s="115">
        <v>0</v>
      </c>
      <c r="K123" s="115">
        <v>15</v>
      </c>
      <c r="L123" s="115">
        <v>0</v>
      </c>
      <c r="M123" s="115">
        <v>0</v>
      </c>
      <c r="N123" s="115">
        <v>0</v>
      </c>
      <c r="O123" s="115">
        <v>0</v>
      </c>
      <c r="P123" s="115">
        <v>18</v>
      </c>
      <c r="Q123" s="115">
        <v>0</v>
      </c>
      <c r="R123" s="115">
        <v>6</v>
      </c>
      <c r="S123" s="115">
        <v>0</v>
      </c>
      <c r="T123" s="115">
        <v>0</v>
      </c>
      <c r="U123" s="115">
        <v>0</v>
      </c>
      <c r="V123" s="115">
        <v>0</v>
      </c>
      <c r="W123" s="115">
        <v>0</v>
      </c>
      <c r="X123" s="115">
        <v>102</v>
      </c>
    </row>
    <row r="124" spans="1:24" x14ac:dyDescent="0.3">
      <c r="B124" s="112"/>
      <c r="C124" s="163" t="s">
        <v>86</v>
      </c>
      <c r="D124" s="115">
        <v>0</v>
      </c>
      <c r="E124" s="171">
        <v>0</v>
      </c>
      <c r="F124" s="171">
        <v>0</v>
      </c>
      <c r="G124" s="171">
        <v>3</v>
      </c>
      <c r="H124" s="171">
        <v>0</v>
      </c>
      <c r="I124" s="171">
        <v>0</v>
      </c>
      <c r="J124" s="115">
        <v>0</v>
      </c>
      <c r="K124" s="115">
        <v>0</v>
      </c>
      <c r="L124" s="115">
        <v>0</v>
      </c>
      <c r="M124" s="115">
        <v>0</v>
      </c>
      <c r="N124" s="115">
        <v>0</v>
      </c>
      <c r="O124" s="115">
        <v>0</v>
      </c>
      <c r="P124" s="115">
        <v>0</v>
      </c>
      <c r="Q124" s="115">
        <v>0</v>
      </c>
      <c r="R124" s="115">
        <v>0</v>
      </c>
      <c r="S124" s="115">
        <v>0</v>
      </c>
      <c r="T124" s="115">
        <v>0</v>
      </c>
      <c r="U124" s="115">
        <v>0</v>
      </c>
      <c r="V124" s="115">
        <v>0</v>
      </c>
      <c r="W124" s="115">
        <v>0</v>
      </c>
      <c r="X124" s="115">
        <v>11</v>
      </c>
    </row>
    <row r="125" spans="1:24" x14ac:dyDescent="0.3">
      <c r="B125" s="112"/>
      <c r="C125" s="166" t="s">
        <v>77</v>
      </c>
      <c r="D125" s="115">
        <v>0</v>
      </c>
      <c r="E125" s="115">
        <v>0</v>
      </c>
      <c r="F125" s="115">
        <v>0</v>
      </c>
      <c r="G125" s="115">
        <v>3</v>
      </c>
      <c r="H125" s="115">
        <v>0</v>
      </c>
      <c r="I125" s="115">
        <v>0</v>
      </c>
      <c r="J125" s="170">
        <v>0</v>
      </c>
      <c r="K125" s="170">
        <v>0</v>
      </c>
      <c r="L125" s="170">
        <v>0</v>
      </c>
      <c r="M125" s="170">
        <v>0</v>
      </c>
      <c r="N125" s="115">
        <v>4</v>
      </c>
      <c r="O125" s="115">
        <v>5</v>
      </c>
      <c r="P125" s="115">
        <v>0</v>
      </c>
      <c r="Q125" s="115">
        <v>0</v>
      </c>
      <c r="R125" s="115">
        <v>0</v>
      </c>
      <c r="S125" s="115">
        <v>0</v>
      </c>
      <c r="T125" s="115">
        <v>0</v>
      </c>
      <c r="U125" s="115">
        <v>0</v>
      </c>
      <c r="V125" s="115">
        <v>0</v>
      </c>
      <c r="W125" s="115">
        <v>0</v>
      </c>
      <c r="X125" s="115">
        <v>9</v>
      </c>
    </row>
    <row r="126" spans="1:24" x14ac:dyDescent="0.3">
      <c r="B126" s="112"/>
      <c r="C126" s="166" t="s">
        <v>23</v>
      </c>
      <c r="D126" s="115">
        <v>0</v>
      </c>
      <c r="E126" s="115">
        <v>0</v>
      </c>
      <c r="F126" s="115">
        <v>0</v>
      </c>
      <c r="G126" s="115">
        <v>10</v>
      </c>
      <c r="H126" s="115">
        <v>9</v>
      </c>
      <c r="I126" s="115">
        <v>0</v>
      </c>
      <c r="J126" s="170">
        <v>0</v>
      </c>
      <c r="K126" s="170">
        <v>0</v>
      </c>
      <c r="L126" s="170">
        <v>0</v>
      </c>
      <c r="M126" s="170">
        <v>5</v>
      </c>
      <c r="N126" s="115">
        <v>0</v>
      </c>
      <c r="O126" s="115">
        <v>0</v>
      </c>
      <c r="P126" s="115">
        <v>13</v>
      </c>
      <c r="Q126" s="115">
        <v>0</v>
      </c>
      <c r="R126" s="115">
        <v>13</v>
      </c>
      <c r="S126" s="115">
        <v>4</v>
      </c>
      <c r="T126" s="115">
        <v>27</v>
      </c>
      <c r="U126" s="115">
        <v>0</v>
      </c>
      <c r="V126" s="115">
        <v>0</v>
      </c>
      <c r="W126" s="115">
        <v>0</v>
      </c>
      <c r="X126" s="115">
        <v>84</v>
      </c>
    </row>
    <row r="127" spans="1:24" x14ac:dyDescent="0.3">
      <c r="B127" s="112"/>
      <c r="C127" s="166" t="s">
        <v>24</v>
      </c>
      <c r="D127" s="115">
        <v>0</v>
      </c>
      <c r="E127" s="115">
        <v>0</v>
      </c>
      <c r="F127" s="115">
        <v>0</v>
      </c>
      <c r="G127" s="115">
        <v>4</v>
      </c>
      <c r="H127" s="115">
        <v>0</v>
      </c>
      <c r="I127" s="115">
        <v>0</v>
      </c>
      <c r="J127" s="170">
        <v>0</v>
      </c>
      <c r="K127" s="170">
        <v>32</v>
      </c>
      <c r="L127" s="170">
        <v>0</v>
      </c>
      <c r="M127" s="170">
        <v>3</v>
      </c>
      <c r="N127" s="115">
        <v>0</v>
      </c>
      <c r="O127" s="115">
        <v>0</v>
      </c>
      <c r="P127" s="115">
        <v>4</v>
      </c>
      <c r="Q127" s="115">
        <v>0</v>
      </c>
      <c r="R127" s="115">
        <v>5</v>
      </c>
      <c r="S127" s="115">
        <v>3</v>
      </c>
      <c r="T127" s="115">
        <v>24</v>
      </c>
      <c r="U127" s="115">
        <v>0</v>
      </c>
      <c r="V127" s="115">
        <v>0</v>
      </c>
      <c r="W127" s="115">
        <v>0</v>
      </c>
      <c r="X127" s="115">
        <v>83</v>
      </c>
    </row>
    <row r="128" spans="1:24" x14ac:dyDescent="0.3">
      <c r="B128" s="112"/>
      <c r="C128" s="166" t="s">
        <v>85</v>
      </c>
      <c r="D128" s="115">
        <v>0</v>
      </c>
      <c r="E128" s="115">
        <v>0</v>
      </c>
      <c r="F128" s="115">
        <v>0</v>
      </c>
      <c r="G128" s="115">
        <v>0</v>
      </c>
      <c r="H128" s="115">
        <v>0</v>
      </c>
      <c r="I128" s="115">
        <v>0</v>
      </c>
      <c r="J128" s="170">
        <v>0</v>
      </c>
      <c r="K128" s="170">
        <v>0</v>
      </c>
      <c r="L128" s="170">
        <v>3</v>
      </c>
      <c r="M128" s="170">
        <v>0</v>
      </c>
      <c r="N128" s="115">
        <v>0</v>
      </c>
      <c r="O128" s="115">
        <v>0</v>
      </c>
      <c r="P128" s="115">
        <v>0</v>
      </c>
      <c r="Q128" s="115">
        <v>0</v>
      </c>
      <c r="R128" s="115">
        <v>0</v>
      </c>
      <c r="S128" s="115">
        <v>0</v>
      </c>
      <c r="T128" s="115">
        <v>0</v>
      </c>
      <c r="U128" s="115">
        <v>0</v>
      </c>
      <c r="V128" s="115">
        <v>0</v>
      </c>
      <c r="W128" s="115">
        <v>0</v>
      </c>
      <c r="X128" s="115">
        <v>4</v>
      </c>
    </row>
    <row r="129" spans="2:24" x14ac:dyDescent="0.3">
      <c r="B129" s="112"/>
      <c r="C129" s="168" t="s">
        <v>25</v>
      </c>
      <c r="D129" s="115">
        <v>22</v>
      </c>
      <c r="E129" s="115">
        <v>9</v>
      </c>
      <c r="F129" s="115">
        <v>0</v>
      </c>
      <c r="G129" s="115">
        <v>4</v>
      </c>
      <c r="H129" s="115">
        <v>0</v>
      </c>
      <c r="I129" s="115">
        <v>0</v>
      </c>
      <c r="J129" s="115">
        <v>6</v>
      </c>
      <c r="K129" s="115">
        <v>0</v>
      </c>
      <c r="L129" s="115">
        <v>0</v>
      </c>
      <c r="M129" s="115">
        <v>0</v>
      </c>
      <c r="N129" s="173">
        <v>0</v>
      </c>
      <c r="O129" s="173">
        <v>5</v>
      </c>
      <c r="P129" s="173">
        <v>5</v>
      </c>
      <c r="Q129" s="173">
        <v>3</v>
      </c>
      <c r="R129" s="173">
        <v>6</v>
      </c>
      <c r="S129" s="173">
        <v>8</v>
      </c>
      <c r="T129" s="173">
        <v>0</v>
      </c>
      <c r="U129" s="173">
        <v>0</v>
      </c>
      <c r="V129" s="173">
        <v>0</v>
      </c>
      <c r="W129" s="115">
        <v>0</v>
      </c>
      <c r="X129" s="115">
        <v>84</v>
      </c>
    </row>
    <row r="130" spans="2:24" x14ac:dyDescent="0.3">
      <c r="B130" s="112"/>
      <c r="C130" s="168" t="s">
        <v>26</v>
      </c>
      <c r="D130" s="115">
        <v>45</v>
      </c>
      <c r="E130" s="115">
        <v>0</v>
      </c>
      <c r="F130" s="115">
        <v>3</v>
      </c>
      <c r="G130" s="115">
        <v>19</v>
      </c>
      <c r="H130" s="115">
        <v>0</v>
      </c>
      <c r="I130" s="115">
        <v>0</v>
      </c>
      <c r="J130" s="115">
        <v>0</v>
      </c>
      <c r="K130" s="115">
        <v>14</v>
      </c>
      <c r="L130" s="115">
        <v>0</v>
      </c>
      <c r="M130" s="115">
        <v>0</v>
      </c>
      <c r="N130" s="173">
        <v>34</v>
      </c>
      <c r="O130" s="173">
        <v>0</v>
      </c>
      <c r="P130" s="173">
        <v>103</v>
      </c>
      <c r="Q130" s="173">
        <v>239</v>
      </c>
      <c r="R130" s="173">
        <v>809</v>
      </c>
      <c r="S130" s="173">
        <v>270</v>
      </c>
      <c r="T130" s="173">
        <v>3</v>
      </c>
      <c r="U130" s="173">
        <v>77</v>
      </c>
      <c r="V130" s="173">
        <v>11</v>
      </c>
      <c r="W130" s="115">
        <v>3</v>
      </c>
      <c r="X130" s="115">
        <v>2224</v>
      </c>
    </row>
    <row r="131" spans="2:24" x14ac:dyDescent="0.3">
      <c r="B131" s="112"/>
      <c r="C131" s="168" t="s">
        <v>27</v>
      </c>
      <c r="D131" s="115">
        <v>54</v>
      </c>
      <c r="E131" s="115">
        <v>13</v>
      </c>
      <c r="F131" s="115">
        <v>17</v>
      </c>
      <c r="G131" s="115">
        <v>48</v>
      </c>
      <c r="H131" s="115">
        <v>54</v>
      </c>
      <c r="I131" s="115">
        <v>0</v>
      </c>
      <c r="J131" s="115">
        <v>0</v>
      </c>
      <c r="K131" s="115">
        <v>30</v>
      </c>
      <c r="L131" s="115">
        <v>8</v>
      </c>
      <c r="M131" s="115">
        <v>0</v>
      </c>
      <c r="N131" s="173">
        <v>14</v>
      </c>
      <c r="O131" s="173">
        <v>94</v>
      </c>
      <c r="P131" s="173">
        <v>0</v>
      </c>
      <c r="Q131" s="173">
        <v>20</v>
      </c>
      <c r="R131" s="173">
        <v>419</v>
      </c>
      <c r="S131" s="173">
        <v>645</v>
      </c>
      <c r="T131" s="173">
        <v>29</v>
      </c>
      <c r="U131" s="173">
        <v>17</v>
      </c>
      <c r="V131" s="174">
        <v>152</v>
      </c>
      <c r="W131" s="115">
        <v>5</v>
      </c>
      <c r="X131" s="115">
        <v>1632</v>
      </c>
    </row>
    <row r="132" spans="2:24" x14ac:dyDescent="0.3">
      <c r="B132" s="112"/>
      <c r="C132" s="168" t="s">
        <v>28</v>
      </c>
      <c r="D132" s="115">
        <v>0</v>
      </c>
      <c r="E132" s="115">
        <v>0</v>
      </c>
      <c r="F132" s="115">
        <v>3</v>
      </c>
      <c r="G132" s="115">
        <v>13</v>
      </c>
      <c r="H132" s="115">
        <v>0</v>
      </c>
      <c r="I132" s="115">
        <v>0</v>
      </c>
      <c r="J132" s="115">
        <v>0</v>
      </c>
      <c r="K132" s="115">
        <v>0</v>
      </c>
      <c r="L132" s="115">
        <v>0</v>
      </c>
      <c r="M132" s="115">
        <v>0</v>
      </c>
      <c r="N132" s="173">
        <v>5</v>
      </c>
      <c r="O132" s="173">
        <v>169</v>
      </c>
      <c r="P132" s="173">
        <v>9</v>
      </c>
      <c r="Q132" s="173">
        <v>0</v>
      </c>
      <c r="R132" s="173">
        <v>372</v>
      </c>
      <c r="S132" s="173">
        <v>178</v>
      </c>
      <c r="T132" s="173">
        <v>0</v>
      </c>
      <c r="U132" s="173">
        <v>0</v>
      </c>
      <c r="V132" s="173">
        <v>0</v>
      </c>
      <c r="W132" s="115">
        <v>0</v>
      </c>
      <c r="X132" s="115">
        <v>778</v>
      </c>
    </row>
    <row r="133" spans="2:24" x14ac:dyDescent="0.3">
      <c r="B133" s="112"/>
      <c r="C133" s="168" t="s">
        <v>29</v>
      </c>
      <c r="D133" s="115">
        <v>124</v>
      </c>
      <c r="E133" s="115">
        <v>0</v>
      </c>
      <c r="F133" s="115">
        <v>4</v>
      </c>
      <c r="G133" s="115">
        <v>98</v>
      </c>
      <c r="H133" s="115">
        <v>82</v>
      </c>
      <c r="I133" s="115">
        <v>0</v>
      </c>
      <c r="J133" s="115">
        <v>0</v>
      </c>
      <c r="K133" s="115">
        <v>20</v>
      </c>
      <c r="L133" s="115">
        <v>0</v>
      </c>
      <c r="M133" s="115">
        <v>0</v>
      </c>
      <c r="N133" s="173">
        <v>17</v>
      </c>
      <c r="O133" s="173">
        <v>1290</v>
      </c>
      <c r="P133" s="173">
        <v>443</v>
      </c>
      <c r="Q133" s="173">
        <v>949</v>
      </c>
      <c r="R133" s="173">
        <v>0</v>
      </c>
      <c r="S133" s="173">
        <v>2187</v>
      </c>
      <c r="T133" s="173">
        <v>183</v>
      </c>
      <c r="U133" s="173">
        <v>6</v>
      </c>
      <c r="V133" s="173">
        <v>67</v>
      </c>
      <c r="W133" s="115">
        <v>11</v>
      </c>
      <c r="X133" s="115">
        <v>6102</v>
      </c>
    </row>
    <row r="134" spans="2:24" x14ac:dyDescent="0.3">
      <c r="B134" s="112"/>
      <c r="C134" s="168" t="s">
        <v>30</v>
      </c>
      <c r="D134" s="115">
        <v>44</v>
      </c>
      <c r="E134" s="115">
        <v>0</v>
      </c>
      <c r="F134" s="115">
        <v>3</v>
      </c>
      <c r="G134" s="115">
        <v>58</v>
      </c>
      <c r="H134" s="115">
        <v>6</v>
      </c>
      <c r="I134" s="115">
        <v>0</v>
      </c>
      <c r="J134" s="115">
        <v>0</v>
      </c>
      <c r="K134" s="115">
        <v>7</v>
      </c>
      <c r="L134" s="115">
        <v>8</v>
      </c>
      <c r="M134" s="115">
        <v>0</v>
      </c>
      <c r="N134" s="173">
        <v>17</v>
      </c>
      <c r="O134" s="173">
        <v>448</v>
      </c>
      <c r="P134" s="173">
        <v>561</v>
      </c>
      <c r="Q134" s="173">
        <v>444</v>
      </c>
      <c r="R134" s="173">
        <v>1887</v>
      </c>
      <c r="S134" s="173">
        <v>0</v>
      </c>
      <c r="T134" s="173">
        <v>23</v>
      </c>
      <c r="U134" s="173">
        <v>13</v>
      </c>
      <c r="V134" s="173">
        <v>19</v>
      </c>
      <c r="W134" s="115">
        <v>0</v>
      </c>
      <c r="X134" s="115">
        <v>3641</v>
      </c>
    </row>
    <row r="135" spans="2:24" x14ac:dyDescent="0.3">
      <c r="B135" s="112"/>
      <c r="C135" s="168" t="s">
        <v>31</v>
      </c>
      <c r="D135" s="115">
        <v>0</v>
      </c>
      <c r="E135" s="115">
        <v>0</v>
      </c>
      <c r="F135" s="115">
        <v>3</v>
      </c>
      <c r="G135" s="115">
        <v>0</v>
      </c>
      <c r="H135" s="115">
        <v>0</v>
      </c>
      <c r="I135" s="115">
        <v>0</v>
      </c>
      <c r="J135" s="115">
        <v>0</v>
      </c>
      <c r="K135" s="115">
        <v>18</v>
      </c>
      <c r="L135" s="115">
        <v>0</v>
      </c>
      <c r="M135" s="115">
        <v>0</v>
      </c>
      <c r="N135" s="173">
        <v>8</v>
      </c>
      <c r="O135" s="173">
        <v>16</v>
      </c>
      <c r="P135" s="173">
        <v>17</v>
      </c>
      <c r="Q135" s="173">
        <v>0</v>
      </c>
      <c r="R135" s="173">
        <v>42</v>
      </c>
      <c r="S135" s="173">
        <v>4</v>
      </c>
      <c r="T135" s="173">
        <v>0</v>
      </c>
      <c r="U135" s="173">
        <v>0</v>
      </c>
      <c r="V135" s="173">
        <v>0</v>
      </c>
      <c r="W135" s="115">
        <v>0</v>
      </c>
      <c r="X135" s="115">
        <v>149</v>
      </c>
    </row>
    <row r="136" spans="2:24" x14ac:dyDescent="0.3">
      <c r="B136" s="112"/>
      <c r="C136" s="168" t="s">
        <v>68</v>
      </c>
      <c r="D136" s="115">
        <v>0</v>
      </c>
      <c r="E136" s="115">
        <v>0</v>
      </c>
      <c r="F136" s="115">
        <v>0</v>
      </c>
      <c r="G136" s="115">
        <v>0</v>
      </c>
      <c r="H136" s="115">
        <v>0</v>
      </c>
      <c r="I136" s="115">
        <v>0</v>
      </c>
      <c r="J136" s="115">
        <v>0</v>
      </c>
      <c r="K136" s="115">
        <v>0</v>
      </c>
      <c r="L136" s="115">
        <v>0</v>
      </c>
      <c r="M136" s="115">
        <v>0</v>
      </c>
      <c r="N136" s="173">
        <v>4</v>
      </c>
      <c r="O136" s="173">
        <v>17</v>
      </c>
      <c r="P136" s="173">
        <v>8</v>
      </c>
      <c r="Q136" s="173">
        <v>0</v>
      </c>
      <c r="R136" s="173">
        <v>5</v>
      </c>
      <c r="S136" s="173">
        <v>0</v>
      </c>
      <c r="T136" s="173">
        <v>0</v>
      </c>
      <c r="U136" s="173">
        <v>0</v>
      </c>
      <c r="V136" s="173">
        <v>0</v>
      </c>
      <c r="W136" s="115">
        <v>0</v>
      </c>
      <c r="X136" s="115">
        <v>35</v>
      </c>
    </row>
    <row r="137" spans="2:24" x14ac:dyDescent="0.3">
      <c r="B137" s="112"/>
      <c r="C137" s="168" t="s">
        <v>56</v>
      </c>
      <c r="D137" s="115">
        <v>5</v>
      </c>
      <c r="E137" s="115">
        <v>0</v>
      </c>
      <c r="F137" s="115">
        <v>0</v>
      </c>
      <c r="G137" s="115">
        <v>4</v>
      </c>
      <c r="H137" s="115">
        <v>0</v>
      </c>
      <c r="I137" s="115">
        <v>0</v>
      </c>
      <c r="J137" s="115">
        <v>0</v>
      </c>
      <c r="K137" s="115">
        <v>5</v>
      </c>
      <c r="L137" s="115">
        <v>0</v>
      </c>
      <c r="M137" s="115">
        <v>0</v>
      </c>
      <c r="N137" s="173">
        <v>0</v>
      </c>
      <c r="O137" s="173">
        <v>3</v>
      </c>
      <c r="P137" s="174">
        <v>91</v>
      </c>
      <c r="Q137" s="173">
        <v>4</v>
      </c>
      <c r="R137" s="173">
        <v>49</v>
      </c>
      <c r="S137" s="173">
        <v>9</v>
      </c>
      <c r="T137" s="173">
        <v>0</v>
      </c>
      <c r="U137" s="173">
        <v>0</v>
      </c>
      <c r="V137" s="173">
        <v>0</v>
      </c>
      <c r="W137" s="115">
        <v>8</v>
      </c>
      <c r="X137" s="115">
        <v>184</v>
      </c>
    </row>
    <row r="138" spans="2:24" x14ac:dyDescent="0.3">
      <c r="B138" s="112"/>
      <c r="C138" s="164" t="s">
        <v>36</v>
      </c>
      <c r="D138" s="115">
        <v>4</v>
      </c>
      <c r="E138" s="115">
        <v>0</v>
      </c>
      <c r="F138" s="115">
        <v>0</v>
      </c>
      <c r="G138" s="115">
        <v>4</v>
      </c>
      <c r="H138" s="115">
        <v>0</v>
      </c>
      <c r="I138" s="115">
        <v>0</v>
      </c>
      <c r="J138" s="115">
        <v>0</v>
      </c>
      <c r="K138" s="115">
        <v>0</v>
      </c>
      <c r="L138" s="115">
        <v>0</v>
      </c>
      <c r="M138" s="115">
        <v>0</v>
      </c>
      <c r="N138" s="115">
        <v>0</v>
      </c>
      <c r="O138" s="115">
        <v>8</v>
      </c>
      <c r="P138" s="115">
        <v>4</v>
      </c>
      <c r="Q138" s="115">
        <v>4</v>
      </c>
      <c r="R138" s="115">
        <v>14</v>
      </c>
      <c r="S138" s="115">
        <v>4</v>
      </c>
      <c r="T138" s="115">
        <v>0</v>
      </c>
      <c r="U138" s="115">
        <v>0</v>
      </c>
      <c r="V138" s="115">
        <v>4</v>
      </c>
      <c r="W138" s="115">
        <v>0</v>
      </c>
      <c r="X138" s="115">
        <v>36</v>
      </c>
    </row>
    <row r="139" spans="2:24" x14ac:dyDescent="0.3">
      <c r="B139" s="112"/>
      <c r="C139" s="114" t="s">
        <v>17</v>
      </c>
      <c r="D139" s="115">
        <v>391</v>
      </c>
      <c r="E139" s="115">
        <v>131</v>
      </c>
      <c r="F139" s="115">
        <v>44</v>
      </c>
      <c r="G139" s="115">
        <v>352</v>
      </c>
      <c r="H139" s="115">
        <v>238</v>
      </c>
      <c r="I139" s="115">
        <v>12</v>
      </c>
      <c r="J139" s="115">
        <v>12</v>
      </c>
      <c r="K139" s="115">
        <v>154</v>
      </c>
      <c r="L139" s="115">
        <v>15</v>
      </c>
      <c r="M139" s="115">
        <v>28</v>
      </c>
      <c r="N139" s="115">
        <v>152</v>
      </c>
      <c r="O139" s="115">
        <v>2257</v>
      </c>
      <c r="P139" s="115">
        <v>1420</v>
      </c>
      <c r="Q139" s="115">
        <v>1682</v>
      </c>
      <c r="R139" s="115">
        <v>4083</v>
      </c>
      <c r="S139" s="115">
        <v>3422</v>
      </c>
      <c r="T139" s="115">
        <v>343</v>
      </c>
      <c r="U139" s="115">
        <v>128</v>
      </c>
      <c r="V139" s="115">
        <v>284</v>
      </c>
      <c r="W139" s="115">
        <v>22</v>
      </c>
      <c r="X139" s="115">
        <v>16602</v>
      </c>
    </row>
    <row r="141" spans="2:24" x14ac:dyDescent="0.3">
      <c r="C141" t="s">
        <v>167</v>
      </c>
      <c r="D141" s="98">
        <f>SUM(E120:I124)</f>
        <v>249</v>
      </c>
    </row>
    <row r="142" spans="2:24" x14ac:dyDescent="0.3">
      <c r="C142" t="s">
        <v>168</v>
      </c>
      <c r="D142" s="98">
        <f>SUM(J125:M128)</f>
        <v>43</v>
      </c>
    </row>
    <row r="143" spans="2:24" x14ac:dyDescent="0.3">
      <c r="C143" t="s">
        <v>169</v>
      </c>
      <c r="D143" s="98">
        <f>SUM(N129:V137)-P137-V131</f>
        <v>12284</v>
      </c>
    </row>
    <row r="144" spans="2:24" x14ac:dyDescent="0.3">
      <c r="C144" s="116" t="s">
        <v>165</v>
      </c>
      <c r="D144" s="98">
        <f>SUM(D119:V137)-P137-V131</f>
        <v>14230</v>
      </c>
    </row>
    <row r="145" spans="3:4" x14ac:dyDescent="0.3">
      <c r="C145" s="116" t="s">
        <v>166</v>
      </c>
      <c r="D145" s="98">
        <f>SUM(D119:W138)-P137-V131</f>
        <v>14308</v>
      </c>
    </row>
  </sheetData>
  <mergeCells count="4">
    <mergeCell ref="C3:D3"/>
    <mergeCell ref="I35:I37"/>
    <mergeCell ref="B49:B57"/>
    <mergeCell ref="B58:B61"/>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AE48"/>
  <sheetViews>
    <sheetView tabSelected="1" zoomScale="69" zoomScaleNormal="69" workbookViewId="0">
      <pane xSplit="3" ySplit="3" topLeftCell="D4" activePane="bottomRight" state="frozen"/>
      <selection pane="topRight" activeCell="D1" sqref="D1"/>
      <selection pane="bottomLeft" activeCell="A4" sqref="A4"/>
      <selection pane="bottomRight" activeCell="L52" sqref="L52"/>
    </sheetView>
  </sheetViews>
  <sheetFormatPr defaultRowHeight="14.4" x14ac:dyDescent="0.3"/>
  <cols>
    <col min="1" max="1" width="28.88671875" customWidth="1"/>
    <col min="2" max="3" width="38.6640625" customWidth="1"/>
    <col min="4" max="9" width="16.6640625" customWidth="1"/>
    <col min="10" max="10" width="15" customWidth="1"/>
    <col min="11" max="21" width="13.88671875" customWidth="1"/>
    <col min="22" max="24" width="12.6640625" customWidth="1"/>
    <col min="25" max="31" width="11.6640625" customWidth="1"/>
  </cols>
  <sheetData>
    <row r="1" spans="1:31" ht="15.6" x14ac:dyDescent="0.3">
      <c r="A1" s="90"/>
      <c r="B1" s="273" t="s">
        <v>51</v>
      </c>
      <c r="C1" s="275" t="s">
        <v>50</v>
      </c>
      <c r="D1" s="267">
        <v>2006</v>
      </c>
      <c r="E1" s="268"/>
      <c r="F1" s="268"/>
      <c r="G1" s="268"/>
      <c r="H1" s="268"/>
      <c r="I1" s="268"/>
      <c r="J1" s="269"/>
      <c r="K1" s="267">
        <v>2011</v>
      </c>
      <c r="L1" s="268"/>
      <c r="M1" s="268"/>
      <c r="N1" s="268"/>
      <c r="O1" s="268"/>
      <c r="P1" s="268"/>
      <c r="Q1" s="269"/>
      <c r="R1" s="267">
        <v>2016</v>
      </c>
      <c r="S1" s="268"/>
      <c r="T1" s="268"/>
      <c r="U1" s="268"/>
      <c r="V1" s="268"/>
      <c r="W1" s="268"/>
      <c r="X1" s="269"/>
      <c r="Y1" s="267">
        <v>2021</v>
      </c>
      <c r="Z1" s="268"/>
      <c r="AA1" s="268"/>
      <c r="AB1" s="268"/>
      <c r="AC1" s="268"/>
      <c r="AD1" s="268"/>
      <c r="AE1" s="269"/>
    </row>
    <row r="2" spans="1:31" ht="15" customHeight="1" x14ac:dyDescent="0.3">
      <c r="A2" s="92"/>
      <c r="B2" s="274"/>
      <c r="C2" s="276"/>
      <c r="D2" s="77" t="s">
        <v>91</v>
      </c>
      <c r="E2" s="270" t="s">
        <v>51</v>
      </c>
      <c r="F2" s="270"/>
      <c r="G2" s="270"/>
      <c r="H2" s="271" t="s">
        <v>90</v>
      </c>
      <c r="I2" s="271"/>
      <c r="J2" s="272"/>
      <c r="K2" s="77" t="s">
        <v>91</v>
      </c>
      <c r="L2" s="270" t="s">
        <v>51</v>
      </c>
      <c r="M2" s="270"/>
      <c r="N2" s="270"/>
      <c r="O2" s="271" t="s">
        <v>90</v>
      </c>
      <c r="P2" s="271"/>
      <c r="Q2" s="272"/>
      <c r="R2" s="77" t="s">
        <v>91</v>
      </c>
      <c r="S2" s="270" t="s">
        <v>51</v>
      </c>
      <c r="T2" s="270"/>
      <c r="U2" s="270"/>
      <c r="V2" s="271" t="s">
        <v>90</v>
      </c>
      <c r="W2" s="271"/>
      <c r="X2" s="272"/>
      <c r="Y2" s="77" t="s">
        <v>91</v>
      </c>
      <c r="Z2" s="270" t="s">
        <v>51</v>
      </c>
      <c r="AA2" s="270"/>
      <c r="AB2" s="270"/>
      <c r="AC2" s="271" t="s">
        <v>90</v>
      </c>
      <c r="AD2" s="271"/>
      <c r="AE2" s="272"/>
    </row>
    <row r="3" spans="1:31" ht="27.6" x14ac:dyDescent="0.3">
      <c r="A3" s="92"/>
      <c r="B3" s="274"/>
      <c r="C3" s="276"/>
      <c r="D3" s="81" t="s">
        <v>93</v>
      </c>
      <c r="E3" s="82" t="s">
        <v>93</v>
      </c>
      <c r="F3" s="82" t="s">
        <v>92</v>
      </c>
      <c r="G3" s="82" t="s">
        <v>55</v>
      </c>
      <c r="H3" s="83" t="s">
        <v>93</v>
      </c>
      <c r="I3" s="83" t="s">
        <v>92</v>
      </c>
      <c r="J3" s="84" t="s">
        <v>55</v>
      </c>
      <c r="K3" s="81" t="s">
        <v>93</v>
      </c>
      <c r="L3" s="82" t="s">
        <v>93</v>
      </c>
      <c r="M3" s="82" t="s">
        <v>92</v>
      </c>
      <c r="N3" s="82" t="s">
        <v>55</v>
      </c>
      <c r="O3" s="83" t="s">
        <v>93</v>
      </c>
      <c r="P3" s="83" t="s">
        <v>92</v>
      </c>
      <c r="Q3" s="84" t="s">
        <v>55</v>
      </c>
      <c r="R3" s="81" t="s">
        <v>93</v>
      </c>
      <c r="S3" s="82" t="s">
        <v>93</v>
      </c>
      <c r="T3" s="82" t="s">
        <v>92</v>
      </c>
      <c r="U3" s="82" t="s">
        <v>55</v>
      </c>
      <c r="V3" s="83" t="s">
        <v>93</v>
      </c>
      <c r="W3" s="83" t="s">
        <v>92</v>
      </c>
      <c r="X3" s="84" t="s">
        <v>55</v>
      </c>
      <c r="Y3" s="81" t="s">
        <v>93</v>
      </c>
      <c r="Z3" s="82" t="s">
        <v>93</v>
      </c>
      <c r="AA3" s="82" t="s">
        <v>92</v>
      </c>
      <c r="AB3" s="82" t="s">
        <v>55</v>
      </c>
      <c r="AC3" s="83" t="s">
        <v>93</v>
      </c>
      <c r="AD3" s="83" t="s">
        <v>92</v>
      </c>
      <c r="AE3" s="84" t="s">
        <v>55</v>
      </c>
    </row>
    <row r="4" spans="1:31" x14ac:dyDescent="0.3">
      <c r="A4" s="179" t="s">
        <v>94</v>
      </c>
      <c r="B4" s="178" t="s">
        <v>21</v>
      </c>
      <c r="C4" s="91" t="s">
        <v>16</v>
      </c>
      <c r="D4" s="78">
        <f>VLOOKUP(C4,'2006'!$A$3:$B$24,2,0)</f>
        <v>986</v>
      </c>
      <c r="E4" s="14">
        <f>VLOOKUP(B4,'2006'!$C$35:$F$66,3,0)</f>
        <v>204</v>
      </c>
      <c r="F4" s="14">
        <f>VLOOKUP(B4,'2006'!$C$35:$F$66,4,0)</f>
        <v>268</v>
      </c>
      <c r="G4" s="14">
        <f>VLOOKUP(Combined!B4,'2006'!$C$34:$G$66,5,0)+VLOOKUP(Combined!B4,'2006'!$C$35:$H$66,6,0)</f>
        <v>37</v>
      </c>
      <c r="H4" s="79">
        <f>VLOOKUP(B4,'2006'!$C$35:$F$66,3,0)</f>
        <v>204</v>
      </c>
      <c r="I4" s="79">
        <f>VLOOKUP(B4,'2006'!$C$35:$F$66,4,0)</f>
        <v>268</v>
      </c>
      <c r="J4" s="80">
        <f>VLOOKUP(Combined!B4,'2006'!$C$34:$G$66,5,0)+VLOOKUP(Combined!B4,'2006'!$C$35:$H$66,6,0)</f>
        <v>37</v>
      </c>
      <c r="K4" s="78">
        <f>VLOOKUP(C4,'2011'!$A$4:$B$24,2,0)</f>
        <v>1107</v>
      </c>
      <c r="L4" s="14">
        <f>VLOOKUP(B4,'2011'!$C$35:$H$66,3,0)</f>
        <v>289</v>
      </c>
      <c r="M4" s="14">
        <f>VLOOKUP(B4,'2011'!$C$35:$F$66,4,0)</f>
        <v>377</v>
      </c>
      <c r="N4" s="14">
        <f>VLOOKUP(B4,'2011'!$C$35:$H$66,5,0)+VLOOKUP(B4,'2011'!$C$35:$H$66,6,0)</f>
        <v>39</v>
      </c>
      <c r="O4" s="79">
        <f>VLOOKUP(B4,'2011'!$C$35:$H$66,3,0)</f>
        <v>289</v>
      </c>
      <c r="P4" s="79">
        <f>VLOOKUP(B4,'2011'!$C$35:$F$66,4,0)</f>
        <v>377</v>
      </c>
      <c r="Q4" s="80">
        <f>VLOOKUP(B4,'2011'!$C$35:$H$66,5,0)+VLOOKUP(B4,'2011'!$C$35:$H$66,6,0)</f>
        <v>39</v>
      </c>
      <c r="R4" s="78">
        <f>VLOOKUP(C4,'2016'!$A$4:$B$24,2,0)</f>
        <v>1155</v>
      </c>
      <c r="S4" s="14">
        <f>VLOOKUP(B4,'2016'!$C$35:$H$66,3,0)</f>
        <v>357</v>
      </c>
      <c r="T4" s="14">
        <f>VLOOKUP(B4,'2016'!$C$35:$F$66,4,0)</f>
        <v>533</v>
      </c>
      <c r="U4" s="14">
        <f>VLOOKUP(B4,'2016'!$C$35:$H$66,5,0)+VLOOKUP(B4,'2016'!$C$35:$H$66,6,0)</f>
        <v>72</v>
      </c>
      <c r="V4" s="79">
        <f>VLOOKUP(B4,'2016'!$C$35:$H$66,3,0)</f>
        <v>357</v>
      </c>
      <c r="W4" s="79">
        <f>VLOOKUP(B4,'2016'!$C$35:$F$66,4,0)</f>
        <v>533</v>
      </c>
      <c r="X4" s="80">
        <f>VLOOKUP(B4,'2016'!$C$35:$H$66,5,0)+VLOOKUP(B4,'2016'!$C$35:$H$66,6,0)</f>
        <v>72</v>
      </c>
      <c r="Y4" s="78">
        <f>VLOOKUP(C4,'2021'!$A$4:$B$24,2,0)</f>
        <v>2975</v>
      </c>
      <c r="Z4" s="14">
        <f>VLOOKUP(B4,'2021'!$C$35:$H$66,3,0)</f>
        <v>1610</v>
      </c>
      <c r="AA4" s="14">
        <f>VLOOKUP(B4,'2021'!$C$35:$F$66,4,0)</f>
        <v>679</v>
      </c>
      <c r="AB4" s="14">
        <f>VLOOKUP(B4,'2021'!$C$35:$H$66,5,0)+VLOOKUP(B4,'2021'!$C$35:$H$66,6,0)</f>
        <v>91</v>
      </c>
      <c r="AC4" s="79">
        <f>VLOOKUP(B4,'2021'!$C$35:$H$66,3,0)</f>
        <v>1610</v>
      </c>
      <c r="AD4" s="79">
        <f>VLOOKUP(B4,'2021'!$C$35:$F$66,4,0)</f>
        <v>679</v>
      </c>
      <c r="AE4" s="80">
        <f>VLOOKUP(B4,'2021'!$C$35:$H$66,5,0)+VLOOKUP(B4,'2021'!$C$35:$H$66,6,0)</f>
        <v>91</v>
      </c>
    </row>
    <row r="5" spans="1:31" x14ac:dyDescent="0.3">
      <c r="A5" s="180" t="s">
        <v>94</v>
      </c>
      <c r="B5" s="6" t="s">
        <v>22</v>
      </c>
      <c r="C5" s="93" t="s">
        <v>37</v>
      </c>
      <c r="D5" s="78">
        <f>VLOOKUP(C5,'2006'!$A$3:$B$24,2,0)</f>
        <v>24021</v>
      </c>
      <c r="E5" s="14">
        <f>VLOOKUP(B5,'2006'!$C$35:$F$66,3,0)</f>
        <v>7007</v>
      </c>
      <c r="F5" s="14">
        <f>VLOOKUP(B5,'2006'!$C$35:$F$66,4,0)</f>
        <v>5087</v>
      </c>
      <c r="G5" s="14">
        <f>VLOOKUP(Combined!B5,'2006'!$C$34:$G$66,5,0)+VLOOKUP(Combined!B5,'2006'!$C$35:$H$66,6,0)</f>
        <v>454</v>
      </c>
      <c r="H5" s="79">
        <f>VLOOKUP(B5,'2006'!$C$35:$F$66,3,0)</f>
        <v>7007</v>
      </c>
      <c r="I5" s="79">
        <f>VLOOKUP(B5,'2006'!$C$35:$F$66,4,0)</f>
        <v>5087</v>
      </c>
      <c r="J5" s="80">
        <f>VLOOKUP(Combined!B5,'2006'!$C$34:$G$66,5,0)+VLOOKUP(Combined!B5,'2006'!$C$35:$H$66,6,0)</f>
        <v>454</v>
      </c>
      <c r="K5" s="78">
        <f>VLOOKUP(C5,'2011'!$A$4:$B$24,2,0)</f>
        <v>26787</v>
      </c>
      <c r="L5" s="14">
        <f>VLOOKUP(B5,'2011'!$C$35:$H$66,3,0)</f>
        <v>8752</v>
      </c>
      <c r="M5" s="14">
        <f>VLOOKUP(B5,'2011'!$C$35:$F$66,4,0)</f>
        <v>6294</v>
      </c>
      <c r="N5" s="14">
        <f>VLOOKUP(B5,'2011'!$C$35:$H$66,5,0)+VLOOKUP(B5,'2011'!$C$35:$H$66,6,0)</f>
        <v>414</v>
      </c>
      <c r="O5" s="79">
        <f>VLOOKUP(B5,'2011'!$C$35:$H$66,3,0)</f>
        <v>8752</v>
      </c>
      <c r="P5" s="79">
        <f>VLOOKUP(B5,'2011'!$C$35:$F$66,4,0)</f>
        <v>6294</v>
      </c>
      <c r="Q5" s="80">
        <f>VLOOKUP(B5,'2011'!$C$35:$H$66,5,0)+VLOOKUP(B5,'2011'!$C$35:$H$66,6,0)</f>
        <v>414</v>
      </c>
      <c r="R5" s="78">
        <f>VLOOKUP(C5,'2016'!$A$4:$B$24,2,0)</f>
        <v>28803</v>
      </c>
      <c r="S5" s="14">
        <f>VLOOKUP(B5,'2016'!$C$35:$H$66,3,0)</f>
        <v>10550</v>
      </c>
      <c r="T5" s="14">
        <f>VLOOKUP(B5,'2016'!$C$35:$F$66,4,0)</f>
        <v>7658</v>
      </c>
      <c r="U5" s="14">
        <f>VLOOKUP(B5,'2016'!$C$35:$H$66,5,0)+VLOOKUP(B5,'2016'!$C$35:$H$66,6,0)</f>
        <v>590</v>
      </c>
      <c r="V5" s="79">
        <f>VLOOKUP(B5,'2016'!$C$35:$H$66,3,0)</f>
        <v>10550</v>
      </c>
      <c r="W5" s="79">
        <f>VLOOKUP(B5,'2016'!$C$35:$F$66,4,0)</f>
        <v>7658</v>
      </c>
      <c r="X5" s="80">
        <f>VLOOKUP(B5,'2016'!$C$35:$H$66,5,0)+VLOOKUP(B5,'2016'!$C$35:$H$66,6,0)</f>
        <v>590</v>
      </c>
      <c r="Y5" s="78">
        <f>VLOOKUP(C5,'2021'!$A$4:$B$24,2,0)</f>
        <v>29984</v>
      </c>
      <c r="Z5" s="14">
        <f>VLOOKUP(B5,'2021'!$C$35:$H$66,3,0)</f>
        <v>11371</v>
      </c>
      <c r="AA5" s="14">
        <f>VLOOKUP(B5,'2021'!$C$35:$F$66,4,0)</f>
        <v>10749</v>
      </c>
      <c r="AB5" s="14">
        <f>VLOOKUP(B5,'2021'!$C$35:$H$66,5,0)+VLOOKUP(B5,'2021'!$C$35:$H$66,6,0)</f>
        <v>548</v>
      </c>
      <c r="AC5" s="79">
        <f>VLOOKUP(B5,'2021'!$C$35:$H$66,3,0)</f>
        <v>11371</v>
      </c>
      <c r="AD5" s="79">
        <f>VLOOKUP(B5,'2021'!$C$35:$F$66,4,0)</f>
        <v>10749</v>
      </c>
      <c r="AE5" s="80">
        <f>VLOOKUP(B5,'2021'!$C$35:$H$66,5,0)+VLOOKUP(B5,'2021'!$C$35:$H$66,6,0)</f>
        <v>548</v>
      </c>
    </row>
    <row r="6" spans="1:31" x14ac:dyDescent="0.3">
      <c r="A6" s="180" t="s">
        <v>94</v>
      </c>
      <c r="B6" s="6" t="s">
        <v>18</v>
      </c>
      <c r="C6" s="93" t="s">
        <v>38</v>
      </c>
      <c r="D6" s="78">
        <f>VLOOKUP(C6,'2006'!$A$3:$B$24,2,0)</f>
        <v>1496</v>
      </c>
      <c r="E6" s="14">
        <f>VLOOKUP(B6,'2006'!$C$35:$F$66,3,0)</f>
        <v>554</v>
      </c>
      <c r="F6" s="14">
        <f>VLOOKUP(B6,'2006'!$C$35:$F$66,4,0)</f>
        <v>444</v>
      </c>
      <c r="G6" s="14">
        <f>VLOOKUP(Combined!B6,'2006'!$C$34:$G$66,5,0)+VLOOKUP(Combined!B6,'2006'!$C$35:$H$66,6,0)</f>
        <v>116</v>
      </c>
      <c r="H6" s="79">
        <f>VLOOKUP(B6,'2006'!$C$35:$F$66,3,0)</f>
        <v>554</v>
      </c>
      <c r="I6" s="79">
        <f>VLOOKUP(B6,'2006'!$C$35:$F$66,4,0)</f>
        <v>444</v>
      </c>
      <c r="J6" s="80">
        <f>VLOOKUP(Combined!B6,'2006'!$C$34:$G$66,5,0)+VLOOKUP(Combined!B6,'2006'!$C$35:$H$66,6,0)</f>
        <v>116</v>
      </c>
      <c r="K6" s="78">
        <f>VLOOKUP(C6,'2011'!$A$4:$B$24,2,0)</f>
        <v>1757</v>
      </c>
      <c r="L6" s="14">
        <f>VLOOKUP(B6,'2011'!$C$35:$H$66,3,0)</f>
        <v>697</v>
      </c>
      <c r="M6" s="14">
        <f>VLOOKUP(B6,'2011'!$C$35:$F$66,4,0)</f>
        <v>584</v>
      </c>
      <c r="N6" s="14">
        <f>VLOOKUP(B6,'2011'!$C$35:$H$66,5,0)+VLOOKUP(B6,'2011'!$C$35:$H$66,6,0)</f>
        <v>124</v>
      </c>
      <c r="O6" s="79">
        <f>VLOOKUP(B6,'2011'!$C$35:$H$66,3,0)</f>
        <v>697</v>
      </c>
      <c r="P6" s="79">
        <f>VLOOKUP(B6,'2011'!$C$35:$F$66,4,0)</f>
        <v>584</v>
      </c>
      <c r="Q6" s="80">
        <f>VLOOKUP(B6,'2011'!$C$35:$H$66,5,0)+VLOOKUP(B6,'2011'!$C$35:$H$66,6,0)</f>
        <v>124</v>
      </c>
      <c r="R6" s="78">
        <f>VLOOKUP(C6,'2016'!$A$4:$B$24,2,0)</f>
        <v>1987</v>
      </c>
      <c r="S6" s="14">
        <f>VLOOKUP(B6,'2016'!$C$35:$H$66,3,0)</f>
        <v>890</v>
      </c>
      <c r="T6" s="14">
        <f>VLOOKUP(B6,'2016'!$C$35:$F$66,4,0)</f>
        <v>693</v>
      </c>
      <c r="U6" s="14">
        <f>VLOOKUP(B6,'2016'!$C$35:$H$66,5,0)+VLOOKUP(B6,'2016'!$C$35:$H$66,6,0)</f>
        <v>297</v>
      </c>
      <c r="V6" s="79">
        <f>VLOOKUP(B6,'2016'!$C$35:$H$66,3,0)</f>
        <v>890</v>
      </c>
      <c r="W6" s="79">
        <f>VLOOKUP(B6,'2016'!$C$35:$F$66,4,0)</f>
        <v>693</v>
      </c>
      <c r="X6" s="80">
        <f>VLOOKUP(B6,'2016'!$C$35:$H$66,5,0)+VLOOKUP(B6,'2016'!$C$35:$H$66,6,0)</f>
        <v>297</v>
      </c>
      <c r="Y6" s="78">
        <f>VLOOKUP(C6,'2021'!$A$4:$B$24,2,0)</f>
        <v>2863</v>
      </c>
      <c r="Z6" s="14">
        <f>VLOOKUP(B6,'2021'!$C$35:$H$66,3,0)</f>
        <v>1451</v>
      </c>
      <c r="AA6" s="14">
        <f>VLOOKUP(B6,'2021'!$C$35:$F$66,4,0)</f>
        <v>937</v>
      </c>
      <c r="AB6" s="14">
        <f>VLOOKUP(B6,'2021'!$C$35:$H$66,5,0)+VLOOKUP(B6,'2021'!$C$35:$H$66,6,0)</f>
        <v>316</v>
      </c>
      <c r="AC6" s="79">
        <f>VLOOKUP(B6,'2021'!$C$35:$H$66,3,0)</f>
        <v>1451</v>
      </c>
      <c r="AD6" s="79">
        <f>VLOOKUP(B6,'2021'!$C$35:$F$66,4,0)</f>
        <v>937</v>
      </c>
      <c r="AE6" s="80">
        <f>VLOOKUP(B6,'2021'!$C$35:$H$66,5,0)+VLOOKUP(B6,'2021'!$C$35:$H$66,6,0)</f>
        <v>316</v>
      </c>
    </row>
    <row r="7" spans="1:31" x14ac:dyDescent="0.3">
      <c r="A7" s="181" t="s">
        <v>95</v>
      </c>
      <c r="B7" s="6" t="s">
        <v>23</v>
      </c>
      <c r="C7" s="93" t="s">
        <v>13</v>
      </c>
      <c r="D7" s="78">
        <f>VLOOKUP(C7,'2006'!$A$3:$B$24,2,0)</f>
        <v>395</v>
      </c>
      <c r="E7" s="14">
        <f>VLOOKUP(B7,'2006'!$C$35:$F$66,3,0)</f>
        <v>154</v>
      </c>
      <c r="F7" s="14">
        <f>VLOOKUP(B7,'2006'!$C$35:$F$66,4,0)</f>
        <v>187</v>
      </c>
      <c r="G7" s="14">
        <f>VLOOKUP(Combined!B7,'2006'!$C$34:$G$66,5,0)+VLOOKUP(Combined!B7,'2006'!$C$35:$H$66,6,0)</f>
        <v>139</v>
      </c>
      <c r="H7" s="79">
        <f>VLOOKUP(B7,'2006'!$C$35:$F$66,3,0)</f>
        <v>154</v>
      </c>
      <c r="I7" s="79">
        <f>VLOOKUP(B7,'2006'!$C$35:$F$66,4,0)</f>
        <v>187</v>
      </c>
      <c r="J7" s="80">
        <f>VLOOKUP(Combined!B7,'2006'!$C$34:$G$66,5,0)+VLOOKUP(Combined!B7,'2006'!$C$35:$H$66,6,0)</f>
        <v>139</v>
      </c>
      <c r="K7" s="78">
        <f>VLOOKUP(C7,'2011'!$A$4:$B$24,2,0)</f>
        <v>499</v>
      </c>
      <c r="L7" s="14">
        <f>VLOOKUP(B7,'2011'!$C$35:$H$66,3,0)</f>
        <v>253</v>
      </c>
      <c r="M7" s="14">
        <f>VLOOKUP(B7,'2011'!$C$35:$F$66,4,0)</f>
        <v>218</v>
      </c>
      <c r="N7" s="14">
        <f>VLOOKUP(B7,'2011'!$C$35:$H$66,5,0)+VLOOKUP(B7,'2011'!$C$35:$H$66,6,0)</f>
        <v>206</v>
      </c>
      <c r="O7" s="79">
        <f>VLOOKUP(B7,'2011'!$C$35:$H$66,3,0)</f>
        <v>253</v>
      </c>
      <c r="P7" s="79">
        <f>VLOOKUP(B7,'2011'!$C$35:$F$66,4,0)</f>
        <v>218</v>
      </c>
      <c r="Q7" s="80">
        <f>VLOOKUP(B7,'2011'!$C$35:$H$66,5,0)+VLOOKUP(B7,'2011'!$C$35:$H$66,6,0)</f>
        <v>206</v>
      </c>
      <c r="R7" s="78">
        <f>VLOOKUP(C7,'2016'!$A$4:$B$24,2,0)</f>
        <v>505</v>
      </c>
      <c r="S7" s="14">
        <f>VLOOKUP(B7,'2016'!$C$35:$H$66,3,0)</f>
        <v>277</v>
      </c>
      <c r="T7" s="14">
        <f>VLOOKUP(B7,'2016'!$C$35:$F$66,4,0)</f>
        <v>323</v>
      </c>
      <c r="U7" s="14">
        <f>VLOOKUP(B7,'2016'!$C$35:$H$66,5,0)+VLOOKUP(B7,'2016'!$C$35:$H$66,6,0)</f>
        <v>275</v>
      </c>
      <c r="V7" s="79">
        <f>VLOOKUP(B7,'2016'!$C$35:$H$66,3,0)</f>
        <v>277</v>
      </c>
      <c r="W7" s="79">
        <f>VLOOKUP(B7,'2016'!$C$35:$F$66,4,0)</f>
        <v>323</v>
      </c>
      <c r="X7" s="80">
        <f>VLOOKUP(B7,'2016'!$C$35:$H$66,5,0)+VLOOKUP(B7,'2016'!$C$35:$H$66,6,0)</f>
        <v>275</v>
      </c>
      <c r="Y7" s="78">
        <f>VLOOKUP(C7,'2021'!$A$4:$B$24,2,0)</f>
        <v>684</v>
      </c>
      <c r="Z7" s="14">
        <f>VLOOKUP(B7,'2021'!$C$35:$H$66,3,0)</f>
        <v>415</v>
      </c>
      <c r="AA7" s="14">
        <f>VLOOKUP(B7,'2021'!$C$35:$F$66,4,0)</f>
        <v>489</v>
      </c>
      <c r="AB7" s="14">
        <f>VLOOKUP(B7,'2021'!$C$35:$H$66,5,0)+VLOOKUP(B7,'2021'!$C$35:$H$66,6,0)</f>
        <v>359</v>
      </c>
      <c r="AC7" s="79">
        <f>VLOOKUP(B7,'2021'!$C$35:$H$66,3,0)</f>
        <v>415</v>
      </c>
      <c r="AD7" s="79">
        <f>VLOOKUP(B7,'2021'!$C$35:$F$66,4,0)</f>
        <v>489</v>
      </c>
      <c r="AE7" s="80">
        <f>VLOOKUP(B7,'2021'!$C$35:$H$66,5,0)+VLOOKUP(B7,'2021'!$C$35:$H$66,6,0)</f>
        <v>359</v>
      </c>
    </row>
    <row r="8" spans="1:31" x14ac:dyDescent="0.3">
      <c r="A8" s="177" t="s">
        <v>95</v>
      </c>
      <c r="B8" s="96" t="s">
        <v>43</v>
      </c>
      <c r="C8" s="94" t="s">
        <v>39</v>
      </c>
      <c r="D8" s="78">
        <f>VLOOKUP(C8,'2006'!$A$3:$B$24,2,0)</f>
        <v>13</v>
      </c>
      <c r="E8" s="14">
        <f>VLOOKUP(B8,'2006'!$C$35:$F$66,3,0)</f>
        <v>9</v>
      </c>
      <c r="F8" s="14">
        <f>VLOOKUP(B8,'2006'!$C$35:$F$66,4,0)</f>
        <v>0</v>
      </c>
      <c r="G8" s="14">
        <f>VLOOKUP(Combined!B8,'2006'!$C$34:$G$66,5,0)+VLOOKUP(Combined!B8,'2006'!$C$35:$H$66,6,0)</f>
        <v>0</v>
      </c>
      <c r="H8" s="79">
        <f>VLOOKUP(B8,'2006'!$C$35:$F$66,3,0)</f>
        <v>9</v>
      </c>
      <c r="I8" s="79">
        <f>VLOOKUP(B8,'2006'!$C$35:$F$66,4,0)</f>
        <v>0</v>
      </c>
      <c r="J8" s="80">
        <f>VLOOKUP(Combined!B8,'2006'!$C$34:$G$66,5,0)+VLOOKUP(Combined!B8,'2006'!$C$35:$H$66,6,0)</f>
        <v>0</v>
      </c>
      <c r="K8" s="78">
        <f>VLOOKUP(C8,'2011'!$A$4:$B$24,2,0)</f>
        <v>17</v>
      </c>
      <c r="L8" s="14">
        <f>VLOOKUP(B8,'2011'!$C$35:$H$66,3,0)</f>
        <v>10</v>
      </c>
      <c r="M8" s="14">
        <f>VLOOKUP(B8,'2011'!$C$35:$F$66,4,0)</f>
        <v>0</v>
      </c>
      <c r="N8" s="14">
        <f>VLOOKUP(B8,'2011'!$C$35:$H$66,5,0)+VLOOKUP(B8,'2011'!$C$35:$H$66,6,0)</f>
        <v>0</v>
      </c>
      <c r="O8" s="79">
        <f>VLOOKUP(B8,'2011'!$C$35:$H$66,3,0)</f>
        <v>10</v>
      </c>
      <c r="P8" s="79">
        <f>VLOOKUP(B8,'2011'!$C$35:$F$66,4,0)</f>
        <v>0</v>
      </c>
      <c r="Q8" s="80">
        <f>VLOOKUP(B8,'2011'!$C$35:$H$66,5,0)+VLOOKUP(B8,'2011'!$C$35:$H$66,6,0)</f>
        <v>0</v>
      </c>
      <c r="R8" s="78">
        <f>VLOOKUP(C8,'2016'!$A$4:$B$24,2,0)</f>
        <v>23</v>
      </c>
      <c r="S8" s="14">
        <f>VLOOKUP(B8,'2016'!$C$35:$H$66,3,0)</f>
        <v>12</v>
      </c>
      <c r="T8" s="14">
        <f>VLOOKUP(B8,'2016'!$C$35:$F$66,4,0)</f>
        <v>0</v>
      </c>
      <c r="U8" s="14">
        <f>VLOOKUP(B8,'2016'!$C$35:$H$66,5,0)+VLOOKUP(B8,'2016'!$C$35:$H$66,6,0)</f>
        <v>0</v>
      </c>
      <c r="V8" s="79">
        <f>VLOOKUP(B8,'2016'!$C$35:$H$66,3,0)</f>
        <v>12</v>
      </c>
      <c r="W8" s="79">
        <f>VLOOKUP(B8,'2016'!$C$35:$F$66,4,0)</f>
        <v>0</v>
      </c>
      <c r="X8" s="80">
        <f>VLOOKUP(B8,'2016'!$C$35:$H$66,5,0)+VLOOKUP(B8,'2016'!$C$35:$H$66,6,0)</f>
        <v>0</v>
      </c>
      <c r="Y8" s="78">
        <f>VLOOKUP(C8,'2021'!$A$4:$B$24,2,0)</f>
        <v>16</v>
      </c>
      <c r="Z8" s="14">
        <f>VLOOKUP(B8,'2021'!$C$35:$H$66,3,0)</f>
        <v>18</v>
      </c>
      <c r="AA8" s="14">
        <f>VLOOKUP(B8,'2021'!$C$35:$F$66,4,0)</f>
        <v>0</v>
      </c>
      <c r="AB8" s="14">
        <f>VLOOKUP(B8,'2021'!$C$35:$H$66,5,0)+VLOOKUP(B8,'2021'!$C$35:$H$66,6,0)</f>
        <v>0</v>
      </c>
      <c r="AC8" s="79">
        <f>VLOOKUP(B8,'2021'!$C$35:$H$66,3,0)</f>
        <v>18</v>
      </c>
      <c r="AD8" s="79">
        <f>VLOOKUP(B8,'2021'!$C$35:$F$66,4,0)</f>
        <v>0</v>
      </c>
      <c r="AE8" s="80">
        <f>VLOOKUP(B8,'2021'!$C$35:$H$66,5,0)+VLOOKUP(B8,'2021'!$C$35:$H$66,6,0)</f>
        <v>0</v>
      </c>
    </row>
    <row r="9" spans="1:31" x14ac:dyDescent="0.3">
      <c r="A9" s="159" t="s">
        <v>95</v>
      </c>
      <c r="B9" s="96" t="s">
        <v>40</v>
      </c>
      <c r="C9" s="94" t="s">
        <v>19</v>
      </c>
      <c r="D9" s="78">
        <f>VLOOKUP(C9,'2006'!$A$3:$B$24,2,0)</f>
        <v>33</v>
      </c>
      <c r="E9" s="14">
        <f>VLOOKUP(B9,'2006'!$C$35:$F$66,3,0)</f>
        <v>22</v>
      </c>
      <c r="F9" s="14">
        <f>VLOOKUP(B9,'2006'!$C$35:$F$66,4,0)</f>
        <v>0</v>
      </c>
      <c r="G9" s="14">
        <f>VLOOKUP(Combined!B9,'2006'!$C$34:$G$66,5,0)+VLOOKUP(Combined!B9,'2006'!$C$35:$H$66,6,0)</f>
        <v>0</v>
      </c>
      <c r="H9" s="79">
        <f>VLOOKUP(B9,'2006'!$C$35:$F$66,3,0)</f>
        <v>22</v>
      </c>
      <c r="I9" s="79">
        <f>VLOOKUP(B9,'2006'!$C$35:$F$66,4,0)</f>
        <v>0</v>
      </c>
      <c r="J9" s="80">
        <f>VLOOKUP(Combined!B9,'2006'!$C$34:$G$66,5,0)+VLOOKUP(Combined!B9,'2006'!$C$35:$H$66,6,0)</f>
        <v>0</v>
      </c>
      <c r="K9" s="78">
        <f>VLOOKUP(C9,'2011'!$A$4:$B$24,2,0)</f>
        <v>33</v>
      </c>
      <c r="L9" s="14">
        <f>VLOOKUP(B9,'2011'!$C$35:$H$66,3,0)</f>
        <v>17</v>
      </c>
      <c r="M9" s="14">
        <f>VLOOKUP(B9,'2011'!$C$35:$F$66,4,0)</f>
        <v>0</v>
      </c>
      <c r="N9" s="14">
        <f>VLOOKUP(B9,'2011'!$C$35:$H$66,5,0)+VLOOKUP(B9,'2011'!$C$35:$H$66,6,0)</f>
        <v>0</v>
      </c>
      <c r="O9" s="79">
        <f>VLOOKUP(B9,'2011'!$C$35:$H$66,3,0)</f>
        <v>17</v>
      </c>
      <c r="P9" s="79">
        <f>VLOOKUP(B9,'2011'!$C$35:$F$66,4,0)</f>
        <v>0</v>
      </c>
      <c r="Q9" s="80">
        <f>VLOOKUP(B9,'2011'!$C$35:$H$66,5,0)+VLOOKUP(B9,'2011'!$C$35:$H$66,6,0)</f>
        <v>0</v>
      </c>
      <c r="R9" s="78">
        <f>VLOOKUP(C9,'2016'!$A$4:$B$24,2,0)</f>
        <v>33</v>
      </c>
      <c r="S9" s="14">
        <f>VLOOKUP(B9,'2016'!$C$35:$H$66,3,0)</f>
        <v>17</v>
      </c>
      <c r="T9" s="14">
        <f>VLOOKUP(B9,'2016'!$C$35:$F$66,4,0)</f>
        <v>0</v>
      </c>
      <c r="U9" s="14">
        <f>VLOOKUP(B9,'2016'!$C$35:$H$66,5,0)+VLOOKUP(B9,'2016'!$C$35:$H$66,6,0)</f>
        <v>0</v>
      </c>
      <c r="V9" s="79">
        <f>VLOOKUP(B9,'2016'!$C$35:$H$66,3,0)</f>
        <v>17</v>
      </c>
      <c r="W9" s="79">
        <f>VLOOKUP(B9,'2016'!$C$35:$F$66,4,0)</f>
        <v>0</v>
      </c>
      <c r="X9" s="80">
        <f>VLOOKUP(B9,'2016'!$C$35:$H$66,5,0)+VLOOKUP(B9,'2016'!$C$35:$H$66,6,0)</f>
        <v>0</v>
      </c>
      <c r="Y9" s="78">
        <f>VLOOKUP(C9,'2021'!$A$4:$B$24,2,0)</f>
        <v>30</v>
      </c>
      <c r="Z9" s="14">
        <f>VLOOKUP(B9,'2021'!$C$35:$H$66,3,0)</f>
        <v>8</v>
      </c>
      <c r="AA9" s="14">
        <f>VLOOKUP(B9,'2021'!$C$35:$F$66,4,0)</f>
        <v>0</v>
      </c>
      <c r="AB9" s="14">
        <f>VLOOKUP(B9,'2021'!$C$35:$H$66,5,0)+VLOOKUP(B9,'2021'!$C$35:$H$66,6,0)</f>
        <v>0</v>
      </c>
      <c r="AC9" s="79">
        <f>VLOOKUP(B9,'2021'!$C$35:$H$66,3,0)</f>
        <v>8</v>
      </c>
      <c r="AD9" s="79">
        <f>VLOOKUP(B9,'2021'!$C$35:$F$66,4,0)</f>
        <v>0</v>
      </c>
      <c r="AE9" s="80">
        <f>VLOOKUP(B9,'2021'!$C$35:$H$66,5,0)+VLOOKUP(B9,'2021'!$C$35:$H$66,6,0)</f>
        <v>0</v>
      </c>
    </row>
    <row r="10" spans="1:31" x14ac:dyDescent="0.3">
      <c r="A10" s="159" t="s">
        <v>95</v>
      </c>
      <c r="B10" s="96" t="s">
        <v>24</v>
      </c>
      <c r="C10" s="93" t="s">
        <v>14</v>
      </c>
      <c r="D10" s="78">
        <f>VLOOKUP(C10,'2006'!$A$3:$B$24,2,0)</f>
        <v>486</v>
      </c>
      <c r="E10" s="14">
        <f>VLOOKUP(B10,'2006'!$C$35:$F$66,3,0)</f>
        <v>179</v>
      </c>
      <c r="F10" s="14">
        <f>VLOOKUP(B10,'2006'!$C$35:$F$66,4,0)</f>
        <v>160</v>
      </c>
      <c r="G10" s="14">
        <f>VLOOKUP(Combined!B10,'2006'!$C$34:$G$66,5,0)+VLOOKUP(Combined!B10,'2006'!$C$35:$H$66,6,0)</f>
        <v>34</v>
      </c>
      <c r="H10" s="79">
        <f>VLOOKUP(B10,'2006'!$C$35:$F$66,3,0)</f>
        <v>179</v>
      </c>
      <c r="I10" s="79">
        <f>VLOOKUP(B10,'2006'!$C$35:$F$66,4,0)</f>
        <v>160</v>
      </c>
      <c r="J10" s="80">
        <f>VLOOKUP(Combined!B10,'2006'!$C$34:$G$66,5,0)+VLOOKUP(Combined!B10,'2006'!$C$35:$H$66,6,0)</f>
        <v>34</v>
      </c>
      <c r="K10" s="78">
        <f>VLOOKUP(C10,'2011'!$A$4:$B$24,2,0)</f>
        <v>514</v>
      </c>
      <c r="L10" s="14">
        <f>VLOOKUP(B10,'2011'!$C$35:$H$66,3,0)</f>
        <v>186</v>
      </c>
      <c r="M10" s="14">
        <f>VLOOKUP(B10,'2011'!$C$35:$F$66,4,0)</f>
        <v>204</v>
      </c>
      <c r="N10" s="14">
        <f>VLOOKUP(B10,'2011'!$C$35:$H$66,5,0)+VLOOKUP(B10,'2011'!$C$35:$H$66,6,0)</f>
        <v>19</v>
      </c>
      <c r="O10" s="79">
        <f>VLOOKUP(B10,'2011'!$C$35:$H$66,3,0)</f>
        <v>186</v>
      </c>
      <c r="P10" s="79">
        <f>VLOOKUP(B10,'2011'!$C$35:$F$66,4,0)</f>
        <v>204</v>
      </c>
      <c r="Q10" s="80">
        <f>VLOOKUP(B10,'2011'!$C$35:$H$66,5,0)+VLOOKUP(B10,'2011'!$C$35:$H$66,6,0)</f>
        <v>19</v>
      </c>
      <c r="R10" s="78">
        <f>VLOOKUP(C10,'2016'!$A$4:$B$24,2,0)</f>
        <v>563</v>
      </c>
      <c r="S10" s="14">
        <f>VLOOKUP(B10,'2016'!$C$35:$H$66,3,0)</f>
        <v>225</v>
      </c>
      <c r="T10" s="14">
        <f>VLOOKUP(B10,'2016'!$C$35:$F$66,4,0)</f>
        <v>228</v>
      </c>
      <c r="U10" s="14">
        <f>VLOOKUP(B10,'2016'!$C$35:$H$66,5,0)+VLOOKUP(B10,'2016'!$C$35:$H$66,6,0)</f>
        <v>58</v>
      </c>
      <c r="V10" s="79">
        <f>VLOOKUP(B10,'2016'!$C$35:$H$66,3,0)</f>
        <v>225</v>
      </c>
      <c r="W10" s="79">
        <f>VLOOKUP(B10,'2016'!$C$35:$F$66,4,0)</f>
        <v>228</v>
      </c>
      <c r="X10" s="80">
        <f>VLOOKUP(B10,'2016'!$C$35:$H$66,5,0)+VLOOKUP(B10,'2016'!$C$35:$H$66,6,0)</f>
        <v>58</v>
      </c>
      <c r="Y10" s="78">
        <f>VLOOKUP(C10,'2021'!$A$4:$B$24,2,0)</f>
        <v>617</v>
      </c>
      <c r="Z10" s="14">
        <f>VLOOKUP(B10,'2021'!$C$35:$H$66,3,0)</f>
        <v>247</v>
      </c>
      <c r="AA10" s="14">
        <f>VLOOKUP(B10,'2021'!$C$35:$F$66,4,0)</f>
        <v>283</v>
      </c>
      <c r="AB10" s="14">
        <f>VLOOKUP(B10,'2021'!$C$35:$H$66,5,0)+VLOOKUP(B10,'2021'!$C$35:$H$66,6,0)</f>
        <v>41</v>
      </c>
      <c r="AC10" s="79">
        <f>VLOOKUP(B10,'2021'!$C$35:$H$66,3,0)</f>
        <v>247</v>
      </c>
      <c r="AD10" s="79">
        <f>VLOOKUP(B10,'2021'!$C$35:$F$66,4,0)</f>
        <v>283</v>
      </c>
      <c r="AE10" s="80">
        <f>VLOOKUP(B10,'2021'!$C$35:$H$66,5,0)+VLOOKUP(B10,'2021'!$C$35:$H$66,6,0)</f>
        <v>41</v>
      </c>
    </row>
    <row r="11" spans="1:31" x14ac:dyDescent="0.3">
      <c r="A11" s="159" t="s">
        <v>95</v>
      </c>
      <c r="B11" s="96" t="s">
        <v>42</v>
      </c>
      <c r="C11" s="93" t="s">
        <v>15</v>
      </c>
      <c r="D11" s="78">
        <f>VLOOKUP(C11,'2006'!$A$3:$B$24,2,0)</f>
        <v>15</v>
      </c>
      <c r="E11" s="14">
        <f>VLOOKUP(B11,'2006'!$C$35:$F$66,3,0)</f>
        <v>6</v>
      </c>
      <c r="F11" s="14">
        <f>VLOOKUP(B11,'2006'!$C$35:$F$66,4,0)</f>
        <v>0</v>
      </c>
      <c r="G11" s="14">
        <f>VLOOKUP(Combined!B11,'2006'!$C$34:$G$66,5,0)+VLOOKUP(Combined!B11,'2006'!$C$35:$H$66,6,0)</f>
        <v>0</v>
      </c>
      <c r="H11" s="79">
        <f>VLOOKUP(B11,'2006'!$C$35:$F$66,3,0)</f>
        <v>6</v>
      </c>
      <c r="I11" s="79">
        <f>VLOOKUP(B11,'2006'!$C$35:$F$66,4,0)</f>
        <v>0</v>
      </c>
      <c r="J11" s="80">
        <f>VLOOKUP(Combined!B11,'2006'!$C$34:$G$66,5,0)+VLOOKUP(Combined!B11,'2006'!$C$35:$H$66,6,0)</f>
        <v>0</v>
      </c>
      <c r="K11" s="78">
        <f>VLOOKUP(C11,'2011'!$A$4:$B$24,2,0)</f>
        <v>22</v>
      </c>
      <c r="L11" s="14">
        <f>VLOOKUP(B11,'2011'!$C$35:$H$66,3,0)</f>
        <v>9</v>
      </c>
      <c r="M11" s="14">
        <f>VLOOKUP(B11,'2011'!$C$35:$F$66,4,0)</f>
        <v>0</v>
      </c>
      <c r="N11" s="14">
        <f>VLOOKUP(B11,'2011'!$C$35:$H$66,5,0)+VLOOKUP(B11,'2011'!$C$35:$H$66,6,0)</f>
        <v>0</v>
      </c>
      <c r="O11" s="79">
        <f>VLOOKUP(B11,'2011'!$C$35:$H$66,3,0)</f>
        <v>9</v>
      </c>
      <c r="P11" s="79">
        <f>VLOOKUP(B11,'2011'!$C$35:$F$66,4,0)</f>
        <v>0</v>
      </c>
      <c r="Q11" s="80">
        <f>VLOOKUP(B11,'2011'!$C$35:$H$66,5,0)+VLOOKUP(B11,'2011'!$C$35:$H$66,6,0)</f>
        <v>0</v>
      </c>
      <c r="R11" s="78">
        <f>VLOOKUP(C11,'2016'!$A$4:$B$24,2,0)</f>
        <v>21</v>
      </c>
      <c r="S11" s="14">
        <f>VLOOKUP(B11,'2016'!$C$35:$H$66,3,0)</f>
        <v>8</v>
      </c>
      <c r="T11" s="14">
        <f>VLOOKUP(B11,'2016'!$C$35:$F$66,4,0)</f>
        <v>0</v>
      </c>
      <c r="U11" s="14">
        <f>VLOOKUP(B11,'2016'!$C$35:$H$66,5,0)+VLOOKUP(B11,'2016'!$C$35:$H$66,6,0)</f>
        <v>0</v>
      </c>
      <c r="V11" s="79">
        <f>VLOOKUP(B11,'2016'!$C$35:$H$66,3,0)</f>
        <v>8</v>
      </c>
      <c r="W11" s="79">
        <f>VLOOKUP(B11,'2016'!$C$35:$F$66,4,0)</f>
        <v>0</v>
      </c>
      <c r="X11" s="80">
        <f>VLOOKUP(B11,'2016'!$C$35:$H$66,5,0)+VLOOKUP(B11,'2016'!$C$35:$H$66,6,0)</f>
        <v>0</v>
      </c>
      <c r="Y11" s="78">
        <f>VLOOKUP(C11,'2021'!$A$4:$B$24,2,0)</f>
        <v>20</v>
      </c>
      <c r="Z11" s="14">
        <f>VLOOKUP(B11,'2021'!$C$35:$H$66,3,0)</f>
        <v>10</v>
      </c>
      <c r="AA11" s="14">
        <f>VLOOKUP(B11,'2021'!$C$35:$F$66,4,0)</f>
        <v>0</v>
      </c>
      <c r="AB11" s="14">
        <f>VLOOKUP(B11,'2021'!$C$35:$H$66,5,0)+VLOOKUP(B11,'2021'!$C$35:$H$66,6,0)</f>
        <v>0</v>
      </c>
      <c r="AC11" s="79">
        <f>VLOOKUP(B11,'2021'!$C$35:$H$66,3,0)</f>
        <v>10</v>
      </c>
      <c r="AD11" s="79">
        <f>VLOOKUP(B11,'2021'!$C$35:$F$66,4,0)</f>
        <v>0</v>
      </c>
      <c r="AE11" s="80">
        <f>VLOOKUP(B11,'2021'!$C$35:$H$66,5,0)+VLOOKUP(B11,'2021'!$C$35:$H$66,6,0)</f>
        <v>0</v>
      </c>
    </row>
    <row r="12" spans="1:31" x14ac:dyDescent="0.3">
      <c r="A12" s="185" t="s">
        <v>96</v>
      </c>
      <c r="B12" s="96" t="s">
        <v>26</v>
      </c>
      <c r="C12" s="93" t="s">
        <v>12</v>
      </c>
      <c r="D12" s="78">
        <f>VLOOKUP(C12,'2006'!$A$3:$B$24,2,0)</f>
        <v>5027</v>
      </c>
      <c r="E12" s="14">
        <f>VLOOKUP(B12,'2006'!$C$35:$F$66,3,0)</f>
        <v>3388</v>
      </c>
      <c r="F12" s="14">
        <f>VLOOKUP(B12,'2006'!$C$35:$F$66,4,0)</f>
        <v>3467</v>
      </c>
      <c r="G12" s="14">
        <f>VLOOKUP(Combined!B12,'2006'!$C$34:$G$66,5,0)+VLOOKUP(Combined!B12,'2006'!$C$35:$H$66,6,0)</f>
        <v>4549</v>
      </c>
      <c r="H12" s="79">
        <f>VLOOKUP(B12,'2006'!$C$35:$F$66,3,0)</f>
        <v>3388</v>
      </c>
      <c r="I12" s="79">
        <f>VLOOKUP(B12,'2006'!$C$35:$F$66,4,0)</f>
        <v>3467</v>
      </c>
      <c r="J12" s="80">
        <f>VLOOKUP(Combined!B12,'2006'!$C$34:$G$66,5,0)+VLOOKUP(Combined!B12,'2006'!$C$35:$H$66,6,0)</f>
        <v>4549</v>
      </c>
      <c r="K12" s="78">
        <f>VLOOKUP(C12,'2011'!$A$4:$B$24,2,0)</f>
        <v>6091</v>
      </c>
      <c r="L12" s="14">
        <f>VLOOKUP(B12,'2011'!$C$35:$H$66,3,0)</f>
        <v>4104</v>
      </c>
      <c r="M12" s="14">
        <f>VLOOKUP(B12,'2011'!$C$35:$F$66,4,0)</f>
        <v>5317</v>
      </c>
      <c r="N12" s="14">
        <f>VLOOKUP(B12,'2011'!$C$35:$H$66,5,0)+VLOOKUP(B12,'2011'!$C$35:$H$66,6,0)</f>
        <v>6772</v>
      </c>
      <c r="O12" s="79">
        <f>VLOOKUP(B12,'2011'!$C$35:$H$66,3,0)</f>
        <v>4104</v>
      </c>
      <c r="P12" s="79">
        <f>VLOOKUP(B12,'2011'!$C$35:$F$66,4,0)</f>
        <v>5317</v>
      </c>
      <c r="Q12" s="80">
        <f>VLOOKUP(B12,'2011'!$C$35:$H$66,5,0)+VLOOKUP(B12,'2011'!$C$35:$H$66,6,0)</f>
        <v>6772</v>
      </c>
      <c r="R12" s="78">
        <f>VLOOKUP(C12,'2016'!$A$4:$B$24,2,0)</f>
        <v>6830</v>
      </c>
      <c r="S12" s="14">
        <f>VLOOKUP(B12,'2016'!$C$35:$H$66,3,0)</f>
        <v>4968</v>
      </c>
      <c r="T12" s="14">
        <f>VLOOKUP(B12,'2016'!$C$35:$F$66,4,0)</f>
        <v>7973</v>
      </c>
      <c r="U12" s="14">
        <f>VLOOKUP(B12,'2016'!$C$35:$H$66,5,0)+VLOOKUP(B12,'2016'!$C$35:$H$66,6,0)</f>
        <v>9293</v>
      </c>
      <c r="V12" s="79">
        <f>VLOOKUP(B12,'2016'!$C$35:$H$66,3,0)</f>
        <v>4968</v>
      </c>
      <c r="W12" s="79">
        <f>VLOOKUP(B12,'2016'!$C$35:$F$66,4,0)</f>
        <v>7973</v>
      </c>
      <c r="X12" s="80">
        <f>VLOOKUP(B12,'2016'!$C$35:$H$66,5,0)+VLOOKUP(B12,'2016'!$C$35:$H$66,6,0)</f>
        <v>9293</v>
      </c>
      <c r="Y12" s="78">
        <f>VLOOKUP(C12,'2021'!$A$4:$B$24,2,0)</f>
        <v>7112</v>
      </c>
      <c r="Z12" s="14">
        <f>VLOOKUP(B12,'2021'!$C$35:$H$66,3,0)</f>
        <v>5352</v>
      </c>
      <c r="AA12" s="14">
        <f>VLOOKUP(B12,'2021'!$C$35:$F$66,4,0)</f>
        <v>12030</v>
      </c>
      <c r="AB12" s="14">
        <f>VLOOKUP(B12,'2021'!$C$35:$H$66,5,0)+VLOOKUP(B12,'2021'!$C$35:$H$66,6,0)</f>
        <v>10112</v>
      </c>
      <c r="AC12" s="79">
        <f>VLOOKUP(B12,'2021'!$C$35:$H$66,3,0)</f>
        <v>5352</v>
      </c>
      <c r="AD12" s="79">
        <f>VLOOKUP(B12,'2021'!$C$35:$F$66,4,0)</f>
        <v>12030</v>
      </c>
      <c r="AE12" s="80">
        <f>VLOOKUP(B12,'2021'!$C$35:$H$66,5,0)+VLOOKUP(B12,'2021'!$C$35:$H$66,6,0)</f>
        <v>10112</v>
      </c>
    </row>
    <row r="13" spans="1:31" x14ac:dyDescent="0.3">
      <c r="A13" s="182" t="s">
        <v>96</v>
      </c>
      <c r="B13" s="96" t="s">
        <v>41</v>
      </c>
      <c r="C13" s="93" t="s">
        <v>11</v>
      </c>
      <c r="D13" s="78">
        <f>VLOOKUP(C13,'2006'!$A$3:$B$24,2,0)</f>
        <v>48142</v>
      </c>
      <c r="E13" s="99">
        <f>'2006'!E49</f>
        <v>10464</v>
      </c>
      <c r="F13" s="99">
        <f>'2006'!F49</f>
        <v>7140</v>
      </c>
      <c r="G13" s="99">
        <f>'2006'!G49+'2006'!H49</f>
        <v>1568</v>
      </c>
      <c r="H13" s="100">
        <f>VLOOKUP(B13,'2006'!$C$35:$F$66,3,0)</f>
        <v>40790</v>
      </c>
      <c r="I13" s="100">
        <f>VLOOKUP(B13,'2006'!$C$35:$F$66,4,0)</f>
        <v>27832.626146788993</v>
      </c>
      <c r="J13" s="101">
        <f>VLOOKUP(Combined!B13,'2006'!$C$34:$G$66,5,0)+VLOOKUP(Combined!B13,'2006'!$C$35:$H$66,6,0)</f>
        <v>6112.2629969418858</v>
      </c>
      <c r="K13" s="78">
        <f>VLOOKUP(C13,'2011'!$A$4:$B$24,2,0)</f>
        <v>56978</v>
      </c>
      <c r="L13" s="99">
        <f>'2011'!E49</f>
        <v>12485</v>
      </c>
      <c r="M13" s="99">
        <f>'2011'!F49</f>
        <v>9412</v>
      </c>
      <c r="N13" s="99">
        <f>'2011'!G49+'2011'!H49</f>
        <v>1873</v>
      </c>
      <c r="O13" s="100">
        <f>VLOOKUP(B13,'2011'!$C$35:$H$66,3,0)</f>
        <v>49637</v>
      </c>
      <c r="P13" s="100">
        <f>VLOOKUP(B13,'2011'!$C$35:$F$66,4,0)</f>
        <v>24796.212154696135</v>
      </c>
      <c r="Q13" s="101">
        <f>VLOOKUP(B13,'2011'!$C$35:$H$66,5,0)+VLOOKUP(B13,'2011'!$C$35:$H$66,6,0)</f>
        <v>4421.6408839778833</v>
      </c>
      <c r="R13" s="78">
        <f>VLOOKUP(C13,'2016'!$A$4:$B$24,2,0)</f>
        <v>61472</v>
      </c>
      <c r="S13" s="99">
        <f>'2016'!E49</f>
        <v>19182</v>
      </c>
      <c r="T13" s="99">
        <f>'2016'!F49</f>
        <v>14825</v>
      </c>
      <c r="U13" s="99">
        <f>'2016'!G49+'2016'!H49</f>
        <v>2994</v>
      </c>
      <c r="V13" s="100">
        <f>VLOOKUP(B13,'2016'!$C$35:$H$66,3,0)</f>
        <v>54238</v>
      </c>
      <c r="W13" s="100">
        <f>VLOOKUP(B13,'2016'!$C$35:$F$66,4,0)</f>
        <v>37552.957994224205</v>
      </c>
      <c r="X13" s="101">
        <f>VLOOKUP(B13,'2016'!$C$35:$H$66,5,0)+VLOOKUP(B13,'2016'!$C$35:$H$66,6,0)</f>
        <v>6670.7844578629501</v>
      </c>
      <c r="Y13" s="78">
        <f>VLOOKUP(C13,'2021'!$A$4:$B$24,2,0)</f>
        <v>68947</v>
      </c>
      <c r="Z13" s="99">
        <f>'2021'!E49</f>
        <v>23978</v>
      </c>
      <c r="AA13" s="99">
        <f>'2021'!F49</f>
        <v>21010</v>
      </c>
      <c r="AB13" s="99">
        <f>'2021'!G49+'2021'!H49</f>
        <v>3366</v>
      </c>
      <c r="AC13" s="100">
        <f>VLOOKUP(B13,'2021'!$C$35:$H$66,3,0)</f>
        <v>60947</v>
      </c>
      <c r="AD13" s="100">
        <f>VLOOKUP(B13,'2021'!$C$35:$F$66,4,0)</f>
        <v>50537.498064516127</v>
      </c>
      <c r="AE13" s="101">
        <f>VLOOKUP(B13,'2021'!$C$35:$H$66,5,0)+VLOOKUP(B13,'2021'!$C$35:$H$66,6,0)</f>
        <v>7225.8816129032148</v>
      </c>
    </row>
    <row r="14" spans="1:31" x14ac:dyDescent="0.3">
      <c r="A14" s="182" t="s">
        <v>96</v>
      </c>
      <c r="B14" s="96" t="s">
        <v>28</v>
      </c>
      <c r="C14" s="93" t="s">
        <v>10</v>
      </c>
      <c r="D14" s="78">
        <f>VLOOKUP(C14,'2006'!$A$3:$B$24,2,0)</f>
        <v>577</v>
      </c>
      <c r="E14" s="14">
        <f>VLOOKUP(B14,'2006'!$C$35:$F$66,3,0)</f>
        <v>414</v>
      </c>
      <c r="F14" s="14">
        <f>VLOOKUP(B14,'2006'!$C$35:$F$66,4,0)</f>
        <v>511</v>
      </c>
      <c r="G14" s="14">
        <f>VLOOKUP(Combined!B14,'2006'!$C$34:$G$66,5,0)+VLOOKUP(Combined!B14,'2006'!$C$35:$H$66,6,0)</f>
        <v>1255</v>
      </c>
      <c r="H14" s="79">
        <f>VLOOKUP(B14,'2006'!$C$35:$F$66,3,0)</f>
        <v>414</v>
      </c>
      <c r="I14" s="79">
        <f>VLOOKUP(B14,'2006'!$C$35:$F$66,4,0)</f>
        <v>511</v>
      </c>
      <c r="J14" s="80">
        <f>VLOOKUP(Combined!B14,'2006'!$C$34:$G$66,5,0)+VLOOKUP(Combined!B14,'2006'!$C$35:$H$66,6,0)</f>
        <v>1255</v>
      </c>
      <c r="K14" s="78">
        <f>VLOOKUP(C14,'2011'!$A$4:$B$24,2,0)</f>
        <v>703</v>
      </c>
      <c r="L14" s="14">
        <f>VLOOKUP(B14,'2011'!$C$35:$H$66,3,0)</f>
        <v>485</v>
      </c>
      <c r="M14" s="14">
        <f>VLOOKUP(B14,'2011'!$C$35:$F$66,4,0)</f>
        <v>794</v>
      </c>
      <c r="N14" s="14">
        <f>VLOOKUP(B14,'2011'!$C$35:$H$66,5,0)+VLOOKUP(B14,'2011'!$C$35:$H$66,6,0)</f>
        <v>1864</v>
      </c>
      <c r="O14" s="79">
        <f>VLOOKUP(B14,'2011'!$C$35:$H$66,3,0)</f>
        <v>485</v>
      </c>
      <c r="P14" s="79">
        <f>VLOOKUP(B14,'2011'!$C$35:$F$66,4,0)</f>
        <v>794</v>
      </c>
      <c r="Q14" s="80">
        <f>VLOOKUP(B14,'2011'!$C$35:$H$66,5,0)+VLOOKUP(B14,'2011'!$C$35:$H$66,6,0)</f>
        <v>1864</v>
      </c>
      <c r="R14" s="78">
        <f>VLOOKUP(C14,'2016'!$A$4:$B$24,2,0)</f>
        <v>809</v>
      </c>
      <c r="S14" s="14">
        <f>VLOOKUP(B14,'2016'!$C$35:$H$66,3,0)</f>
        <v>570</v>
      </c>
      <c r="T14" s="14">
        <f>VLOOKUP(B14,'2016'!$C$35:$F$66,4,0)</f>
        <v>1390</v>
      </c>
      <c r="U14" s="14">
        <f>VLOOKUP(B14,'2016'!$C$35:$H$66,5,0)+VLOOKUP(B14,'2016'!$C$35:$H$66,6,0)</f>
        <v>3002</v>
      </c>
      <c r="V14" s="79">
        <f>VLOOKUP(B14,'2016'!$C$35:$H$66,3,0)</f>
        <v>570</v>
      </c>
      <c r="W14" s="79">
        <f>VLOOKUP(B14,'2016'!$C$35:$F$66,4,0)</f>
        <v>1390</v>
      </c>
      <c r="X14" s="80">
        <f>VLOOKUP(B14,'2016'!$C$35:$H$66,5,0)+VLOOKUP(B14,'2016'!$C$35:$H$66,6,0)</f>
        <v>3002</v>
      </c>
      <c r="Y14" s="78">
        <f>VLOOKUP(C14,'2021'!$A$4:$B$24,2,0)</f>
        <v>878</v>
      </c>
      <c r="Z14" s="14">
        <f>VLOOKUP(B14,'2021'!$C$35:$H$66,3,0)</f>
        <v>642</v>
      </c>
      <c r="AA14" s="14">
        <f>VLOOKUP(B14,'2021'!$C$35:$F$66,4,0)</f>
        <v>2225</v>
      </c>
      <c r="AB14" s="14">
        <f>VLOOKUP(B14,'2021'!$C$35:$H$66,5,0)+VLOOKUP(B14,'2021'!$C$35:$H$66,6,0)</f>
        <v>3358</v>
      </c>
      <c r="AC14" s="79">
        <f>VLOOKUP(B14,'2021'!$C$35:$H$66,3,0)</f>
        <v>642</v>
      </c>
      <c r="AD14" s="79">
        <f>VLOOKUP(B14,'2021'!$C$35:$F$66,4,0)</f>
        <v>2225</v>
      </c>
      <c r="AE14" s="80">
        <f>VLOOKUP(B14,'2021'!$C$35:$H$66,5,0)+VLOOKUP(B14,'2021'!$C$35:$H$66,6,0)</f>
        <v>3358</v>
      </c>
    </row>
    <row r="15" spans="1:31" x14ac:dyDescent="0.3">
      <c r="A15" s="182" t="s">
        <v>96</v>
      </c>
      <c r="B15" s="96" t="s">
        <v>29</v>
      </c>
      <c r="C15" s="93" t="s">
        <v>8</v>
      </c>
      <c r="D15" s="78">
        <f>VLOOKUP(C15,'2006'!$A$3:$B$24,2,0)</f>
        <v>15240</v>
      </c>
      <c r="E15" s="14">
        <f>VLOOKUP(B15,'2006'!$C$35:$F$66,3,0)</f>
        <v>11992</v>
      </c>
      <c r="F15" s="14">
        <f>VLOOKUP(B15,'2006'!$C$35:$F$66,4,0)</f>
        <v>11866</v>
      </c>
      <c r="G15" s="14">
        <f>VLOOKUP(Combined!B15,'2006'!$C$34:$G$66,5,0)+VLOOKUP(Combined!B15,'2006'!$C$35:$H$66,6,0)</f>
        <v>16140</v>
      </c>
      <c r="H15" s="79">
        <f>VLOOKUP(B15,'2006'!$C$35:$F$66,3,0)</f>
        <v>11992</v>
      </c>
      <c r="I15" s="79">
        <f>VLOOKUP(B15,'2006'!$C$35:$F$66,4,0)</f>
        <v>11866</v>
      </c>
      <c r="J15" s="80">
        <f>VLOOKUP(Combined!B15,'2006'!$C$34:$G$66,5,0)+VLOOKUP(Combined!B15,'2006'!$C$35:$H$66,6,0)</f>
        <v>16140</v>
      </c>
      <c r="K15" s="78">
        <f>VLOOKUP(C15,'2011'!$A$4:$B$24,2,0)</f>
        <v>19092</v>
      </c>
      <c r="L15" s="14">
        <f>VLOOKUP(B15,'2011'!$C$35:$H$66,3,0)</f>
        <v>15310</v>
      </c>
      <c r="M15" s="14">
        <f>VLOOKUP(B15,'2011'!$C$35:$F$66,4,0)</f>
        <v>18395</v>
      </c>
      <c r="N15" s="14">
        <f>VLOOKUP(B15,'2011'!$C$35:$H$66,5,0)+VLOOKUP(B15,'2011'!$C$35:$H$66,6,0)</f>
        <v>22138</v>
      </c>
      <c r="O15" s="79">
        <f>VLOOKUP(B15,'2011'!$C$35:$H$66,3,0)</f>
        <v>15310</v>
      </c>
      <c r="P15" s="79">
        <f>VLOOKUP(B15,'2011'!$C$35:$F$66,4,0)</f>
        <v>18395</v>
      </c>
      <c r="Q15" s="80">
        <f>VLOOKUP(B15,'2011'!$C$35:$H$66,5,0)+VLOOKUP(B15,'2011'!$C$35:$H$66,6,0)</f>
        <v>22138</v>
      </c>
      <c r="R15" s="78">
        <f>VLOOKUP(C15,'2016'!$A$4:$B$24,2,0)</f>
        <v>24016</v>
      </c>
      <c r="S15" s="14">
        <f>VLOOKUP(B15,'2016'!$C$35:$H$66,3,0)</f>
        <v>19632</v>
      </c>
      <c r="T15" s="14">
        <f>VLOOKUP(B15,'2016'!$C$35:$F$66,4,0)</f>
        <v>26057</v>
      </c>
      <c r="U15" s="14">
        <f>VLOOKUP(B15,'2016'!$C$35:$H$66,5,0)+VLOOKUP(B15,'2016'!$C$35:$H$66,6,0)</f>
        <v>30066</v>
      </c>
      <c r="V15" s="79">
        <f>VLOOKUP(B15,'2016'!$C$35:$H$66,3,0)</f>
        <v>19632</v>
      </c>
      <c r="W15" s="79">
        <f>VLOOKUP(B15,'2016'!$C$35:$F$66,4,0)</f>
        <v>26057</v>
      </c>
      <c r="X15" s="80">
        <f>VLOOKUP(B15,'2016'!$C$35:$H$66,5,0)+VLOOKUP(B15,'2016'!$C$35:$H$66,6,0)</f>
        <v>30066</v>
      </c>
      <c r="Y15" s="78">
        <f>VLOOKUP(C15,'2021'!$A$4:$B$24,2,0)</f>
        <v>28107</v>
      </c>
      <c r="Z15" s="14">
        <f>VLOOKUP(B15,'2021'!$C$35:$H$66,3,0)</f>
        <v>23932</v>
      </c>
      <c r="AA15" s="14">
        <f>VLOOKUP(B15,'2021'!$C$35:$F$66,4,0)</f>
        <v>40276</v>
      </c>
      <c r="AB15" s="14">
        <f>VLOOKUP(B15,'2021'!$C$35:$H$66,5,0)+VLOOKUP(B15,'2021'!$C$35:$H$66,6,0)</f>
        <v>33814</v>
      </c>
      <c r="AC15" s="79">
        <f>VLOOKUP(B15,'2021'!$C$35:$H$66,3,0)</f>
        <v>23932</v>
      </c>
      <c r="AD15" s="79">
        <f>VLOOKUP(B15,'2021'!$C$35:$F$66,4,0)</f>
        <v>40276</v>
      </c>
      <c r="AE15" s="80">
        <f>VLOOKUP(B15,'2021'!$C$35:$H$66,5,0)+VLOOKUP(B15,'2021'!$C$35:$H$66,6,0)</f>
        <v>33814</v>
      </c>
    </row>
    <row r="16" spans="1:31" x14ac:dyDescent="0.3">
      <c r="A16" s="182" t="s">
        <v>96</v>
      </c>
      <c r="B16" s="96" t="s">
        <v>30</v>
      </c>
      <c r="C16" s="93" t="s">
        <v>7</v>
      </c>
      <c r="D16" s="78">
        <f>VLOOKUP(C16,'2006'!$A$3:$B$24,2,0)</f>
        <v>7582</v>
      </c>
      <c r="E16" s="14">
        <f>VLOOKUP(B16,'2006'!$C$35:$F$66,3,0)</f>
        <v>6174</v>
      </c>
      <c r="F16" s="14">
        <f>VLOOKUP(B16,'2006'!$C$35:$F$66,4,0)</f>
        <v>8497</v>
      </c>
      <c r="G16" s="14">
        <f>VLOOKUP(Combined!B16,'2006'!$C$34:$G$66,5,0)+VLOOKUP(Combined!B16,'2006'!$C$35:$H$66,6,0)</f>
        <v>3749</v>
      </c>
      <c r="H16" s="79">
        <f>VLOOKUP(B16,'2006'!$C$35:$F$66,3,0)</f>
        <v>6174</v>
      </c>
      <c r="I16" s="79">
        <f>VLOOKUP(B16,'2006'!$C$35:$F$66,4,0)</f>
        <v>8497</v>
      </c>
      <c r="J16" s="80">
        <f>VLOOKUP(Combined!B16,'2006'!$C$34:$G$66,5,0)+VLOOKUP(Combined!B16,'2006'!$C$35:$H$66,6,0)</f>
        <v>3749</v>
      </c>
      <c r="K16" s="78">
        <f>VLOOKUP(C16,'2011'!$A$4:$B$24,2,0)</f>
        <v>9209</v>
      </c>
      <c r="L16" s="14">
        <f>VLOOKUP(B16,'2011'!$C$35:$H$66,3,0)</f>
        <v>7718</v>
      </c>
      <c r="M16" s="14">
        <f>VLOOKUP(B16,'2011'!$C$35:$F$66,4,0)</f>
        <v>11916</v>
      </c>
      <c r="N16" s="14">
        <f>VLOOKUP(B16,'2011'!$C$35:$H$66,5,0)+VLOOKUP(B16,'2011'!$C$35:$H$66,6,0)</f>
        <v>5462</v>
      </c>
      <c r="O16" s="79">
        <f>VLOOKUP(B16,'2011'!$C$35:$H$66,3,0)</f>
        <v>7718</v>
      </c>
      <c r="P16" s="79">
        <f>VLOOKUP(B16,'2011'!$C$35:$F$66,4,0)</f>
        <v>11916</v>
      </c>
      <c r="Q16" s="80">
        <f>VLOOKUP(B16,'2011'!$C$35:$H$66,5,0)+VLOOKUP(B16,'2011'!$C$35:$H$66,6,0)</f>
        <v>5462</v>
      </c>
      <c r="R16" s="78">
        <f>VLOOKUP(C16,'2016'!$A$4:$B$24,2,0)</f>
        <v>9967</v>
      </c>
      <c r="S16" s="14">
        <f>VLOOKUP(B16,'2016'!$C$35:$H$66,3,0)</f>
        <v>8635</v>
      </c>
      <c r="T16" s="14">
        <f>VLOOKUP(B16,'2016'!$C$35:$F$66,4,0)</f>
        <v>15881</v>
      </c>
      <c r="U16" s="14">
        <f>VLOOKUP(B16,'2016'!$C$35:$H$66,5,0)+VLOOKUP(B16,'2016'!$C$35:$H$66,6,0)</f>
        <v>8181</v>
      </c>
      <c r="V16" s="79">
        <f>VLOOKUP(B16,'2016'!$C$35:$H$66,3,0)</f>
        <v>8635</v>
      </c>
      <c r="W16" s="79">
        <f>VLOOKUP(B16,'2016'!$C$35:$F$66,4,0)</f>
        <v>15881</v>
      </c>
      <c r="X16" s="80">
        <f>VLOOKUP(B16,'2016'!$C$35:$H$66,5,0)+VLOOKUP(B16,'2016'!$C$35:$H$66,6,0)</f>
        <v>8181</v>
      </c>
      <c r="Y16" s="78">
        <f>VLOOKUP(C16,'2021'!$A$4:$B$24,2,0)</f>
        <v>12260</v>
      </c>
      <c r="Z16" s="14">
        <f>VLOOKUP(B16,'2021'!$C$35:$H$66,3,0)</f>
        <v>10592</v>
      </c>
      <c r="AA16" s="14">
        <f>VLOOKUP(B16,'2021'!$C$35:$F$66,4,0)</f>
        <v>23522</v>
      </c>
      <c r="AB16" s="14">
        <f>VLOOKUP(B16,'2021'!$C$35:$H$66,5,0)+VLOOKUP(B16,'2021'!$C$35:$H$66,6,0)</f>
        <v>9355</v>
      </c>
      <c r="AC16" s="79">
        <f>VLOOKUP(B16,'2021'!$C$35:$H$66,3,0)</f>
        <v>10592</v>
      </c>
      <c r="AD16" s="79">
        <f>VLOOKUP(B16,'2021'!$C$35:$F$66,4,0)</f>
        <v>23522</v>
      </c>
      <c r="AE16" s="80">
        <f>VLOOKUP(B16,'2021'!$C$35:$H$66,5,0)+VLOOKUP(B16,'2021'!$C$35:$H$66,6,0)</f>
        <v>9355</v>
      </c>
    </row>
    <row r="17" spans="1:31" x14ac:dyDescent="0.3">
      <c r="A17" s="181" t="s">
        <v>96</v>
      </c>
      <c r="B17" s="96" t="s">
        <v>31</v>
      </c>
      <c r="C17" s="93" t="s">
        <v>9</v>
      </c>
      <c r="D17" s="78">
        <f>VLOOKUP(C17,'2006'!$A$3:$B$24,2,0)</f>
        <v>116</v>
      </c>
      <c r="E17" s="14">
        <f>VLOOKUP(B17,'2006'!$C$35:$F$66,3,0)</f>
        <v>75</v>
      </c>
      <c r="F17" s="14">
        <f>VLOOKUP(B17,'2006'!$C$35:$F$66,4,0)</f>
        <v>112</v>
      </c>
      <c r="G17" s="14">
        <f>VLOOKUP(Combined!B17,'2006'!$C$34:$G$66,5,0)+VLOOKUP(Combined!B17,'2006'!$C$35:$H$66,6,0)</f>
        <v>145</v>
      </c>
      <c r="H17" s="79">
        <f>VLOOKUP(B17,'2006'!$C$35:$F$66,3,0)</f>
        <v>75</v>
      </c>
      <c r="I17" s="79">
        <f>VLOOKUP(B17,'2006'!$C$35:$F$66,4,0)</f>
        <v>112</v>
      </c>
      <c r="J17" s="80">
        <f>VLOOKUP(Combined!B17,'2006'!$C$34:$G$66,5,0)+VLOOKUP(Combined!B17,'2006'!$C$35:$H$66,6,0)</f>
        <v>145</v>
      </c>
      <c r="K17" s="78">
        <f>VLOOKUP(C17,'2011'!$A$4:$B$24,2,0)</f>
        <v>121</v>
      </c>
      <c r="L17" s="14">
        <f>VLOOKUP(B17,'2011'!$C$35:$H$66,3,0)</f>
        <v>92</v>
      </c>
      <c r="M17" s="14">
        <f>VLOOKUP(B17,'2011'!$C$35:$F$66,4,0)</f>
        <v>130</v>
      </c>
      <c r="N17" s="14">
        <f>VLOOKUP(B17,'2011'!$C$35:$H$66,5,0)+VLOOKUP(B17,'2011'!$C$35:$H$66,6,0)</f>
        <v>208</v>
      </c>
      <c r="O17" s="79">
        <f>VLOOKUP(B17,'2011'!$C$35:$H$66,3,0)</f>
        <v>92</v>
      </c>
      <c r="P17" s="79">
        <f>VLOOKUP(B17,'2011'!$C$35:$F$66,4,0)</f>
        <v>130</v>
      </c>
      <c r="Q17" s="80">
        <f>VLOOKUP(B17,'2011'!$C$35:$H$66,5,0)+VLOOKUP(B17,'2011'!$C$35:$H$66,6,0)</f>
        <v>208</v>
      </c>
      <c r="R17" s="78">
        <f>VLOOKUP(C17,'2016'!$A$4:$B$24,2,0)</f>
        <v>149</v>
      </c>
      <c r="S17" s="14">
        <f>VLOOKUP(B17,'2016'!$C$35:$H$66,3,0)</f>
        <v>109</v>
      </c>
      <c r="T17" s="14">
        <f>VLOOKUP(B17,'2016'!$C$35:$F$66,4,0)</f>
        <v>195</v>
      </c>
      <c r="U17" s="14">
        <f>VLOOKUP(B17,'2016'!$C$35:$H$66,5,0)+VLOOKUP(B17,'2016'!$C$35:$H$66,6,0)</f>
        <v>403</v>
      </c>
      <c r="V17" s="79">
        <f>VLOOKUP(B17,'2016'!$C$35:$H$66,3,0)</f>
        <v>109</v>
      </c>
      <c r="W17" s="79">
        <f>VLOOKUP(B17,'2016'!$C$35:$F$66,4,0)</f>
        <v>195</v>
      </c>
      <c r="X17" s="80">
        <f>VLOOKUP(B17,'2016'!$C$35:$H$66,5,0)+VLOOKUP(B17,'2016'!$C$35:$H$66,6,0)</f>
        <v>403</v>
      </c>
      <c r="Y17" s="78">
        <f>VLOOKUP(C17,'2021'!$A$4:$B$24,2,0)</f>
        <v>206</v>
      </c>
      <c r="Z17" s="14">
        <f>VLOOKUP(B17,'2021'!$C$35:$H$66,3,0)</f>
        <v>140</v>
      </c>
      <c r="AA17" s="14">
        <f>VLOOKUP(B17,'2021'!$C$35:$F$66,4,0)</f>
        <v>297</v>
      </c>
      <c r="AB17" s="14">
        <f>VLOOKUP(B17,'2021'!$C$35:$H$66,5,0)+VLOOKUP(B17,'2021'!$C$35:$H$66,6,0)</f>
        <v>558</v>
      </c>
      <c r="AC17" s="79">
        <f>VLOOKUP(B17,'2021'!$C$35:$H$66,3,0)</f>
        <v>140</v>
      </c>
      <c r="AD17" s="79">
        <f>VLOOKUP(B17,'2021'!$C$35:$F$66,4,0)</f>
        <v>297</v>
      </c>
      <c r="AE17" s="80">
        <f>VLOOKUP(B17,'2021'!$C$35:$H$66,5,0)+VLOOKUP(B17,'2021'!$C$35:$H$66,6,0)</f>
        <v>558</v>
      </c>
    </row>
    <row r="18" spans="1:31" x14ac:dyDescent="0.3">
      <c r="A18" s="186"/>
      <c r="B18" s="85" t="s">
        <v>36</v>
      </c>
      <c r="C18" s="95" t="s">
        <v>57</v>
      </c>
      <c r="D18" s="86">
        <f>VLOOKUP(C18,'2006'!$A$3:$B$24,2,0)</f>
        <v>9317</v>
      </c>
      <c r="E18" s="87">
        <f>VLOOKUP(B18,'2006'!$C$35:$F$66,3,0)</f>
        <v>3616</v>
      </c>
      <c r="F18" s="87">
        <f>VLOOKUP(B18,'2006'!$C$35:$F$66,4,0)</f>
        <v>2123</v>
      </c>
      <c r="G18" s="87">
        <f>VLOOKUP(Combined!B18,'2006'!$C$34:$G$66,5,0)+VLOOKUP(Combined!B18,'2006'!$C$35:$H$66,6,0)</f>
        <v>503</v>
      </c>
      <c r="H18" s="88">
        <f>VLOOKUP(B18,'2006'!$C$35:$F$66,3,0)</f>
        <v>3616</v>
      </c>
      <c r="I18" s="88">
        <f>VLOOKUP(B18,'2006'!$C$35:$F$66,4,0)</f>
        <v>2123</v>
      </c>
      <c r="J18" s="89">
        <f>VLOOKUP(Combined!B18,'2006'!$C$34:$G$66,5,0)+VLOOKUP(Combined!B18,'2006'!$C$35:$H$66,6,0)</f>
        <v>503</v>
      </c>
      <c r="K18" s="86">
        <f>VLOOKUP(C18,'2011'!$A$4:$B$24,2,0)</f>
        <v>9225</v>
      </c>
      <c r="L18" s="87">
        <f>VLOOKUP(B18,'2011'!$C$35:$H$66,3,0)</f>
        <v>3783</v>
      </c>
      <c r="M18" s="87">
        <f>VLOOKUP(B18,'2011'!$C$35:$F$66,4,0)</f>
        <v>2871</v>
      </c>
      <c r="N18" s="87">
        <f>VLOOKUP(B18,'2011'!$C$35:$H$66,5,0)+VLOOKUP(B18,'2011'!$C$35:$H$66,6,0)</f>
        <v>431</v>
      </c>
      <c r="O18" s="88">
        <f>VLOOKUP(B18,'2011'!$C$35:$H$66,3,0)</f>
        <v>3783</v>
      </c>
      <c r="P18" s="88">
        <f>VLOOKUP(B18,'2011'!$C$35:$F$66,4,0)</f>
        <v>2871</v>
      </c>
      <c r="Q18" s="89">
        <f>VLOOKUP(B18,'2011'!$C$35:$H$66,5,0)+VLOOKUP(B18,'2011'!$C$35:$H$66,6,0)</f>
        <v>431</v>
      </c>
      <c r="R18" s="86">
        <f>VLOOKUP(C18,'2016'!$A$4:$B$24,2,0)</f>
        <v>9242</v>
      </c>
      <c r="S18" s="87">
        <f>VLOOKUP(B18,'2016'!$C$35:$H$66,3,0)</f>
        <v>4391</v>
      </c>
      <c r="T18" s="87">
        <f>VLOOKUP(B18,'2016'!$C$35:$F$66,4,0)</f>
        <v>4054</v>
      </c>
      <c r="U18" s="87">
        <f>VLOOKUP(B18,'2016'!$C$35:$H$66,5,0)+VLOOKUP(B18,'2016'!$C$35:$H$66,6,0)</f>
        <v>517</v>
      </c>
      <c r="V18" s="88">
        <f>VLOOKUP(B18,'2016'!$C$35:$H$66,3,0)</f>
        <v>4391</v>
      </c>
      <c r="W18" s="88">
        <f>VLOOKUP(B18,'2016'!$C$35:$F$66,4,0)</f>
        <v>4054</v>
      </c>
      <c r="X18" s="89">
        <f>VLOOKUP(B18,'2016'!$C$35:$H$66,5,0)+VLOOKUP(B18,'2016'!$C$35:$H$66,6,0)</f>
        <v>517</v>
      </c>
      <c r="Y18" s="86">
        <f>VLOOKUP(C18,'2021'!$A$4:$B$24,2,0)</f>
        <v>9761</v>
      </c>
      <c r="Z18" s="87">
        <f>VLOOKUP(B18,'2021'!$C$35:$H$66,3,0)</f>
        <v>5086</v>
      </c>
      <c r="AA18" s="87">
        <f>VLOOKUP(B18,'2021'!$C$35:$F$66,4,0)</f>
        <v>5510</v>
      </c>
      <c r="AB18" s="87">
        <f>VLOOKUP(B18,'2021'!$C$35:$H$66,5,0)+VLOOKUP(B18,'2021'!$C$35:$H$66,6,0)</f>
        <v>509</v>
      </c>
      <c r="AC18" s="88">
        <f>VLOOKUP(B18,'2021'!$C$35:$H$66,3,0)</f>
        <v>5086</v>
      </c>
      <c r="AD18" s="88">
        <f>VLOOKUP(B18,'2021'!$C$35:$F$66,4,0)</f>
        <v>5510</v>
      </c>
      <c r="AE18" s="89">
        <f>VLOOKUP(B18,'2021'!$C$35:$H$66,5,0)+VLOOKUP(B18,'2021'!$C$35:$H$66,6,0)</f>
        <v>509</v>
      </c>
    </row>
    <row r="19" spans="1:31" x14ac:dyDescent="0.3">
      <c r="A19" s="179" t="s">
        <v>94</v>
      </c>
      <c r="B19" s="6"/>
      <c r="C19" s="6" t="s">
        <v>114</v>
      </c>
      <c r="D19" s="78">
        <f>VLOOKUP(C19,'2006'!$A$3:$B$24,2,0)</f>
        <v>3</v>
      </c>
      <c r="E19" s="14"/>
      <c r="F19" s="14"/>
      <c r="G19" s="14"/>
      <c r="H19" s="79"/>
      <c r="I19" s="79"/>
      <c r="J19" s="80"/>
      <c r="K19" s="78">
        <f>VLOOKUP(C19,'2011'!$A$4:$B$24,2,0)</f>
        <v>3</v>
      </c>
      <c r="L19" s="14"/>
      <c r="M19" s="14"/>
      <c r="N19" s="14"/>
      <c r="O19" s="79"/>
      <c r="P19" s="79"/>
      <c r="Q19" s="80"/>
      <c r="R19" s="78">
        <f>VLOOKUP(C19,'2016'!$A$4:$B$24,2,0)</f>
        <v>0</v>
      </c>
      <c r="S19" s="14"/>
      <c r="T19" s="14"/>
      <c r="U19" s="14"/>
      <c r="V19" s="79"/>
      <c r="W19" s="79"/>
      <c r="X19" s="80"/>
      <c r="Y19" s="78">
        <f>VLOOKUP(C19,'2021'!$A$4:$B$24,2,0)</f>
        <v>0</v>
      </c>
      <c r="Z19" s="14"/>
      <c r="AA19" s="14"/>
      <c r="AB19" s="14"/>
      <c r="AC19" s="79"/>
      <c r="AD19" s="79"/>
      <c r="AE19" s="80"/>
    </row>
    <row r="20" spans="1:31" x14ac:dyDescent="0.3">
      <c r="A20" s="182" t="s">
        <v>95</v>
      </c>
      <c r="B20" s="6"/>
      <c r="C20" s="6" t="s">
        <v>110</v>
      </c>
      <c r="D20" s="78">
        <f>VLOOKUP(C20,'2006'!$A$3:$B$24,2,0)</f>
        <v>24</v>
      </c>
      <c r="E20" s="14"/>
      <c r="F20" s="14"/>
      <c r="G20" s="14"/>
      <c r="H20" s="79"/>
      <c r="I20" s="79"/>
      <c r="J20" s="80"/>
      <c r="K20" s="78">
        <f>VLOOKUP(C20,'2011'!$A$4:$B$24,2,0)</f>
        <v>35</v>
      </c>
      <c r="L20" s="14"/>
      <c r="M20" s="14"/>
      <c r="N20" s="14"/>
      <c r="O20" s="79"/>
      <c r="P20" s="79"/>
      <c r="Q20" s="80"/>
      <c r="R20" s="78">
        <f>VLOOKUP(C20,'2016'!$A$4:$B$24,2,0)</f>
        <v>29</v>
      </c>
      <c r="S20" s="14"/>
      <c r="T20" s="14"/>
      <c r="U20" s="14"/>
      <c r="V20" s="79"/>
      <c r="W20" s="79"/>
      <c r="X20" s="80"/>
      <c r="Y20" s="78">
        <f>VLOOKUP(C20,'2021'!$A$4:$B$24,2,0)</f>
        <v>24</v>
      </c>
      <c r="Z20" s="14"/>
      <c r="AA20" s="14"/>
      <c r="AB20" s="14"/>
      <c r="AC20" s="79"/>
      <c r="AD20" s="79"/>
      <c r="AE20" s="80"/>
    </row>
    <row r="21" spans="1:31" x14ac:dyDescent="0.3">
      <c r="A21" s="182" t="s">
        <v>96</v>
      </c>
      <c r="B21" s="6"/>
      <c r="C21" s="6" t="s">
        <v>111</v>
      </c>
      <c r="D21" s="78">
        <f>VLOOKUP(C21,'2006'!$A$3:$B$24,2,0)</f>
        <v>3</v>
      </c>
      <c r="E21" s="14"/>
      <c r="F21" s="14"/>
      <c r="G21" s="14"/>
      <c r="H21" s="79"/>
      <c r="I21" s="79"/>
      <c r="J21" s="80"/>
      <c r="K21" s="78">
        <f>VLOOKUP(C21,'2011'!$A$4:$B$24,2,0)</f>
        <v>3</v>
      </c>
      <c r="L21" s="14"/>
      <c r="M21" s="14"/>
      <c r="N21" s="14"/>
      <c r="O21" s="79"/>
      <c r="P21" s="79"/>
      <c r="Q21" s="80"/>
      <c r="R21" s="78">
        <f>VLOOKUP(C21,'2016'!$A$4:$B$24,2,0)</f>
        <v>8</v>
      </c>
      <c r="S21" s="14"/>
      <c r="T21" s="14"/>
      <c r="U21" s="14"/>
      <c r="V21" s="79"/>
      <c r="W21" s="79"/>
      <c r="X21" s="80"/>
      <c r="Y21" s="78">
        <f>VLOOKUP(C21,'2021'!$A$4:$B$24,2,0)</f>
        <v>0</v>
      </c>
      <c r="Z21" s="14"/>
      <c r="AA21" s="14"/>
      <c r="AB21" s="14"/>
      <c r="AC21" s="79"/>
      <c r="AD21" s="79"/>
      <c r="AE21" s="80"/>
    </row>
    <row r="22" spans="1:31" x14ac:dyDescent="0.3">
      <c r="A22" s="182" t="s">
        <v>96</v>
      </c>
      <c r="B22" s="6"/>
      <c r="C22" s="6" t="s">
        <v>112</v>
      </c>
      <c r="D22" s="78">
        <f>VLOOKUP(C22,'2006'!$A$3:$B$24,2,0)</f>
        <v>38</v>
      </c>
      <c r="E22" s="14"/>
      <c r="F22" s="14"/>
      <c r="G22" s="14"/>
      <c r="H22" s="79"/>
      <c r="I22" s="79"/>
      <c r="J22" s="80"/>
      <c r="K22" s="78">
        <f>VLOOKUP(C22,'2011'!$A$4:$B$24,2,0)</f>
        <v>7</v>
      </c>
      <c r="L22" s="14"/>
      <c r="M22" s="14"/>
      <c r="N22" s="14"/>
      <c r="O22" s="79"/>
      <c r="P22" s="79"/>
      <c r="Q22" s="80"/>
      <c r="R22" s="78">
        <f>VLOOKUP(C22,'2016'!$A$4:$B$24,2,0)</f>
        <v>5</v>
      </c>
      <c r="S22" s="14"/>
      <c r="T22" s="14"/>
      <c r="U22" s="14"/>
      <c r="V22" s="79"/>
      <c r="W22" s="79"/>
      <c r="X22" s="80"/>
      <c r="Y22" s="78">
        <f>VLOOKUP(C22,'2021'!$A$4:$B$24,2,0)</f>
        <v>3</v>
      </c>
      <c r="Z22" s="14"/>
      <c r="AA22" s="14"/>
      <c r="AB22" s="14"/>
      <c r="AC22" s="79"/>
      <c r="AD22" s="79"/>
      <c r="AE22" s="80"/>
    </row>
    <row r="23" spans="1:31" ht="13.5" customHeight="1" x14ac:dyDescent="0.3">
      <c r="A23" s="183"/>
      <c r="B23" s="6"/>
      <c r="C23" s="38" t="s">
        <v>113</v>
      </c>
      <c r="D23" s="78">
        <f>VLOOKUP(C23,'2006'!$A$3:$B$24,2,0)</f>
        <v>392</v>
      </c>
      <c r="E23" s="14"/>
      <c r="F23" s="14"/>
      <c r="G23" s="14"/>
      <c r="H23" s="79"/>
      <c r="I23" s="79"/>
      <c r="J23" s="80"/>
      <c r="K23" s="78">
        <f>VLOOKUP(C23,'2011'!$A$4:$B$24,2,0)</f>
        <v>235</v>
      </c>
      <c r="L23" s="14"/>
      <c r="M23" s="14"/>
      <c r="N23" s="14"/>
      <c r="O23" s="79"/>
      <c r="P23" s="79"/>
      <c r="Q23" s="80"/>
      <c r="R23" s="78">
        <f>VLOOKUP(C23,'2016'!$A$4:$B$24,2,0)</f>
        <v>31</v>
      </c>
      <c r="S23" s="14"/>
      <c r="T23" s="14"/>
      <c r="U23" s="14"/>
      <c r="V23" s="79"/>
      <c r="W23" s="79"/>
      <c r="X23" s="80"/>
      <c r="Y23" s="78">
        <f>VLOOKUP(C23,'2021'!$A$4:$B$24,2,0)</f>
        <v>18</v>
      </c>
      <c r="Z23" s="14"/>
      <c r="AA23" s="14"/>
      <c r="AB23" s="14"/>
      <c r="AC23" s="79"/>
      <c r="AD23" s="79"/>
      <c r="AE23" s="80"/>
    </row>
    <row r="24" spans="1:31" x14ac:dyDescent="0.3">
      <c r="A24" s="182" t="s">
        <v>95</v>
      </c>
      <c r="B24" s="6" t="s">
        <v>98</v>
      </c>
      <c r="C24" s="33" t="s">
        <v>99</v>
      </c>
      <c r="D24" s="78"/>
      <c r="E24" s="14">
        <f>VLOOKUP(B24,'2006'!$C$35:$F$66,3,0)</f>
        <v>44</v>
      </c>
      <c r="F24" s="14">
        <f>VLOOKUP(B24,'2006'!$C$35:$F$66,4,0)</f>
        <v>71</v>
      </c>
      <c r="G24" s="14">
        <f>VLOOKUP(Combined!B24,'2006'!$C$34:$G$66,5,0)+VLOOKUP(Combined!B24,'2006'!$C$35:$H$66,6,0)</f>
        <v>102</v>
      </c>
      <c r="H24" s="79">
        <f>VLOOKUP(B24,'2006'!$C$35:$F$66,3,0)</f>
        <v>44</v>
      </c>
      <c r="I24" s="79">
        <f>VLOOKUP(B24,'2006'!$C$35:$F$66,4,0)</f>
        <v>71</v>
      </c>
      <c r="J24" s="80">
        <f>VLOOKUP(Combined!B24,'2006'!$C$34:$G$66,5,0)+VLOOKUP(Combined!B24,'2006'!$C$35:$H$66,6,0)</f>
        <v>102</v>
      </c>
      <c r="K24" s="78"/>
      <c r="L24" s="14">
        <f>VLOOKUP(B24,'2011'!$C$35:$H$66,3,0)</f>
        <v>26</v>
      </c>
      <c r="M24" s="14">
        <f>VLOOKUP(B24,'2011'!$C$35:$F$66,4,0)</f>
        <v>80</v>
      </c>
      <c r="N24" s="14">
        <f>VLOOKUP(B24,'2011'!$C$35:$H$66,5,0)+VLOOKUP(B24,'2011'!$C$35:$H$66,6,0)</f>
        <v>95</v>
      </c>
      <c r="O24" s="79">
        <f>VLOOKUP(B24,'2011'!$C$35:$H$66,3,0)</f>
        <v>26</v>
      </c>
      <c r="P24" s="79">
        <f>VLOOKUP(B24,'2011'!$C$35:$F$66,4,0)</f>
        <v>80</v>
      </c>
      <c r="Q24" s="80">
        <f>VLOOKUP(B24,'2011'!$C$35:$H$66,5,0)+VLOOKUP(B24,'2011'!$C$35:$H$66,6,0)</f>
        <v>95</v>
      </c>
      <c r="R24" s="78"/>
      <c r="S24" s="14">
        <f>VLOOKUP(B24,'2016'!$C$35:$H$66,3,0)</f>
        <v>48</v>
      </c>
      <c r="T24" s="14">
        <f>VLOOKUP(B24,'2016'!$C$35:$F$66,4,0)</f>
        <v>79</v>
      </c>
      <c r="U24" s="14">
        <f>VLOOKUP(B24,'2016'!$C$35:$H$66,5,0)+VLOOKUP(B24,'2016'!$C$35:$H$66,6,0)</f>
        <v>116</v>
      </c>
      <c r="V24" s="79">
        <f>VLOOKUP(B24,'2016'!$C$35:$H$66,3,0)</f>
        <v>48</v>
      </c>
      <c r="W24" s="79">
        <f>VLOOKUP(B24,'2016'!$C$35:$F$66,4,0)</f>
        <v>79</v>
      </c>
      <c r="X24" s="80">
        <f>VLOOKUP(B24,'2016'!$C$35:$H$66,5,0)+VLOOKUP(B24,'2016'!$C$35:$H$66,6,0)</f>
        <v>116</v>
      </c>
      <c r="Y24" s="78"/>
      <c r="Z24" s="14">
        <f>VLOOKUP(B24,'2021'!$C$35:$H$66,3,0)</f>
        <v>47</v>
      </c>
      <c r="AA24" s="14">
        <f>VLOOKUP(B24,'2021'!$C$35:$F$66,4,0)</f>
        <v>137</v>
      </c>
      <c r="AB24" s="14">
        <f>VLOOKUP(B24,'2021'!$C$35:$H$66,5,0)+VLOOKUP(B24,'2021'!$C$35:$H$66,6,0)</f>
        <v>138</v>
      </c>
      <c r="AC24" s="79">
        <f>VLOOKUP(B24,'2021'!$C$35:$H$66,3,0)</f>
        <v>47</v>
      </c>
      <c r="AD24" s="79">
        <f>VLOOKUP(B24,'2021'!$C$35:$F$66,4,0)</f>
        <v>137</v>
      </c>
      <c r="AE24" s="80">
        <f>VLOOKUP(B24,'2021'!$C$35:$H$66,5,0)+VLOOKUP(B24,'2021'!$C$35:$H$66,6,0)</f>
        <v>138</v>
      </c>
    </row>
    <row r="25" spans="1:31" x14ac:dyDescent="0.3">
      <c r="A25" s="182" t="s">
        <v>96</v>
      </c>
      <c r="B25" s="6" t="s">
        <v>68</v>
      </c>
      <c r="C25" s="33" t="s">
        <v>82</v>
      </c>
      <c r="D25" s="78"/>
      <c r="E25" s="14">
        <f>VLOOKUP(B25,'2006'!$C$35:$F$66,3,0)</f>
        <v>77</v>
      </c>
      <c r="F25" s="14">
        <f>VLOOKUP(B25,'2006'!$C$35:$F$66,4,0)</f>
        <v>244</v>
      </c>
      <c r="G25" s="14">
        <f>VLOOKUP(Combined!B25,'2006'!$C$34:$G$66,5,0)+VLOOKUP(Combined!B25,'2006'!$C$35:$H$66,6,0)</f>
        <v>167</v>
      </c>
      <c r="H25" s="79">
        <f>VLOOKUP(B25,'2006'!$C$35:$F$66,3,0)</f>
        <v>77</v>
      </c>
      <c r="I25" s="79">
        <f>VLOOKUP(B25,'2006'!$C$35:$F$66,4,0)</f>
        <v>244</v>
      </c>
      <c r="J25" s="80">
        <f>VLOOKUP(Combined!B25,'2006'!$C$34:$G$66,5,0)+VLOOKUP(Combined!B25,'2006'!$C$35:$H$66,6,0)</f>
        <v>167</v>
      </c>
      <c r="K25" s="78"/>
      <c r="L25" s="14">
        <f>VLOOKUP(B25,'2011'!$C$35:$H$66,3,0)</f>
        <v>78</v>
      </c>
      <c r="M25" s="14">
        <f>VLOOKUP(B25,'2011'!$C$35:$F$66,4,0)</f>
        <v>230</v>
      </c>
      <c r="N25" s="14">
        <f>VLOOKUP(B25,'2011'!$C$35:$H$66,5,0)+VLOOKUP(B25,'2011'!$C$35:$H$66,6,0)</f>
        <v>135</v>
      </c>
      <c r="O25" s="79">
        <f>VLOOKUP(B25,'2011'!$C$35:$H$66,3,0)</f>
        <v>78</v>
      </c>
      <c r="P25" s="79">
        <f>VLOOKUP(B25,'2011'!$C$35:$F$66,4,0)</f>
        <v>230</v>
      </c>
      <c r="Q25" s="80">
        <f>VLOOKUP(B25,'2011'!$C$35:$H$66,5,0)+VLOOKUP(B25,'2011'!$C$35:$H$66,6,0)</f>
        <v>135</v>
      </c>
      <c r="R25" s="78"/>
      <c r="S25" s="14">
        <f>VLOOKUP(B25,'2016'!$C$35:$H$66,3,0)</f>
        <v>115</v>
      </c>
      <c r="T25" s="14">
        <f>VLOOKUP(B25,'2016'!$C$35:$F$66,4,0)</f>
        <v>255</v>
      </c>
      <c r="U25" s="14">
        <f>VLOOKUP(B25,'2016'!$C$35:$H$66,5,0)+VLOOKUP(B25,'2016'!$C$35:$H$66,6,0)</f>
        <v>161</v>
      </c>
      <c r="V25" s="79">
        <f>VLOOKUP(B25,'2016'!$C$35:$H$66,3,0)</f>
        <v>115</v>
      </c>
      <c r="W25" s="79">
        <f>VLOOKUP(B25,'2016'!$C$35:$F$66,4,0)</f>
        <v>255</v>
      </c>
      <c r="X25" s="80">
        <f>VLOOKUP(B25,'2016'!$C$35:$H$66,5,0)+VLOOKUP(B25,'2016'!$C$35:$H$66,6,0)</f>
        <v>161</v>
      </c>
      <c r="Y25" s="78"/>
      <c r="Z25" s="14">
        <f>VLOOKUP(B25,'2021'!$C$35:$H$66,3,0)</f>
        <v>181</v>
      </c>
      <c r="AA25" s="14">
        <f>VLOOKUP(B25,'2021'!$C$35:$F$66,4,0)</f>
        <v>460</v>
      </c>
      <c r="AB25" s="14">
        <f>VLOOKUP(B25,'2021'!$C$35:$H$66,5,0)+VLOOKUP(B25,'2021'!$C$35:$H$66,6,0)</f>
        <v>227</v>
      </c>
      <c r="AC25" s="79">
        <f>VLOOKUP(B25,'2021'!$C$35:$H$66,3,0)</f>
        <v>181</v>
      </c>
      <c r="AD25" s="79">
        <f>VLOOKUP(B25,'2021'!$C$35:$F$66,4,0)</f>
        <v>460</v>
      </c>
      <c r="AE25" s="80">
        <f>VLOOKUP(B25,'2021'!$C$35:$H$66,5,0)+VLOOKUP(B25,'2021'!$C$35:$H$66,6,0)</f>
        <v>227</v>
      </c>
    </row>
    <row r="26" spans="1:31" x14ac:dyDescent="0.3">
      <c r="A26" s="182" t="s">
        <v>96</v>
      </c>
      <c r="B26" s="6" t="s">
        <v>25</v>
      </c>
      <c r="C26" s="33" t="s">
        <v>82</v>
      </c>
      <c r="D26" s="78"/>
      <c r="E26" s="14">
        <f>VLOOKUP(B26,'2006'!$C$35:$F$66,3,0)</f>
        <v>416</v>
      </c>
      <c r="F26" s="14">
        <f>VLOOKUP(B26,'2006'!$C$35:$F$66,4,0)</f>
        <v>718</v>
      </c>
      <c r="G26" s="14">
        <f>VLOOKUP(Combined!B26,'2006'!$C$34:$G$66,5,0)+VLOOKUP(Combined!B26,'2006'!$C$35:$H$66,6,0)</f>
        <v>1030</v>
      </c>
      <c r="H26" s="79">
        <f>VLOOKUP(B26,'2006'!$C$35:$F$66,3,0)</f>
        <v>416</v>
      </c>
      <c r="I26" s="79">
        <f>VLOOKUP(B26,'2006'!$C$35:$F$66,4,0)</f>
        <v>718</v>
      </c>
      <c r="J26" s="80">
        <f>VLOOKUP(Combined!B26,'2006'!$C$34:$G$66,5,0)+VLOOKUP(Combined!B26,'2006'!$C$35:$H$66,6,0)</f>
        <v>1030</v>
      </c>
      <c r="K26" s="78"/>
      <c r="L26" s="14">
        <f>VLOOKUP(B26,'2011'!$C$35:$H$66,3,0)</f>
        <v>548</v>
      </c>
      <c r="M26" s="14">
        <f>VLOOKUP(B26,'2011'!$C$35:$F$66,4,0)</f>
        <v>946</v>
      </c>
      <c r="N26" s="14">
        <f>VLOOKUP(B26,'2011'!$C$35:$H$66,5,0)+VLOOKUP(B26,'2011'!$C$35:$H$66,6,0)</f>
        <v>670</v>
      </c>
      <c r="O26" s="79">
        <f>VLOOKUP(B26,'2011'!$C$35:$H$66,3,0)</f>
        <v>548</v>
      </c>
      <c r="P26" s="79">
        <f>VLOOKUP(B26,'2011'!$C$35:$F$66,4,0)</f>
        <v>946</v>
      </c>
      <c r="Q26" s="80">
        <f>VLOOKUP(B26,'2011'!$C$35:$H$66,5,0)+VLOOKUP(B26,'2011'!$C$35:$H$66,6,0)</f>
        <v>670</v>
      </c>
      <c r="R26" s="78"/>
      <c r="S26" s="14">
        <f>VLOOKUP(B26,'2016'!$C$35:$H$66,3,0)</f>
        <v>732</v>
      </c>
      <c r="T26" s="14">
        <f>VLOOKUP(B26,'2016'!$C$35:$F$66,4,0)</f>
        <v>1322</v>
      </c>
      <c r="U26" s="14">
        <f>VLOOKUP(B26,'2016'!$C$35:$H$66,5,0)+VLOOKUP(B26,'2016'!$C$35:$H$66,6,0)</f>
        <v>1111</v>
      </c>
      <c r="V26" s="79">
        <f>VLOOKUP(B26,'2016'!$C$35:$H$66,3,0)</f>
        <v>732</v>
      </c>
      <c r="W26" s="79">
        <f>VLOOKUP(B26,'2016'!$C$35:$F$66,4,0)</f>
        <v>1322</v>
      </c>
      <c r="X26" s="80">
        <f>VLOOKUP(B26,'2016'!$C$35:$H$66,5,0)+VLOOKUP(B26,'2016'!$C$35:$H$66,6,0)</f>
        <v>1111</v>
      </c>
      <c r="Y26" s="78"/>
      <c r="Z26" s="14">
        <f>VLOOKUP(B26,'2021'!$C$35:$H$66,3,0)</f>
        <v>939</v>
      </c>
      <c r="AA26" s="14">
        <f>VLOOKUP(B26,'2021'!$C$35:$F$66,4,0)</f>
        <v>2334</v>
      </c>
      <c r="AB26" s="14">
        <f>VLOOKUP(B26,'2021'!$C$35:$H$66,5,0)+VLOOKUP(B26,'2021'!$C$35:$H$66,6,0)</f>
        <v>1514</v>
      </c>
      <c r="AC26" s="79">
        <f>VLOOKUP(B26,'2021'!$C$35:$H$66,3,0)</f>
        <v>939</v>
      </c>
      <c r="AD26" s="79">
        <f>VLOOKUP(B26,'2021'!$C$35:$F$66,4,0)</f>
        <v>2334</v>
      </c>
      <c r="AE26" s="80">
        <f>VLOOKUP(B26,'2021'!$C$35:$H$66,5,0)+VLOOKUP(B26,'2021'!$C$35:$H$66,6,0)</f>
        <v>1514</v>
      </c>
    </row>
    <row r="27" spans="1:31" x14ac:dyDescent="0.3">
      <c r="A27" s="180" t="s">
        <v>94</v>
      </c>
      <c r="B27" s="6" t="s">
        <v>86</v>
      </c>
      <c r="C27" s="33" t="s">
        <v>80</v>
      </c>
      <c r="D27" s="78"/>
      <c r="E27" s="14">
        <f>VLOOKUP(B27,'2006'!$C$35:$F$66,3,0)</f>
        <v>52</v>
      </c>
      <c r="F27" s="14">
        <f>VLOOKUP(B27,'2006'!$C$35:$F$66,4,0)</f>
        <v>155</v>
      </c>
      <c r="G27" s="14">
        <f>VLOOKUP(Combined!B27,'2006'!$C$34:$G$66,5,0)+VLOOKUP(Combined!B27,'2006'!$C$35:$H$66,6,0)</f>
        <v>155</v>
      </c>
      <c r="H27" s="79">
        <f>VLOOKUP(B27,'2006'!$C$35:$F$66,3,0)</f>
        <v>52</v>
      </c>
      <c r="I27" s="79">
        <f>VLOOKUP(B27,'2006'!$C$35:$F$66,4,0)</f>
        <v>155</v>
      </c>
      <c r="J27" s="80">
        <f>VLOOKUP(Combined!B27,'2006'!$C$34:$G$66,5,0)+VLOOKUP(Combined!B27,'2006'!$C$35:$H$66,6,0)</f>
        <v>155</v>
      </c>
      <c r="K27" s="78"/>
      <c r="L27" s="14">
        <f>VLOOKUP(B27,'2011'!$C$35:$H$66,3,0)</f>
        <v>259</v>
      </c>
      <c r="M27" s="14">
        <f>VLOOKUP(B27,'2011'!$C$35:$F$66,4,0)</f>
        <v>250</v>
      </c>
      <c r="N27" s="14">
        <f>VLOOKUP(B27,'2011'!$C$35:$H$66,5,0)+VLOOKUP(B27,'2011'!$C$35:$H$66,6,0)</f>
        <v>21</v>
      </c>
      <c r="O27" s="79">
        <f>VLOOKUP(B27,'2011'!$C$35:$H$66,3,0)</f>
        <v>259</v>
      </c>
      <c r="P27" s="79">
        <f>VLOOKUP(B27,'2011'!$C$35:$F$66,4,0)</f>
        <v>250</v>
      </c>
      <c r="Q27" s="80">
        <f>VLOOKUP(B27,'2011'!$C$35:$H$66,5,0)+VLOOKUP(B27,'2011'!$C$35:$H$66,6,0)</f>
        <v>21</v>
      </c>
      <c r="R27" s="78"/>
      <c r="S27" s="14">
        <f>VLOOKUP(B27,'2016'!$C$35:$H$66,3,0)</f>
        <v>53</v>
      </c>
      <c r="T27" s="14">
        <f>VLOOKUP(B27,'2016'!$C$35:$F$66,4,0)</f>
        <v>25</v>
      </c>
      <c r="U27" s="14">
        <f>VLOOKUP(B27,'2016'!$C$35:$H$66,5,0)+VLOOKUP(B27,'2016'!$C$35:$H$66,6,0)</f>
        <v>17</v>
      </c>
      <c r="V27" s="79">
        <f>VLOOKUP(B27,'2016'!$C$35:$H$66,3,0)</f>
        <v>53</v>
      </c>
      <c r="W27" s="79">
        <f>VLOOKUP(B27,'2016'!$C$35:$F$66,4,0)</f>
        <v>25</v>
      </c>
      <c r="X27" s="80">
        <f>VLOOKUP(B27,'2016'!$C$35:$H$66,5,0)+VLOOKUP(B27,'2016'!$C$35:$H$66,6,0)</f>
        <v>17</v>
      </c>
      <c r="Y27" s="78"/>
      <c r="Z27" s="14">
        <f>VLOOKUP(B27,'2021'!$C$35:$H$66,3,0)</f>
        <v>85</v>
      </c>
      <c r="AA27" s="14">
        <f>VLOOKUP(B27,'2021'!$C$35:$F$66,4,0)</f>
        <v>33</v>
      </c>
      <c r="AB27" s="14">
        <f>VLOOKUP(B27,'2021'!$C$35:$H$66,5,0)+VLOOKUP(B27,'2021'!$C$35:$H$66,6,0)</f>
        <v>18</v>
      </c>
      <c r="AC27" s="79">
        <f>VLOOKUP(B27,'2021'!$C$35:$H$66,3,0)</f>
        <v>85</v>
      </c>
      <c r="AD27" s="79">
        <f>VLOOKUP(B27,'2021'!$C$35:$F$66,4,0)</f>
        <v>33</v>
      </c>
      <c r="AE27" s="80">
        <f>VLOOKUP(B27,'2021'!$C$35:$H$66,5,0)+VLOOKUP(B27,'2021'!$C$35:$H$66,6,0)</f>
        <v>18</v>
      </c>
    </row>
    <row r="28" spans="1:31" x14ac:dyDescent="0.3">
      <c r="A28" s="180" t="s">
        <v>94</v>
      </c>
      <c r="B28" s="6" t="s">
        <v>79</v>
      </c>
      <c r="C28" s="33" t="s">
        <v>80</v>
      </c>
      <c r="D28" s="78"/>
      <c r="E28" s="14">
        <f>VLOOKUP(B28,'2006'!$C$35:$F$66,3,0)</f>
        <v>282</v>
      </c>
      <c r="F28" s="14">
        <f>VLOOKUP(B28,'2006'!$C$35:$F$66,4,0)</f>
        <v>128</v>
      </c>
      <c r="G28" s="14">
        <f>VLOOKUP(Combined!B28,'2006'!$C$34:$G$66,5,0)+VLOOKUP(Combined!B28,'2006'!$C$35:$H$66,6,0)</f>
        <v>49</v>
      </c>
      <c r="H28" s="79">
        <f>VLOOKUP(B28,'2006'!$C$35:$F$66,3,0)</f>
        <v>282</v>
      </c>
      <c r="I28" s="79">
        <f>VLOOKUP(B28,'2006'!$C$35:$F$66,4,0)</f>
        <v>128</v>
      </c>
      <c r="J28" s="80">
        <f>VLOOKUP(Combined!B28,'2006'!$C$34:$G$66,5,0)+VLOOKUP(Combined!B28,'2006'!$C$35:$H$66,6,0)</f>
        <v>49</v>
      </c>
      <c r="K28" s="78"/>
      <c r="L28" s="14">
        <f>VLOOKUP(B28,'2011'!$C$35:$H$66,3,0)</f>
        <v>442</v>
      </c>
      <c r="M28" s="14">
        <f>VLOOKUP(B28,'2011'!$C$35:$F$66,4,0)</f>
        <v>158</v>
      </c>
      <c r="N28" s="14">
        <f>VLOOKUP(B28,'2011'!$C$35:$H$66,5,0)+VLOOKUP(B28,'2011'!$C$35:$H$66,6,0)</f>
        <v>43</v>
      </c>
      <c r="O28" s="79">
        <f>VLOOKUP(B28,'2011'!$C$35:$H$66,3,0)</f>
        <v>442</v>
      </c>
      <c r="P28" s="79">
        <f>VLOOKUP(B28,'2011'!$C$35:$F$66,4,0)</f>
        <v>158</v>
      </c>
      <c r="Q28" s="80">
        <f>VLOOKUP(B28,'2011'!$C$35:$H$66,5,0)+VLOOKUP(B28,'2011'!$C$35:$H$66,6,0)</f>
        <v>43</v>
      </c>
      <c r="R28" s="78"/>
      <c r="S28" s="14">
        <f>VLOOKUP(B28,'2016'!$C$35:$H$66,3,0)</f>
        <v>719</v>
      </c>
      <c r="T28" s="14">
        <f>VLOOKUP(B28,'2016'!$C$35:$F$66,4,0)</f>
        <v>269</v>
      </c>
      <c r="U28" s="14">
        <f>VLOOKUP(B28,'2016'!$C$35:$H$66,5,0)+VLOOKUP(B28,'2016'!$C$35:$H$66,6,0)</f>
        <v>104</v>
      </c>
      <c r="V28" s="79">
        <f>VLOOKUP(B28,'2016'!$C$35:$H$66,3,0)</f>
        <v>719</v>
      </c>
      <c r="W28" s="79">
        <f>VLOOKUP(B28,'2016'!$C$35:$F$66,4,0)</f>
        <v>269</v>
      </c>
      <c r="X28" s="80">
        <f>VLOOKUP(B28,'2016'!$C$35:$H$66,5,0)+VLOOKUP(B28,'2016'!$C$35:$H$66,6,0)</f>
        <v>104</v>
      </c>
      <c r="Y28" s="78"/>
      <c r="Z28" s="14">
        <f>VLOOKUP(B28,'2021'!$C$35:$H$66,3,0)</f>
        <v>931</v>
      </c>
      <c r="AA28" s="14">
        <f>VLOOKUP(B28,'2021'!$C$35:$F$66,4,0)</f>
        <v>489</v>
      </c>
      <c r="AB28" s="14">
        <f>VLOOKUP(B28,'2021'!$C$35:$H$66,5,0)+VLOOKUP(B28,'2021'!$C$35:$H$66,6,0)</f>
        <v>141</v>
      </c>
      <c r="AC28" s="79">
        <f>VLOOKUP(B28,'2021'!$C$35:$H$66,3,0)</f>
        <v>931</v>
      </c>
      <c r="AD28" s="79">
        <f>VLOOKUP(B28,'2021'!$C$35:$F$66,4,0)</f>
        <v>489</v>
      </c>
      <c r="AE28" s="80">
        <f>VLOOKUP(B28,'2021'!$C$35:$H$66,5,0)+VLOOKUP(B28,'2021'!$C$35:$H$66,6,0)</f>
        <v>141</v>
      </c>
    </row>
    <row r="29" spans="1:31" x14ac:dyDescent="0.3">
      <c r="A29" s="184"/>
      <c r="B29" s="6" t="s">
        <v>117</v>
      </c>
      <c r="C29" s="33" t="s">
        <v>81</v>
      </c>
      <c r="D29" s="78"/>
      <c r="E29" s="14">
        <f>VLOOKUP(B29,'2006'!$C$35:$F$66,3,0)</f>
        <v>2597</v>
      </c>
      <c r="F29" s="14">
        <f>VLOOKUP(B29,'2006'!$C$35:$F$66,4,0)</f>
        <v>5377</v>
      </c>
      <c r="G29" s="14">
        <f>VLOOKUP(Combined!B29,'2006'!$C$34:$G$66,5,0)+VLOOKUP(Combined!B29,'2006'!$C$35:$H$66,6,0)</f>
        <v>1766</v>
      </c>
      <c r="H29" s="79">
        <f>VLOOKUP(B29,'2006'!$C$35:$F$66,3,0)</f>
        <v>2597</v>
      </c>
      <c r="I29" s="79">
        <f>VLOOKUP(B29,'2006'!$C$35:$F$66,4,0)</f>
        <v>5377</v>
      </c>
      <c r="J29" s="80">
        <f>VLOOKUP(Combined!B29,'2006'!$C$34:$G$66,5,0)+VLOOKUP(Combined!B29,'2006'!$C$35:$H$66,6,0)</f>
        <v>1766</v>
      </c>
      <c r="K29" s="78"/>
      <c r="L29" s="14">
        <f>VLOOKUP(B29,'2011'!$C$35:$H$66,3,0)</f>
        <v>3435</v>
      </c>
      <c r="M29" s="14">
        <f>VLOOKUP(B29,'2011'!$C$35:$F$66,4,0)</f>
        <v>6722</v>
      </c>
      <c r="N29" s="14">
        <f>VLOOKUP(B29,'2011'!$C$35:$H$66,5,0)+VLOOKUP(B29,'2011'!$C$35:$H$66,6,0)</f>
        <v>2384</v>
      </c>
      <c r="O29" s="79">
        <f>VLOOKUP(B29,'2011'!$C$35:$H$66,3,0)</f>
        <v>3435</v>
      </c>
      <c r="P29" s="79">
        <f>VLOOKUP(B29,'2011'!$C$35:$F$66,4,0)</f>
        <v>6722</v>
      </c>
      <c r="Q29" s="80">
        <f>VLOOKUP(B29,'2011'!$C$35:$H$66,5,0)+VLOOKUP(B29,'2011'!$C$35:$H$66,6,0)</f>
        <v>2384</v>
      </c>
      <c r="R29" s="78"/>
      <c r="S29" s="14">
        <f>VLOOKUP(B29,'2016'!$C$35:$H$66,3,0)</f>
        <v>3131</v>
      </c>
      <c r="T29" s="14">
        <f>VLOOKUP(B29,'2016'!$C$35:$F$66,4,0)</f>
        <v>2874</v>
      </c>
      <c r="U29" s="14">
        <f>VLOOKUP(B29,'2016'!$C$35:$H$66,5,0)+VLOOKUP(B29,'2016'!$C$35:$H$66,6,0)</f>
        <v>2629</v>
      </c>
      <c r="V29" s="79">
        <f>VLOOKUP(B29,'2016'!$C$35:$H$66,3,0)</f>
        <v>3131</v>
      </c>
      <c r="W29" s="79">
        <f>VLOOKUP(B29,'2016'!$C$35:$F$66,4,0)</f>
        <v>2874</v>
      </c>
      <c r="X29" s="80">
        <f>VLOOKUP(B29,'2016'!$C$35:$H$66,5,0)+VLOOKUP(B29,'2016'!$C$35:$H$66,6,0)</f>
        <v>2629</v>
      </c>
      <c r="Y29" s="78"/>
      <c r="Z29" s="14">
        <f>VLOOKUP(B29,'2021'!$C$35:$H$66,3,0)</f>
        <v>2887</v>
      </c>
      <c r="AA29" s="14">
        <f>VLOOKUP(B29,'2021'!$C$35:$F$66,4,0)</f>
        <v>3042</v>
      </c>
      <c r="AB29" s="14">
        <f>VLOOKUP(B29,'2021'!$C$35:$H$66,5,0)+VLOOKUP(B29,'2021'!$C$35:$H$66,6,0)</f>
        <v>2200</v>
      </c>
      <c r="AC29" s="79">
        <f>VLOOKUP(B29,'2021'!$C$35:$H$66,3,0)</f>
        <v>2887</v>
      </c>
      <c r="AD29" s="79">
        <f>VLOOKUP(B29,'2021'!$C$35:$F$66,4,0)</f>
        <v>3042</v>
      </c>
      <c r="AE29" s="80">
        <f>VLOOKUP(B29,'2021'!$C$35:$H$66,5,0)+VLOOKUP(B29,'2021'!$C$35:$H$66,6,0)</f>
        <v>2200</v>
      </c>
    </row>
    <row r="30" spans="1:31" x14ac:dyDescent="0.3">
      <c r="A30" s="265" t="s">
        <v>170</v>
      </c>
      <c r="B30" s="266"/>
      <c r="C30" s="266"/>
      <c r="D30" s="192">
        <f t="shared" ref="D30:X30" si="0">SUM(D4:D17)+SUM(D19:D29)</f>
        <v>104589</v>
      </c>
      <c r="E30" s="150">
        <f t="shared" si="0"/>
        <v>44110</v>
      </c>
      <c r="F30" s="150">
        <f t="shared" si="0"/>
        <v>44432</v>
      </c>
      <c r="G30" s="150">
        <f t="shared" si="0"/>
        <v>31455</v>
      </c>
      <c r="H30" s="151">
        <f t="shared" si="0"/>
        <v>74436</v>
      </c>
      <c r="I30" s="151">
        <f t="shared" si="0"/>
        <v>65124.626146788993</v>
      </c>
      <c r="J30" s="152">
        <f t="shared" si="0"/>
        <v>35999.262996941885</v>
      </c>
      <c r="K30" s="192">
        <f t="shared" si="0"/>
        <v>123213</v>
      </c>
      <c r="L30" s="150">
        <f t="shared" si="0"/>
        <v>55195</v>
      </c>
      <c r="M30" s="150">
        <f t="shared" si="0"/>
        <v>62027</v>
      </c>
      <c r="N30" s="150">
        <f t="shared" si="0"/>
        <v>42467</v>
      </c>
      <c r="O30" s="151">
        <f t="shared" si="0"/>
        <v>92347</v>
      </c>
      <c r="P30" s="151">
        <f t="shared" si="0"/>
        <v>77411.212154696143</v>
      </c>
      <c r="Q30" s="152">
        <f t="shared" si="0"/>
        <v>45015.640883977881</v>
      </c>
      <c r="R30" s="192">
        <f t="shared" si="0"/>
        <v>136406</v>
      </c>
      <c r="S30" s="150">
        <f t="shared" si="0"/>
        <v>70230</v>
      </c>
      <c r="T30" s="150">
        <f t="shared" si="0"/>
        <v>80580</v>
      </c>
      <c r="U30" s="150">
        <f t="shared" si="0"/>
        <v>59369</v>
      </c>
      <c r="V30" s="151">
        <f t="shared" si="0"/>
        <v>105286</v>
      </c>
      <c r="W30" s="151">
        <f t="shared" si="0"/>
        <v>103307.95799422421</v>
      </c>
      <c r="X30" s="152">
        <f t="shared" si="0"/>
        <v>63045.784457862952</v>
      </c>
      <c r="Y30" s="192">
        <f t="shared" ref="Y30" si="1">SUM(Y4:Y17)+SUM(Y19:Y29)</f>
        <v>154744</v>
      </c>
      <c r="Z30" s="150">
        <f t="shared" ref="Z30:AE30" si="2">SUM(Z4:Z17)+SUM(Z19:Z29)</f>
        <v>84836</v>
      </c>
      <c r="AA30" s="150">
        <f t="shared" si="2"/>
        <v>118992</v>
      </c>
      <c r="AB30" s="150">
        <f t="shared" si="2"/>
        <v>66156</v>
      </c>
      <c r="AC30" s="151">
        <f t="shared" si="2"/>
        <v>121805</v>
      </c>
      <c r="AD30" s="151">
        <f t="shared" si="2"/>
        <v>148519.49806451611</v>
      </c>
      <c r="AE30" s="152">
        <f t="shared" si="2"/>
        <v>70015.881612903206</v>
      </c>
    </row>
    <row r="31" spans="1:31" x14ac:dyDescent="0.3">
      <c r="A31" s="259" t="s">
        <v>137</v>
      </c>
      <c r="B31" s="260"/>
      <c r="C31" s="260"/>
      <c r="D31" s="191"/>
      <c r="E31" s="37"/>
      <c r="F31" s="37"/>
      <c r="G31" s="37"/>
      <c r="H31" s="175"/>
      <c r="I31" s="175"/>
      <c r="J31" s="176">
        <f>-'2006'!D131</f>
        <v>-3566</v>
      </c>
      <c r="K31" s="191"/>
      <c r="L31" s="37"/>
      <c r="M31" s="37"/>
      <c r="N31" s="37"/>
      <c r="O31" s="175"/>
      <c r="P31" s="175"/>
      <c r="Q31" s="176">
        <f>-'2011'!D142</f>
        <v>-5187</v>
      </c>
      <c r="R31" s="191"/>
      <c r="S31" s="37"/>
      <c r="T31" s="37"/>
      <c r="U31" s="37"/>
      <c r="V31" s="175"/>
      <c r="W31" s="175"/>
      <c r="X31" s="176">
        <f>-'2016'!D144</f>
        <v>-9878</v>
      </c>
      <c r="Y31" s="191"/>
      <c r="Z31" s="37"/>
      <c r="AA31" s="37"/>
      <c r="AB31" s="37"/>
      <c r="AC31" s="175"/>
      <c r="AD31" s="175"/>
      <c r="AE31" s="176">
        <f>-'2021'!D144</f>
        <v>-14230</v>
      </c>
    </row>
    <row r="32" spans="1:31" x14ac:dyDescent="0.3">
      <c r="A32" s="261" t="s">
        <v>139</v>
      </c>
      <c r="B32" s="262"/>
      <c r="C32" s="262"/>
      <c r="D32" s="187">
        <f t="shared" ref="D32:AE32" si="3">D30+D31</f>
        <v>104589</v>
      </c>
      <c r="E32" s="188">
        <f t="shared" si="3"/>
        <v>44110</v>
      </c>
      <c r="F32" s="188">
        <f t="shared" si="3"/>
        <v>44432</v>
      </c>
      <c r="G32" s="188">
        <f t="shared" si="3"/>
        <v>31455</v>
      </c>
      <c r="H32" s="189">
        <f t="shared" si="3"/>
        <v>74436</v>
      </c>
      <c r="I32" s="189">
        <f t="shared" si="3"/>
        <v>65124.626146788993</v>
      </c>
      <c r="J32" s="190">
        <f t="shared" si="3"/>
        <v>32433.262996941885</v>
      </c>
      <c r="K32" s="187">
        <f t="shared" si="3"/>
        <v>123213</v>
      </c>
      <c r="L32" s="188">
        <f t="shared" si="3"/>
        <v>55195</v>
      </c>
      <c r="M32" s="188">
        <f t="shared" si="3"/>
        <v>62027</v>
      </c>
      <c r="N32" s="188">
        <f t="shared" si="3"/>
        <v>42467</v>
      </c>
      <c r="O32" s="189">
        <f t="shared" si="3"/>
        <v>92347</v>
      </c>
      <c r="P32" s="189">
        <f t="shared" si="3"/>
        <v>77411.212154696143</v>
      </c>
      <c r="Q32" s="190">
        <f t="shared" si="3"/>
        <v>39828.640883977881</v>
      </c>
      <c r="R32" s="187">
        <f t="shared" si="3"/>
        <v>136406</v>
      </c>
      <c r="S32" s="188">
        <f t="shared" si="3"/>
        <v>70230</v>
      </c>
      <c r="T32" s="188">
        <f t="shared" si="3"/>
        <v>80580</v>
      </c>
      <c r="U32" s="188">
        <f t="shared" si="3"/>
        <v>59369</v>
      </c>
      <c r="V32" s="189">
        <f t="shared" si="3"/>
        <v>105286</v>
      </c>
      <c r="W32" s="189">
        <f t="shared" si="3"/>
        <v>103307.95799422421</v>
      </c>
      <c r="X32" s="190">
        <f t="shared" si="3"/>
        <v>53167.784457862952</v>
      </c>
      <c r="Y32" s="187">
        <f t="shared" si="3"/>
        <v>154744</v>
      </c>
      <c r="Z32" s="188">
        <f t="shared" si="3"/>
        <v>84836</v>
      </c>
      <c r="AA32" s="188">
        <f t="shared" si="3"/>
        <v>118992</v>
      </c>
      <c r="AB32" s="188">
        <f t="shared" si="3"/>
        <v>66156</v>
      </c>
      <c r="AC32" s="189">
        <f t="shared" si="3"/>
        <v>121805</v>
      </c>
      <c r="AD32" s="189">
        <f t="shared" si="3"/>
        <v>148519.49806451611</v>
      </c>
      <c r="AE32" s="190">
        <f t="shared" si="3"/>
        <v>55785.881612903206</v>
      </c>
    </row>
    <row r="33" spans="1:31" x14ac:dyDescent="0.3">
      <c r="A33" s="259" t="s">
        <v>171</v>
      </c>
      <c r="B33" s="260"/>
      <c r="C33" s="260"/>
      <c r="D33" s="191">
        <f t="shared" ref="D33:AE33" si="4">D30+D18</f>
        <v>113906</v>
      </c>
      <c r="E33" s="37">
        <f t="shared" si="4"/>
        <v>47726</v>
      </c>
      <c r="F33" s="37">
        <f t="shared" si="4"/>
        <v>46555</v>
      </c>
      <c r="G33" s="37">
        <f t="shared" si="4"/>
        <v>31958</v>
      </c>
      <c r="H33" s="175">
        <f t="shared" si="4"/>
        <v>78052</v>
      </c>
      <c r="I33" s="175">
        <f t="shared" si="4"/>
        <v>67247.626146789</v>
      </c>
      <c r="J33" s="176">
        <f t="shared" si="4"/>
        <v>36502.262996941885</v>
      </c>
      <c r="K33" s="191">
        <f t="shared" si="4"/>
        <v>132438</v>
      </c>
      <c r="L33" s="37">
        <f t="shared" si="4"/>
        <v>58978</v>
      </c>
      <c r="M33" s="37">
        <f t="shared" si="4"/>
        <v>64898</v>
      </c>
      <c r="N33" s="37">
        <f t="shared" si="4"/>
        <v>42898</v>
      </c>
      <c r="O33" s="175">
        <f t="shared" si="4"/>
        <v>96130</v>
      </c>
      <c r="P33" s="175">
        <f t="shared" si="4"/>
        <v>80282.212154696143</v>
      </c>
      <c r="Q33" s="176">
        <f t="shared" si="4"/>
        <v>45446.640883977881</v>
      </c>
      <c r="R33" s="191">
        <f t="shared" si="4"/>
        <v>145648</v>
      </c>
      <c r="S33" s="37">
        <f t="shared" si="4"/>
        <v>74621</v>
      </c>
      <c r="T33" s="37">
        <f t="shared" si="4"/>
        <v>84634</v>
      </c>
      <c r="U33" s="37">
        <f t="shared" si="4"/>
        <v>59886</v>
      </c>
      <c r="V33" s="175">
        <f t="shared" si="4"/>
        <v>109677</v>
      </c>
      <c r="W33" s="175">
        <f t="shared" si="4"/>
        <v>107361.95799422421</v>
      </c>
      <c r="X33" s="176">
        <f t="shared" si="4"/>
        <v>63562.784457862952</v>
      </c>
      <c r="Y33" s="191">
        <f t="shared" si="4"/>
        <v>164505</v>
      </c>
      <c r="Z33" s="37">
        <f t="shared" si="4"/>
        <v>89922</v>
      </c>
      <c r="AA33" s="37">
        <f t="shared" si="4"/>
        <v>124502</v>
      </c>
      <c r="AB33" s="37">
        <f t="shared" si="4"/>
        <v>66665</v>
      </c>
      <c r="AC33" s="175">
        <f t="shared" si="4"/>
        <v>126891</v>
      </c>
      <c r="AD33" s="175">
        <f t="shared" si="4"/>
        <v>154029.49806451611</v>
      </c>
      <c r="AE33" s="176">
        <f t="shared" si="4"/>
        <v>70524.881612903206</v>
      </c>
    </row>
    <row r="34" spans="1:31" x14ac:dyDescent="0.3">
      <c r="A34" s="259" t="s">
        <v>144</v>
      </c>
      <c r="B34" s="260"/>
      <c r="C34" s="260"/>
      <c r="D34" s="191"/>
      <c r="E34" s="37"/>
      <c r="F34" s="37"/>
      <c r="G34" s="37"/>
      <c r="H34" s="175"/>
      <c r="I34" s="175"/>
      <c r="J34" s="176">
        <f>-'2006'!D132</f>
        <v>-3581</v>
      </c>
      <c r="K34" s="191"/>
      <c r="L34" s="37"/>
      <c r="M34" s="37"/>
      <c r="N34" s="37"/>
      <c r="O34" s="175"/>
      <c r="P34" s="175"/>
      <c r="Q34" s="176">
        <f>-'2011'!D143</f>
        <v>-5214</v>
      </c>
      <c r="R34" s="191"/>
      <c r="S34" s="37"/>
      <c r="T34" s="37"/>
      <c r="U34" s="37"/>
      <c r="V34" s="175"/>
      <c r="W34" s="175"/>
      <c r="X34" s="176">
        <f>-'2016'!D145</f>
        <v>-9915</v>
      </c>
      <c r="Y34" s="191"/>
      <c r="Z34" s="37"/>
      <c r="AA34" s="37"/>
      <c r="AB34" s="37"/>
      <c r="AC34" s="175"/>
      <c r="AD34" s="175"/>
      <c r="AE34" s="176">
        <f>-'2021'!D145</f>
        <v>-14308</v>
      </c>
    </row>
    <row r="35" spans="1:31" ht="14.25" customHeight="1" x14ac:dyDescent="0.3">
      <c r="A35" s="261" t="s">
        <v>178</v>
      </c>
      <c r="B35" s="262"/>
      <c r="C35" s="262"/>
      <c r="D35" s="187">
        <f t="shared" ref="D35:AE35" si="5">D33+D34</f>
        <v>113906</v>
      </c>
      <c r="E35" s="188">
        <f t="shared" si="5"/>
        <v>47726</v>
      </c>
      <c r="F35" s="188">
        <f t="shared" si="5"/>
        <v>46555</v>
      </c>
      <c r="G35" s="188">
        <f t="shared" si="5"/>
        <v>31958</v>
      </c>
      <c r="H35" s="189">
        <f t="shared" si="5"/>
        <v>78052</v>
      </c>
      <c r="I35" s="189">
        <f t="shared" si="5"/>
        <v>67247.626146789</v>
      </c>
      <c r="J35" s="190">
        <f t="shared" si="5"/>
        <v>32921.262996941885</v>
      </c>
      <c r="K35" s="187">
        <f t="shared" si="5"/>
        <v>132438</v>
      </c>
      <c r="L35" s="188">
        <f t="shared" si="5"/>
        <v>58978</v>
      </c>
      <c r="M35" s="188">
        <f t="shared" si="5"/>
        <v>64898</v>
      </c>
      <c r="N35" s="188">
        <f t="shared" si="5"/>
        <v>42898</v>
      </c>
      <c r="O35" s="189">
        <f t="shared" si="5"/>
        <v>96130</v>
      </c>
      <c r="P35" s="189">
        <f t="shared" si="5"/>
        <v>80282.212154696143</v>
      </c>
      <c r="Q35" s="190">
        <f t="shared" si="5"/>
        <v>40232.640883977881</v>
      </c>
      <c r="R35" s="187">
        <f t="shared" si="5"/>
        <v>145648</v>
      </c>
      <c r="S35" s="188">
        <f t="shared" si="5"/>
        <v>74621</v>
      </c>
      <c r="T35" s="188">
        <f t="shared" si="5"/>
        <v>84634</v>
      </c>
      <c r="U35" s="188">
        <f t="shared" si="5"/>
        <v>59886</v>
      </c>
      <c r="V35" s="189">
        <f t="shared" si="5"/>
        <v>109677</v>
      </c>
      <c r="W35" s="189">
        <f t="shared" si="5"/>
        <v>107361.95799422421</v>
      </c>
      <c r="X35" s="190">
        <f t="shared" si="5"/>
        <v>53647.784457862952</v>
      </c>
      <c r="Y35" s="187">
        <f t="shared" si="5"/>
        <v>164505</v>
      </c>
      <c r="Z35" s="188">
        <f t="shared" si="5"/>
        <v>89922</v>
      </c>
      <c r="AA35" s="188">
        <f t="shared" si="5"/>
        <v>124502</v>
      </c>
      <c r="AB35" s="188">
        <f t="shared" si="5"/>
        <v>66665</v>
      </c>
      <c r="AC35" s="189">
        <f t="shared" si="5"/>
        <v>126891</v>
      </c>
      <c r="AD35" s="189">
        <f t="shared" si="5"/>
        <v>154029.49806451611</v>
      </c>
      <c r="AE35" s="190">
        <f t="shared" si="5"/>
        <v>56216.881612903206</v>
      </c>
    </row>
    <row r="36" spans="1:31" x14ac:dyDescent="0.3">
      <c r="A36" s="259" t="s">
        <v>172</v>
      </c>
      <c r="B36" s="260"/>
      <c r="C36" s="260"/>
      <c r="D36" s="191">
        <f t="shared" ref="D36:AE36" si="6">SUMIF($A$4:$A$29,"MELANESIA",D$4:D$29)</f>
        <v>26506</v>
      </c>
      <c r="E36" s="37">
        <f t="shared" si="6"/>
        <v>8099</v>
      </c>
      <c r="F36" s="37">
        <f t="shared" si="6"/>
        <v>6082</v>
      </c>
      <c r="G36" s="37">
        <f t="shared" si="6"/>
        <v>811</v>
      </c>
      <c r="H36" s="175">
        <f t="shared" si="6"/>
        <v>8099</v>
      </c>
      <c r="I36" s="175">
        <f t="shared" si="6"/>
        <v>6082</v>
      </c>
      <c r="J36" s="176">
        <f t="shared" si="6"/>
        <v>811</v>
      </c>
      <c r="K36" s="191">
        <f t="shared" si="6"/>
        <v>29654</v>
      </c>
      <c r="L36" s="37">
        <f t="shared" si="6"/>
        <v>10439</v>
      </c>
      <c r="M36" s="37">
        <f t="shared" si="6"/>
        <v>7663</v>
      </c>
      <c r="N36" s="37">
        <f t="shared" si="6"/>
        <v>641</v>
      </c>
      <c r="O36" s="175">
        <f t="shared" si="6"/>
        <v>10439</v>
      </c>
      <c r="P36" s="175">
        <f t="shared" si="6"/>
        <v>7663</v>
      </c>
      <c r="Q36" s="176">
        <f t="shared" si="6"/>
        <v>641</v>
      </c>
      <c r="R36" s="191">
        <f t="shared" si="6"/>
        <v>31945</v>
      </c>
      <c r="S36" s="37">
        <f t="shared" si="6"/>
        <v>12569</v>
      </c>
      <c r="T36" s="37">
        <f t="shared" si="6"/>
        <v>9178</v>
      </c>
      <c r="U36" s="37">
        <f t="shared" si="6"/>
        <v>1080</v>
      </c>
      <c r="V36" s="175">
        <f t="shared" si="6"/>
        <v>12569</v>
      </c>
      <c r="W36" s="175">
        <f t="shared" si="6"/>
        <v>9178</v>
      </c>
      <c r="X36" s="176">
        <f t="shared" si="6"/>
        <v>1080</v>
      </c>
      <c r="Y36" s="191">
        <f t="shared" si="6"/>
        <v>35822</v>
      </c>
      <c r="Z36" s="37">
        <f t="shared" si="6"/>
        <v>15448</v>
      </c>
      <c r="AA36" s="37">
        <f t="shared" si="6"/>
        <v>12887</v>
      </c>
      <c r="AB36" s="37">
        <f t="shared" si="6"/>
        <v>1114</v>
      </c>
      <c r="AC36" s="175">
        <f t="shared" si="6"/>
        <v>15448</v>
      </c>
      <c r="AD36" s="175">
        <f t="shared" si="6"/>
        <v>12887</v>
      </c>
      <c r="AE36" s="176">
        <f t="shared" si="6"/>
        <v>1114</v>
      </c>
    </row>
    <row r="37" spans="1:31" x14ac:dyDescent="0.3">
      <c r="A37" s="259" t="s">
        <v>144</v>
      </c>
      <c r="B37" s="260"/>
      <c r="C37" s="260"/>
      <c r="D37" s="191"/>
      <c r="E37" s="37"/>
      <c r="F37" s="37"/>
      <c r="G37" s="37"/>
      <c r="H37" s="175"/>
      <c r="I37" s="175"/>
      <c r="J37" s="176">
        <f>-'2006'!D128</f>
        <v>-72</v>
      </c>
      <c r="K37" s="191"/>
      <c r="L37" s="37"/>
      <c r="M37" s="37"/>
      <c r="N37" s="37"/>
      <c r="O37" s="175"/>
      <c r="P37" s="175"/>
      <c r="Q37" s="176">
        <f>-'2011'!D139</f>
        <v>-107</v>
      </c>
      <c r="R37" s="191"/>
      <c r="S37" s="37"/>
      <c r="T37" s="37"/>
      <c r="U37" s="37"/>
      <c r="V37" s="175"/>
      <c r="W37" s="175"/>
      <c r="X37" s="176">
        <f>-'2016'!D141</f>
        <v>-201</v>
      </c>
      <c r="Y37" s="191"/>
      <c r="Z37" s="37"/>
      <c r="AA37" s="37"/>
      <c r="AB37" s="37"/>
      <c r="AC37" s="175"/>
      <c r="AD37" s="175"/>
      <c r="AE37" s="176">
        <f>-'2021'!D141</f>
        <v>-249</v>
      </c>
    </row>
    <row r="38" spans="1:31" x14ac:dyDescent="0.3">
      <c r="A38" s="263" t="s">
        <v>173</v>
      </c>
      <c r="B38" s="264"/>
      <c r="C38" s="264"/>
      <c r="D38" s="191">
        <f t="shared" ref="D38:I38" si="7">D36+D37</f>
        <v>26506</v>
      </c>
      <c r="E38" s="37">
        <f t="shared" si="7"/>
        <v>8099</v>
      </c>
      <c r="F38" s="37">
        <f t="shared" si="7"/>
        <v>6082</v>
      </c>
      <c r="G38" s="37">
        <f t="shared" si="7"/>
        <v>811</v>
      </c>
      <c r="H38" s="175">
        <f t="shared" si="7"/>
        <v>8099</v>
      </c>
      <c r="I38" s="175">
        <f t="shared" si="7"/>
        <v>6082</v>
      </c>
      <c r="J38" s="176">
        <f t="shared" ref="J38" si="8">J36+J37</f>
        <v>739</v>
      </c>
      <c r="K38" s="191">
        <f t="shared" ref="K38" si="9">K36+K37</f>
        <v>29654</v>
      </c>
      <c r="L38" s="37">
        <f t="shared" ref="L38" si="10">L36+L37</f>
        <v>10439</v>
      </c>
      <c r="M38" s="37">
        <f t="shared" ref="M38" si="11">M36+M37</f>
        <v>7663</v>
      </c>
      <c r="N38" s="37">
        <f t="shared" ref="N38" si="12">N36+N37</f>
        <v>641</v>
      </c>
      <c r="O38" s="175">
        <f t="shared" ref="O38" si="13">O36+O37</f>
        <v>10439</v>
      </c>
      <c r="P38" s="175">
        <f t="shared" ref="P38" si="14">P36+P37</f>
        <v>7663</v>
      </c>
      <c r="Q38" s="176">
        <f t="shared" ref="Q38" si="15">Q36+Q37</f>
        <v>534</v>
      </c>
      <c r="R38" s="191">
        <f t="shared" ref="R38" si="16">R36+R37</f>
        <v>31945</v>
      </c>
      <c r="S38" s="37">
        <f t="shared" ref="S38" si="17">S36+S37</f>
        <v>12569</v>
      </c>
      <c r="T38" s="37">
        <f t="shared" ref="T38" si="18">T36+T37</f>
        <v>9178</v>
      </c>
      <c r="U38" s="37">
        <f t="shared" ref="U38" si="19">U36+U37</f>
        <v>1080</v>
      </c>
      <c r="V38" s="175">
        <f t="shared" ref="V38" si="20">V36+V37</f>
        <v>12569</v>
      </c>
      <c r="W38" s="175">
        <f t="shared" ref="W38" si="21">W36+W37</f>
        <v>9178</v>
      </c>
      <c r="X38" s="176">
        <f t="shared" ref="X38" si="22">X36+X37</f>
        <v>879</v>
      </c>
      <c r="Y38" s="191">
        <f t="shared" ref="Y38" si="23">Y36+Y37</f>
        <v>35822</v>
      </c>
      <c r="Z38" s="37">
        <f t="shared" ref="Z38" si="24">Z36+Z37</f>
        <v>15448</v>
      </c>
      <c r="AA38" s="37">
        <f t="shared" ref="AA38" si="25">AA36+AA37</f>
        <v>12887</v>
      </c>
      <c r="AB38" s="37">
        <f t="shared" ref="AB38" si="26">AB36+AB37</f>
        <v>1114</v>
      </c>
      <c r="AC38" s="175">
        <f t="shared" ref="AC38" si="27">AC36+AC37</f>
        <v>15448</v>
      </c>
      <c r="AD38" s="175">
        <f t="shared" ref="AD38" si="28">AD36+AD37</f>
        <v>12887</v>
      </c>
      <c r="AE38" s="176">
        <f t="shared" ref="AE38" si="29">AE36+AE37</f>
        <v>865</v>
      </c>
    </row>
    <row r="39" spans="1:31" x14ac:dyDescent="0.3">
      <c r="A39" s="259" t="s">
        <v>174</v>
      </c>
      <c r="B39" s="260"/>
      <c r="C39" s="260"/>
      <c r="D39" s="191">
        <f t="shared" ref="D39:AE39" si="30">SUMIF($A$4:$A$29,"MICRONESIA",D$4:D$29)</f>
        <v>966</v>
      </c>
      <c r="E39" s="37">
        <f t="shared" si="30"/>
        <v>414</v>
      </c>
      <c r="F39" s="37">
        <f t="shared" si="30"/>
        <v>418</v>
      </c>
      <c r="G39" s="37">
        <f t="shared" si="30"/>
        <v>275</v>
      </c>
      <c r="H39" s="175">
        <f t="shared" si="30"/>
        <v>414</v>
      </c>
      <c r="I39" s="175">
        <f t="shared" si="30"/>
        <v>418</v>
      </c>
      <c r="J39" s="176">
        <f t="shared" si="30"/>
        <v>275</v>
      </c>
      <c r="K39" s="191">
        <f t="shared" si="30"/>
        <v>1120</v>
      </c>
      <c r="L39" s="37">
        <f t="shared" si="30"/>
        <v>501</v>
      </c>
      <c r="M39" s="37">
        <f t="shared" si="30"/>
        <v>502</v>
      </c>
      <c r="N39" s="37">
        <f t="shared" si="30"/>
        <v>320</v>
      </c>
      <c r="O39" s="175">
        <f t="shared" si="30"/>
        <v>501</v>
      </c>
      <c r="P39" s="175">
        <f t="shared" si="30"/>
        <v>502</v>
      </c>
      <c r="Q39" s="176">
        <f t="shared" si="30"/>
        <v>320</v>
      </c>
      <c r="R39" s="191">
        <f t="shared" si="30"/>
        <v>1174</v>
      </c>
      <c r="S39" s="37">
        <f t="shared" si="30"/>
        <v>587</v>
      </c>
      <c r="T39" s="37">
        <f t="shared" si="30"/>
        <v>630</v>
      </c>
      <c r="U39" s="37">
        <f t="shared" si="30"/>
        <v>449</v>
      </c>
      <c r="V39" s="175">
        <f t="shared" si="30"/>
        <v>587</v>
      </c>
      <c r="W39" s="175">
        <f t="shared" si="30"/>
        <v>630</v>
      </c>
      <c r="X39" s="176">
        <f t="shared" si="30"/>
        <v>449</v>
      </c>
      <c r="Y39" s="191">
        <f t="shared" si="30"/>
        <v>1391</v>
      </c>
      <c r="Z39" s="37">
        <f t="shared" si="30"/>
        <v>745</v>
      </c>
      <c r="AA39" s="37">
        <f t="shared" si="30"/>
        <v>909</v>
      </c>
      <c r="AB39" s="37">
        <f t="shared" si="30"/>
        <v>538</v>
      </c>
      <c r="AC39" s="175">
        <f t="shared" si="30"/>
        <v>745</v>
      </c>
      <c r="AD39" s="175">
        <f t="shared" si="30"/>
        <v>909</v>
      </c>
      <c r="AE39" s="176">
        <f t="shared" si="30"/>
        <v>538</v>
      </c>
    </row>
    <row r="40" spans="1:31" x14ac:dyDescent="0.3">
      <c r="A40" s="259" t="s">
        <v>144</v>
      </c>
      <c r="B40" s="260"/>
      <c r="C40" s="260"/>
      <c r="D40" s="191"/>
      <c r="E40" s="37"/>
      <c r="F40" s="37"/>
      <c r="G40" s="37"/>
      <c r="H40" s="175"/>
      <c r="I40" s="175"/>
      <c r="J40" s="176">
        <f>-'2006'!D129</f>
        <v>-35</v>
      </c>
      <c r="K40" s="191"/>
      <c r="L40" s="37"/>
      <c r="M40" s="37"/>
      <c r="N40" s="37"/>
      <c r="O40" s="175"/>
      <c r="P40" s="175"/>
      <c r="Q40" s="176">
        <f>-'2011'!D140</f>
        <v>-4</v>
      </c>
      <c r="R40" s="191"/>
      <c r="S40" s="37"/>
      <c r="T40" s="37"/>
      <c r="U40" s="37"/>
      <c r="V40" s="175"/>
      <c r="W40" s="175"/>
      <c r="X40" s="176">
        <f>-'2016'!D142</f>
        <v>-34</v>
      </c>
      <c r="Y40" s="191"/>
      <c r="Z40" s="37"/>
      <c r="AA40" s="37"/>
      <c r="AB40" s="37"/>
      <c r="AC40" s="175"/>
      <c r="AD40" s="175"/>
      <c r="AE40" s="176">
        <f>-'2021'!D142</f>
        <v>-43</v>
      </c>
    </row>
    <row r="41" spans="1:31" x14ac:dyDescent="0.3">
      <c r="A41" s="263" t="s">
        <v>175</v>
      </c>
      <c r="B41" s="264"/>
      <c r="C41" s="264"/>
      <c r="D41" s="191">
        <f t="shared" ref="D41:I41" si="31">D39+D40</f>
        <v>966</v>
      </c>
      <c r="E41" s="37">
        <f t="shared" si="31"/>
        <v>414</v>
      </c>
      <c r="F41" s="37">
        <f t="shared" si="31"/>
        <v>418</v>
      </c>
      <c r="G41" s="37">
        <f t="shared" si="31"/>
        <v>275</v>
      </c>
      <c r="H41" s="175">
        <f t="shared" si="31"/>
        <v>414</v>
      </c>
      <c r="I41" s="175">
        <f t="shared" si="31"/>
        <v>418</v>
      </c>
      <c r="J41" s="176">
        <f t="shared" ref="J41" si="32">J39+J40</f>
        <v>240</v>
      </c>
      <c r="K41" s="191">
        <f t="shared" ref="K41" si="33">K39+K40</f>
        <v>1120</v>
      </c>
      <c r="L41" s="37">
        <f t="shared" ref="L41" si="34">L39+L40</f>
        <v>501</v>
      </c>
      <c r="M41" s="37">
        <f t="shared" ref="M41" si="35">M39+M40</f>
        <v>502</v>
      </c>
      <c r="N41" s="37">
        <f t="shared" ref="N41" si="36">N39+N40</f>
        <v>320</v>
      </c>
      <c r="O41" s="175">
        <f t="shared" ref="O41" si="37">O39+O40</f>
        <v>501</v>
      </c>
      <c r="P41" s="175">
        <f t="shared" ref="P41" si="38">P39+P40</f>
        <v>502</v>
      </c>
      <c r="Q41" s="176">
        <f t="shared" ref="Q41" si="39">Q39+Q40</f>
        <v>316</v>
      </c>
      <c r="R41" s="191">
        <f t="shared" ref="R41" si="40">R39+R40</f>
        <v>1174</v>
      </c>
      <c r="S41" s="37">
        <f t="shared" ref="S41" si="41">S39+S40</f>
        <v>587</v>
      </c>
      <c r="T41" s="37">
        <f t="shared" ref="T41" si="42">T39+T40</f>
        <v>630</v>
      </c>
      <c r="U41" s="37">
        <f t="shared" ref="U41" si="43">U39+U40</f>
        <v>449</v>
      </c>
      <c r="V41" s="175">
        <f t="shared" ref="V41" si="44">V39+V40</f>
        <v>587</v>
      </c>
      <c r="W41" s="175">
        <f t="shared" ref="W41" si="45">W39+W40</f>
        <v>630</v>
      </c>
      <c r="X41" s="176">
        <f t="shared" ref="X41" si="46">X39+X40</f>
        <v>415</v>
      </c>
      <c r="Y41" s="191">
        <f t="shared" ref="Y41" si="47">Y39+Y40</f>
        <v>1391</v>
      </c>
      <c r="Z41" s="37">
        <f t="shared" ref="Z41" si="48">Z39+Z40</f>
        <v>745</v>
      </c>
      <c r="AA41" s="37">
        <f t="shared" ref="AA41" si="49">AA39+AA40</f>
        <v>909</v>
      </c>
      <c r="AB41" s="37">
        <f t="shared" ref="AB41" si="50">AB39+AB40</f>
        <v>538</v>
      </c>
      <c r="AC41" s="175">
        <f t="shared" ref="AC41" si="51">AC39+AC40</f>
        <v>745</v>
      </c>
      <c r="AD41" s="175">
        <f t="shared" ref="AD41" si="52">AD39+AD40</f>
        <v>909</v>
      </c>
      <c r="AE41" s="176">
        <f t="shared" ref="AE41" si="53">AE39+AE40</f>
        <v>495</v>
      </c>
    </row>
    <row r="42" spans="1:31" x14ac:dyDescent="0.3">
      <c r="A42" s="259" t="s">
        <v>177</v>
      </c>
      <c r="B42" s="260"/>
      <c r="C42" s="260"/>
      <c r="D42" s="191">
        <f t="shared" ref="D42:AE42" si="54">SUMIF($A$4:$A$29,"POLYNESIA",D$4:D$29)</f>
        <v>76725</v>
      </c>
      <c r="E42" s="37">
        <f t="shared" si="54"/>
        <v>33000</v>
      </c>
      <c r="F42" s="37">
        <f t="shared" si="54"/>
        <v>32555</v>
      </c>
      <c r="G42" s="37">
        <f t="shared" si="54"/>
        <v>28603</v>
      </c>
      <c r="H42" s="175">
        <f t="shared" si="54"/>
        <v>63326</v>
      </c>
      <c r="I42" s="175">
        <f t="shared" si="54"/>
        <v>53247.626146788993</v>
      </c>
      <c r="J42" s="176">
        <f t="shared" si="54"/>
        <v>33147.262996941885</v>
      </c>
      <c r="K42" s="191">
        <f t="shared" si="54"/>
        <v>92204</v>
      </c>
      <c r="L42" s="37">
        <f t="shared" si="54"/>
        <v>40820</v>
      </c>
      <c r="M42" s="37">
        <f t="shared" si="54"/>
        <v>47140</v>
      </c>
      <c r="N42" s="37">
        <f t="shared" si="54"/>
        <v>39122</v>
      </c>
      <c r="O42" s="175">
        <f t="shared" si="54"/>
        <v>77972</v>
      </c>
      <c r="P42" s="175">
        <f t="shared" si="54"/>
        <v>62524.212154696135</v>
      </c>
      <c r="Q42" s="176">
        <f t="shared" si="54"/>
        <v>41670.640883977881</v>
      </c>
      <c r="R42" s="191">
        <f t="shared" si="54"/>
        <v>103256</v>
      </c>
      <c r="S42" s="37">
        <f t="shared" si="54"/>
        <v>53943</v>
      </c>
      <c r="T42" s="37">
        <f t="shared" si="54"/>
        <v>67898</v>
      </c>
      <c r="U42" s="37">
        <f t="shared" si="54"/>
        <v>55211</v>
      </c>
      <c r="V42" s="175">
        <f t="shared" si="54"/>
        <v>88999</v>
      </c>
      <c r="W42" s="175">
        <f t="shared" si="54"/>
        <v>90625.957994224213</v>
      </c>
      <c r="X42" s="176">
        <f t="shared" si="54"/>
        <v>58887.784457862952</v>
      </c>
      <c r="Y42" s="191">
        <f t="shared" si="54"/>
        <v>117513</v>
      </c>
      <c r="Z42" s="37">
        <f t="shared" si="54"/>
        <v>65756</v>
      </c>
      <c r="AA42" s="37">
        <f t="shared" si="54"/>
        <v>102154</v>
      </c>
      <c r="AB42" s="37">
        <f t="shared" si="54"/>
        <v>62304</v>
      </c>
      <c r="AC42" s="175">
        <f t="shared" si="54"/>
        <v>102725</v>
      </c>
      <c r="AD42" s="175">
        <f t="shared" si="54"/>
        <v>131681.49806451611</v>
      </c>
      <c r="AE42" s="176">
        <f t="shared" si="54"/>
        <v>66163.881612903206</v>
      </c>
    </row>
    <row r="43" spans="1:31" x14ac:dyDescent="0.3">
      <c r="A43" s="259" t="s">
        <v>144</v>
      </c>
      <c r="B43" s="260"/>
      <c r="C43" s="260"/>
      <c r="D43" s="191"/>
      <c r="E43" s="37"/>
      <c r="F43" s="37"/>
      <c r="G43" s="37"/>
      <c r="H43" s="175"/>
      <c r="I43" s="175"/>
      <c r="J43" s="176">
        <f>-'2006'!D130</f>
        <v>-2711</v>
      </c>
      <c r="K43" s="191"/>
      <c r="L43" s="37"/>
      <c r="M43" s="37"/>
      <c r="N43" s="37"/>
      <c r="O43" s="175"/>
      <c r="P43" s="175"/>
      <c r="Q43" s="176">
        <f>-'2011'!D141</f>
        <v>-4230</v>
      </c>
      <c r="R43" s="191"/>
      <c r="S43" s="37"/>
      <c r="T43" s="37"/>
      <c r="U43" s="37"/>
      <c r="V43" s="175"/>
      <c r="W43" s="175"/>
      <c r="X43" s="176">
        <f>-'2016'!D143</f>
        <v>-8286</v>
      </c>
      <c r="Y43" s="191"/>
      <c r="Z43" s="37"/>
      <c r="AA43" s="37"/>
      <c r="AB43" s="37"/>
      <c r="AC43" s="175"/>
      <c r="AD43" s="175"/>
      <c r="AE43" s="176">
        <f>-'2021'!D143</f>
        <v>-12284</v>
      </c>
    </row>
    <row r="44" spans="1:31" x14ac:dyDescent="0.3">
      <c r="A44" s="261" t="s">
        <v>176</v>
      </c>
      <c r="B44" s="262"/>
      <c r="C44" s="262"/>
      <c r="D44" s="187">
        <f t="shared" ref="D44:I44" si="55">D42+D43</f>
        <v>76725</v>
      </c>
      <c r="E44" s="188">
        <f t="shared" si="55"/>
        <v>33000</v>
      </c>
      <c r="F44" s="188">
        <f t="shared" si="55"/>
        <v>32555</v>
      </c>
      <c r="G44" s="188">
        <f t="shared" si="55"/>
        <v>28603</v>
      </c>
      <c r="H44" s="189">
        <f t="shared" si="55"/>
        <v>63326</v>
      </c>
      <c r="I44" s="189">
        <f t="shared" si="55"/>
        <v>53247.626146788993</v>
      </c>
      <c r="J44" s="190">
        <f t="shared" ref="J44" si="56">J42+J43</f>
        <v>30436.262996941885</v>
      </c>
      <c r="K44" s="187">
        <f t="shared" ref="K44" si="57">K42+K43</f>
        <v>92204</v>
      </c>
      <c r="L44" s="188">
        <f t="shared" ref="L44" si="58">L42+L43</f>
        <v>40820</v>
      </c>
      <c r="M44" s="188">
        <f t="shared" ref="M44" si="59">M42+M43</f>
        <v>47140</v>
      </c>
      <c r="N44" s="188">
        <f t="shared" ref="N44" si="60">N42+N43</f>
        <v>39122</v>
      </c>
      <c r="O44" s="189">
        <f t="shared" ref="O44" si="61">O42+O43</f>
        <v>77972</v>
      </c>
      <c r="P44" s="189">
        <f t="shared" ref="P44" si="62">P42+P43</f>
        <v>62524.212154696135</v>
      </c>
      <c r="Q44" s="190">
        <f t="shared" ref="Q44" si="63">Q42+Q43</f>
        <v>37440.640883977881</v>
      </c>
      <c r="R44" s="187">
        <f t="shared" ref="R44" si="64">R42+R43</f>
        <v>103256</v>
      </c>
      <c r="S44" s="188">
        <f t="shared" ref="S44" si="65">S42+S43</f>
        <v>53943</v>
      </c>
      <c r="T44" s="188">
        <f t="shared" ref="T44" si="66">T42+T43</f>
        <v>67898</v>
      </c>
      <c r="U44" s="188">
        <f t="shared" ref="U44" si="67">U42+U43</f>
        <v>55211</v>
      </c>
      <c r="V44" s="189">
        <f t="shared" ref="V44" si="68">V42+V43</f>
        <v>88999</v>
      </c>
      <c r="W44" s="189">
        <f t="shared" ref="W44" si="69">W42+W43</f>
        <v>90625.957994224213</v>
      </c>
      <c r="X44" s="190">
        <f t="shared" ref="X44" si="70">X42+X43</f>
        <v>50601.784457862952</v>
      </c>
      <c r="Y44" s="187">
        <f t="shared" ref="Y44" si="71">Y42+Y43</f>
        <v>117513</v>
      </c>
      <c r="Z44" s="188">
        <f t="shared" ref="Z44" si="72">Z42+Z43</f>
        <v>65756</v>
      </c>
      <c r="AA44" s="188">
        <f t="shared" ref="AA44" si="73">AA42+AA43</f>
        <v>102154</v>
      </c>
      <c r="AB44" s="188">
        <f t="shared" ref="AB44" si="74">AB42+AB43</f>
        <v>62304</v>
      </c>
      <c r="AC44" s="189">
        <f t="shared" ref="AC44" si="75">AC42+AC43</f>
        <v>102725</v>
      </c>
      <c r="AD44" s="189">
        <f t="shared" ref="AD44" si="76">AD42+AD43</f>
        <v>131681.49806451611</v>
      </c>
      <c r="AE44" s="190">
        <f t="shared" ref="AE44" si="77">AE42+AE43</f>
        <v>53879.881612903206</v>
      </c>
    </row>
    <row r="45" spans="1:31" x14ac:dyDescent="0.3">
      <c r="V45" s="102"/>
      <c r="AC45" s="102"/>
    </row>
    <row r="46" spans="1:31" x14ac:dyDescent="0.3">
      <c r="A46" t="s">
        <v>100</v>
      </c>
      <c r="L46" s="102"/>
      <c r="R46" s="102"/>
      <c r="S46" s="102"/>
      <c r="T46" s="102"/>
      <c r="U46" s="102"/>
      <c r="V46" s="102"/>
      <c r="W46" s="102"/>
      <c r="X46" s="102"/>
      <c r="AC46" s="102"/>
    </row>
    <row r="47" spans="1:31" ht="14.25" customHeight="1" x14ac:dyDescent="0.3">
      <c r="A47" t="s">
        <v>101</v>
      </c>
      <c r="R47" s="102"/>
      <c r="S47" s="102"/>
      <c r="T47" s="102"/>
      <c r="U47" s="102"/>
      <c r="V47" s="102"/>
      <c r="W47" s="102"/>
      <c r="X47" s="102"/>
      <c r="AC47" s="102"/>
    </row>
    <row r="48" spans="1:31" x14ac:dyDescent="0.3">
      <c r="A48" s="104" t="s">
        <v>109</v>
      </c>
      <c r="R48" s="193"/>
      <c r="V48" s="102"/>
      <c r="AC48" s="102"/>
    </row>
  </sheetData>
  <mergeCells count="29">
    <mergeCell ref="Y1:AE1"/>
    <mergeCell ref="Z2:AB2"/>
    <mergeCell ref="AC2:AE2"/>
    <mergeCell ref="A31:C31"/>
    <mergeCell ref="R1:X1"/>
    <mergeCell ref="S2:U2"/>
    <mergeCell ref="V2:X2"/>
    <mergeCell ref="A32:C32"/>
    <mergeCell ref="A30:C30"/>
    <mergeCell ref="D1:J1"/>
    <mergeCell ref="K1:Q1"/>
    <mergeCell ref="E2:G2"/>
    <mergeCell ref="H2:J2"/>
    <mergeCell ref="L2:N2"/>
    <mergeCell ref="O2:Q2"/>
    <mergeCell ref="B1:B3"/>
    <mergeCell ref="C1:C3"/>
    <mergeCell ref="A33:C33"/>
    <mergeCell ref="A34:C34"/>
    <mergeCell ref="A35:C35"/>
    <mergeCell ref="A36:C36"/>
    <mergeCell ref="A37:C37"/>
    <mergeCell ref="A43:C43"/>
    <mergeCell ref="A44:C44"/>
    <mergeCell ref="A38:C38"/>
    <mergeCell ref="A39:C39"/>
    <mergeCell ref="A40:C40"/>
    <mergeCell ref="A41:C41"/>
    <mergeCell ref="A42:C4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201"/>
  <sheetViews>
    <sheetView topLeftCell="D1" workbookViewId="0">
      <selection activeCell="X20" sqref="X20"/>
    </sheetView>
  </sheetViews>
  <sheetFormatPr defaultRowHeight="14.4" x14ac:dyDescent="0.3"/>
  <cols>
    <col min="3" max="3" width="32.33203125" bestFit="1" customWidth="1"/>
  </cols>
  <sheetData>
    <row r="1" spans="1:20" x14ac:dyDescent="0.3">
      <c r="A1" t="s">
        <v>563</v>
      </c>
      <c r="B1" s="53" t="s">
        <v>564</v>
      </c>
    </row>
    <row r="4" spans="1:20" x14ac:dyDescent="0.3">
      <c r="A4" t="s">
        <v>290</v>
      </c>
    </row>
    <row r="5" spans="1:20" x14ac:dyDescent="0.3">
      <c r="A5" t="s">
        <v>291</v>
      </c>
    </row>
    <row r="6" spans="1:20" x14ac:dyDescent="0.3">
      <c r="A6" s="194" t="s">
        <v>292</v>
      </c>
    </row>
    <row r="7" spans="1:20" x14ac:dyDescent="0.3">
      <c r="A7" t="s">
        <v>293</v>
      </c>
    </row>
    <row r="8" spans="1:20" x14ac:dyDescent="0.3">
      <c r="A8" s="195" t="s">
        <v>294</v>
      </c>
    </row>
    <row r="9" spans="1:20" x14ac:dyDescent="0.3">
      <c r="A9" t="s">
        <v>295</v>
      </c>
    </row>
    <row r="10" spans="1:20" x14ac:dyDescent="0.3">
      <c r="A10" t="s">
        <v>291</v>
      </c>
    </row>
    <row r="11" spans="1:20" x14ac:dyDescent="0.3">
      <c r="A11" s="196" t="s">
        <v>100</v>
      </c>
    </row>
    <row r="12" spans="1:20" x14ac:dyDescent="0.3">
      <c r="A12" s="277" t="s">
        <v>296</v>
      </c>
      <c r="B12" s="278"/>
      <c r="C12" s="278"/>
    </row>
    <row r="13" spans="1:20" x14ac:dyDescent="0.3">
      <c r="A13" t="s">
        <v>291</v>
      </c>
    </row>
    <row r="14" spans="1:20" ht="63.6" x14ac:dyDescent="0.3">
      <c r="A14" s="197" t="s">
        <v>297</v>
      </c>
      <c r="B14" s="198" t="s">
        <v>298</v>
      </c>
      <c r="C14" s="198" t="s">
        <v>299</v>
      </c>
      <c r="D14" s="198" t="s">
        <v>300</v>
      </c>
      <c r="E14" s="198" t="s">
        <v>301</v>
      </c>
      <c r="F14" s="198" t="s">
        <v>302</v>
      </c>
      <c r="G14" s="198" t="s">
        <v>303</v>
      </c>
      <c r="H14" s="198" t="s">
        <v>304</v>
      </c>
      <c r="I14" s="198" t="s">
        <v>305</v>
      </c>
      <c r="J14" s="198" t="s">
        <v>306</v>
      </c>
      <c r="K14" s="199" t="s">
        <v>307</v>
      </c>
      <c r="L14" s="203" t="s">
        <v>565</v>
      </c>
      <c r="O14" s="205" t="s">
        <v>297</v>
      </c>
      <c r="P14" s="206" t="s">
        <v>298</v>
      </c>
      <c r="Q14" s="206" t="s">
        <v>299</v>
      </c>
      <c r="R14" s="206" t="s">
        <v>302</v>
      </c>
      <c r="S14" s="206" t="s">
        <v>303</v>
      </c>
      <c r="T14" s="207" t="s">
        <v>304</v>
      </c>
    </row>
    <row r="15" spans="1:20" x14ac:dyDescent="0.3">
      <c r="A15" s="200" t="s">
        <v>308</v>
      </c>
      <c r="B15" s="200" t="s">
        <v>552</v>
      </c>
      <c r="C15" s="200" t="s">
        <v>553</v>
      </c>
      <c r="D15" s="200" t="s">
        <v>311</v>
      </c>
      <c r="E15" s="200" t="s">
        <v>17</v>
      </c>
      <c r="F15" s="202">
        <v>3860163</v>
      </c>
      <c r="G15" s="202">
        <v>4011399</v>
      </c>
      <c r="H15" s="202">
        <v>4699755</v>
      </c>
      <c r="I15" s="201" t="s">
        <v>312</v>
      </c>
      <c r="J15" s="201" t="s">
        <v>312</v>
      </c>
      <c r="K15" s="201" t="s">
        <v>312</v>
      </c>
      <c r="O15" s="208" t="s">
        <v>308</v>
      </c>
      <c r="P15" s="200" t="s">
        <v>394</v>
      </c>
      <c r="Q15" s="200" t="s">
        <v>29</v>
      </c>
      <c r="R15" s="202">
        <v>131103</v>
      </c>
      <c r="S15" s="202">
        <v>144138</v>
      </c>
      <c r="T15" s="209">
        <v>182721</v>
      </c>
    </row>
    <row r="16" spans="1:20" x14ac:dyDescent="0.3">
      <c r="A16" s="200" t="s">
        <v>308</v>
      </c>
      <c r="B16" s="200" t="s">
        <v>311</v>
      </c>
      <c r="C16" s="200" t="s">
        <v>17</v>
      </c>
      <c r="D16" s="200" t="s">
        <v>311</v>
      </c>
      <c r="E16" s="200" t="s">
        <v>17</v>
      </c>
      <c r="F16" s="202">
        <v>4027947</v>
      </c>
      <c r="G16" s="202">
        <v>4242048</v>
      </c>
      <c r="H16" s="202">
        <v>4699755</v>
      </c>
      <c r="I16" s="201" t="s">
        <v>312</v>
      </c>
      <c r="J16" s="201" t="s">
        <v>312</v>
      </c>
      <c r="K16" s="201" t="s">
        <v>312</v>
      </c>
      <c r="O16" s="208" t="s">
        <v>308</v>
      </c>
      <c r="P16" s="200" t="s">
        <v>395</v>
      </c>
      <c r="Q16" s="200" t="s">
        <v>396</v>
      </c>
      <c r="R16" s="202">
        <v>58008</v>
      </c>
      <c r="S16" s="202">
        <v>61839</v>
      </c>
      <c r="T16" s="209">
        <v>80532</v>
      </c>
    </row>
    <row r="17" spans="1:21" x14ac:dyDescent="0.3">
      <c r="A17" s="200" t="s">
        <v>308</v>
      </c>
      <c r="B17" s="200" t="s">
        <v>313</v>
      </c>
      <c r="C17" s="200" t="s">
        <v>314</v>
      </c>
      <c r="D17" s="200" t="s">
        <v>311</v>
      </c>
      <c r="E17" s="200" t="s">
        <v>17</v>
      </c>
      <c r="F17" s="202">
        <v>2381076</v>
      </c>
      <c r="G17" s="202">
        <v>2727009</v>
      </c>
      <c r="H17" s="202">
        <v>3013440</v>
      </c>
      <c r="I17" s="201" t="s">
        <v>312</v>
      </c>
      <c r="J17" s="201" t="s">
        <v>312</v>
      </c>
      <c r="K17" s="201" t="s">
        <v>312</v>
      </c>
      <c r="O17" s="208" t="s">
        <v>308</v>
      </c>
      <c r="P17" s="200" t="s">
        <v>397</v>
      </c>
      <c r="Q17" s="200" t="s">
        <v>30</v>
      </c>
      <c r="R17" s="202">
        <v>50478</v>
      </c>
      <c r="S17" s="202">
        <v>60333</v>
      </c>
      <c r="T17" s="209">
        <v>82389</v>
      </c>
    </row>
    <row r="18" spans="1:21" x14ac:dyDescent="0.3">
      <c r="A18" s="200" t="s">
        <v>308</v>
      </c>
      <c r="B18" s="200" t="s">
        <v>390</v>
      </c>
      <c r="C18" s="200" t="s">
        <v>391</v>
      </c>
      <c r="D18" s="200" t="s">
        <v>311</v>
      </c>
      <c r="E18" s="200" t="s">
        <v>17</v>
      </c>
      <c r="F18" s="202">
        <v>565329</v>
      </c>
      <c r="G18" s="202">
        <v>598602</v>
      </c>
      <c r="H18" s="202">
        <v>775836</v>
      </c>
      <c r="I18" s="201" t="s">
        <v>312</v>
      </c>
      <c r="J18" s="201" t="s">
        <v>312</v>
      </c>
      <c r="K18" s="201" t="s">
        <v>312</v>
      </c>
      <c r="O18" s="208" t="s">
        <v>308</v>
      </c>
      <c r="P18" s="200" t="s">
        <v>398</v>
      </c>
      <c r="Q18" s="200" t="s">
        <v>28</v>
      </c>
      <c r="R18" s="202">
        <v>22473</v>
      </c>
      <c r="S18" s="202">
        <v>23880</v>
      </c>
      <c r="T18" s="209">
        <v>30867</v>
      </c>
    </row>
    <row r="19" spans="1:21" x14ac:dyDescent="0.3">
      <c r="A19" s="200" t="s">
        <v>308</v>
      </c>
      <c r="B19" s="200" t="s">
        <v>435</v>
      </c>
      <c r="C19" s="200" t="s">
        <v>436</v>
      </c>
      <c r="D19" s="200" t="s">
        <v>311</v>
      </c>
      <c r="E19" s="200" t="s">
        <v>17</v>
      </c>
      <c r="F19" s="202">
        <v>139728</v>
      </c>
      <c r="G19" s="202">
        <v>163101</v>
      </c>
      <c r="H19" s="202">
        <v>231387</v>
      </c>
      <c r="I19" s="201" t="s">
        <v>312</v>
      </c>
      <c r="J19" s="201" t="s">
        <v>312</v>
      </c>
      <c r="K19" s="201" t="s">
        <v>312</v>
      </c>
      <c r="O19" s="208" t="s">
        <v>308</v>
      </c>
      <c r="P19" s="200" t="s">
        <v>400</v>
      </c>
      <c r="Q19" s="200" t="s">
        <v>27</v>
      </c>
      <c r="R19" s="202">
        <v>9861</v>
      </c>
      <c r="S19" s="202">
        <v>14445</v>
      </c>
      <c r="T19" s="209">
        <v>19722</v>
      </c>
    </row>
    <row r="20" spans="1:21" x14ac:dyDescent="0.3">
      <c r="A20" s="200" t="s">
        <v>308</v>
      </c>
      <c r="B20" s="200" t="s">
        <v>450</v>
      </c>
      <c r="C20" s="200" t="s">
        <v>451</v>
      </c>
      <c r="D20" s="200" t="s">
        <v>311</v>
      </c>
      <c r="E20" s="200" t="s">
        <v>17</v>
      </c>
      <c r="F20" s="202">
        <v>97443</v>
      </c>
      <c r="G20" s="202">
        <v>143520</v>
      </c>
      <c r="H20" s="202">
        <v>221916</v>
      </c>
      <c r="I20" s="201" t="s">
        <v>312</v>
      </c>
      <c r="J20" s="201" t="s">
        <v>312</v>
      </c>
      <c r="K20" s="201" t="s">
        <v>312</v>
      </c>
      <c r="O20" s="208" t="s">
        <v>308</v>
      </c>
      <c r="P20" s="200" t="s">
        <v>404</v>
      </c>
      <c r="Q20" s="200" t="s">
        <v>13</v>
      </c>
      <c r="R20" s="202">
        <v>1116</v>
      </c>
      <c r="S20" s="202">
        <v>2115</v>
      </c>
      <c r="T20" s="209">
        <v>3225</v>
      </c>
    </row>
    <row r="21" spans="1:21" x14ac:dyDescent="0.3">
      <c r="A21" s="200" t="s">
        <v>308</v>
      </c>
      <c r="B21" s="200" t="s">
        <v>394</v>
      </c>
      <c r="C21" s="200" t="s">
        <v>29</v>
      </c>
      <c r="D21" s="200" t="s">
        <v>311</v>
      </c>
      <c r="E21" s="200" t="s">
        <v>17</v>
      </c>
      <c r="F21" s="202">
        <v>131103</v>
      </c>
      <c r="G21" s="202">
        <v>144138</v>
      </c>
      <c r="H21" s="202">
        <v>182721</v>
      </c>
      <c r="I21" s="201" t="s">
        <v>312</v>
      </c>
      <c r="J21" s="201" t="s">
        <v>312</v>
      </c>
      <c r="K21" s="201" t="s">
        <v>312</v>
      </c>
      <c r="L21" s="201" t="s">
        <v>289</v>
      </c>
      <c r="O21" s="208" t="s">
        <v>308</v>
      </c>
      <c r="P21" s="200" t="s">
        <v>405</v>
      </c>
      <c r="Q21" s="200" t="s">
        <v>24</v>
      </c>
      <c r="R21" s="201">
        <v>90</v>
      </c>
      <c r="S21" s="201">
        <v>126</v>
      </c>
      <c r="T21" s="210">
        <v>135</v>
      </c>
    </row>
    <row r="22" spans="1:21" x14ac:dyDescent="0.3">
      <c r="A22" s="200" t="s">
        <v>308</v>
      </c>
      <c r="B22" s="200" t="s">
        <v>397</v>
      </c>
      <c r="C22" s="200" t="s">
        <v>30</v>
      </c>
      <c r="D22" s="200" t="s">
        <v>311</v>
      </c>
      <c r="E22" s="200" t="s">
        <v>17</v>
      </c>
      <c r="F22" s="202">
        <v>50478</v>
      </c>
      <c r="G22" s="202">
        <v>60333</v>
      </c>
      <c r="H22" s="202">
        <v>82389</v>
      </c>
      <c r="I22" s="201" t="s">
        <v>312</v>
      </c>
      <c r="J22" s="201" t="s">
        <v>312</v>
      </c>
      <c r="K22" s="201" t="s">
        <v>312</v>
      </c>
      <c r="L22" s="201" t="s">
        <v>289</v>
      </c>
      <c r="O22" s="208" t="s">
        <v>308</v>
      </c>
      <c r="P22" s="200" t="s">
        <v>406</v>
      </c>
      <c r="Q22" s="200" t="s">
        <v>22</v>
      </c>
      <c r="R22" s="201">
        <v>687</v>
      </c>
      <c r="S22" s="201">
        <v>807</v>
      </c>
      <c r="T22" s="209">
        <v>1131</v>
      </c>
    </row>
    <row r="23" spans="1:21" x14ac:dyDescent="0.3">
      <c r="A23" s="200" t="s">
        <v>308</v>
      </c>
      <c r="B23" s="200" t="s">
        <v>395</v>
      </c>
      <c r="C23" s="200" t="s">
        <v>396</v>
      </c>
      <c r="D23" s="200" t="s">
        <v>311</v>
      </c>
      <c r="E23" s="200" t="s">
        <v>17</v>
      </c>
      <c r="F23" s="202">
        <v>58008</v>
      </c>
      <c r="G23" s="202">
        <v>61839</v>
      </c>
      <c r="H23" s="202">
        <v>80532</v>
      </c>
      <c r="I23" s="201" t="s">
        <v>312</v>
      </c>
      <c r="J23" s="201" t="s">
        <v>312</v>
      </c>
      <c r="K23" s="201" t="s">
        <v>312</v>
      </c>
      <c r="L23" s="201" t="s">
        <v>289</v>
      </c>
      <c r="O23" s="208" t="s">
        <v>308</v>
      </c>
      <c r="P23" s="200" t="s">
        <v>412</v>
      </c>
      <c r="Q23" s="200" t="s">
        <v>18</v>
      </c>
      <c r="R23" s="201">
        <v>435</v>
      </c>
      <c r="S23" s="201">
        <v>600</v>
      </c>
      <c r="T23" s="210">
        <v>777</v>
      </c>
    </row>
    <row r="24" spans="1:21" x14ac:dyDescent="0.3">
      <c r="A24" s="200" t="s">
        <v>308</v>
      </c>
      <c r="B24" s="200" t="s">
        <v>422</v>
      </c>
      <c r="C24" s="200" t="s">
        <v>187</v>
      </c>
      <c r="D24" s="200" t="s">
        <v>311</v>
      </c>
      <c r="E24" s="200" t="s">
        <v>17</v>
      </c>
      <c r="F24" s="202">
        <v>16938</v>
      </c>
      <c r="G24" s="202">
        <v>40350</v>
      </c>
      <c r="H24" s="202">
        <v>72612</v>
      </c>
      <c r="I24" s="201" t="s">
        <v>312</v>
      </c>
      <c r="J24" s="201" t="s">
        <v>312</v>
      </c>
      <c r="K24" s="201" t="s">
        <v>312</v>
      </c>
      <c r="O24" s="208" t="s">
        <v>308</v>
      </c>
      <c r="P24" s="200" t="s">
        <v>413</v>
      </c>
      <c r="Q24" s="200" t="s">
        <v>31</v>
      </c>
      <c r="R24" s="202">
        <v>2625</v>
      </c>
      <c r="S24" s="202">
        <v>3537</v>
      </c>
      <c r="T24" s="209">
        <v>4653</v>
      </c>
    </row>
    <row r="25" spans="1:21" x14ac:dyDescent="0.3">
      <c r="A25" s="200" t="s">
        <v>308</v>
      </c>
      <c r="B25" s="200" t="s">
        <v>322</v>
      </c>
      <c r="C25" s="200" t="s">
        <v>179</v>
      </c>
      <c r="D25" s="200" t="s">
        <v>311</v>
      </c>
      <c r="E25" s="200" t="s">
        <v>17</v>
      </c>
      <c r="F25" s="202">
        <v>44202</v>
      </c>
      <c r="G25" s="202">
        <v>38913</v>
      </c>
      <c r="H25" s="202">
        <v>72204</v>
      </c>
      <c r="I25" s="201" t="s">
        <v>312</v>
      </c>
      <c r="J25" s="201" t="s">
        <v>312</v>
      </c>
      <c r="K25" s="201" t="s">
        <v>312</v>
      </c>
      <c r="O25" s="208" t="s">
        <v>308</v>
      </c>
      <c r="P25" s="200" t="s">
        <v>414</v>
      </c>
      <c r="Q25" s="200" t="s">
        <v>415</v>
      </c>
      <c r="R25" s="201">
        <v>240</v>
      </c>
      <c r="S25" s="201">
        <v>492</v>
      </c>
      <c r="T25" s="210">
        <v>990</v>
      </c>
    </row>
    <row r="26" spans="1:21" x14ac:dyDescent="0.3">
      <c r="A26" s="200" t="s">
        <v>308</v>
      </c>
      <c r="B26" s="200" t="s">
        <v>549</v>
      </c>
      <c r="C26" s="200" t="s">
        <v>192</v>
      </c>
      <c r="D26" s="200" t="s">
        <v>311</v>
      </c>
      <c r="E26" s="200" t="s">
        <v>17</v>
      </c>
      <c r="F26" s="202">
        <v>429426</v>
      </c>
      <c r="G26" s="202">
        <v>65973</v>
      </c>
      <c r="H26" s="202">
        <v>45330</v>
      </c>
      <c r="I26" s="201" t="s">
        <v>312</v>
      </c>
      <c r="J26" s="201" t="s">
        <v>312</v>
      </c>
      <c r="K26" s="201" t="s">
        <v>312</v>
      </c>
      <c r="O26" s="208" t="s">
        <v>308</v>
      </c>
      <c r="P26" s="200" t="s">
        <v>453</v>
      </c>
      <c r="Q26" s="200" t="s">
        <v>56</v>
      </c>
      <c r="R26" s="202">
        <v>5619</v>
      </c>
      <c r="S26" s="202">
        <v>10926</v>
      </c>
      <c r="T26" s="209">
        <v>15132</v>
      </c>
    </row>
    <row r="27" spans="1:21" x14ac:dyDescent="0.3">
      <c r="A27" s="200" t="s">
        <v>308</v>
      </c>
      <c r="B27" s="200" t="s">
        <v>383</v>
      </c>
      <c r="C27" s="200" t="s">
        <v>384</v>
      </c>
      <c r="D27" s="200" t="s">
        <v>311</v>
      </c>
      <c r="E27" s="200" t="s">
        <v>17</v>
      </c>
      <c r="F27" s="202">
        <v>21609</v>
      </c>
      <c r="G27" s="202">
        <v>28656</v>
      </c>
      <c r="H27" s="202">
        <v>37155</v>
      </c>
      <c r="I27" s="201" t="s">
        <v>312</v>
      </c>
      <c r="J27" s="201" t="s">
        <v>312</v>
      </c>
      <c r="K27" s="201" t="s">
        <v>312</v>
      </c>
      <c r="O27" s="92"/>
      <c r="T27" s="211"/>
    </row>
    <row r="28" spans="1:21" x14ac:dyDescent="0.3">
      <c r="A28" s="200" t="s">
        <v>308</v>
      </c>
      <c r="B28" s="200" t="s">
        <v>472</v>
      </c>
      <c r="C28" s="200" t="s">
        <v>198</v>
      </c>
      <c r="D28" s="200" t="s">
        <v>311</v>
      </c>
      <c r="E28" s="200" t="s">
        <v>17</v>
      </c>
      <c r="F28" s="202">
        <v>30792</v>
      </c>
      <c r="G28" s="202">
        <v>30171</v>
      </c>
      <c r="H28" s="202">
        <v>35664</v>
      </c>
      <c r="I28" s="201" t="s">
        <v>312</v>
      </c>
      <c r="J28" s="201" t="s">
        <v>312</v>
      </c>
      <c r="K28" s="201" t="s">
        <v>312</v>
      </c>
      <c r="O28" s="208" t="s">
        <v>17</v>
      </c>
      <c r="R28" s="202">
        <f>SUM(R15:R25)</f>
        <v>277116</v>
      </c>
      <c r="S28" s="202">
        <f t="shared" ref="S28:T28" si="0">SUM(S15:S25)</f>
        <v>312312</v>
      </c>
      <c r="T28" s="209">
        <f t="shared" si="0"/>
        <v>407142</v>
      </c>
    </row>
    <row r="29" spans="1:21" x14ac:dyDescent="0.3">
      <c r="A29" s="200" t="s">
        <v>308</v>
      </c>
      <c r="B29" s="200" t="s">
        <v>309</v>
      </c>
      <c r="C29" s="200" t="s">
        <v>310</v>
      </c>
      <c r="D29" s="200" t="s">
        <v>311</v>
      </c>
      <c r="E29" s="200" t="s">
        <v>17</v>
      </c>
      <c r="F29" s="202">
        <v>21855</v>
      </c>
      <c r="G29" s="202">
        <v>26469</v>
      </c>
      <c r="H29" s="202">
        <v>34632</v>
      </c>
      <c r="I29" s="201" t="s">
        <v>312</v>
      </c>
      <c r="J29" s="201" t="s">
        <v>312</v>
      </c>
      <c r="K29" s="201" t="s">
        <v>312</v>
      </c>
      <c r="O29" s="212" t="s">
        <v>567</v>
      </c>
      <c r="P29" s="213"/>
      <c r="Q29" s="213"/>
      <c r="R29" s="214">
        <v>4027947</v>
      </c>
      <c r="S29" s="214">
        <v>4242048</v>
      </c>
      <c r="T29" s="215">
        <v>4699755</v>
      </c>
      <c r="U29" s="53" t="s">
        <v>566</v>
      </c>
    </row>
    <row r="30" spans="1:21" x14ac:dyDescent="0.3">
      <c r="A30" s="200" t="s">
        <v>308</v>
      </c>
      <c r="B30" s="200" t="s">
        <v>398</v>
      </c>
      <c r="C30" s="200" t="s">
        <v>28</v>
      </c>
      <c r="D30" s="200" t="s">
        <v>311</v>
      </c>
      <c r="E30" s="200" t="s">
        <v>17</v>
      </c>
      <c r="F30" s="202">
        <v>22473</v>
      </c>
      <c r="G30" s="202">
        <v>23880</v>
      </c>
      <c r="H30" s="202">
        <v>30867</v>
      </c>
      <c r="I30" s="201" t="s">
        <v>312</v>
      </c>
      <c r="J30" s="201" t="s">
        <v>312</v>
      </c>
      <c r="K30" s="201" t="s">
        <v>312</v>
      </c>
      <c r="L30" s="201" t="s">
        <v>289</v>
      </c>
      <c r="O30" s="200"/>
      <c r="R30" s="204"/>
      <c r="S30" s="204"/>
      <c r="T30" s="204"/>
    </row>
    <row r="31" spans="1:21" x14ac:dyDescent="0.3">
      <c r="A31" s="200" t="s">
        <v>308</v>
      </c>
      <c r="B31" s="200" t="s">
        <v>329</v>
      </c>
      <c r="C31" s="200" t="s">
        <v>188</v>
      </c>
      <c r="D31" s="200" t="s">
        <v>311</v>
      </c>
      <c r="E31" s="200" t="s">
        <v>17</v>
      </c>
      <c r="F31" s="202">
        <v>28641</v>
      </c>
      <c r="G31" s="202">
        <v>28503</v>
      </c>
      <c r="H31" s="202">
        <v>29820</v>
      </c>
      <c r="I31" s="201" t="s">
        <v>312</v>
      </c>
      <c r="J31" s="201" t="s">
        <v>312</v>
      </c>
      <c r="K31" s="201" t="s">
        <v>312</v>
      </c>
    </row>
    <row r="32" spans="1:21" x14ac:dyDescent="0.3">
      <c r="A32" s="200" t="s">
        <v>308</v>
      </c>
      <c r="B32" s="200" t="s">
        <v>346</v>
      </c>
      <c r="C32" s="200" t="s">
        <v>180</v>
      </c>
      <c r="D32" s="200" t="s">
        <v>311</v>
      </c>
      <c r="E32" s="200" t="s">
        <v>17</v>
      </c>
      <c r="F32" s="202">
        <v>26355</v>
      </c>
      <c r="G32" s="202">
        <v>22470</v>
      </c>
      <c r="H32" s="202">
        <v>29349</v>
      </c>
      <c r="I32" s="201" t="s">
        <v>312</v>
      </c>
      <c r="J32" s="201" t="s">
        <v>312</v>
      </c>
      <c r="K32" s="201" t="s">
        <v>312</v>
      </c>
    </row>
    <row r="33" spans="1:12" x14ac:dyDescent="0.3">
      <c r="A33" s="200" t="s">
        <v>308</v>
      </c>
      <c r="B33" s="200" t="s">
        <v>400</v>
      </c>
      <c r="C33" s="200" t="s">
        <v>27</v>
      </c>
      <c r="D33" s="200" t="s">
        <v>311</v>
      </c>
      <c r="E33" s="200" t="s">
        <v>17</v>
      </c>
      <c r="F33" s="202">
        <v>9861</v>
      </c>
      <c r="G33" s="202">
        <v>14445</v>
      </c>
      <c r="H33" s="202">
        <v>19722</v>
      </c>
      <c r="I33" s="201" t="s">
        <v>312</v>
      </c>
      <c r="J33" s="201" t="s">
        <v>312</v>
      </c>
      <c r="K33" s="201" t="s">
        <v>312</v>
      </c>
      <c r="L33" s="201" t="s">
        <v>289</v>
      </c>
    </row>
    <row r="34" spans="1:12" x14ac:dyDescent="0.3">
      <c r="A34" s="200" t="s">
        <v>308</v>
      </c>
      <c r="B34" s="200" t="s">
        <v>325</v>
      </c>
      <c r="C34" s="200" t="s">
        <v>182</v>
      </c>
      <c r="D34" s="200" t="s">
        <v>311</v>
      </c>
      <c r="E34" s="200" t="s">
        <v>17</v>
      </c>
      <c r="F34" s="202">
        <v>15039</v>
      </c>
      <c r="G34" s="202">
        <v>14412</v>
      </c>
      <c r="H34" s="202">
        <v>18627</v>
      </c>
      <c r="I34" s="201" t="s">
        <v>312</v>
      </c>
      <c r="J34" s="201" t="s">
        <v>312</v>
      </c>
      <c r="K34" s="201" t="s">
        <v>312</v>
      </c>
    </row>
    <row r="35" spans="1:12" x14ac:dyDescent="0.3">
      <c r="A35" s="200" t="s">
        <v>308</v>
      </c>
      <c r="B35" s="200" t="s">
        <v>471</v>
      </c>
      <c r="C35" s="200" t="s">
        <v>209</v>
      </c>
      <c r="D35" s="200" t="s">
        <v>311</v>
      </c>
      <c r="E35" s="200" t="s">
        <v>17</v>
      </c>
      <c r="F35" s="202">
        <v>11907</v>
      </c>
      <c r="G35" s="202">
        <v>14118</v>
      </c>
      <c r="H35" s="202">
        <v>18141</v>
      </c>
      <c r="I35" s="201" t="s">
        <v>312</v>
      </c>
      <c r="J35" s="201" t="s">
        <v>312</v>
      </c>
      <c r="K35" s="201" t="s">
        <v>312</v>
      </c>
    </row>
    <row r="36" spans="1:12" x14ac:dyDescent="0.3">
      <c r="A36" s="200" t="s">
        <v>308</v>
      </c>
      <c r="B36" s="200" t="s">
        <v>323</v>
      </c>
      <c r="C36" s="200" t="s">
        <v>181</v>
      </c>
      <c r="D36" s="200" t="s">
        <v>311</v>
      </c>
      <c r="E36" s="200" t="s">
        <v>17</v>
      </c>
      <c r="F36" s="202">
        <v>12651</v>
      </c>
      <c r="G36" s="202">
        <v>14193</v>
      </c>
      <c r="H36" s="202">
        <v>17835</v>
      </c>
      <c r="I36" s="201" t="s">
        <v>312</v>
      </c>
      <c r="J36" s="201" t="s">
        <v>312</v>
      </c>
      <c r="K36" s="201" t="s">
        <v>312</v>
      </c>
    </row>
    <row r="37" spans="1:12" x14ac:dyDescent="0.3">
      <c r="A37" s="200" t="s">
        <v>308</v>
      </c>
      <c r="B37" s="200" t="s">
        <v>345</v>
      </c>
      <c r="C37" s="200" t="s">
        <v>185</v>
      </c>
      <c r="D37" s="200" t="s">
        <v>311</v>
      </c>
      <c r="E37" s="200" t="s">
        <v>17</v>
      </c>
      <c r="F37" s="202">
        <v>10917</v>
      </c>
      <c r="G37" s="202">
        <v>12810</v>
      </c>
      <c r="H37" s="202">
        <v>16818</v>
      </c>
      <c r="I37" s="201" t="s">
        <v>312</v>
      </c>
      <c r="J37" s="201" t="s">
        <v>312</v>
      </c>
      <c r="K37" s="201" t="s">
        <v>312</v>
      </c>
    </row>
    <row r="38" spans="1:12" x14ac:dyDescent="0.3">
      <c r="A38" s="200" t="s">
        <v>308</v>
      </c>
      <c r="B38" s="200" t="s">
        <v>380</v>
      </c>
      <c r="C38" s="200" t="s">
        <v>211</v>
      </c>
      <c r="D38" s="200" t="s">
        <v>311</v>
      </c>
      <c r="E38" s="200" t="s">
        <v>17</v>
      </c>
      <c r="F38" s="202">
        <v>10806</v>
      </c>
      <c r="G38" s="202">
        <v>12342</v>
      </c>
      <c r="H38" s="202">
        <v>16245</v>
      </c>
      <c r="I38" s="201" t="s">
        <v>312</v>
      </c>
      <c r="J38" s="201" t="s">
        <v>312</v>
      </c>
      <c r="K38" s="201" t="s">
        <v>312</v>
      </c>
    </row>
    <row r="39" spans="1:12" x14ac:dyDescent="0.3">
      <c r="A39" s="200" t="s">
        <v>308</v>
      </c>
      <c r="B39" s="200" t="s">
        <v>453</v>
      </c>
      <c r="C39" s="200" t="s">
        <v>56</v>
      </c>
      <c r="D39" s="200" t="s">
        <v>311</v>
      </c>
      <c r="E39" s="200" t="s">
        <v>17</v>
      </c>
      <c r="F39" s="202">
        <v>5619</v>
      </c>
      <c r="G39" s="202">
        <v>10926</v>
      </c>
      <c r="H39" s="202">
        <v>15132</v>
      </c>
      <c r="I39" s="201" t="s">
        <v>312</v>
      </c>
      <c r="J39" s="201" t="s">
        <v>312</v>
      </c>
      <c r="K39" s="201" t="s">
        <v>312</v>
      </c>
      <c r="L39" s="201" t="s">
        <v>289</v>
      </c>
    </row>
    <row r="40" spans="1:12" x14ac:dyDescent="0.3">
      <c r="A40" s="200" t="s">
        <v>308</v>
      </c>
      <c r="B40" s="200" t="s">
        <v>418</v>
      </c>
      <c r="C40" s="200" t="s">
        <v>419</v>
      </c>
      <c r="D40" s="200" t="s">
        <v>311</v>
      </c>
      <c r="E40" s="200" t="s">
        <v>17</v>
      </c>
      <c r="F40" s="202">
        <v>2163</v>
      </c>
      <c r="G40" s="202">
        <v>4623</v>
      </c>
      <c r="H40" s="202">
        <v>11811</v>
      </c>
      <c r="I40" s="201" t="s">
        <v>312</v>
      </c>
      <c r="J40" s="201" t="s">
        <v>312</v>
      </c>
      <c r="K40" s="201" t="s">
        <v>312</v>
      </c>
    </row>
    <row r="41" spans="1:12" x14ac:dyDescent="0.3">
      <c r="A41" s="200" t="s">
        <v>308</v>
      </c>
      <c r="B41" s="200" t="s">
        <v>315</v>
      </c>
      <c r="C41" s="200" t="s">
        <v>316</v>
      </c>
      <c r="D41" s="200" t="s">
        <v>311</v>
      </c>
      <c r="E41" s="200" t="s">
        <v>17</v>
      </c>
      <c r="F41" s="202">
        <v>27192</v>
      </c>
      <c r="G41" s="202">
        <v>36024</v>
      </c>
      <c r="H41" s="202">
        <v>11607</v>
      </c>
      <c r="I41" s="201" t="s">
        <v>312</v>
      </c>
      <c r="J41" s="201" t="s">
        <v>312</v>
      </c>
      <c r="K41" s="201" t="s">
        <v>312</v>
      </c>
    </row>
    <row r="42" spans="1:12" x14ac:dyDescent="0.3">
      <c r="A42" s="200" t="s">
        <v>308</v>
      </c>
      <c r="B42" s="200" t="s">
        <v>430</v>
      </c>
      <c r="C42" s="200" t="s">
        <v>205</v>
      </c>
      <c r="D42" s="200" t="s">
        <v>311</v>
      </c>
      <c r="E42" s="200" t="s">
        <v>17</v>
      </c>
      <c r="F42" s="202">
        <v>6057</v>
      </c>
      <c r="G42" s="202">
        <v>8052</v>
      </c>
      <c r="H42" s="202">
        <v>10623</v>
      </c>
      <c r="I42" s="201" t="s">
        <v>312</v>
      </c>
      <c r="J42" s="201" t="s">
        <v>312</v>
      </c>
      <c r="K42" s="201" t="s">
        <v>312</v>
      </c>
    </row>
    <row r="43" spans="1:12" x14ac:dyDescent="0.3">
      <c r="A43" s="200" t="s">
        <v>308</v>
      </c>
      <c r="B43" s="200" t="s">
        <v>425</v>
      </c>
      <c r="C43" s="200" t="s">
        <v>189</v>
      </c>
      <c r="D43" s="200" t="s">
        <v>311</v>
      </c>
      <c r="E43" s="200" t="s">
        <v>17</v>
      </c>
      <c r="F43" s="202">
        <v>4770</v>
      </c>
      <c r="G43" s="202">
        <v>6660</v>
      </c>
      <c r="H43" s="202">
        <v>10086</v>
      </c>
      <c r="I43" s="201" t="s">
        <v>312</v>
      </c>
      <c r="J43" s="201" t="s">
        <v>312</v>
      </c>
      <c r="K43" s="201" t="s">
        <v>312</v>
      </c>
    </row>
    <row r="44" spans="1:12" x14ac:dyDescent="0.3">
      <c r="A44" s="200" t="s">
        <v>308</v>
      </c>
      <c r="B44" s="200" t="s">
        <v>508</v>
      </c>
      <c r="C44" s="200" t="s">
        <v>509</v>
      </c>
      <c r="D44" s="200" t="s">
        <v>311</v>
      </c>
      <c r="E44" s="200" t="s">
        <v>17</v>
      </c>
      <c r="F44" s="202">
        <v>2253</v>
      </c>
      <c r="G44" s="202">
        <v>5625</v>
      </c>
      <c r="H44" s="202">
        <v>9798</v>
      </c>
      <c r="I44" s="201" t="s">
        <v>312</v>
      </c>
      <c r="J44" s="201" t="s">
        <v>312</v>
      </c>
      <c r="K44" s="201" t="s">
        <v>312</v>
      </c>
    </row>
    <row r="45" spans="1:12" x14ac:dyDescent="0.3">
      <c r="A45" s="200" t="s">
        <v>308</v>
      </c>
      <c r="B45" s="200" t="s">
        <v>423</v>
      </c>
      <c r="C45" s="200" t="s">
        <v>424</v>
      </c>
      <c r="D45" s="200" t="s">
        <v>311</v>
      </c>
      <c r="E45" s="200" t="s">
        <v>17</v>
      </c>
      <c r="F45" s="202">
        <v>6918</v>
      </c>
      <c r="G45" s="202">
        <v>8601</v>
      </c>
      <c r="H45" s="202">
        <v>9672</v>
      </c>
      <c r="I45" s="201" t="s">
        <v>312</v>
      </c>
      <c r="J45" s="201" t="s">
        <v>312</v>
      </c>
      <c r="K45" s="201" t="s">
        <v>312</v>
      </c>
    </row>
    <row r="46" spans="1:12" x14ac:dyDescent="0.3">
      <c r="A46" s="200" t="s">
        <v>308</v>
      </c>
      <c r="B46" s="200" t="s">
        <v>467</v>
      </c>
      <c r="C46" s="200" t="s">
        <v>216</v>
      </c>
      <c r="D46" s="200" t="s">
        <v>311</v>
      </c>
      <c r="E46" s="200" t="s">
        <v>17</v>
      </c>
      <c r="F46" s="201">
        <v>792</v>
      </c>
      <c r="G46" s="202">
        <v>1020</v>
      </c>
      <c r="H46" s="202">
        <v>9171</v>
      </c>
      <c r="I46" s="201" t="s">
        <v>312</v>
      </c>
      <c r="J46" s="201" t="s">
        <v>312</v>
      </c>
      <c r="K46" s="201" t="s">
        <v>312</v>
      </c>
    </row>
    <row r="47" spans="1:12" x14ac:dyDescent="0.3">
      <c r="A47" s="200" t="s">
        <v>308</v>
      </c>
      <c r="B47" s="200" t="s">
        <v>399</v>
      </c>
      <c r="C47" s="200" t="s">
        <v>276</v>
      </c>
      <c r="D47" s="200" t="s">
        <v>311</v>
      </c>
      <c r="E47" s="200" t="s">
        <v>17</v>
      </c>
      <c r="F47" s="202">
        <v>6822</v>
      </c>
      <c r="G47" s="202">
        <v>7173</v>
      </c>
      <c r="H47" s="202">
        <v>8676</v>
      </c>
      <c r="I47" s="201" t="s">
        <v>312</v>
      </c>
      <c r="J47" s="201" t="s">
        <v>312</v>
      </c>
      <c r="K47" s="201" t="s">
        <v>312</v>
      </c>
    </row>
    <row r="48" spans="1:12" x14ac:dyDescent="0.3">
      <c r="A48" s="200" t="s">
        <v>308</v>
      </c>
      <c r="B48" s="200" t="s">
        <v>486</v>
      </c>
      <c r="C48" s="200" t="s">
        <v>487</v>
      </c>
      <c r="D48" s="200" t="s">
        <v>311</v>
      </c>
      <c r="E48" s="200" t="s">
        <v>17</v>
      </c>
      <c r="F48" s="202">
        <v>1659</v>
      </c>
      <c r="G48" s="202">
        <v>4377</v>
      </c>
      <c r="H48" s="202">
        <v>8268</v>
      </c>
      <c r="I48" s="201" t="s">
        <v>312</v>
      </c>
      <c r="J48" s="201" t="s">
        <v>312</v>
      </c>
      <c r="K48" s="201" t="s">
        <v>312</v>
      </c>
    </row>
    <row r="49" spans="1:12" x14ac:dyDescent="0.3">
      <c r="A49" s="200" t="s">
        <v>308</v>
      </c>
      <c r="B49" s="200" t="s">
        <v>381</v>
      </c>
      <c r="C49" s="200" t="s">
        <v>223</v>
      </c>
      <c r="D49" s="200" t="s">
        <v>311</v>
      </c>
      <c r="E49" s="200" t="s">
        <v>17</v>
      </c>
      <c r="F49" s="202">
        <v>5604</v>
      </c>
      <c r="G49" s="202">
        <v>5871</v>
      </c>
      <c r="H49" s="202">
        <v>7797</v>
      </c>
      <c r="I49" s="201" t="s">
        <v>312</v>
      </c>
      <c r="J49" s="201" t="s">
        <v>312</v>
      </c>
      <c r="K49" s="201" t="s">
        <v>312</v>
      </c>
    </row>
    <row r="50" spans="1:12" x14ac:dyDescent="0.3">
      <c r="A50" s="200" t="s">
        <v>308</v>
      </c>
      <c r="B50" s="200" t="s">
        <v>372</v>
      </c>
      <c r="C50" s="200" t="s">
        <v>202</v>
      </c>
      <c r="D50" s="200" t="s">
        <v>311</v>
      </c>
      <c r="E50" s="200" t="s">
        <v>17</v>
      </c>
      <c r="F50" s="202">
        <v>4836</v>
      </c>
      <c r="G50" s="202">
        <v>5979</v>
      </c>
      <c r="H50" s="202">
        <v>7713</v>
      </c>
      <c r="I50" s="201" t="s">
        <v>312</v>
      </c>
      <c r="J50" s="201" t="s">
        <v>312</v>
      </c>
      <c r="K50" s="201" t="s">
        <v>312</v>
      </c>
    </row>
    <row r="51" spans="1:12" x14ac:dyDescent="0.3">
      <c r="A51" s="200" t="s">
        <v>308</v>
      </c>
      <c r="B51" s="200" t="s">
        <v>361</v>
      </c>
      <c r="C51" s="200" t="s">
        <v>196</v>
      </c>
      <c r="D51" s="200" t="s">
        <v>311</v>
      </c>
      <c r="E51" s="200" t="s">
        <v>17</v>
      </c>
      <c r="F51" s="202">
        <v>3819</v>
      </c>
      <c r="G51" s="202">
        <v>4593</v>
      </c>
      <c r="H51" s="202">
        <v>7677</v>
      </c>
      <c r="I51" s="201" t="s">
        <v>312</v>
      </c>
      <c r="J51" s="201" t="s">
        <v>312</v>
      </c>
      <c r="K51" s="201" t="s">
        <v>312</v>
      </c>
    </row>
    <row r="52" spans="1:12" x14ac:dyDescent="0.3">
      <c r="A52" s="200" t="s">
        <v>308</v>
      </c>
      <c r="B52" s="200" t="s">
        <v>523</v>
      </c>
      <c r="C52" s="200" t="s">
        <v>524</v>
      </c>
      <c r="D52" s="200" t="s">
        <v>311</v>
      </c>
      <c r="E52" s="200" t="s">
        <v>17</v>
      </c>
      <c r="F52" s="202">
        <v>4053</v>
      </c>
      <c r="G52" s="202">
        <v>6819</v>
      </c>
      <c r="H52" s="202">
        <v>7221</v>
      </c>
      <c r="I52" s="201" t="s">
        <v>312</v>
      </c>
      <c r="J52" s="201" t="s">
        <v>312</v>
      </c>
      <c r="K52" s="201" t="s">
        <v>312</v>
      </c>
    </row>
    <row r="53" spans="1:12" x14ac:dyDescent="0.3">
      <c r="A53" s="200" t="s">
        <v>308</v>
      </c>
      <c r="B53" s="200" t="s">
        <v>547</v>
      </c>
      <c r="C53" s="200" t="s">
        <v>548</v>
      </c>
      <c r="D53" s="200" t="s">
        <v>311</v>
      </c>
      <c r="E53" s="200" t="s">
        <v>17</v>
      </c>
      <c r="F53" s="201">
        <v>204</v>
      </c>
      <c r="G53" s="201">
        <v>255</v>
      </c>
      <c r="H53" s="202">
        <v>6816</v>
      </c>
      <c r="I53" s="201" t="s">
        <v>312</v>
      </c>
      <c r="J53" s="201" t="s">
        <v>312</v>
      </c>
      <c r="K53" s="201" t="s">
        <v>312</v>
      </c>
    </row>
    <row r="54" spans="1:12" x14ac:dyDescent="0.3">
      <c r="A54" s="200" t="s">
        <v>308</v>
      </c>
      <c r="B54" s="200" t="s">
        <v>512</v>
      </c>
      <c r="C54" s="200" t="s">
        <v>225</v>
      </c>
      <c r="D54" s="200" t="s">
        <v>311</v>
      </c>
      <c r="E54" s="200" t="s">
        <v>17</v>
      </c>
      <c r="F54" s="202">
        <v>1473</v>
      </c>
      <c r="G54" s="202">
        <v>2868</v>
      </c>
      <c r="H54" s="202">
        <v>6663</v>
      </c>
      <c r="I54" s="201" t="s">
        <v>312</v>
      </c>
      <c r="J54" s="201" t="s">
        <v>312</v>
      </c>
      <c r="K54" s="201" t="s">
        <v>312</v>
      </c>
    </row>
    <row r="55" spans="1:12" x14ac:dyDescent="0.3">
      <c r="A55" s="200" t="s">
        <v>308</v>
      </c>
      <c r="B55" s="200" t="s">
        <v>447</v>
      </c>
      <c r="C55" s="200" t="s">
        <v>236</v>
      </c>
      <c r="D55" s="200" t="s">
        <v>311</v>
      </c>
      <c r="E55" s="200" t="s">
        <v>17</v>
      </c>
      <c r="F55" s="202">
        <v>5448</v>
      </c>
      <c r="G55" s="202">
        <v>5715</v>
      </c>
      <c r="H55" s="202">
        <v>6570</v>
      </c>
      <c r="I55" s="201" t="s">
        <v>312</v>
      </c>
      <c r="J55" s="201" t="s">
        <v>312</v>
      </c>
      <c r="K55" s="201" t="s">
        <v>312</v>
      </c>
    </row>
    <row r="56" spans="1:12" x14ac:dyDescent="0.3">
      <c r="A56" s="200" t="s">
        <v>308</v>
      </c>
      <c r="B56" s="200" t="s">
        <v>420</v>
      </c>
      <c r="C56" s="200" t="s">
        <v>421</v>
      </c>
      <c r="D56" s="200" t="s">
        <v>311</v>
      </c>
      <c r="E56" s="200" t="s">
        <v>17</v>
      </c>
      <c r="F56" s="201">
        <v>471</v>
      </c>
      <c r="G56" s="202">
        <v>1275</v>
      </c>
      <c r="H56" s="202">
        <v>6219</v>
      </c>
      <c r="I56" s="201" t="s">
        <v>312</v>
      </c>
      <c r="J56" s="201" t="s">
        <v>312</v>
      </c>
      <c r="K56" s="201" t="s">
        <v>312</v>
      </c>
    </row>
    <row r="57" spans="1:12" x14ac:dyDescent="0.3">
      <c r="A57" s="200" t="s">
        <v>308</v>
      </c>
      <c r="B57" s="200" t="s">
        <v>477</v>
      </c>
      <c r="C57" s="200" t="s">
        <v>203</v>
      </c>
      <c r="D57" s="200" t="s">
        <v>311</v>
      </c>
      <c r="E57" s="200" t="s">
        <v>17</v>
      </c>
      <c r="F57" s="202">
        <v>2052</v>
      </c>
      <c r="G57" s="202">
        <v>3261</v>
      </c>
      <c r="H57" s="202">
        <v>6135</v>
      </c>
      <c r="I57" s="201" t="s">
        <v>312</v>
      </c>
      <c r="J57" s="201" t="s">
        <v>312</v>
      </c>
      <c r="K57" s="201" t="s">
        <v>312</v>
      </c>
    </row>
    <row r="58" spans="1:12" x14ac:dyDescent="0.3">
      <c r="A58" s="200" t="s">
        <v>308</v>
      </c>
      <c r="B58" s="200" t="s">
        <v>427</v>
      </c>
      <c r="C58" s="200" t="s">
        <v>207</v>
      </c>
      <c r="D58" s="200" t="s">
        <v>311</v>
      </c>
      <c r="E58" s="200" t="s">
        <v>17</v>
      </c>
      <c r="F58" s="202">
        <v>3261</v>
      </c>
      <c r="G58" s="202">
        <v>4137</v>
      </c>
      <c r="H58" s="202">
        <v>6033</v>
      </c>
      <c r="I58" s="201" t="s">
        <v>312</v>
      </c>
      <c r="J58" s="201" t="s">
        <v>312</v>
      </c>
      <c r="K58" s="201" t="s">
        <v>312</v>
      </c>
    </row>
    <row r="59" spans="1:12" x14ac:dyDescent="0.3">
      <c r="A59" s="200" t="s">
        <v>308</v>
      </c>
      <c r="B59" s="200" t="s">
        <v>344</v>
      </c>
      <c r="C59" s="200" t="s">
        <v>184</v>
      </c>
      <c r="D59" s="200" t="s">
        <v>311</v>
      </c>
      <c r="E59" s="200" t="s">
        <v>17</v>
      </c>
      <c r="F59" s="202">
        <v>3114</v>
      </c>
      <c r="G59" s="202">
        <v>3795</v>
      </c>
      <c r="H59" s="202">
        <v>5352</v>
      </c>
      <c r="I59" s="201" t="s">
        <v>312</v>
      </c>
      <c r="J59" s="201" t="s">
        <v>312</v>
      </c>
      <c r="K59" s="201" t="s">
        <v>312</v>
      </c>
    </row>
    <row r="60" spans="1:12" x14ac:dyDescent="0.3">
      <c r="A60" s="200" t="s">
        <v>308</v>
      </c>
      <c r="B60" s="200" t="s">
        <v>473</v>
      </c>
      <c r="C60" s="200" t="s">
        <v>474</v>
      </c>
      <c r="D60" s="200" t="s">
        <v>311</v>
      </c>
      <c r="E60" s="200" t="s">
        <v>17</v>
      </c>
      <c r="F60" s="202">
        <v>2538</v>
      </c>
      <c r="G60" s="202">
        <v>3417</v>
      </c>
      <c r="H60" s="202">
        <v>5250</v>
      </c>
      <c r="I60" s="201" t="s">
        <v>312</v>
      </c>
      <c r="J60" s="201" t="s">
        <v>312</v>
      </c>
      <c r="K60" s="201" t="s">
        <v>312</v>
      </c>
    </row>
    <row r="61" spans="1:12" x14ac:dyDescent="0.3">
      <c r="A61" s="200" t="s">
        <v>308</v>
      </c>
      <c r="B61" s="200" t="s">
        <v>326</v>
      </c>
      <c r="C61" s="200" t="s">
        <v>195</v>
      </c>
      <c r="D61" s="200" t="s">
        <v>311</v>
      </c>
      <c r="E61" s="200" t="s">
        <v>17</v>
      </c>
      <c r="F61" s="202">
        <v>3774</v>
      </c>
      <c r="G61" s="202">
        <v>3708</v>
      </c>
      <c r="H61" s="202">
        <v>4971</v>
      </c>
      <c r="I61" s="201" t="s">
        <v>312</v>
      </c>
      <c r="J61" s="201" t="s">
        <v>312</v>
      </c>
      <c r="K61" s="201" t="s">
        <v>312</v>
      </c>
    </row>
    <row r="62" spans="1:12" x14ac:dyDescent="0.3">
      <c r="A62" s="200" t="s">
        <v>308</v>
      </c>
      <c r="B62" s="200" t="s">
        <v>441</v>
      </c>
      <c r="C62" s="200" t="s">
        <v>442</v>
      </c>
      <c r="D62" s="200" t="s">
        <v>311</v>
      </c>
      <c r="E62" s="200" t="s">
        <v>17</v>
      </c>
      <c r="F62" s="202">
        <v>1353</v>
      </c>
      <c r="G62" s="202">
        <v>1851</v>
      </c>
      <c r="H62" s="202">
        <v>4866</v>
      </c>
      <c r="I62" s="201" t="s">
        <v>312</v>
      </c>
      <c r="J62" s="201" t="s">
        <v>312</v>
      </c>
      <c r="K62" s="201" t="s">
        <v>312</v>
      </c>
    </row>
    <row r="63" spans="1:12" x14ac:dyDescent="0.3">
      <c r="A63" s="200" t="s">
        <v>308</v>
      </c>
      <c r="B63" s="200" t="s">
        <v>413</v>
      </c>
      <c r="C63" s="200" t="s">
        <v>31</v>
      </c>
      <c r="D63" s="200" t="s">
        <v>311</v>
      </c>
      <c r="E63" s="200" t="s">
        <v>17</v>
      </c>
      <c r="F63" s="202">
        <v>2625</v>
      </c>
      <c r="G63" s="202">
        <v>3537</v>
      </c>
      <c r="H63" s="202">
        <v>4653</v>
      </c>
      <c r="I63" s="201" t="s">
        <v>312</v>
      </c>
      <c r="J63" s="201" t="s">
        <v>312</v>
      </c>
      <c r="K63" s="201" t="s">
        <v>312</v>
      </c>
      <c r="L63" s="201" t="s">
        <v>289</v>
      </c>
    </row>
    <row r="64" spans="1:12" x14ac:dyDescent="0.3">
      <c r="A64" s="200" t="s">
        <v>308</v>
      </c>
      <c r="B64" s="200" t="s">
        <v>493</v>
      </c>
      <c r="C64" s="200" t="s">
        <v>494</v>
      </c>
      <c r="D64" s="200" t="s">
        <v>311</v>
      </c>
      <c r="E64" s="200" t="s">
        <v>17</v>
      </c>
      <c r="F64" s="202">
        <v>2895</v>
      </c>
      <c r="G64" s="202">
        <v>3198</v>
      </c>
      <c r="H64" s="202">
        <v>4425</v>
      </c>
      <c r="I64" s="201" t="s">
        <v>312</v>
      </c>
      <c r="J64" s="201" t="s">
        <v>312</v>
      </c>
      <c r="K64" s="201" t="s">
        <v>312</v>
      </c>
    </row>
    <row r="65" spans="1:12" x14ac:dyDescent="0.3">
      <c r="A65" s="200" t="s">
        <v>308</v>
      </c>
      <c r="B65" s="200" t="s">
        <v>465</v>
      </c>
      <c r="C65" s="200" t="s">
        <v>466</v>
      </c>
      <c r="D65" s="200" t="s">
        <v>311</v>
      </c>
      <c r="E65" s="200" t="s">
        <v>17</v>
      </c>
      <c r="F65" s="202">
        <v>7041</v>
      </c>
      <c r="G65" s="202">
        <v>9561</v>
      </c>
      <c r="H65" s="202">
        <v>4245</v>
      </c>
      <c r="I65" s="201" t="s">
        <v>312</v>
      </c>
      <c r="J65" s="201" t="s">
        <v>312</v>
      </c>
      <c r="K65" s="201" t="s">
        <v>312</v>
      </c>
    </row>
    <row r="66" spans="1:12" x14ac:dyDescent="0.3">
      <c r="A66" s="200" t="s">
        <v>308</v>
      </c>
      <c r="B66" s="200" t="s">
        <v>550</v>
      </c>
      <c r="C66" s="200" t="s">
        <v>551</v>
      </c>
      <c r="D66" s="200" t="s">
        <v>311</v>
      </c>
      <c r="E66" s="200" t="s">
        <v>17</v>
      </c>
      <c r="F66" s="201">
        <v>186</v>
      </c>
      <c r="G66" s="201">
        <v>150</v>
      </c>
      <c r="H66" s="202">
        <v>4017</v>
      </c>
      <c r="I66" s="201" t="s">
        <v>312</v>
      </c>
      <c r="J66" s="201" t="s">
        <v>312</v>
      </c>
      <c r="K66" s="201" t="s">
        <v>312</v>
      </c>
    </row>
    <row r="67" spans="1:12" x14ac:dyDescent="0.3">
      <c r="A67" s="200" t="s">
        <v>308</v>
      </c>
      <c r="B67" s="200" t="s">
        <v>429</v>
      </c>
      <c r="C67" s="200" t="s">
        <v>213</v>
      </c>
      <c r="D67" s="200" t="s">
        <v>311</v>
      </c>
      <c r="E67" s="200" t="s">
        <v>17</v>
      </c>
      <c r="F67" s="202">
        <v>3537</v>
      </c>
      <c r="G67" s="202">
        <v>4794</v>
      </c>
      <c r="H67" s="202">
        <v>3729</v>
      </c>
      <c r="I67" s="201" t="s">
        <v>312</v>
      </c>
      <c r="J67" s="201" t="s">
        <v>312</v>
      </c>
      <c r="K67" s="201" t="s">
        <v>312</v>
      </c>
    </row>
    <row r="68" spans="1:12" x14ac:dyDescent="0.3">
      <c r="A68" s="200" t="s">
        <v>308</v>
      </c>
      <c r="B68" s="200" t="s">
        <v>476</v>
      </c>
      <c r="C68" s="200" t="s">
        <v>197</v>
      </c>
      <c r="D68" s="200" t="s">
        <v>311</v>
      </c>
      <c r="E68" s="200" t="s">
        <v>17</v>
      </c>
      <c r="F68" s="201">
        <v>654</v>
      </c>
      <c r="G68" s="202">
        <v>1593</v>
      </c>
      <c r="H68" s="202">
        <v>3630</v>
      </c>
      <c r="I68" s="201" t="s">
        <v>312</v>
      </c>
      <c r="J68" s="201" t="s">
        <v>312</v>
      </c>
      <c r="K68" s="201" t="s">
        <v>312</v>
      </c>
    </row>
    <row r="69" spans="1:12" x14ac:dyDescent="0.3">
      <c r="A69" s="200" t="s">
        <v>308</v>
      </c>
      <c r="B69" s="200" t="s">
        <v>468</v>
      </c>
      <c r="C69" s="200" t="s">
        <v>264</v>
      </c>
      <c r="D69" s="200" t="s">
        <v>311</v>
      </c>
      <c r="E69" s="200" t="s">
        <v>17</v>
      </c>
      <c r="F69" s="201">
        <v>540</v>
      </c>
      <c r="G69" s="201">
        <v>732</v>
      </c>
      <c r="H69" s="202">
        <v>3501</v>
      </c>
      <c r="I69" s="201" t="s">
        <v>312</v>
      </c>
      <c r="J69" s="201" t="s">
        <v>312</v>
      </c>
      <c r="K69" s="201" t="s">
        <v>312</v>
      </c>
    </row>
    <row r="70" spans="1:12" x14ac:dyDescent="0.3">
      <c r="A70" s="200" t="s">
        <v>308</v>
      </c>
      <c r="B70" s="200" t="s">
        <v>404</v>
      </c>
      <c r="C70" s="200" t="s">
        <v>13</v>
      </c>
      <c r="D70" s="200" t="s">
        <v>311</v>
      </c>
      <c r="E70" s="200" t="s">
        <v>17</v>
      </c>
      <c r="F70" s="202">
        <v>1116</v>
      </c>
      <c r="G70" s="202">
        <v>2115</v>
      </c>
      <c r="H70" s="202">
        <v>3225</v>
      </c>
      <c r="I70" s="201" t="s">
        <v>312</v>
      </c>
      <c r="J70" s="201" t="s">
        <v>312</v>
      </c>
      <c r="K70" s="201" t="s">
        <v>312</v>
      </c>
      <c r="L70" s="201" t="s">
        <v>289</v>
      </c>
    </row>
    <row r="71" spans="1:12" x14ac:dyDescent="0.3">
      <c r="A71" s="200" t="s">
        <v>308</v>
      </c>
      <c r="B71" s="200" t="s">
        <v>437</v>
      </c>
      <c r="C71" s="200" t="s">
        <v>438</v>
      </c>
      <c r="D71" s="200" t="s">
        <v>311</v>
      </c>
      <c r="E71" s="200" t="s">
        <v>17</v>
      </c>
      <c r="F71" s="201">
        <v>129</v>
      </c>
      <c r="G71" s="201">
        <v>222</v>
      </c>
      <c r="H71" s="202">
        <v>3177</v>
      </c>
      <c r="I71" s="201" t="s">
        <v>312</v>
      </c>
      <c r="J71" s="201" t="s">
        <v>312</v>
      </c>
      <c r="K71" s="201" t="s">
        <v>312</v>
      </c>
    </row>
    <row r="72" spans="1:12" x14ac:dyDescent="0.3">
      <c r="A72" s="200" t="s">
        <v>308</v>
      </c>
      <c r="B72" s="200" t="s">
        <v>489</v>
      </c>
      <c r="C72" s="200" t="s">
        <v>490</v>
      </c>
      <c r="D72" s="200" t="s">
        <v>311</v>
      </c>
      <c r="E72" s="200" t="s">
        <v>17</v>
      </c>
      <c r="F72" s="202">
        <v>2607</v>
      </c>
      <c r="G72" s="202">
        <v>2919</v>
      </c>
      <c r="H72" s="202">
        <v>2994</v>
      </c>
      <c r="I72" s="201" t="s">
        <v>312</v>
      </c>
      <c r="J72" s="201" t="s">
        <v>312</v>
      </c>
      <c r="K72" s="201" t="s">
        <v>312</v>
      </c>
    </row>
    <row r="73" spans="1:12" x14ac:dyDescent="0.3">
      <c r="A73" s="200" t="s">
        <v>308</v>
      </c>
      <c r="B73" s="200" t="s">
        <v>334</v>
      </c>
      <c r="C73" s="200" t="s">
        <v>194</v>
      </c>
      <c r="D73" s="200" t="s">
        <v>311</v>
      </c>
      <c r="E73" s="200" t="s">
        <v>17</v>
      </c>
      <c r="F73" s="202">
        <v>2550</v>
      </c>
      <c r="G73" s="202">
        <v>2673</v>
      </c>
      <c r="H73" s="202">
        <v>2946</v>
      </c>
      <c r="I73" s="201" t="s">
        <v>312</v>
      </c>
      <c r="J73" s="201" t="s">
        <v>312</v>
      </c>
      <c r="K73" s="201" t="s">
        <v>312</v>
      </c>
    </row>
    <row r="74" spans="1:12" x14ac:dyDescent="0.3">
      <c r="A74" s="200" t="s">
        <v>308</v>
      </c>
      <c r="B74" s="200" t="s">
        <v>513</v>
      </c>
      <c r="C74" s="200" t="s">
        <v>224</v>
      </c>
      <c r="D74" s="200" t="s">
        <v>311</v>
      </c>
      <c r="E74" s="200" t="s">
        <v>17</v>
      </c>
      <c r="F74" s="202">
        <v>1053</v>
      </c>
      <c r="G74" s="202">
        <v>1686</v>
      </c>
      <c r="H74" s="202">
        <v>2886</v>
      </c>
      <c r="I74" s="201" t="s">
        <v>312</v>
      </c>
      <c r="J74" s="201" t="s">
        <v>312</v>
      </c>
      <c r="K74" s="201" t="s">
        <v>312</v>
      </c>
    </row>
    <row r="75" spans="1:12" x14ac:dyDescent="0.3">
      <c r="A75" s="200" t="s">
        <v>308</v>
      </c>
      <c r="B75" s="200" t="s">
        <v>331</v>
      </c>
      <c r="C75" s="200" t="s">
        <v>191</v>
      </c>
      <c r="D75" s="200" t="s">
        <v>311</v>
      </c>
      <c r="E75" s="200" t="s">
        <v>17</v>
      </c>
      <c r="F75" s="202">
        <v>1965</v>
      </c>
      <c r="G75" s="202">
        <v>2166</v>
      </c>
      <c r="H75" s="202">
        <v>2871</v>
      </c>
      <c r="I75" s="201" t="s">
        <v>312</v>
      </c>
      <c r="J75" s="201" t="s">
        <v>312</v>
      </c>
      <c r="K75" s="201" t="s">
        <v>312</v>
      </c>
    </row>
    <row r="76" spans="1:12" x14ac:dyDescent="0.3">
      <c r="A76" s="200" t="s">
        <v>308</v>
      </c>
      <c r="B76" s="200" t="s">
        <v>376</v>
      </c>
      <c r="C76" s="200" t="s">
        <v>199</v>
      </c>
      <c r="D76" s="200" t="s">
        <v>311</v>
      </c>
      <c r="E76" s="200" t="s">
        <v>17</v>
      </c>
      <c r="F76" s="202">
        <v>1857</v>
      </c>
      <c r="G76" s="202">
        <v>2043</v>
      </c>
      <c r="H76" s="202">
        <v>2733</v>
      </c>
      <c r="I76" s="201" t="s">
        <v>312</v>
      </c>
      <c r="J76" s="201" t="s">
        <v>312</v>
      </c>
      <c r="K76" s="201" t="s">
        <v>312</v>
      </c>
    </row>
    <row r="77" spans="1:12" x14ac:dyDescent="0.3">
      <c r="A77" s="200" t="s">
        <v>308</v>
      </c>
      <c r="B77" s="200" t="s">
        <v>392</v>
      </c>
      <c r="C77" s="200" t="s">
        <v>393</v>
      </c>
      <c r="D77" s="200" t="s">
        <v>311</v>
      </c>
      <c r="E77" s="200" t="s">
        <v>17</v>
      </c>
      <c r="F77" s="201">
        <v>789</v>
      </c>
      <c r="G77" s="202">
        <v>1029</v>
      </c>
      <c r="H77" s="202">
        <v>2724</v>
      </c>
      <c r="I77" s="201" t="s">
        <v>312</v>
      </c>
      <c r="J77" s="201" t="s">
        <v>312</v>
      </c>
      <c r="K77" s="201" t="s">
        <v>312</v>
      </c>
    </row>
    <row r="78" spans="1:12" x14ac:dyDescent="0.3">
      <c r="A78" s="200" t="s">
        <v>308</v>
      </c>
      <c r="B78" s="200" t="s">
        <v>495</v>
      </c>
      <c r="C78" s="200" t="s">
        <v>217</v>
      </c>
      <c r="D78" s="200" t="s">
        <v>311</v>
      </c>
      <c r="E78" s="200" t="s">
        <v>17</v>
      </c>
      <c r="F78" s="202">
        <v>3222</v>
      </c>
      <c r="G78" s="202">
        <v>2586</v>
      </c>
      <c r="H78" s="202">
        <v>2688</v>
      </c>
      <c r="I78" s="201" t="s">
        <v>312</v>
      </c>
      <c r="J78" s="201" t="s">
        <v>312</v>
      </c>
      <c r="K78" s="201" t="s">
        <v>312</v>
      </c>
    </row>
    <row r="79" spans="1:12" x14ac:dyDescent="0.3">
      <c r="A79" s="200" t="s">
        <v>308</v>
      </c>
      <c r="B79" s="200" t="s">
        <v>378</v>
      </c>
      <c r="C79" s="200" t="s">
        <v>228</v>
      </c>
      <c r="D79" s="200" t="s">
        <v>311</v>
      </c>
      <c r="E79" s="200" t="s">
        <v>17</v>
      </c>
      <c r="F79" s="202">
        <v>2313</v>
      </c>
      <c r="G79" s="202">
        <v>2391</v>
      </c>
      <c r="H79" s="202">
        <v>2649</v>
      </c>
      <c r="I79" s="201" t="s">
        <v>312</v>
      </c>
      <c r="J79" s="201" t="s">
        <v>312</v>
      </c>
      <c r="K79" s="201" t="s">
        <v>312</v>
      </c>
    </row>
    <row r="80" spans="1:12" x14ac:dyDescent="0.3">
      <c r="A80" s="200" t="s">
        <v>308</v>
      </c>
      <c r="B80" s="200" t="s">
        <v>330</v>
      </c>
      <c r="C80" s="200" t="s">
        <v>186</v>
      </c>
      <c r="D80" s="200" t="s">
        <v>311</v>
      </c>
      <c r="E80" s="200" t="s">
        <v>17</v>
      </c>
      <c r="F80" s="202">
        <v>2355</v>
      </c>
      <c r="G80" s="202">
        <v>2478</v>
      </c>
      <c r="H80" s="202">
        <v>2475</v>
      </c>
      <c r="I80" s="201" t="s">
        <v>312</v>
      </c>
      <c r="J80" s="201" t="s">
        <v>312</v>
      </c>
      <c r="K80" s="201" t="s">
        <v>312</v>
      </c>
    </row>
    <row r="81" spans="1:11" x14ac:dyDescent="0.3">
      <c r="A81" s="200" t="s">
        <v>308</v>
      </c>
      <c r="B81" s="200" t="s">
        <v>426</v>
      </c>
      <c r="C81" s="200" t="s">
        <v>226</v>
      </c>
      <c r="D81" s="200" t="s">
        <v>311</v>
      </c>
      <c r="E81" s="200" t="s">
        <v>17</v>
      </c>
      <c r="F81" s="201">
        <v>726</v>
      </c>
      <c r="G81" s="202">
        <v>2187</v>
      </c>
      <c r="H81" s="202">
        <v>2475</v>
      </c>
      <c r="I81" s="201" t="s">
        <v>312</v>
      </c>
      <c r="J81" s="201" t="s">
        <v>312</v>
      </c>
      <c r="K81" s="201" t="s">
        <v>312</v>
      </c>
    </row>
    <row r="82" spans="1:11" x14ac:dyDescent="0.3">
      <c r="A82" s="200" t="s">
        <v>308</v>
      </c>
      <c r="B82" s="200" t="s">
        <v>475</v>
      </c>
      <c r="C82" s="200" t="s">
        <v>219</v>
      </c>
      <c r="D82" s="200" t="s">
        <v>311</v>
      </c>
      <c r="E82" s="200" t="s">
        <v>17</v>
      </c>
      <c r="F82" s="202">
        <v>1491</v>
      </c>
      <c r="G82" s="202">
        <v>1623</v>
      </c>
      <c r="H82" s="202">
        <v>2337</v>
      </c>
      <c r="I82" s="201" t="s">
        <v>312</v>
      </c>
      <c r="J82" s="201" t="s">
        <v>312</v>
      </c>
      <c r="K82" s="201" t="s">
        <v>312</v>
      </c>
    </row>
    <row r="83" spans="1:11" x14ac:dyDescent="0.3">
      <c r="A83" s="200" t="s">
        <v>308</v>
      </c>
      <c r="B83" s="200" t="s">
        <v>357</v>
      </c>
      <c r="C83" s="200" t="s">
        <v>212</v>
      </c>
      <c r="D83" s="200" t="s">
        <v>311</v>
      </c>
      <c r="E83" s="200" t="s">
        <v>17</v>
      </c>
      <c r="F83" s="202">
        <v>1932</v>
      </c>
      <c r="G83" s="202">
        <v>1989</v>
      </c>
      <c r="H83" s="202">
        <v>2214</v>
      </c>
      <c r="I83" s="201" t="s">
        <v>312</v>
      </c>
      <c r="J83" s="201" t="s">
        <v>312</v>
      </c>
      <c r="K83" s="201" t="s">
        <v>312</v>
      </c>
    </row>
    <row r="84" spans="1:11" x14ac:dyDescent="0.3">
      <c r="A84" s="200" t="s">
        <v>308</v>
      </c>
      <c r="B84" s="200" t="s">
        <v>388</v>
      </c>
      <c r="C84" s="200" t="s">
        <v>389</v>
      </c>
      <c r="D84" s="200" t="s">
        <v>311</v>
      </c>
      <c r="E84" s="200" t="s">
        <v>17</v>
      </c>
      <c r="F84" s="201">
        <v>999</v>
      </c>
      <c r="G84" s="202">
        <v>2685</v>
      </c>
      <c r="H84" s="202">
        <v>1968</v>
      </c>
      <c r="I84" s="201" t="s">
        <v>312</v>
      </c>
      <c r="J84" s="201" t="s">
        <v>312</v>
      </c>
      <c r="K84" s="201" t="s">
        <v>312</v>
      </c>
    </row>
    <row r="85" spans="1:11" x14ac:dyDescent="0.3">
      <c r="A85" s="200" t="s">
        <v>308</v>
      </c>
      <c r="B85" s="200" t="s">
        <v>377</v>
      </c>
      <c r="C85" s="200" t="s">
        <v>221</v>
      </c>
      <c r="D85" s="200" t="s">
        <v>311</v>
      </c>
      <c r="E85" s="200" t="s">
        <v>17</v>
      </c>
      <c r="F85" s="202">
        <v>1254</v>
      </c>
      <c r="G85" s="202">
        <v>1401</v>
      </c>
      <c r="H85" s="202">
        <v>1911</v>
      </c>
      <c r="I85" s="201" t="s">
        <v>312</v>
      </c>
      <c r="J85" s="201" t="s">
        <v>312</v>
      </c>
      <c r="K85" s="201" t="s">
        <v>312</v>
      </c>
    </row>
    <row r="86" spans="1:11" x14ac:dyDescent="0.3">
      <c r="A86" s="200" t="s">
        <v>308</v>
      </c>
      <c r="B86" s="200" t="s">
        <v>386</v>
      </c>
      <c r="C86" s="200" t="s">
        <v>387</v>
      </c>
      <c r="D86" s="200" t="s">
        <v>311</v>
      </c>
      <c r="E86" s="200" t="s">
        <v>17</v>
      </c>
      <c r="F86" s="202">
        <v>2556</v>
      </c>
      <c r="G86" s="202">
        <v>1614</v>
      </c>
      <c r="H86" s="202">
        <v>1872</v>
      </c>
      <c r="I86" s="201" t="s">
        <v>312</v>
      </c>
      <c r="J86" s="201" t="s">
        <v>312</v>
      </c>
      <c r="K86" s="201" t="s">
        <v>312</v>
      </c>
    </row>
    <row r="87" spans="1:11" x14ac:dyDescent="0.3">
      <c r="A87" s="200" t="s">
        <v>308</v>
      </c>
      <c r="B87" s="200" t="s">
        <v>496</v>
      </c>
      <c r="C87" s="200" t="s">
        <v>497</v>
      </c>
      <c r="D87" s="200" t="s">
        <v>311</v>
      </c>
      <c r="E87" s="200" t="s">
        <v>17</v>
      </c>
      <c r="F87" s="202">
        <v>1599</v>
      </c>
      <c r="G87" s="202">
        <v>1353</v>
      </c>
      <c r="H87" s="202">
        <v>1854</v>
      </c>
      <c r="I87" s="201" t="s">
        <v>312</v>
      </c>
      <c r="J87" s="201" t="s">
        <v>312</v>
      </c>
      <c r="K87" s="201" t="s">
        <v>312</v>
      </c>
    </row>
    <row r="88" spans="1:11" x14ac:dyDescent="0.3">
      <c r="A88" s="200" t="s">
        <v>308</v>
      </c>
      <c r="B88" s="200" t="s">
        <v>510</v>
      </c>
      <c r="C88" s="200" t="s">
        <v>246</v>
      </c>
      <c r="D88" s="200" t="s">
        <v>311</v>
      </c>
      <c r="E88" s="200" t="s">
        <v>17</v>
      </c>
      <c r="F88" s="201">
        <v>426</v>
      </c>
      <c r="G88" s="201">
        <v>726</v>
      </c>
      <c r="H88" s="202">
        <v>1824</v>
      </c>
      <c r="I88" s="201" t="s">
        <v>312</v>
      </c>
      <c r="J88" s="201" t="s">
        <v>312</v>
      </c>
      <c r="K88" s="201" t="s">
        <v>312</v>
      </c>
    </row>
    <row r="89" spans="1:11" x14ac:dyDescent="0.3">
      <c r="A89" s="200" t="s">
        <v>308</v>
      </c>
      <c r="B89" s="200" t="s">
        <v>356</v>
      </c>
      <c r="C89" s="200" t="s">
        <v>234</v>
      </c>
      <c r="D89" s="200" t="s">
        <v>311</v>
      </c>
      <c r="E89" s="200" t="s">
        <v>17</v>
      </c>
      <c r="F89" s="201">
        <v>756</v>
      </c>
      <c r="G89" s="202">
        <v>1083</v>
      </c>
      <c r="H89" s="202">
        <v>1740</v>
      </c>
      <c r="I89" s="201" t="s">
        <v>312</v>
      </c>
      <c r="J89" s="201" t="s">
        <v>312</v>
      </c>
      <c r="K89" s="201" t="s">
        <v>312</v>
      </c>
    </row>
    <row r="90" spans="1:11" x14ac:dyDescent="0.3">
      <c r="A90" s="200" t="s">
        <v>308</v>
      </c>
      <c r="B90" s="200" t="s">
        <v>411</v>
      </c>
      <c r="C90" s="200" t="s">
        <v>280</v>
      </c>
      <c r="D90" s="200" t="s">
        <v>311</v>
      </c>
      <c r="E90" s="200" t="s">
        <v>17</v>
      </c>
      <c r="F90" s="202">
        <v>1329</v>
      </c>
      <c r="G90" s="202">
        <v>1410</v>
      </c>
      <c r="H90" s="202">
        <v>1737</v>
      </c>
      <c r="I90" s="201" t="s">
        <v>312</v>
      </c>
      <c r="J90" s="201" t="s">
        <v>312</v>
      </c>
      <c r="K90" s="201" t="s">
        <v>312</v>
      </c>
    </row>
    <row r="91" spans="1:11" x14ac:dyDescent="0.3">
      <c r="A91" s="200" t="s">
        <v>308</v>
      </c>
      <c r="B91" s="200" t="s">
        <v>531</v>
      </c>
      <c r="C91" s="200" t="s">
        <v>241</v>
      </c>
      <c r="D91" s="200" t="s">
        <v>311</v>
      </c>
      <c r="E91" s="200" t="s">
        <v>17</v>
      </c>
      <c r="F91" s="202">
        <v>2319</v>
      </c>
      <c r="G91" s="202">
        <v>1614</v>
      </c>
      <c r="H91" s="202">
        <v>1701</v>
      </c>
      <c r="I91" s="201" t="s">
        <v>312</v>
      </c>
      <c r="J91" s="201" t="s">
        <v>312</v>
      </c>
      <c r="K91" s="201" t="s">
        <v>312</v>
      </c>
    </row>
    <row r="92" spans="1:11" x14ac:dyDescent="0.3">
      <c r="A92" s="200" t="s">
        <v>308</v>
      </c>
      <c r="B92" s="200" t="s">
        <v>362</v>
      </c>
      <c r="C92" s="200" t="s">
        <v>208</v>
      </c>
      <c r="D92" s="200" t="s">
        <v>311</v>
      </c>
      <c r="E92" s="200" t="s">
        <v>17</v>
      </c>
      <c r="F92" s="202">
        <v>1212</v>
      </c>
      <c r="G92" s="202">
        <v>1368</v>
      </c>
      <c r="H92" s="202">
        <v>1638</v>
      </c>
      <c r="I92" s="201" t="s">
        <v>312</v>
      </c>
      <c r="J92" s="201" t="s">
        <v>312</v>
      </c>
      <c r="K92" s="201" t="s">
        <v>312</v>
      </c>
    </row>
    <row r="93" spans="1:11" x14ac:dyDescent="0.3">
      <c r="A93" s="200" t="s">
        <v>308</v>
      </c>
      <c r="B93" s="200" t="s">
        <v>433</v>
      </c>
      <c r="C93" s="200" t="s">
        <v>434</v>
      </c>
      <c r="D93" s="200" t="s">
        <v>311</v>
      </c>
      <c r="E93" s="200" t="s">
        <v>17</v>
      </c>
      <c r="F93" s="201">
        <v>234</v>
      </c>
      <c r="G93" s="201">
        <v>723</v>
      </c>
      <c r="H93" s="202">
        <v>1638</v>
      </c>
      <c r="I93" s="201" t="s">
        <v>312</v>
      </c>
      <c r="J93" s="201" t="s">
        <v>312</v>
      </c>
      <c r="K93" s="201" t="s">
        <v>312</v>
      </c>
    </row>
    <row r="94" spans="1:11" x14ac:dyDescent="0.3">
      <c r="A94" s="200" t="s">
        <v>308</v>
      </c>
      <c r="B94" s="200" t="s">
        <v>533</v>
      </c>
      <c r="C94" s="200" t="s">
        <v>244</v>
      </c>
      <c r="D94" s="200" t="s">
        <v>311</v>
      </c>
      <c r="E94" s="200" t="s">
        <v>17</v>
      </c>
      <c r="F94" s="202">
        <v>1029</v>
      </c>
      <c r="G94" s="202">
        <v>1245</v>
      </c>
      <c r="H94" s="202">
        <v>1635</v>
      </c>
      <c r="I94" s="201" t="s">
        <v>312</v>
      </c>
      <c r="J94" s="201" t="s">
        <v>312</v>
      </c>
      <c r="K94" s="201" t="s">
        <v>312</v>
      </c>
    </row>
    <row r="95" spans="1:11" x14ac:dyDescent="0.3">
      <c r="A95" s="200" t="s">
        <v>308</v>
      </c>
      <c r="B95" s="200" t="s">
        <v>461</v>
      </c>
      <c r="C95" s="200" t="s">
        <v>462</v>
      </c>
      <c r="D95" s="200" t="s">
        <v>311</v>
      </c>
      <c r="E95" s="200" t="s">
        <v>17</v>
      </c>
      <c r="F95" s="201" t="s">
        <v>312</v>
      </c>
      <c r="G95" s="201" t="s">
        <v>312</v>
      </c>
      <c r="H95" s="202">
        <v>1632</v>
      </c>
      <c r="I95" s="201" t="s">
        <v>312</v>
      </c>
      <c r="J95" s="201" t="s">
        <v>312</v>
      </c>
      <c r="K95" s="201" t="s">
        <v>312</v>
      </c>
    </row>
    <row r="96" spans="1:11" x14ac:dyDescent="0.3">
      <c r="A96" s="200" t="s">
        <v>308</v>
      </c>
      <c r="B96" s="200" t="s">
        <v>514</v>
      </c>
      <c r="C96" s="200" t="s">
        <v>229</v>
      </c>
      <c r="D96" s="200" t="s">
        <v>311</v>
      </c>
      <c r="E96" s="200" t="s">
        <v>17</v>
      </c>
      <c r="F96" s="201">
        <v>198</v>
      </c>
      <c r="G96" s="201">
        <v>651</v>
      </c>
      <c r="H96" s="202">
        <v>1620</v>
      </c>
      <c r="I96" s="201" t="s">
        <v>312</v>
      </c>
      <c r="J96" s="201" t="s">
        <v>312</v>
      </c>
      <c r="K96" s="201" t="s">
        <v>312</v>
      </c>
    </row>
    <row r="97" spans="1:12" x14ac:dyDescent="0.3">
      <c r="A97" s="200" t="s">
        <v>308</v>
      </c>
      <c r="B97" s="200" t="s">
        <v>428</v>
      </c>
      <c r="C97" s="200" t="s">
        <v>242</v>
      </c>
      <c r="D97" s="200" t="s">
        <v>311</v>
      </c>
      <c r="E97" s="200" t="s">
        <v>17</v>
      </c>
      <c r="F97" s="202">
        <v>1344</v>
      </c>
      <c r="G97" s="202">
        <v>1374</v>
      </c>
      <c r="H97" s="202">
        <v>1608</v>
      </c>
      <c r="I97" s="201" t="s">
        <v>312</v>
      </c>
      <c r="J97" s="201" t="s">
        <v>312</v>
      </c>
      <c r="K97" s="201" t="s">
        <v>312</v>
      </c>
    </row>
    <row r="98" spans="1:12" x14ac:dyDescent="0.3">
      <c r="A98" s="200" t="s">
        <v>308</v>
      </c>
      <c r="B98" s="200" t="s">
        <v>492</v>
      </c>
      <c r="C98" s="200" t="s">
        <v>215</v>
      </c>
      <c r="D98" s="200" t="s">
        <v>311</v>
      </c>
      <c r="E98" s="200" t="s">
        <v>17</v>
      </c>
      <c r="F98" s="202">
        <v>1173</v>
      </c>
      <c r="G98" s="202">
        <v>1110</v>
      </c>
      <c r="H98" s="202">
        <v>1533</v>
      </c>
      <c r="I98" s="201" t="s">
        <v>312</v>
      </c>
      <c r="J98" s="201" t="s">
        <v>312</v>
      </c>
      <c r="K98" s="201" t="s">
        <v>312</v>
      </c>
    </row>
    <row r="99" spans="1:12" x14ac:dyDescent="0.3">
      <c r="A99" s="200" t="s">
        <v>308</v>
      </c>
      <c r="B99" s="200" t="s">
        <v>369</v>
      </c>
      <c r="C99" s="200" t="s">
        <v>233</v>
      </c>
      <c r="D99" s="200" t="s">
        <v>311</v>
      </c>
      <c r="E99" s="200" t="s">
        <v>17</v>
      </c>
      <c r="F99" s="202">
        <v>1554</v>
      </c>
      <c r="G99" s="202">
        <v>1455</v>
      </c>
      <c r="H99" s="202">
        <v>1485</v>
      </c>
      <c r="I99" s="201" t="s">
        <v>312</v>
      </c>
      <c r="J99" s="201" t="s">
        <v>312</v>
      </c>
      <c r="K99" s="201" t="s">
        <v>312</v>
      </c>
    </row>
    <row r="100" spans="1:12" x14ac:dyDescent="0.3">
      <c r="A100" s="200" t="s">
        <v>308</v>
      </c>
      <c r="B100" s="200" t="s">
        <v>516</v>
      </c>
      <c r="C100" s="200" t="s">
        <v>254</v>
      </c>
      <c r="D100" s="200" t="s">
        <v>311</v>
      </c>
      <c r="E100" s="200" t="s">
        <v>17</v>
      </c>
      <c r="F100" s="201">
        <v>486</v>
      </c>
      <c r="G100" s="201">
        <v>711</v>
      </c>
      <c r="H100" s="202">
        <v>1425</v>
      </c>
      <c r="I100" s="201" t="s">
        <v>312</v>
      </c>
      <c r="J100" s="201" t="s">
        <v>312</v>
      </c>
      <c r="K100" s="201" t="s">
        <v>312</v>
      </c>
    </row>
    <row r="101" spans="1:12" x14ac:dyDescent="0.3">
      <c r="A101" s="200" t="s">
        <v>308</v>
      </c>
      <c r="B101" s="200" t="s">
        <v>439</v>
      </c>
      <c r="C101" s="200" t="s">
        <v>440</v>
      </c>
      <c r="D101" s="200" t="s">
        <v>311</v>
      </c>
      <c r="E101" s="200" t="s">
        <v>17</v>
      </c>
      <c r="F101" s="201">
        <v>174</v>
      </c>
      <c r="G101" s="201">
        <v>129</v>
      </c>
      <c r="H101" s="202">
        <v>1413</v>
      </c>
      <c r="I101" s="201" t="s">
        <v>312</v>
      </c>
      <c r="J101" s="201" t="s">
        <v>312</v>
      </c>
      <c r="K101" s="201" t="s">
        <v>312</v>
      </c>
    </row>
    <row r="102" spans="1:12" x14ac:dyDescent="0.3">
      <c r="A102" s="200" t="s">
        <v>308</v>
      </c>
      <c r="B102" s="200" t="s">
        <v>479</v>
      </c>
      <c r="C102" s="200" t="s">
        <v>480</v>
      </c>
      <c r="D102" s="200" t="s">
        <v>311</v>
      </c>
      <c r="E102" s="200" t="s">
        <v>17</v>
      </c>
      <c r="F102" s="202">
        <v>1617</v>
      </c>
      <c r="G102" s="202">
        <v>1368</v>
      </c>
      <c r="H102" s="202">
        <v>1389</v>
      </c>
      <c r="I102" s="201" t="s">
        <v>312</v>
      </c>
      <c r="J102" s="201" t="s">
        <v>312</v>
      </c>
      <c r="K102" s="201" t="s">
        <v>312</v>
      </c>
    </row>
    <row r="103" spans="1:12" x14ac:dyDescent="0.3">
      <c r="A103" s="200" t="s">
        <v>308</v>
      </c>
      <c r="B103" s="200" t="s">
        <v>368</v>
      </c>
      <c r="C103" s="200" t="s">
        <v>210</v>
      </c>
      <c r="D103" s="200" t="s">
        <v>311</v>
      </c>
      <c r="E103" s="200" t="s">
        <v>17</v>
      </c>
      <c r="F103" s="201">
        <v>912</v>
      </c>
      <c r="G103" s="201">
        <v>942</v>
      </c>
      <c r="H103" s="202">
        <v>1365</v>
      </c>
      <c r="I103" s="201" t="s">
        <v>312</v>
      </c>
      <c r="J103" s="201" t="s">
        <v>312</v>
      </c>
      <c r="K103" s="201" t="s">
        <v>312</v>
      </c>
    </row>
    <row r="104" spans="1:12" x14ac:dyDescent="0.3">
      <c r="A104" s="200" t="s">
        <v>308</v>
      </c>
      <c r="B104" s="200" t="s">
        <v>505</v>
      </c>
      <c r="C104" s="200" t="s">
        <v>206</v>
      </c>
      <c r="D104" s="200" t="s">
        <v>311</v>
      </c>
      <c r="E104" s="200" t="s">
        <v>17</v>
      </c>
      <c r="F104" s="201">
        <v>642</v>
      </c>
      <c r="G104" s="201">
        <v>957</v>
      </c>
      <c r="H104" s="202">
        <v>1320</v>
      </c>
      <c r="I104" s="201" t="s">
        <v>312</v>
      </c>
      <c r="J104" s="201" t="s">
        <v>312</v>
      </c>
      <c r="K104" s="201" t="s">
        <v>312</v>
      </c>
    </row>
    <row r="105" spans="1:12" x14ac:dyDescent="0.3">
      <c r="A105" s="200" t="s">
        <v>308</v>
      </c>
      <c r="B105" s="200" t="s">
        <v>491</v>
      </c>
      <c r="C105" s="200" t="s">
        <v>222</v>
      </c>
      <c r="D105" s="200" t="s">
        <v>311</v>
      </c>
      <c r="E105" s="200" t="s">
        <v>17</v>
      </c>
      <c r="F105" s="202">
        <v>1683</v>
      </c>
      <c r="G105" s="202">
        <v>1497</v>
      </c>
      <c r="H105" s="202">
        <v>1293</v>
      </c>
      <c r="I105" s="201" t="s">
        <v>312</v>
      </c>
      <c r="J105" s="201" t="s">
        <v>312</v>
      </c>
      <c r="K105" s="201" t="s">
        <v>312</v>
      </c>
    </row>
    <row r="106" spans="1:12" x14ac:dyDescent="0.3">
      <c r="A106" s="200" t="s">
        <v>308</v>
      </c>
      <c r="B106" s="200" t="s">
        <v>338</v>
      </c>
      <c r="C106" s="200" t="s">
        <v>204</v>
      </c>
      <c r="D106" s="200" t="s">
        <v>311</v>
      </c>
      <c r="E106" s="200" t="s">
        <v>17</v>
      </c>
      <c r="F106" s="202">
        <v>1029</v>
      </c>
      <c r="G106" s="202">
        <v>1056</v>
      </c>
      <c r="H106" s="202">
        <v>1284</v>
      </c>
      <c r="I106" s="201" t="s">
        <v>312</v>
      </c>
      <c r="J106" s="201" t="s">
        <v>312</v>
      </c>
      <c r="K106" s="201" t="s">
        <v>312</v>
      </c>
    </row>
    <row r="107" spans="1:12" x14ac:dyDescent="0.3">
      <c r="A107" s="200" t="s">
        <v>308</v>
      </c>
      <c r="B107" s="200" t="s">
        <v>379</v>
      </c>
      <c r="C107" s="200" t="s">
        <v>218</v>
      </c>
      <c r="D107" s="200" t="s">
        <v>311</v>
      </c>
      <c r="E107" s="200" t="s">
        <v>17</v>
      </c>
      <c r="F107" s="201">
        <v>672</v>
      </c>
      <c r="G107" s="201">
        <v>852</v>
      </c>
      <c r="H107" s="202">
        <v>1281</v>
      </c>
      <c r="I107" s="201" t="s">
        <v>312</v>
      </c>
      <c r="J107" s="201" t="s">
        <v>312</v>
      </c>
      <c r="K107" s="201" t="s">
        <v>312</v>
      </c>
    </row>
    <row r="108" spans="1:12" x14ac:dyDescent="0.3">
      <c r="A108" s="200" t="s">
        <v>308</v>
      </c>
      <c r="B108" s="200" t="s">
        <v>501</v>
      </c>
      <c r="C108" s="200" t="s">
        <v>190</v>
      </c>
      <c r="D108" s="200" t="s">
        <v>311</v>
      </c>
      <c r="E108" s="200" t="s">
        <v>17</v>
      </c>
      <c r="F108" s="201">
        <v>999</v>
      </c>
      <c r="G108" s="202">
        <v>1044</v>
      </c>
      <c r="H108" s="202">
        <v>1278</v>
      </c>
      <c r="I108" s="201" t="s">
        <v>312</v>
      </c>
      <c r="J108" s="201" t="s">
        <v>312</v>
      </c>
      <c r="K108" s="201" t="s">
        <v>312</v>
      </c>
    </row>
    <row r="109" spans="1:12" x14ac:dyDescent="0.3">
      <c r="A109" s="200" t="s">
        <v>308</v>
      </c>
      <c r="B109" s="200" t="s">
        <v>543</v>
      </c>
      <c r="C109" s="200" t="s">
        <v>544</v>
      </c>
      <c r="D109" s="200" t="s">
        <v>311</v>
      </c>
      <c r="E109" s="200" t="s">
        <v>17</v>
      </c>
      <c r="F109" s="201">
        <v>798</v>
      </c>
      <c r="G109" s="201">
        <v>876</v>
      </c>
      <c r="H109" s="202">
        <v>1278</v>
      </c>
      <c r="I109" s="201" t="s">
        <v>312</v>
      </c>
      <c r="J109" s="201" t="s">
        <v>312</v>
      </c>
      <c r="K109" s="201" t="s">
        <v>312</v>
      </c>
    </row>
    <row r="110" spans="1:12" x14ac:dyDescent="0.3">
      <c r="A110" s="200" t="s">
        <v>308</v>
      </c>
      <c r="B110" s="200" t="s">
        <v>349</v>
      </c>
      <c r="C110" s="200" t="s">
        <v>220</v>
      </c>
      <c r="D110" s="200" t="s">
        <v>311</v>
      </c>
      <c r="E110" s="200" t="s">
        <v>17</v>
      </c>
      <c r="F110" s="201">
        <v>993</v>
      </c>
      <c r="G110" s="202">
        <v>1029</v>
      </c>
      <c r="H110" s="202">
        <v>1272</v>
      </c>
      <c r="I110" s="201" t="s">
        <v>312</v>
      </c>
      <c r="J110" s="201" t="s">
        <v>312</v>
      </c>
      <c r="K110" s="201" t="s">
        <v>312</v>
      </c>
    </row>
    <row r="111" spans="1:12" x14ac:dyDescent="0.3">
      <c r="A111" s="200" t="s">
        <v>308</v>
      </c>
      <c r="B111" s="200" t="s">
        <v>367</v>
      </c>
      <c r="C111" s="200" t="s">
        <v>230</v>
      </c>
      <c r="D111" s="200" t="s">
        <v>311</v>
      </c>
      <c r="E111" s="200" t="s">
        <v>17</v>
      </c>
      <c r="F111" s="201">
        <v>897</v>
      </c>
      <c r="G111" s="201">
        <v>810</v>
      </c>
      <c r="H111" s="202">
        <v>1131</v>
      </c>
      <c r="I111" s="201" t="s">
        <v>312</v>
      </c>
      <c r="J111" s="201" t="s">
        <v>312</v>
      </c>
      <c r="K111" s="201" t="s">
        <v>312</v>
      </c>
    </row>
    <row r="112" spans="1:12" x14ac:dyDescent="0.3">
      <c r="A112" s="200" t="s">
        <v>308</v>
      </c>
      <c r="B112" s="200" t="s">
        <v>406</v>
      </c>
      <c r="C112" s="200" t="s">
        <v>22</v>
      </c>
      <c r="D112" s="200" t="s">
        <v>311</v>
      </c>
      <c r="E112" s="200" t="s">
        <v>17</v>
      </c>
      <c r="F112" s="201">
        <v>687</v>
      </c>
      <c r="G112" s="201">
        <v>807</v>
      </c>
      <c r="H112" s="202">
        <v>1131</v>
      </c>
      <c r="I112" s="201" t="s">
        <v>312</v>
      </c>
      <c r="J112" s="201" t="s">
        <v>312</v>
      </c>
      <c r="K112" s="201" t="s">
        <v>312</v>
      </c>
      <c r="L112" s="201" t="s">
        <v>289</v>
      </c>
    </row>
    <row r="113" spans="1:12" x14ac:dyDescent="0.3">
      <c r="A113" s="200" t="s">
        <v>308</v>
      </c>
      <c r="B113" s="200" t="s">
        <v>539</v>
      </c>
      <c r="C113" s="200" t="s">
        <v>540</v>
      </c>
      <c r="D113" s="200" t="s">
        <v>311</v>
      </c>
      <c r="E113" s="200" t="s">
        <v>17</v>
      </c>
      <c r="F113" s="201" t="s">
        <v>312</v>
      </c>
      <c r="G113" s="201" t="s">
        <v>312</v>
      </c>
      <c r="H113" s="202">
        <v>1068</v>
      </c>
      <c r="I113" s="201" t="s">
        <v>312</v>
      </c>
      <c r="J113" s="201" t="s">
        <v>312</v>
      </c>
      <c r="K113" s="201" t="s">
        <v>312</v>
      </c>
    </row>
    <row r="114" spans="1:12" x14ac:dyDescent="0.3">
      <c r="A114" s="200" t="s">
        <v>308</v>
      </c>
      <c r="B114" s="200" t="s">
        <v>529</v>
      </c>
      <c r="C114" s="200" t="s">
        <v>530</v>
      </c>
      <c r="D114" s="200" t="s">
        <v>311</v>
      </c>
      <c r="E114" s="200" t="s">
        <v>17</v>
      </c>
      <c r="F114" s="201">
        <v>639</v>
      </c>
      <c r="G114" s="201">
        <v>804</v>
      </c>
      <c r="H114" s="202">
        <v>1047</v>
      </c>
      <c r="I114" s="201" t="s">
        <v>312</v>
      </c>
      <c r="J114" s="201" t="s">
        <v>312</v>
      </c>
      <c r="K114" s="201" t="s">
        <v>312</v>
      </c>
    </row>
    <row r="115" spans="1:12" x14ac:dyDescent="0.3">
      <c r="A115" s="200" t="s">
        <v>308</v>
      </c>
      <c r="B115" s="200" t="s">
        <v>541</v>
      </c>
      <c r="C115" s="200" t="s">
        <v>542</v>
      </c>
      <c r="D115" s="200" t="s">
        <v>311</v>
      </c>
      <c r="E115" s="200" t="s">
        <v>17</v>
      </c>
      <c r="F115" s="202">
        <v>1110</v>
      </c>
      <c r="G115" s="202">
        <v>1245</v>
      </c>
      <c r="H115" s="202">
        <v>1005</v>
      </c>
      <c r="I115" s="201" t="s">
        <v>312</v>
      </c>
      <c r="J115" s="201" t="s">
        <v>312</v>
      </c>
      <c r="K115" s="201" t="s">
        <v>312</v>
      </c>
    </row>
    <row r="116" spans="1:12" x14ac:dyDescent="0.3">
      <c r="A116" s="200" t="s">
        <v>308</v>
      </c>
      <c r="B116" s="200" t="s">
        <v>414</v>
      </c>
      <c r="C116" s="200" t="s">
        <v>415</v>
      </c>
      <c r="D116" s="200" t="s">
        <v>311</v>
      </c>
      <c r="E116" s="200" t="s">
        <v>17</v>
      </c>
      <c r="F116" s="201">
        <v>240</v>
      </c>
      <c r="G116" s="201">
        <v>492</v>
      </c>
      <c r="H116" s="201">
        <v>990</v>
      </c>
      <c r="I116" s="201" t="s">
        <v>312</v>
      </c>
      <c r="J116" s="201" t="s">
        <v>312</v>
      </c>
      <c r="K116" s="201" t="s">
        <v>312</v>
      </c>
      <c r="L116" s="201" t="s">
        <v>289</v>
      </c>
    </row>
    <row r="117" spans="1:12" x14ac:dyDescent="0.3">
      <c r="A117" s="200" t="s">
        <v>308</v>
      </c>
      <c r="B117" s="200" t="s">
        <v>409</v>
      </c>
      <c r="C117" s="200" t="s">
        <v>410</v>
      </c>
      <c r="D117" s="200" t="s">
        <v>311</v>
      </c>
      <c r="E117" s="200" t="s">
        <v>17</v>
      </c>
      <c r="F117" s="201">
        <v>621</v>
      </c>
      <c r="G117" s="201">
        <v>783</v>
      </c>
      <c r="H117" s="201">
        <v>981</v>
      </c>
      <c r="I117" s="201" t="s">
        <v>312</v>
      </c>
      <c r="J117" s="201" t="s">
        <v>312</v>
      </c>
      <c r="K117" s="201" t="s">
        <v>312</v>
      </c>
    </row>
    <row r="118" spans="1:12" x14ac:dyDescent="0.3">
      <c r="A118" s="200" t="s">
        <v>308</v>
      </c>
      <c r="B118" s="200" t="s">
        <v>499</v>
      </c>
      <c r="C118" s="200" t="s">
        <v>500</v>
      </c>
      <c r="D118" s="200" t="s">
        <v>311</v>
      </c>
      <c r="E118" s="200" t="s">
        <v>17</v>
      </c>
      <c r="F118" s="201">
        <v>684</v>
      </c>
      <c r="G118" s="201">
        <v>717</v>
      </c>
      <c r="H118" s="201">
        <v>921</v>
      </c>
      <c r="I118" s="201" t="s">
        <v>312</v>
      </c>
      <c r="J118" s="201" t="s">
        <v>312</v>
      </c>
      <c r="K118" s="201" t="s">
        <v>312</v>
      </c>
    </row>
    <row r="119" spans="1:12" x14ac:dyDescent="0.3">
      <c r="A119" s="200" t="s">
        <v>308</v>
      </c>
      <c r="B119" s="200" t="s">
        <v>350</v>
      </c>
      <c r="C119" s="200" t="s">
        <v>249</v>
      </c>
      <c r="D119" s="200" t="s">
        <v>311</v>
      </c>
      <c r="E119" s="200" t="s">
        <v>17</v>
      </c>
      <c r="F119" s="201">
        <v>417</v>
      </c>
      <c r="G119" s="201">
        <v>573</v>
      </c>
      <c r="H119" s="201">
        <v>888</v>
      </c>
      <c r="I119" s="201" t="s">
        <v>312</v>
      </c>
      <c r="J119" s="201" t="s">
        <v>312</v>
      </c>
      <c r="K119" s="201" t="s">
        <v>312</v>
      </c>
    </row>
    <row r="120" spans="1:12" x14ac:dyDescent="0.3">
      <c r="A120" s="200" t="s">
        <v>308</v>
      </c>
      <c r="B120" s="200" t="s">
        <v>528</v>
      </c>
      <c r="C120" s="200" t="s">
        <v>272</v>
      </c>
      <c r="D120" s="200" t="s">
        <v>311</v>
      </c>
      <c r="E120" s="200" t="s">
        <v>17</v>
      </c>
      <c r="F120" s="201">
        <v>468</v>
      </c>
      <c r="G120" s="201">
        <v>510</v>
      </c>
      <c r="H120" s="201">
        <v>855</v>
      </c>
      <c r="I120" s="201" t="s">
        <v>312</v>
      </c>
      <c r="J120" s="201" t="s">
        <v>312</v>
      </c>
      <c r="K120" s="201" t="s">
        <v>312</v>
      </c>
    </row>
    <row r="121" spans="1:12" x14ac:dyDescent="0.3">
      <c r="A121" s="200" t="s">
        <v>308</v>
      </c>
      <c r="B121" s="200" t="s">
        <v>432</v>
      </c>
      <c r="C121" s="200" t="s">
        <v>260</v>
      </c>
      <c r="D121" s="200" t="s">
        <v>311</v>
      </c>
      <c r="E121" s="200" t="s">
        <v>17</v>
      </c>
      <c r="F121" s="201" t="s">
        <v>312</v>
      </c>
      <c r="G121" s="201" t="s">
        <v>312</v>
      </c>
      <c r="H121" s="201">
        <v>834</v>
      </c>
      <c r="I121" s="201" t="s">
        <v>312</v>
      </c>
      <c r="J121" s="201" t="s">
        <v>312</v>
      </c>
      <c r="K121" s="201" t="s">
        <v>312</v>
      </c>
    </row>
    <row r="122" spans="1:12" x14ac:dyDescent="0.3">
      <c r="A122" s="200" t="s">
        <v>308</v>
      </c>
      <c r="B122" s="200" t="s">
        <v>504</v>
      </c>
      <c r="C122" s="200" t="s">
        <v>231</v>
      </c>
      <c r="D122" s="200" t="s">
        <v>311</v>
      </c>
      <c r="E122" s="200" t="s">
        <v>17</v>
      </c>
      <c r="F122" s="201">
        <v>153</v>
      </c>
      <c r="G122" s="201">
        <v>156</v>
      </c>
      <c r="H122" s="201">
        <v>807</v>
      </c>
      <c r="I122" s="201" t="s">
        <v>312</v>
      </c>
      <c r="J122" s="201" t="s">
        <v>312</v>
      </c>
      <c r="K122" s="201" t="s">
        <v>312</v>
      </c>
    </row>
    <row r="123" spans="1:12" x14ac:dyDescent="0.3">
      <c r="A123" s="200" t="s">
        <v>308</v>
      </c>
      <c r="B123" s="200" t="s">
        <v>481</v>
      </c>
      <c r="C123" s="200" t="s">
        <v>252</v>
      </c>
      <c r="D123" s="200" t="s">
        <v>311</v>
      </c>
      <c r="E123" s="200" t="s">
        <v>17</v>
      </c>
      <c r="F123" s="201" t="s">
        <v>312</v>
      </c>
      <c r="G123" s="201" t="s">
        <v>312</v>
      </c>
      <c r="H123" s="201">
        <v>801</v>
      </c>
      <c r="I123" s="201" t="s">
        <v>312</v>
      </c>
      <c r="J123" s="201" t="s">
        <v>312</v>
      </c>
      <c r="K123" s="201" t="s">
        <v>312</v>
      </c>
    </row>
    <row r="124" spans="1:12" x14ac:dyDescent="0.3">
      <c r="A124" s="200" t="s">
        <v>308</v>
      </c>
      <c r="B124" s="200" t="s">
        <v>401</v>
      </c>
      <c r="C124" s="200" t="s">
        <v>402</v>
      </c>
      <c r="D124" s="200" t="s">
        <v>311</v>
      </c>
      <c r="E124" s="200" t="s">
        <v>17</v>
      </c>
      <c r="F124" s="201">
        <v>462</v>
      </c>
      <c r="G124" s="201">
        <v>453</v>
      </c>
      <c r="H124" s="201">
        <v>795</v>
      </c>
      <c r="I124" s="201" t="s">
        <v>312</v>
      </c>
      <c r="J124" s="201" t="s">
        <v>312</v>
      </c>
      <c r="K124" s="201" t="s">
        <v>312</v>
      </c>
    </row>
    <row r="125" spans="1:12" x14ac:dyDescent="0.3">
      <c r="A125" s="200" t="s">
        <v>308</v>
      </c>
      <c r="B125" s="200" t="s">
        <v>385</v>
      </c>
      <c r="C125" s="200" t="s">
        <v>265</v>
      </c>
      <c r="D125" s="200" t="s">
        <v>311</v>
      </c>
      <c r="E125" s="200" t="s">
        <v>17</v>
      </c>
      <c r="F125" s="202">
        <v>1341</v>
      </c>
      <c r="G125" s="202">
        <v>1197</v>
      </c>
      <c r="H125" s="201">
        <v>789</v>
      </c>
      <c r="I125" s="201" t="s">
        <v>312</v>
      </c>
      <c r="J125" s="201" t="s">
        <v>312</v>
      </c>
      <c r="K125" s="201" t="s">
        <v>312</v>
      </c>
    </row>
    <row r="126" spans="1:12" x14ac:dyDescent="0.3">
      <c r="A126" s="200" t="s">
        <v>308</v>
      </c>
      <c r="B126" s="200" t="s">
        <v>359</v>
      </c>
      <c r="C126" s="200" t="s">
        <v>235</v>
      </c>
      <c r="D126" s="200" t="s">
        <v>311</v>
      </c>
      <c r="E126" s="200" t="s">
        <v>17</v>
      </c>
      <c r="F126" s="201">
        <v>465</v>
      </c>
      <c r="G126" s="201">
        <v>570</v>
      </c>
      <c r="H126" s="201">
        <v>783</v>
      </c>
      <c r="I126" s="201" t="s">
        <v>312</v>
      </c>
      <c r="J126" s="201" t="s">
        <v>312</v>
      </c>
      <c r="K126" s="201" t="s">
        <v>312</v>
      </c>
    </row>
    <row r="127" spans="1:12" x14ac:dyDescent="0.3">
      <c r="A127" s="200" t="s">
        <v>308</v>
      </c>
      <c r="B127" s="200" t="s">
        <v>412</v>
      </c>
      <c r="C127" s="200" t="s">
        <v>18</v>
      </c>
      <c r="D127" s="200" t="s">
        <v>311</v>
      </c>
      <c r="E127" s="200" t="s">
        <v>17</v>
      </c>
      <c r="F127" s="201">
        <v>435</v>
      </c>
      <c r="G127" s="201">
        <v>600</v>
      </c>
      <c r="H127" s="201">
        <v>777</v>
      </c>
      <c r="I127" s="201" t="s">
        <v>312</v>
      </c>
      <c r="J127" s="201" t="s">
        <v>312</v>
      </c>
      <c r="K127" s="201" t="s">
        <v>312</v>
      </c>
      <c r="L127" s="201" t="s">
        <v>289</v>
      </c>
    </row>
    <row r="128" spans="1:12" x14ac:dyDescent="0.3">
      <c r="A128" s="200" t="s">
        <v>308</v>
      </c>
      <c r="B128" s="200" t="s">
        <v>443</v>
      </c>
      <c r="C128" s="200" t="s">
        <v>444</v>
      </c>
      <c r="D128" s="200" t="s">
        <v>311</v>
      </c>
      <c r="E128" s="200" t="s">
        <v>17</v>
      </c>
      <c r="F128" s="201">
        <v>606</v>
      </c>
      <c r="G128" s="201">
        <v>738</v>
      </c>
      <c r="H128" s="201">
        <v>675</v>
      </c>
      <c r="I128" s="201" t="s">
        <v>312</v>
      </c>
      <c r="J128" s="201" t="s">
        <v>312</v>
      </c>
      <c r="K128" s="201" t="s">
        <v>312</v>
      </c>
    </row>
    <row r="129" spans="1:11" x14ac:dyDescent="0.3">
      <c r="A129" s="200" t="s">
        <v>308</v>
      </c>
      <c r="B129" s="200" t="s">
        <v>517</v>
      </c>
      <c r="C129" s="200" t="s">
        <v>248</v>
      </c>
      <c r="D129" s="200" t="s">
        <v>311</v>
      </c>
      <c r="E129" s="200" t="s">
        <v>17</v>
      </c>
      <c r="F129" s="201">
        <v>300</v>
      </c>
      <c r="G129" s="201">
        <v>348</v>
      </c>
      <c r="H129" s="201">
        <v>648</v>
      </c>
      <c r="I129" s="201" t="s">
        <v>312</v>
      </c>
      <c r="J129" s="201" t="s">
        <v>312</v>
      </c>
      <c r="K129" s="201" t="s">
        <v>312</v>
      </c>
    </row>
    <row r="130" spans="1:11" x14ac:dyDescent="0.3">
      <c r="A130" s="200" t="s">
        <v>308</v>
      </c>
      <c r="B130" s="200" t="s">
        <v>351</v>
      </c>
      <c r="C130" s="200" t="s">
        <v>261</v>
      </c>
      <c r="D130" s="200" t="s">
        <v>311</v>
      </c>
      <c r="E130" s="200" t="s">
        <v>17</v>
      </c>
      <c r="F130" s="201">
        <v>528</v>
      </c>
      <c r="G130" s="201">
        <v>570</v>
      </c>
      <c r="H130" s="201">
        <v>636</v>
      </c>
      <c r="I130" s="201" t="s">
        <v>312</v>
      </c>
      <c r="J130" s="201" t="s">
        <v>312</v>
      </c>
      <c r="K130" s="201" t="s">
        <v>312</v>
      </c>
    </row>
    <row r="131" spans="1:11" x14ac:dyDescent="0.3">
      <c r="A131" s="200" t="s">
        <v>308</v>
      </c>
      <c r="B131" s="200" t="s">
        <v>527</v>
      </c>
      <c r="C131" s="200" t="s">
        <v>255</v>
      </c>
      <c r="D131" s="200" t="s">
        <v>311</v>
      </c>
      <c r="E131" s="200" t="s">
        <v>17</v>
      </c>
      <c r="F131" s="201">
        <v>270</v>
      </c>
      <c r="G131" s="201">
        <v>291</v>
      </c>
      <c r="H131" s="201">
        <v>636</v>
      </c>
      <c r="I131" s="201" t="s">
        <v>312</v>
      </c>
      <c r="J131" s="201" t="s">
        <v>312</v>
      </c>
      <c r="K131" s="201" t="s">
        <v>312</v>
      </c>
    </row>
    <row r="132" spans="1:11" x14ac:dyDescent="0.3">
      <c r="A132" s="200" t="s">
        <v>308</v>
      </c>
      <c r="B132" s="200" t="s">
        <v>445</v>
      </c>
      <c r="C132" s="200" t="s">
        <v>446</v>
      </c>
      <c r="D132" s="200" t="s">
        <v>311</v>
      </c>
      <c r="E132" s="200" t="s">
        <v>17</v>
      </c>
      <c r="F132" s="201">
        <v>60</v>
      </c>
      <c r="G132" s="201">
        <v>57</v>
      </c>
      <c r="H132" s="201">
        <v>609</v>
      </c>
      <c r="I132" s="201" t="s">
        <v>312</v>
      </c>
      <c r="J132" s="201" t="s">
        <v>312</v>
      </c>
      <c r="K132" s="201" t="s">
        <v>312</v>
      </c>
    </row>
    <row r="133" spans="1:11" x14ac:dyDescent="0.3">
      <c r="A133" s="200" t="s">
        <v>308</v>
      </c>
      <c r="B133" s="200" t="s">
        <v>337</v>
      </c>
      <c r="C133" s="200" t="s">
        <v>201</v>
      </c>
      <c r="D133" s="200" t="s">
        <v>311</v>
      </c>
      <c r="E133" s="200" t="s">
        <v>17</v>
      </c>
      <c r="F133" s="201">
        <v>597</v>
      </c>
      <c r="G133" s="201">
        <v>573</v>
      </c>
      <c r="H133" s="201">
        <v>588</v>
      </c>
      <c r="I133" s="201" t="s">
        <v>312</v>
      </c>
      <c r="J133" s="201" t="s">
        <v>312</v>
      </c>
      <c r="K133" s="201" t="s">
        <v>312</v>
      </c>
    </row>
    <row r="134" spans="1:11" x14ac:dyDescent="0.3">
      <c r="A134" s="200" t="s">
        <v>308</v>
      </c>
      <c r="B134" s="200" t="s">
        <v>525</v>
      </c>
      <c r="C134" s="200" t="s">
        <v>269</v>
      </c>
      <c r="D134" s="200" t="s">
        <v>311</v>
      </c>
      <c r="E134" s="200" t="s">
        <v>17</v>
      </c>
      <c r="F134" s="201">
        <v>279</v>
      </c>
      <c r="G134" s="201">
        <v>384</v>
      </c>
      <c r="H134" s="201">
        <v>564</v>
      </c>
      <c r="I134" s="201" t="s">
        <v>312</v>
      </c>
      <c r="J134" s="201" t="s">
        <v>312</v>
      </c>
      <c r="K134" s="201" t="s">
        <v>312</v>
      </c>
    </row>
    <row r="135" spans="1:11" x14ac:dyDescent="0.3">
      <c r="A135" s="200" t="s">
        <v>308</v>
      </c>
      <c r="B135" s="200" t="s">
        <v>317</v>
      </c>
      <c r="C135" s="200" t="s">
        <v>318</v>
      </c>
      <c r="D135" s="200" t="s">
        <v>311</v>
      </c>
      <c r="E135" s="200" t="s">
        <v>17</v>
      </c>
      <c r="F135" s="202">
        <v>1506</v>
      </c>
      <c r="G135" s="201">
        <v>789</v>
      </c>
      <c r="H135" s="201">
        <v>558</v>
      </c>
      <c r="I135" s="201" t="s">
        <v>312</v>
      </c>
      <c r="J135" s="201" t="s">
        <v>312</v>
      </c>
      <c r="K135" s="201" t="s">
        <v>312</v>
      </c>
    </row>
    <row r="136" spans="1:11" x14ac:dyDescent="0.3">
      <c r="A136" s="200" t="s">
        <v>308</v>
      </c>
      <c r="B136" s="200" t="s">
        <v>545</v>
      </c>
      <c r="C136" s="200" t="s">
        <v>227</v>
      </c>
      <c r="D136" s="200" t="s">
        <v>311</v>
      </c>
      <c r="E136" s="200" t="s">
        <v>17</v>
      </c>
      <c r="F136" s="201">
        <v>264</v>
      </c>
      <c r="G136" s="201">
        <v>420</v>
      </c>
      <c r="H136" s="201">
        <v>549</v>
      </c>
      <c r="I136" s="201" t="s">
        <v>312</v>
      </c>
      <c r="J136" s="201" t="s">
        <v>312</v>
      </c>
      <c r="K136" s="201" t="s">
        <v>312</v>
      </c>
    </row>
    <row r="137" spans="1:11" x14ac:dyDescent="0.3">
      <c r="A137" s="200" t="s">
        <v>308</v>
      </c>
      <c r="B137" s="200" t="s">
        <v>431</v>
      </c>
      <c r="C137" s="200" t="s">
        <v>250</v>
      </c>
      <c r="D137" s="200" t="s">
        <v>311</v>
      </c>
      <c r="E137" s="200" t="s">
        <v>17</v>
      </c>
      <c r="F137" s="201" t="s">
        <v>312</v>
      </c>
      <c r="G137" s="201" t="s">
        <v>312</v>
      </c>
      <c r="H137" s="201">
        <v>543</v>
      </c>
      <c r="I137" s="201" t="s">
        <v>312</v>
      </c>
      <c r="J137" s="201" t="s">
        <v>312</v>
      </c>
      <c r="K137" s="201" t="s">
        <v>312</v>
      </c>
    </row>
    <row r="138" spans="1:11" x14ac:dyDescent="0.3">
      <c r="A138" s="200" t="s">
        <v>308</v>
      </c>
      <c r="B138" s="200" t="s">
        <v>332</v>
      </c>
      <c r="C138" s="200" t="s">
        <v>333</v>
      </c>
      <c r="D138" s="200" t="s">
        <v>311</v>
      </c>
      <c r="E138" s="200" t="s">
        <v>17</v>
      </c>
      <c r="F138" s="201">
        <v>891</v>
      </c>
      <c r="G138" s="201">
        <v>525</v>
      </c>
      <c r="H138" s="201">
        <v>492</v>
      </c>
      <c r="I138" s="201" t="s">
        <v>312</v>
      </c>
      <c r="J138" s="201" t="s">
        <v>312</v>
      </c>
      <c r="K138" s="201" t="s">
        <v>312</v>
      </c>
    </row>
    <row r="139" spans="1:11" x14ac:dyDescent="0.3">
      <c r="A139" s="200" t="s">
        <v>308</v>
      </c>
      <c r="B139" s="200" t="s">
        <v>484</v>
      </c>
      <c r="C139" s="200" t="s">
        <v>485</v>
      </c>
      <c r="D139" s="200" t="s">
        <v>311</v>
      </c>
      <c r="E139" s="200" t="s">
        <v>17</v>
      </c>
      <c r="F139" s="201">
        <v>396</v>
      </c>
      <c r="G139" s="202">
        <v>1236</v>
      </c>
      <c r="H139" s="201">
        <v>489</v>
      </c>
      <c r="I139" s="201" t="s">
        <v>312</v>
      </c>
      <c r="J139" s="201" t="s">
        <v>312</v>
      </c>
      <c r="K139" s="201" t="s">
        <v>312</v>
      </c>
    </row>
    <row r="140" spans="1:11" x14ac:dyDescent="0.3">
      <c r="A140" s="200" t="s">
        <v>308</v>
      </c>
      <c r="B140" s="200" t="s">
        <v>459</v>
      </c>
      <c r="C140" s="200" t="s">
        <v>460</v>
      </c>
      <c r="D140" s="200" t="s">
        <v>311</v>
      </c>
      <c r="E140" s="200" t="s">
        <v>17</v>
      </c>
      <c r="F140" s="201" t="s">
        <v>312</v>
      </c>
      <c r="G140" s="201" t="s">
        <v>312</v>
      </c>
      <c r="H140" s="201">
        <v>474</v>
      </c>
      <c r="I140" s="201" t="s">
        <v>312</v>
      </c>
      <c r="J140" s="201" t="s">
        <v>312</v>
      </c>
      <c r="K140" s="201" t="s">
        <v>312</v>
      </c>
    </row>
    <row r="141" spans="1:11" x14ac:dyDescent="0.3">
      <c r="A141" s="200" t="s">
        <v>308</v>
      </c>
      <c r="B141" s="200" t="s">
        <v>455</v>
      </c>
      <c r="C141" s="200" t="s">
        <v>200</v>
      </c>
      <c r="D141" s="200" t="s">
        <v>311</v>
      </c>
      <c r="E141" s="200" t="s">
        <v>17</v>
      </c>
      <c r="F141" s="201">
        <v>270</v>
      </c>
      <c r="G141" s="201">
        <v>324</v>
      </c>
      <c r="H141" s="201">
        <v>459</v>
      </c>
      <c r="I141" s="201" t="s">
        <v>312</v>
      </c>
      <c r="J141" s="201" t="s">
        <v>312</v>
      </c>
      <c r="K141" s="201" t="s">
        <v>312</v>
      </c>
    </row>
    <row r="142" spans="1:11" x14ac:dyDescent="0.3">
      <c r="A142" s="200" t="s">
        <v>308</v>
      </c>
      <c r="B142" s="200" t="s">
        <v>403</v>
      </c>
      <c r="C142" s="200" t="s">
        <v>287</v>
      </c>
      <c r="D142" s="200" t="s">
        <v>311</v>
      </c>
      <c r="E142" s="200" t="s">
        <v>17</v>
      </c>
      <c r="F142" s="201">
        <v>279</v>
      </c>
      <c r="G142" s="201">
        <v>333</v>
      </c>
      <c r="H142" s="201">
        <v>429</v>
      </c>
      <c r="I142" s="201" t="s">
        <v>312</v>
      </c>
      <c r="J142" s="201" t="s">
        <v>312</v>
      </c>
      <c r="K142" s="201" t="s">
        <v>312</v>
      </c>
    </row>
    <row r="143" spans="1:11" x14ac:dyDescent="0.3">
      <c r="A143" s="200" t="s">
        <v>308</v>
      </c>
      <c r="B143" s="200" t="s">
        <v>521</v>
      </c>
      <c r="C143" s="200" t="s">
        <v>522</v>
      </c>
      <c r="D143" s="200" t="s">
        <v>311</v>
      </c>
      <c r="E143" s="200" t="s">
        <v>17</v>
      </c>
      <c r="F143" s="201">
        <v>156</v>
      </c>
      <c r="G143" s="201">
        <v>219</v>
      </c>
      <c r="H143" s="201">
        <v>423</v>
      </c>
      <c r="I143" s="201" t="s">
        <v>312</v>
      </c>
      <c r="J143" s="201" t="s">
        <v>312</v>
      </c>
      <c r="K143" s="201" t="s">
        <v>312</v>
      </c>
    </row>
    <row r="144" spans="1:11" x14ac:dyDescent="0.3">
      <c r="A144" s="200" t="s">
        <v>308</v>
      </c>
      <c r="B144" s="200" t="s">
        <v>375</v>
      </c>
      <c r="C144" s="200" t="s">
        <v>251</v>
      </c>
      <c r="D144" s="200" t="s">
        <v>311</v>
      </c>
      <c r="E144" s="200" t="s">
        <v>17</v>
      </c>
      <c r="F144" s="201">
        <v>201</v>
      </c>
      <c r="G144" s="201">
        <v>255</v>
      </c>
      <c r="H144" s="201">
        <v>408</v>
      </c>
      <c r="I144" s="201" t="s">
        <v>312</v>
      </c>
      <c r="J144" s="201" t="s">
        <v>312</v>
      </c>
      <c r="K144" s="201" t="s">
        <v>312</v>
      </c>
    </row>
    <row r="145" spans="1:11" x14ac:dyDescent="0.3">
      <c r="A145" s="200" t="s">
        <v>308</v>
      </c>
      <c r="B145" s="200" t="s">
        <v>457</v>
      </c>
      <c r="C145" s="200" t="s">
        <v>458</v>
      </c>
      <c r="D145" s="200" t="s">
        <v>311</v>
      </c>
      <c r="E145" s="200" t="s">
        <v>17</v>
      </c>
      <c r="F145" s="201">
        <v>249</v>
      </c>
      <c r="G145" s="201">
        <v>324</v>
      </c>
      <c r="H145" s="201">
        <v>381</v>
      </c>
      <c r="I145" s="201" t="s">
        <v>312</v>
      </c>
      <c r="J145" s="201" t="s">
        <v>312</v>
      </c>
      <c r="K145" s="201" t="s">
        <v>312</v>
      </c>
    </row>
    <row r="146" spans="1:11" x14ac:dyDescent="0.3">
      <c r="A146" s="200" t="s">
        <v>308</v>
      </c>
      <c r="B146" s="200" t="s">
        <v>534</v>
      </c>
      <c r="C146" s="200" t="s">
        <v>263</v>
      </c>
      <c r="D146" s="200" t="s">
        <v>311</v>
      </c>
      <c r="E146" s="200" t="s">
        <v>17</v>
      </c>
      <c r="F146" s="201">
        <v>219</v>
      </c>
      <c r="G146" s="201">
        <v>207</v>
      </c>
      <c r="H146" s="201">
        <v>375</v>
      </c>
      <c r="I146" s="201" t="s">
        <v>312</v>
      </c>
      <c r="J146" s="201" t="s">
        <v>312</v>
      </c>
      <c r="K146" s="201" t="s">
        <v>312</v>
      </c>
    </row>
    <row r="147" spans="1:11" x14ac:dyDescent="0.3">
      <c r="A147" s="200" t="s">
        <v>308</v>
      </c>
      <c r="B147" s="200" t="s">
        <v>463</v>
      </c>
      <c r="C147" s="200" t="s">
        <v>464</v>
      </c>
      <c r="D147" s="200" t="s">
        <v>311</v>
      </c>
      <c r="E147" s="200" t="s">
        <v>17</v>
      </c>
      <c r="F147" s="201">
        <v>558</v>
      </c>
      <c r="G147" s="201">
        <v>786</v>
      </c>
      <c r="H147" s="201">
        <v>348</v>
      </c>
      <c r="I147" s="201" t="s">
        <v>312</v>
      </c>
      <c r="J147" s="201" t="s">
        <v>312</v>
      </c>
      <c r="K147" s="201" t="s">
        <v>312</v>
      </c>
    </row>
    <row r="148" spans="1:11" x14ac:dyDescent="0.3">
      <c r="A148" s="200" t="s">
        <v>308</v>
      </c>
      <c r="B148" s="200" t="s">
        <v>532</v>
      </c>
      <c r="C148" s="200" t="s">
        <v>258</v>
      </c>
      <c r="D148" s="200" t="s">
        <v>311</v>
      </c>
      <c r="E148" s="200" t="s">
        <v>17</v>
      </c>
      <c r="F148" s="201">
        <v>186</v>
      </c>
      <c r="G148" s="201">
        <v>243</v>
      </c>
      <c r="H148" s="201">
        <v>342</v>
      </c>
      <c r="I148" s="201" t="s">
        <v>312</v>
      </c>
      <c r="J148" s="201" t="s">
        <v>312</v>
      </c>
      <c r="K148" s="201" t="s">
        <v>312</v>
      </c>
    </row>
    <row r="149" spans="1:11" x14ac:dyDescent="0.3">
      <c r="A149" s="200" t="s">
        <v>308</v>
      </c>
      <c r="B149" s="200" t="s">
        <v>366</v>
      </c>
      <c r="C149" s="200" t="s">
        <v>193</v>
      </c>
      <c r="D149" s="200" t="s">
        <v>311</v>
      </c>
      <c r="E149" s="200" t="s">
        <v>17</v>
      </c>
      <c r="F149" s="201">
        <v>240</v>
      </c>
      <c r="G149" s="201">
        <v>249</v>
      </c>
      <c r="H149" s="201">
        <v>336</v>
      </c>
      <c r="I149" s="201" t="s">
        <v>312</v>
      </c>
      <c r="J149" s="201" t="s">
        <v>312</v>
      </c>
      <c r="K149" s="201" t="s">
        <v>312</v>
      </c>
    </row>
    <row r="150" spans="1:11" x14ac:dyDescent="0.3">
      <c r="A150" s="200" t="s">
        <v>308</v>
      </c>
      <c r="B150" s="200" t="s">
        <v>416</v>
      </c>
      <c r="C150" s="200" t="s">
        <v>417</v>
      </c>
      <c r="D150" s="200" t="s">
        <v>311</v>
      </c>
      <c r="E150" s="200" t="s">
        <v>17</v>
      </c>
      <c r="F150" s="201">
        <v>177</v>
      </c>
      <c r="G150" s="201">
        <v>234</v>
      </c>
      <c r="H150" s="201">
        <v>336</v>
      </c>
      <c r="I150" s="201" t="s">
        <v>312</v>
      </c>
      <c r="J150" s="201" t="s">
        <v>312</v>
      </c>
      <c r="K150" s="201" t="s">
        <v>312</v>
      </c>
    </row>
    <row r="151" spans="1:11" x14ac:dyDescent="0.3">
      <c r="A151" s="200" t="s">
        <v>308</v>
      </c>
      <c r="B151" s="200" t="s">
        <v>519</v>
      </c>
      <c r="C151" s="200" t="s">
        <v>257</v>
      </c>
      <c r="D151" s="200" t="s">
        <v>311</v>
      </c>
      <c r="E151" s="200" t="s">
        <v>17</v>
      </c>
      <c r="F151" s="201">
        <v>123</v>
      </c>
      <c r="G151" s="201">
        <v>144</v>
      </c>
      <c r="H151" s="201">
        <v>327</v>
      </c>
      <c r="I151" s="201" t="s">
        <v>312</v>
      </c>
      <c r="J151" s="201" t="s">
        <v>312</v>
      </c>
      <c r="K151" s="201" t="s">
        <v>312</v>
      </c>
    </row>
    <row r="152" spans="1:11" x14ac:dyDescent="0.3">
      <c r="A152" s="200" t="s">
        <v>308</v>
      </c>
      <c r="B152" s="200" t="s">
        <v>526</v>
      </c>
      <c r="C152" s="200" t="s">
        <v>259</v>
      </c>
      <c r="D152" s="200" t="s">
        <v>311</v>
      </c>
      <c r="E152" s="200" t="s">
        <v>17</v>
      </c>
      <c r="F152" s="201">
        <v>147</v>
      </c>
      <c r="G152" s="201">
        <v>216</v>
      </c>
      <c r="H152" s="201">
        <v>324</v>
      </c>
      <c r="I152" s="201" t="s">
        <v>312</v>
      </c>
      <c r="J152" s="201" t="s">
        <v>312</v>
      </c>
      <c r="K152" s="201" t="s">
        <v>312</v>
      </c>
    </row>
    <row r="153" spans="1:11" x14ac:dyDescent="0.3">
      <c r="A153" s="200" t="s">
        <v>308</v>
      </c>
      <c r="B153" s="200" t="s">
        <v>506</v>
      </c>
      <c r="C153" s="200" t="s">
        <v>507</v>
      </c>
      <c r="D153" s="200" t="s">
        <v>311</v>
      </c>
      <c r="E153" s="200" t="s">
        <v>17</v>
      </c>
      <c r="F153" s="201">
        <v>180</v>
      </c>
      <c r="G153" s="201">
        <v>225</v>
      </c>
      <c r="H153" s="201">
        <v>321</v>
      </c>
      <c r="I153" s="201" t="s">
        <v>312</v>
      </c>
      <c r="J153" s="201" t="s">
        <v>312</v>
      </c>
      <c r="K153" s="201" t="s">
        <v>312</v>
      </c>
    </row>
    <row r="154" spans="1:11" x14ac:dyDescent="0.3">
      <c r="A154" s="200" t="s">
        <v>308</v>
      </c>
      <c r="B154" s="200" t="s">
        <v>454</v>
      </c>
      <c r="C154" s="200" t="s">
        <v>279</v>
      </c>
      <c r="D154" s="200" t="s">
        <v>311</v>
      </c>
      <c r="E154" s="200" t="s">
        <v>17</v>
      </c>
      <c r="F154" s="201">
        <v>198</v>
      </c>
      <c r="G154" s="201">
        <v>300</v>
      </c>
      <c r="H154" s="201">
        <v>315</v>
      </c>
      <c r="I154" s="201" t="s">
        <v>312</v>
      </c>
      <c r="J154" s="201" t="s">
        <v>312</v>
      </c>
      <c r="K154" s="201" t="s">
        <v>312</v>
      </c>
    </row>
    <row r="155" spans="1:11" x14ac:dyDescent="0.3">
      <c r="A155" s="200" t="s">
        <v>308</v>
      </c>
      <c r="B155" s="200" t="s">
        <v>503</v>
      </c>
      <c r="C155" s="200" t="s">
        <v>247</v>
      </c>
      <c r="D155" s="200" t="s">
        <v>311</v>
      </c>
      <c r="E155" s="200" t="s">
        <v>17</v>
      </c>
      <c r="F155" s="201">
        <v>102</v>
      </c>
      <c r="G155" s="201">
        <v>135</v>
      </c>
      <c r="H155" s="201">
        <v>288</v>
      </c>
      <c r="I155" s="201" t="s">
        <v>312</v>
      </c>
      <c r="J155" s="201" t="s">
        <v>312</v>
      </c>
      <c r="K155" s="201" t="s">
        <v>312</v>
      </c>
    </row>
    <row r="156" spans="1:11" x14ac:dyDescent="0.3">
      <c r="A156" s="200" t="s">
        <v>308</v>
      </c>
      <c r="B156" s="200" t="s">
        <v>348</v>
      </c>
      <c r="C156" s="200" t="s">
        <v>238</v>
      </c>
      <c r="D156" s="200" t="s">
        <v>311</v>
      </c>
      <c r="E156" s="200" t="s">
        <v>17</v>
      </c>
      <c r="F156" s="201">
        <v>198</v>
      </c>
      <c r="G156" s="201">
        <v>216</v>
      </c>
      <c r="H156" s="201">
        <v>264</v>
      </c>
      <c r="I156" s="201" t="s">
        <v>312</v>
      </c>
      <c r="J156" s="201" t="s">
        <v>312</v>
      </c>
      <c r="K156" s="201" t="s">
        <v>312</v>
      </c>
    </row>
    <row r="157" spans="1:11" x14ac:dyDescent="0.3">
      <c r="A157" s="200" t="s">
        <v>308</v>
      </c>
      <c r="B157" s="200" t="s">
        <v>364</v>
      </c>
      <c r="C157" s="200" t="s">
        <v>237</v>
      </c>
      <c r="D157" s="200" t="s">
        <v>311</v>
      </c>
      <c r="E157" s="200" t="s">
        <v>17</v>
      </c>
      <c r="F157" s="201">
        <v>153</v>
      </c>
      <c r="G157" s="201">
        <v>210</v>
      </c>
      <c r="H157" s="201">
        <v>261</v>
      </c>
      <c r="I157" s="201" t="s">
        <v>312</v>
      </c>
      <c r="J157" s="201" t="s">
        <v>312</v>
      </c>
      <c r="K157" s="201" t="s">
        <v>312</v>
      </c>
    </row>
    <row r="158" spans="1:11" x14ac:dyDescent="0.3">
      <c r="A158" s="200" t="s">
        <v>308</v>
      </c>
      <c r="B158" s="200" t="s">
        <v>502</v>
      </c>
      <c r="C158" s="200" t="s">
        <v>270</v>
      </c>
      <c r="D158" s="200" t="s">
        <v>311</v>
      </c>
      <c r="E158" s="200" t="s">
        <v>17</v>
      </c>
      <c r="F158" s="201">
        <v>108</v>
      </c>
      <c r="G158" s="201">
        <v>201</v>
      </c>
      <c r="H158" s="201">
        <v>261</v>
      </c>
      <c r="I158" s="201" t="s">
        <v>312</v>
      </c>
      <c r="J158" s="201" t="s">
        <v>312</v>
      </c>
      <c r="K158" s="201" t="s">
        <v>312</v>
      </c>
    </row>
    <row r="159" spans="1:11" x14ac:dyDescent="0.3">
      <c r="A159" s="200" t="s">
        <v>308</v>
      </c>
      <c r="B159" s="200" t="s">
        <v>347</v>
      </c>
      <c r="C159" s="200" t="s">
        <v>239</v>
      </c>
      <c r="D159" s="200" t="s">
        <v>311</v>
      </c>
      <c r="E159" s="200" t="s">
        <v>17</v>
      </c>
      <c r="F159" s="201">
        <v>252</v>
      </c>
      <c r="G159" s="201">
        <v>243</v>
      </c>
      <c r="H159" s="201">
        <v>249</v>
      </c>
      <c r="I159" s="201" t="s">
        <v>312</v>
      </c>
      <c r="J159" s="201" t="s">
        <v>312</v>
      </c>
      <c r="K159" s="201" t="s">
        <v>312</v>
      </c>
    </row>
    <row r="160" spans="1:11" x14ac:dyDescent="0.3">
      <c r="A160" s="200" t="s">
        <v>308</v>
      </c>
      <c r="B160" s="200" t="s">
        <v>498</v>
      </c>
      <c r="C160" s="200" t="s">
        <v>266</v>
      </c>
      <c r="D160" s="200" t="s">
        <v>311</v>
      </c>
      <c r="E160" s="200" t="s">
        <v>17</v>
      </c>
      <c r="F160" s="201">
        <v>129</v>
      </c>
      <c r="G160" s="201">
        <v>141</v>
      </c>
      <c r="H160" s="201">
        <v>246</v>
      </c>
      <c r="I160" s="201" t="s">
        <v>312</v>
      </c>
      <c r="J160" s="201" t="s">
        <v>312</v>
      </c>
      <c r="K160" s="201" t="s">
        <v>312</v>
      </c>
    </row>
    <row r="161" spans="1:11" x14ac:dyDescent="0.3">
      <c r="A161" s="200" t="s">
        <v>308</v>
      </c>
      <c r="B161" s="200" t="s">
        <v>537</v>
      </c>
      <c r="C161" s="200" t="s">
        <v>245</v>
      </c>
      <c r="D161" s="200" t="s">
        <v>311</v>
      </c>
      <c r="E161" s="200" t="s">
        <v>17</v>
      </c>
      <c r="F161" s="201" t="s">
        <v>312</v>
      </c>
      <c r="G161" s="201" t="s">
        <v>312</v>
      </c>
      <c r="H161" s="201">
        <v>231</v>
      </c>
      <c r="I161" s="201" t="s">
        <v>312</v>
      </c>
      <c r="J161" s="201" t="s">
        <v>312</v>
      </c>
      <c r="K161" s="201" t="s">
        <v>312</v>
      </c>
    </row>
    <row r="162" spans="1:11" x14ac:dyDescent="0.3">
      <c r="A162" s="200" t="s">
        <v>308</v>
      </c>
      <c r="B162" s="200" t="s">
        <v>339</v>
      </c>
      <c r="C162" s="200" t="s">
        <v>340</v>
      </c>
      <c r="D162" s="200" t="s">
        <v>311</v>
      </c>
      <c r="E162" s="200" t="s">
        <v>17</v>
      </c>
      <c r="F162" s="201">
        <v>108</v>
      </c>
      <c r="G162" s="201">
        <v>168</v>
      </c>
      <c r="H162" s="201">
        <v>228</v>
      </c>
      <c r="I162" s="201" t="s">
        <v>312</v>
      </c>
      <c r="J162" s="201" t="s">
        <v>312</v>
      </c>
      <c r="K162" s="201" t="s">
        <v>312</v>
      </c>
    </row>
    <row r="163" spans="1:11" x14ac:dyDescent="0.3">
      <c r="A163" s="200" t="s">
        <v>308</v>
      </c>
      <c r="B163" s="200" t="s">
        <v>448</v>
      </c>
      <c r="C163" s="200" t="s">
        <v>449</v>
      </c>
      <c r="D163" s="200" t="s">
        <v>311</v>
      </c>
      <c r="E163" s="200" t="s">
        <v>17</v>
      </c>
      <c r="F163" s="201">
        <v>90</v>
      </c>
      <c r="G163" s="201">
        <v>144</v>
      </c>
      <c r="H163" s="201">
        <v>222</v>
      </c>
      <c r="I163" s="201" t="s">
        <v>312</v>
      </c>
      <c r="J163" s="201" t="s">
        <v>312</v>
      </c>
      <c r="K163" s="201" t="s">
        <v>312</v>
      </c>
    </row>
    <row r="164" spans="1:11" x14ac:dyDescent="0.3">
      <c r="A164" s="200" t="s">
        <v>308</v>
      </c>
      <c r="B164" s="200" t="s">
        <v>365</v>
      </c>
      <c r="C164" s="200" t="s">
        <v>240</v>
      </c>
      <c r="D164" s="200" t="s">
        <v>311</v>
      </c>
      <c r="E164" s="200" t="s">
        <v>17</v>
      </c>
      <c r="F164" s="201">
        <v>87</v>
      </c>
      <c r="G164" s="201">
        <v>129</v>
      </c>
      <c r="H164" s="201">
        <v>219</v>
      </c>
      <c r="I164" s="201" t="s">
        <v>312</v>
      </c>
      <c r="J164" s="201" t="s">
        <v>312</v>
      </c>
      <c r="K164" s="201" t="s">
        <v>312</v>
      </c>
    </row>
    <row r="165" spans="1:11" x14ac:dyDescent="0.3">
      <c r="A165" s="200" t="s">
        <v>308</v>
      </c>
      <c r="B165" s="200" t="s">
        <v>407</v>
      </c>
      <c r="C165" s="200" t="s">
        <v>408</v>
      </c>
      <c r="D165" s="200" t="s">
        <v>311</v>
      </c>
      <c r="E165" s="200" t="s">
        <v>17</v>
      </c>
      <c r="F165" s="201">
        <v>201</v>
      </c>
      <c r="G165" s="201">
        <v>174</v>
      </c>
      <c r="H165" s="201">
        <v>216</v>
      </c>
      <c r="I165" s="201" t="s">
        <v>312</v>
      </c>
      <c r="J165" s="201" t="s">
        <v>312</v>
      </c>
      <c r="K165" s="201" t="s">
        <v>312</v>
      </c>
    </row>
    <row r="166" spans="1:11" x14ac:dyDescent="0.3">
      <c r="A166" s="200" t="s">
        <v>308</v>
      </c>
      <c r="B166" s="200" t="s">
        <v>335</v>
      </c>
      <c r="C166" s="200" t="s">
        <v>336</v>
      </c>
      <c r="D166" s="200" t="s">
        <v>311</v>
      </c>
      <c r="E166" s="200" t="s">
        <v>17</v>
      </c>
      <c r="F166" s="201">
        <v>219</v>
      </c>
      <c r="G166" s="201">
        <v>192</v>
      </c>
      <c r="H166" s="201">
        <v>207</v>
      </c>
      <c r="I166" s="201" t="s">
        <v>312</v>
      </c>
      <c r="J166" s="201" t="s">
        <v>312</v>
      </c>
      <c r="K166" s="201" t="s">
        <v>312</v>
      </c>
    </row>
    <row r="167" spans="1:11" x14ac:dyDescent="0.3">
      <c r="A167" s="200" t="s">
        <v>308</v>
      </c>
      <c r="B167" s="200" t="s">
        <v>452</v>
      </c>
      <c r="C167" s="200" t="s">
        <v>243</v>
      </c>
      <c r="D167" s="200" t="s">
        <v>311</v>
      </c>
      <c r="E167" s="200" t="s">
        <v>17</v>
      </c>
      <c r="F167" s="201">
        <v>126</v>
      </c>
      <c r="G167" s="201">
        <v>165</v>
      </c>
      <c r="H167" s="201">
        <v>201</v>
      </c>
      <c r="I167" s="201" t="s">
        <v>312</v>
      </c>
      <c r="J167" s="201" t="s">
        <v>312</v>
      </c>
      <c r="K167" s="201" t="s">
        <v>312</v>
      </c>
    </row>
    <row r="168" spans="1:11" x14ac:dyDescent="0.3">
      <c r="A168" s="200" t="s">
        <v>308</v>
      </c>
      <c r="B168" s="200" t="s">
        <v>538</v>
      </c>
      <c r="C168" s="200" t="s">
        <v>274</v>
      </c>
      <c r="D168" s="200" t="s">
        <v>311</v>
      </c>
      <c r="E168" s="200" t="s">
        <v>17</v>
      </c>
      <c r="F168" s="201" t="s">
        <v>312</v>
      </c>
      <c r="G168" s="201" t="s">
        <v>312</v>
      </c>
      <c r="H168" s="201">
        <v>201</v>
      </c>
      <c r="I168" s="201" t="s">
        <v>312</v>
      </c>
      <c r="J168" s="201" t="s">
        <v>312</v>
      </c>
      <c r="K168" s="201" t="s">
        <v>312</v>
      </c>
    </row>
    <row r="169" spans="1:11" x14ac:dyDescent="0.3">
      <c r="A169" s="200" t="s">
        <v>308</v>
      </c>
      <c r="B169" s="200" t="s">
        <v>456</v>
      </c>
      <c r="C169" s="200" t="s">
        <v>214</v>
      </c>
      <c r="D169" s="200" t="s">
        <v>311</v>
      </c>
      <c r="E169" s="200" t="s">
        <v>17</v>
      </c>
      <c r="F169" s="201">
        <v>162</v>
      </c>
      <c r="G169" s="201">
        <v>213</v>
      </c>
      <c r="H169" s="201">
        <v>192</v>
      </c>
      <c r="I169" s="201" t="s">
        <v>312</v>
      </c>
      <c r="J169" s="201" t="s">
        <v>312</v>
      </c>
      <c r="K169" s="201" t="s">
        <v>312</v>
      </c>
    </row>
    <row r="170" spans="1:11" x14ac:dyDescent="0.3">
      <c r="A170" s="200" t="s">
        <v>308</v>
      </c>
      <c r="B170" s="200" t="s">
        <v>358</v>
      </c>
      <c r="C170" s="200" t="s">
        <v>253</v>
      </c>
      <c r="D170" s="200" t="s">
        <v>311</v>
      </c>
      <c r="E170" s="200" t="s">
        <v>17</v>
      </c>
      <c r="F170" s="201">
        <v>108</v>
      </c>
      <c r="G170" s="201">
        <v>138</v>
      </c>
      <c r="H170" s="201">
        <v>189</v>
      </c>
      <c r="I170" s="201" t="s">
        <v>312</v>
      </c>
      <c r="J170" s="201" t="s">
        <v>312</v>
      </c>
      <c r="K170" s="201" t="s">
        <v>312</v>
      </c>
    </row>
    <row r="171" spans="1:11" x14ac:dyDescent="0.3">
      <c r="A171" s="200" t="s">
        <v>308</v>
      </c>
      <c r="B171" s="200" t="s">
        <v>352</v>
      </c>
      <c r="C171" s="200" t="s">
        <v>353</v>
      </c>
      <c r="D171" s="200" t="s">
        <v>311</v>
      </c>
      <c r="E171" s="200" t="s">
        <v>17</v>
      </c>
      <c r="F171" s="201">
        <v>66</v>
      </c>
      <c r="G171" s="201">
        <v>105</v>
      </c>
      <c r="H171" s="201">
        <v>180</v>
      </c>
      <c r="I171" s="201" t="s">
        <v>312</v>
      </c>
      <c r="J171" s="201" t="s">
        <v>312</v>
      </c>
      <c r="K171" s="201" t="s">
        <v>312</v>
      </c>
    </row>
    <row r="172" spans="1:11" x14ac:dyDescent="0.3">
      <c r="A172" s="200" t="s">
        <v>308</v>
      </c>
      <c r="B172" s="200" t="s">
        <v>320</v>
      </c>
      <c r="C172" s="200" t="s">
        <v>321</v>
      </c>
      <c r="D172" s="200" t="s">
        <v>311</v>
      </c>
      <c r="E172" s="200" t="s">
        <v>17</v>
      </c>
      <c r="F172" s="201">
        <v>105</v>
      </c>
      <c r="G172" s="201">
        <v>138</v>
      </c>
      <c r="H172" s="201">
        <v>165</v>
      </c>
      <c r="I172" s="201" t="s">
        <v>312</v>
      </c>
      <c r="J172" s="201" t="s">
        <v>312</v>
      </c>
      <c r="K172" s="201" t="s">
        <v>312</v>
      </c>
    </row>
    <row r="173" spans="1:11" x14ac:dyDescent="0.3">
      <c r="A173" s="200" t="s">
        <v>308</v>
      </c>
      <c r="B173" s="200" t="s">
        <v>341</v>
      </c>
      <c r="C173" s="200" t="s">
        <v>232</v>
      </c>
      <c r="D173" s="200" t="s">
        <v>311</v>
      </c>
      <c r="E173" s="200" t="s">
        <v>17</v>
      </c>
      <c r="F173" s="201">
        <v>216</v>
      </c>
      <c r="G173" s="201">
        <v>165</v>
      </c>
      <c r="H173" s="201">
        <v>162</v>
      </c>
      <c r="I173" s="201" t="s">
        <v>312</v>
      </c>
      <c r="J173" s="201" t="s">
        <v>312</v>
      </c>
      <c r="K173" s="201" t="s">
        <v>312</v>
      </c>
    </row>
    <row r="174" spans="1:11" x14ac:dyDescent="0.3">
      <c r="A174" s="200" t="s">
        <v>308</v>
      </c>
      <c r="B174" s="200" t="s">
        <v>520</v>
      </c>
      <c r="C174" s="200" t="s">
        <v>267</v>
      </c>
      <c r="D174" s="200" t="s">
        <v>311</v>
      </c>
      <c r="E174" s="200" t="s">
        <v>17</v>
      </c>
      <c r="F174" s="201">
        <v>39</v>
      </c>
      <c r="G174" s="201">
        <v>93</v>
      </c>
      <c r="H174" s="201">
        <v>156</v>
      </c>
      <c r="I174" s="201" t="s">
        <v>312</v>
      </c>
      <c r="J174" s="201" t="s">
        <v>312</v>
      </c>
      <c r="K174" s="201" t="s">
        <v>312</v>
      </c>
    </row>
    <row r="175" spans="1:11" x14ac:dyDescent="0.3">
      <c r="A175" s="200" t="s">
        <v>308</v>
      </c>
      <c r="B175" s="200" t="s">
        <v>536</v>
      </c>
      <c r="C175" s="200" t="s">
        <v>256</v>
      </c>
      <c r="D175" s="200" t="s">
        <v>311</v>
      </c>
      <c r="E175" s="200" t="s">
        <v>17</v>
      </c>
      <c r="F175" s="201" t="s">
        <v>312</v>
      </c>
      <c r="G175" s="201" t="s">
        <v>312</v>
      </c>
      <c r="H175" s="201">
        <v>153</v>
      </c>
      <c r="I175" s="201" t="s">
        <v>312</v>
      </c>
      <c r="J175" s="201" t="s">
        <v>312</v>
      </c>
      <c r="K175" s="201" t="s">
        <v>312</v>
      </c>
    </row>
    <row r="176" spans="1:11" x14ac:dyDescent="0.3">
      <c r="A176" s="200" t="s">
        <v>308</v>
      </c>
      <c r="B176" s="200" t="s">
        <v>483</v>
      </c>
      <c r="C176" s="200" t="s">
        <v>262</v>
      </c>
      <c r="D176" s="200" t="s">
        <v>311</v>
      </c>
      <c r="E176" s="200" t="s">
        <v>17</v>
      </c>
      <c r="F176" s="201" t="s">
        <v>312</v>
      </c>
      <c r="G176" s="201" t="s">
        <v>312</v>
      </c>
      <c r="H176" s="201">
        <v>147</v>
      </c>
      <c r="I176" s="201" t="s">
        <v>312</v>
      </c>
      <c r="J176" s="201" t="s">
        <v>312</v>
      </c>
      <c r="K176" s="201" t="s">
        <v>312</v>
      </c>
    </row>
    <row r="177" spans="1:12" x14ac:dyDescent="0.3">
      <c r="A177" s="200" t="s">
        <v>308</v>
      </c>
      <c r="B177" s="200" t="s">
        <v>405</v>
      </c>
      <c r="C177" s="200" t="s">
        <v>24</v>
      </c>
      <c r="D177" s="200" t="s">
        <v>311</v>
      </c>
      <c r="E177" s="200" t="s">
        <v>17</v>
      </c>
      <c r="F177" s="201">
        <v>90</v>
      </c>
      <c r="G177" s="201">
        <v>126</v>
      </c>
      <c r="H177" s="201">
        <v>135</v>
      </c>
      <c r="I177" s="201" t="s">
        <v>312</v>
      </c>
      <c r="J177" s="201" t="s">
        <v>312</v>
      </c>
      <c r="K177" s="201" t="s">
        <v>312</v>
      </c>
      <c r="L177" s="201" t="s">
        <v>289</v>
      </c>
    </row>
    <row r="178" spans="1:12" x14ac:dyDescent="0.3">
      <c r="A178" s="200" t="s">
        <v>308</v>
      </c>
      <c r="B178" s="200" t="s">
        <v>482</v>
      </c>
      <c r="C178" s="200" t="s">
        <v>286</v>
      </c>
      <c r="D178" s="200" t="s">
        <v>311</v>
      </c>
      <c r="E178" s="200" t="s">
        <v>17</v>
      </c>
      <c r="F178" s="201" t="s">
        <v>312</v>
      </c>
      <c r="G178" s="201" t="s">
        <v>312</v>
      </c>
      <c r="H178" s="201">
        <v>135</v>
      </c>
      <c r="I178" s="201" t="s">
        <v>312</v>
      </c>
      <c r="J178" s="201" t="s">
        <v>312</v>
      </c>
      <c r="K178" s="201" t="s">
        <v>312</v>
      </c>
    </row>
    <row r="179" spans="1:12" x14ac:dyDescent="0.3">
      <c r="A179" s="200" t="s">
        <v>308</v>
      </c>
      <c r="B179" s="200" t="s">
        <v>511</v>
      </c>
      <c r="C179" s="200" t="s">
        <v>283</v>
      </c>
      <c r="D179" s="200" t="s">
        <v>311</v>
      </c>
      <c r="E179" s="200" t="s">
        <v>17</v>
      </c>
      <c r="F179" s="201">
        <v>78</v>
      </c>
      <c r="G179" s="201">
        <v>63</v>
      </c>
      <c r="H179" s="201">
        <v>135</v>
      </c>
      <c r="I179" s="201" t="s">
        <v>312</v>
      </c>
      <c r="J179" s="201" t="s">
        <v>312</v>
      </c>
      <c r="K179" s="201" t="s">
        <v>312</v>
      </c>
    </row>
    <row r="180" spans="1:12" x14ac:dyDescent="0.3">
      <c r="A180" s="200" t="s">
        <v>308</v>
      </c>
      <c r="B180" s="200" t="s">
        <v>370</v>
      </c>
      <c r="C180" s="200" t="s">
        <v>371</v>
      </c>
      <c r="D180" s="200" t="s">
        <v>311</v>
      </c>
      <c r="E180" s="200" t="s">
        <v>17</v>
      </c>
      <c r="F180" s="201">
        <v>126</v>
      </c>
      <c r="G180" s="201">
        <v>90</v>
      </c>
      <c r="H180" s="201">
        <v>132</v>
      </c>
      <c r="I180" s="201" t="s">
        <v>312</v>
      </c>
      <c r="J180" s="201" t="s">
        <v>312</v>
      </c>
      <c r="K180" s="201" t="s">
        <v>312</v>
      </c>
    </row>
    <row r="181" spans="1:12" x14ac:dyDescent="0.3">
      <c r="A181" s="200" t="s">
        <v>308</v>
      </c>
      <c r="B181" s="200" t="s">
        <v>488</v>
      </c>
      <c r="C181" s="200" t="s">
        <v>278</v>
      </c>
      <c r="D181" s="200" t="s">
        <v>311</v>
      </c>
      <c r="E181" s="200" t="s">
        <v>17</v>
      </c>
      <c r="F181" s="201">
        <v>75</v>
      </c>
      <c r="G181" s="201">
        <v>63</v>
      </c>
      <c r="H181" s="201">
        <v>129</v>
      </c>
      <c r="I181" s="201" t="s">
        <v>312</v>
      </c>
      <c r="J181" s="201" t="s">
        <v>312</v>
      </c>
      <c r="K181" s="201" t="s">
        <v>312</v>
      </c>
    </row>
    <row r="182" spans="1:12" x14ac:dyDescent="0.3">
      <c r="A182" s="200" t="s">
        <v>308</v>
      </c>
      <c r="B182" s="200" t="s">
        <v>373</v>
      </c>
      <c r="C182" s="200" t="s">
        <v>374</v>
      </c>
      <c r="D182" s="200" t="s">
        <v>311</v>
      </c>
      <c r="E182" s="200" t="s">
        <v>17</v>
      </c>
      <c r="F182" s="201">
        <v>69</v>
      </c>
      <c r="G182" s="201">
        <v>90</v>
      </c>
      <c r="H182" s="201">
        <v>126</v>
      </c>
      <c r="I182" s="201" t="s">
        <v>312</v>
      </c>
      <c r="J182" s="201" t="s">
        <v>312</v>
      </c>
      <c r="K182" s="201" t="s">
        <v>312</v>
      </c>
    </row>
    <row r="183" spans="1:12" x14ac:dyDescent="0.3">
      <c r="A183" s="200" t="s">
        <v>308</v>
      </c>
      <c r="B183" s="200" t="s">
        <v>518</v>
      </c>
      <c r="C183" s="200" t="s">
        <v>285</v>
      </c>
      <c r="D183" s="200" t="s">
        <v>311</v>
      </c>
      <c r="E183" s="200" t="s">
        <v>17</v>
      </c>
      <c r="F183" s="201">
        <v>63</v>
      </c>
      <c r="G183" s="201">
        <v>66</v>
      </c>
      <c r="H183" s="201">
        <v>126</v>
      </c>
      <c r="I183" s="201" t="s">
        <v>312</v>
      </c>
      <c r="J183" s="201" t="s">
        <v>312</v>
      </c>
      <c r="K183" s="201" t="s">
        <v>312</v>
      </c>
    </row>
    <row r="184" spans="1:12" x14ac:dyDescent="0.3">
      <c r="A184" s="200" t="s">
        <v>308</v>
      </c>
      <c r="B184" s="200" t="s">
        <v>327</v>
      </c>
      <c r="C184" s="200" t="s">
        <v>328</v>
      </c>
      <c r="D184" s="200" t="s">
        <v>311</v>
      </c>
      <c r="E184" s="200" t="s">
        <v>17</v>
      </c>
      <c r="F184" s="201">
        <v>144</v>
      </c>
      <c r="G184" s="201">
        <v>102</v>
      </c>
      <c r="H184" s="201">
        <v>123</v>
      </c>
      <c r="I184" s="201" t="s">
        <v>312</v>
      </c>
      <c r="J184" s="201" t="s">
        <v>312</v>
      </c>
      <c r="K184" s="201" t="s">
        <v>312</v>
      </c>
    </row>
    <row r="185" spans="1:12" x14ac:dyDescent="0.3">
      <c r="A185" s="200" t="s">
        <v>308</v>
      </c>
      <c r="B185" s="200" t="s">
        <v>363</v>
      </c>
      <c r="C185" s="200" t="s">
        <v>281</v>
      </c>
      <c r="D185" s="200" t="s">
        <v>311</v>
      </c>
      <c r="E185" s="200" t="s">
        <v>17</v>
      </c>
      <c r="F185" s="201">
        <v>105</v>
      </c>
      <c r="G185" s="201">
        <v>123</v>
      </c>
      <c r="H185" s="201">
        <v>117</v>
      </c>
      <c r="I185" s="201" t="s">
        <v>312</v>
      </c>
      <c r="J185" s="201" t="s">
        <v>312</v>
      </c>
      <c r="K185" s="201" t="s">
        <v>312</v>
      </c>
    </row>
    <row r="186" spans="1:12" x14ac:dyDescent="0.3">
      <c r="A186" s="200" t="s">
        <v>308</v>
      </c>
      <c r="B186" s="200" t="s">
        <v>382</v>
      </c>
      <c r="C186" s="200" t="s">
        <v>288</v>
      </c>
      <c r="D186" s="200" t="s">
        <v>311</v>
      </c>
      <c r="E186" s="200" t="s">
        <v>17</v>
      </c>
      <c r="F186" s="201">
        <v>36</v>
      </c>
      <c r="G186" s="201">
        <v>57</v>
      </c>
      <c r="H186" s="201">
        <v>114</v>
      </c>
      <c r="I186" s="201" t="s">
        <v>312</v>
      </c>
      <c r="J186" s="201" t="s">
        <v>312</v>
      </c>
      <c r="K186" s="201" t="s">
        <v>312</v>
      </c>
    </row>
    <row r="187" spans="1:12" x14ac:dyDescent="0.3">
      <c r="A187" s="200" t="s">
        <v>308</v>
      </c>
      <c r="B187" s="200" t="s">
        <v>515</v>
      </c>
      <c r="C187" s="200" t="s">
        <v>275</v>
      </c>
      <c r="D187" s="200" t="s">
        <v>311</v>
      </c>
      <c r="E187" s="200" t="s">
        <v>17</v>
      </c>
      <c r="F187" s="201">
        <v>18</v>
      </c>
      <c r="G187" s="201">
        <v>60</v>
      </c>
      <c r="H187" s="201">
        <v>114</v>
      </c>
      <c r="I187" s="201" t="s">
        <v>312</v>
      </c>
      <c r="J187" s="201" t="s">
        <v>312</v>
      </c>
      <c r="K187" s="201" t="s">
        <v>312</v>
      </c>
    </row>
    <row r="188" spans="1:12" x14ac:dyDescent="0.3">
      <c r="A188" s="200" t="s">
        <v>308</v>
      </c>
      <c r="B188" s="200" t="s">
        <v>546</v>
      </c>
      <c r="C188" s="200" t="s">
        <v>271</v>
      </c>
      <c r="D188" s="200" t="s">
        <v>311</v>
      </c>
      <c r="E188" s="200" t="s">
        <v>17</v>
      </c>
      <c r="F188" s="201">
        <v>45</v>
      </c>
      <c r="G188" s="201">
        <v>87</v>
      </c>
      <c r="H188" s="201">
        <v>114</v>
      </c>
      <c r="I188" s="201" t="s">
        <v>312</v>
      </c>
      <c r="J188" s="201" t="s">
        <v>312</v>
      </c>
      <c r="K188" s="201" t="s">
        <v>312</v>
      </c>
    </row>
    <row r="189" spans="1:12" x14ac:dyDescent="0.3">
      <c r="A189" s="200" t="s">
        <v>308</v>
      </c>
      <c r="B189" s="200" t="s">
        <v>324</v>
      </c>
      <c r="C189" s="200" t="s">
        <v>277</v>
      </c>
      <c r="D189" s="200" t="s">
        <v>311</v>
      </c>
      <c r="E189" s="200" t="s">
        <v>17</v>
      </c>
      <c r="F189" s="201">
        <v>147</v>
      </c>
      <c r="G189" s="201">
        <v>108</v>
      </c>
      <c r="H189" s="201">
        <v>111</v>
      </c>
      <c r="I189" s="201" t="s">
        <v>312</v>
      </c>
      <c r="J189" s="201" t="s">
        <v>312</v>
      </c>
      <c r="K189" s="201" t="s">
        <v>312</v>
      </c>
    </row>
    <row r="190" spans="1:12" x14ac:dyDescent="0.3">
      <c r="A190" s="200" t="s">
        <v>308</v>
      </c>
      <c r="B190" s="200" t="s">
        <v>478</v>
      </c>
      <c r="C190" s="200" t="s">
        <v>273</v>
      </c>
      <c r="D190" s="200" t="s">
        <v>311</v>
      </c>
      <c r="E190" s="200" t="s">
        <v>17</v>
      </c>
      <c r="F190" s="201">
        <v>66</v>
      </c>
      <c r="G190" s="201">
        <v>90</v>
      </c>
      <c r="H190" s="201">
        <v>105</v>
      </c>
      <c r="I190" s="201" t="s">
        <v>312</v>
      </c>
      <c r="J190" s="201" t="s">
        <v>312</v>
      </c>
      <c r="K190" s="201" t="s">
        <v>312</v>
      </c>
    </row>
    <row r="191" spans="1:12" x14ac:dyDescent="0.3">
      <c r="A191" s="200" t="s">
        <v>308</v>
      </c>
      <c r="B191" s="200" t="s">
        <v>535</v>
      </c>
      <c r="C191" s="200" t="s">
        <v>268</v>
      </c>
      <c r="D191" s="200" t="s">
        <v>311</v>
      </c>
      <c r="E191" s="200" t="s">
        <v>17</v>
      </c>
      <c r="F191" s="201" t="s">
        <v>312</v>
      </c>
      <c r="G191" s="201" t="s">
        <v>312</v>
      </c>
      <c r="H191" s="201">
        <v>102</v>
      </c>
      <c r="I191" s="201" t="s">
        <v>312</v>
      </c>
      <c r="J191" s="201" t="s">
        <v>312</v>
      </c>
      <c r="K191" s="201" t="s">
        <v>312</v>
      </c>
    </row>
    <row r="192" spans="1:12" x14ac:dyDescent="0.3">
      <c r="A192" s="200" t="s">
        <v>308</v>
      </c>
      <c r="B192" s="200" t="s">
        <v>319</v>
      </c>
      <c r="C192" s="200" t="s">
        <v>282</v>
      </c>
      <c r="D192" s="200" t="s">
        <v>311</v>
      </c>
      <c r="E192" s="200" t="s">
        <v>17</v>
      </c>
      <c r="F192" s="201">
        <v>84</v>
      </c>
      <c r="G192" s="201">
        <v>66</v>
      </c>
      <c r="H192" s="201">
        <v>96</v>
      </c>
      <c r="I192" s="201" t="s">
        <v>312</v>
      </c>
      <c r="J192" s="201" t="s">
        <v>312</v>
      </c>
      <c r="K192" s="201" t="s">
        <v>312</v>
      </c>
    </row>
    <row r="193" spans="1:11" x14ac:dyDescent="0.3">
      <c r="A193" s="200" t="s">
        <v>308</v>
      </c>
      <c r="B193" s="200" t="s">
        <v>354</v>
      </c>
      <c r="C193" s="200" t="s">
        <v>355</v>
      </c>
      <c r="D193" s="200" t="s">
        <v>311</v>
      </c>
      <c r="E193" s="200" t="s">
        <v>17</v>
      </c>
      <c r="F193" s="201">
        <v>63</v>
      </c>
      <c r="G193" s="201">
        <v>60</v>
      </c>
      <c r="H193" s="201">
        <v>78</v>
      </c>
      <c r="I193" s="201" t="s">
        <v>312</v>
      </c>
      <c r="J193" s="201" t="s">
        <v>312</v>
      </c>
      <c r="K193" s="201" t="s">
        <v>312</v>
      </c>
    </row>
    <row r="194" spans="1:11" x14ac:dyDescent="0.3">
      <c r="A194" s="200" t="s">
        <v>308</v>
      </c>
      <c r="B194" s="200" t="s">
        <v>342</v>
      </c>
      <c r="C194" s="200" t="s">
        <v>343</v>
      </c>
      <c r="D194" s="200" t="s">
        <v>311</v>
      </c>
      <c r="E194" s="200" t="s">
        <v>17</v>
      </c>
      <c r="F194" s="201">
        <v>69</v>
      </c>
      <c r="G194" s="201">
        <v>57</v>
      </c>
      <c r="H194" s="201">
        <v>72</v>
      </c>
      <c r="I194" s="201" t="s">
        <v>312</v>
      </c>
      <c r="J194" s="201" t="s">
        <v>312</v>
      </c>
      <c r="K194" s="201" t="s">
        <v>312</v>
      </c>
    </row>
    <row r="195" spans="1:11" x14ac:dyDescent="0.3">
      <c r="A195" s="200" t="s">
        <v>308</v>
      </c>
      <c r="B195" s="200" t="s">
        <v>360</v>
      </c>
      <c r="C195" s="200" t="s">
        <v>284</v>
      </c>
      <c r="D195" s="200" t="s">
        <v>311</v>
      </c>
      <c r="E195" s="200" t="s">
        <v>17</v>
      </c>
      <c r="F195" s="201">
        <v>39</v>
      </c>
      <c r="G195" s="201">
        <v>66</v>
      </c>
      <c r="H195" s="201">
        <v>60</v>
      </c>
      <c r="I195" s="201" t="s">
        <v>312</v>
      </c>
      <c r="J195" s="201" t="s">
        <v>312</v>
      </c>
      <c r="K195" s="201" t="s">
        <v>312</v>
      </c>
    </row>
    <row r="196" spans="1:11" x14ac:dyDescent="0.3">
      <c r="A196" s="200" t="s">
        <v>308</v>
      </c>
      <c r="B196" s="200" t="s">
        <v>469</v>
      </c>
      <c r="C196" s="200" t="s">
        <v>470</v>
      </c>
      <c r="D196" s="200" t="s">
        <v>311</v>
      </c>
      <c r="E196" s="200" t="s">
        <v>17</v>
      </c>
      <c r="F196" s="201">
        <v>0</v>
      </c>
      <c r="G196" s="201">
        <v>0</v>
      </c>
      <c r="H196" s="201">
        <v>3</v>
      </c>
      <c r="I196" s="201" t="s">
        <v>312</v>
      </c>
      <c r="J196" s="201" t="s">
        <v>312</v>
      </c>
      <c r="K196" s="201" t="s">
        <v>312</v>
      </c>
    </row>
    <row r="197" spans="1:11" x14ac:dyDescent="0.3">
      <c r="A197" s="200" t="s">
        <v>308</v>
      </c>
      <c r="B197" s="200" t="s">
        <v>554</v>
      </c>
      <c r="C197" s="200" t="s">
        <v>555</v>
      </c>
      <c r="D197" s="200" t="s">
        <v>311</v>
      </c>
      <c r="E197" s="200" t="s">
        <v>17</v>
      </c>
      <c r="F197" s="201">
        <v>186</v>
      </c>
      <c r="G197" s="201">
        <v>222</v>
      </c>
      <c r="H197" s="201">
        <v>0</v>
      </c>
      <c r="I197" s="201" t="s">
        <v>312</v>
      </c>
      <c r="J197" s="201" t="s">
        <v>312</v>
      </c>
      <c r="K197" s="201" t="s">
        <v>312</v>
      </c>
    </row>
    <row r="198" spans="1:11" x14ac:dyDescent="0.3">
      <c r="A198" s="200" t="s">
        <v>308</v>
      </c>
      <c r="B198" s="200" t="s">
        <v>556</v>
      </c>
      <c r="C198" s="200" t="s">
        <v>557</v>
      </c>
      <c r="D198" s="200" t="s">
        <v>311</v>
      </c>
      <c r="E198" s="200" t="s">
        <v>17</v>
      </c>
      <c r="F198" s="201">
        <v>54</v>
      </c>
      <c r="G198" s="201">
        <v>81</v>
      </c>
      <c r="H198" s="201">
        <v>0</v>
      </c>
      <c r="I198" s="201" t="s">
        <v>312</v>
      </c>
      <c r="J198" s="201" t="s">
        <v>312</v>
      </c>
      <c r="K198" s="201" t="s">
        <v>312</v>
      </c>
    </row>
    <row r="199" spans="1:11" x14ac:dyDescent="0.3">
      <c r="A199" s="200" t="s">
        <v>308</v>
      </c>
      <c r="B199" s="200" t="s">
        <v>558</v>
      </c>
      <c r="C199" s="200" t="s">
        <v>559</v>
      </c>
      <c r="D199" s="200" t="s">
        <v>311</v>
      </c>
      <c r="E199" s="200" t="s">
        <v>17</v>
      </c>
      <c r="F199" s="202">
        <v>4050</v>
      </c>
      <c r="G199" s="202">
        <v>3354</v>
      </c>
      <c r="H199" s="201">
        <v>0</v>
      </c>
      <c r="I199" s="201" t="s">
        <v>312</v>
      </c>
      <c r="J199" s="201" t="s">
        <v>312</v>
      </c>
      <c r="K199" s="201" t="s">
        <v>312</v>
      </c>
    </row>
    <row r="200" spans="1:11" x14ac:dyDescent="0.3">
      <c r="A200" s="200" t="s">
        <v>308</v>
      </c>
      <c r="B200" s="200" t="s">
        <v>560</v>
      </c>
      <c r="C200" s="200" t="s">
        <v>561</v>
      </c>
      <c r="D200" s="200" t="s">
        <v>311</v>
      </c>
      <c r="E200" s="200" t="s">
        <v>17</v>
      </c>
      <c r="F200" s="202">
        <v>2706</v>
      </c>
      <c r="G200" s="202">
        <v>2784</v>
      </c>
      <c r="H200" s="201">
        <v>0</v>
      </c>
      <c r="I200" s="201" t="s">
        <v>312</v>
      </c>
      <c r="J200" s="201" t="s">
        <v>312</v>
      </c>
      <c r="K200" s="201" t="s">
        <v>312</v>
      </c>
    </row>
    <row r="201" spans="1:11" x14ac:dyDescent="0.3">
      <c r="A201" s="200" t="s">
        <v>308</v>
      </c>
      <c r="B201" s="200" t="s">
        <v>562</v>
      </c>
      <c r="C201" s="200" t="s">
        <v>183</v>
      </c>
      <c r="D201" s="200" t="s">
        <v>311</v>
      </c>
      <c r="E201" s="200" t="s">
        <v>17</v>
      </c>
      <c r="F201" s="202">
        <v>160785</v>
      </c>
      <c r="G201" s="202">
        <v>224205</v>
      </c>
      <c r="H201" s="201">
        <v>0</v>
      </c>
      <c r="I201" s="201" t="s">
        <v>312</v>
      </c>
      <c r="J201" s="201" t="s">
        <v>312</v>
      </c>
      <c r="K201" s="201" t="s">
        <v>312</v>
      </c>
    </row>
  </sheetData>
  <autoFilter ref="A14:L201" xr:uid="{00000000-0009-0000-0000-000008000000}">
    <sortState xmlns:xlrd2="http://schemas.microsoft.com/office/spreadsheetml/2017/richdata2" ref="A15:L201">
      <sortCondition descending="1" ref="H14:H201"/>
    </sortState>
  </autoFilter>
  <mergeCells count="1">
    <mergeCell ref="A12:C12"/>
  </mergeCells>
  <hyperlinks>
    <hyperlink ref="A12:C12" location="Footnotes!A1" display="Footnotes for this table are on the 'Footnotes' tab in this workbook" xr:uid="{00000000-0004-0000-0800-000000000000}"/>
    <hyperlink ref="B1" r:id="rId1" display="https://www.stats.govt.nz/information-releases/2018-census-ethnic-groups-dataset/" xr:uid="{00000000-0004-0000-0800-000001000000}"/>
    <hyperlink ref="U29" r:id="rId2" display="https://www.stats.govt.nz/tools/2018-census-place-summaries/new-zealand" xr:uid="{00000000-0004-0000-0800-000002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vt:lpstr>
      <vt:lpstr>2006</vt:lpstr>
      <vt:lpstr>2011</vt:lpstr>
      <vt:lpstr>2016</vt:lpstr>
      <vt:lpstr>2021</vt:lpstr>
      <vt:lpstr>Combined</vt:lpstr>
      <vt:lpstr>NZ census</vt:lpstr>
    </vt:vector>
  </TitlesOfParts>
  <Company>The Australian 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Liu</dc:creator>
  <cp:lastModifiedBy>Anne Moorhead</cp:lastModifiedBy>
  <dcterms:created xsi:type="dcterms:W3CDTF">2022-01-25T05:05:47Z</dcterms:created>
  <dcterms:modified xsi:type="dcterms:W3CDTF">2023-03-17T23:43:26Z</dcterms:modified>
</cp:coreProperties>
</file>